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diotrefe/28 ZAKUMI Projects/P00 099  PLM Panel 2022.2025 ZCE/F  Tender Documentation/P00 099D Tender Doc RWWTW/"/>
    </mc:Choice>
  </mc:AlternateContent>
  <xr:revisionPtr revIDLastSave="0" documentId="13_ncr:1_{7314FCFD-FBC3-6943-A7AC-378F0D4B10C4}" xr6:coauthVersionLast="47" xr6:coauthVersionMax="47" xr10:uidLastSave="{00000000-0000-0000-0000-000000000000}"/>
  <bookViews>
    <workbookView xWindow="0" yWindow="660" windowWidth="30240" windowHeight="18980" firstSheet="24" activeTab="32" xr2:uid="{10BF5FD0-7E46-4891-9C92-F38022CB02E8}"/>
  </bookViews>
  <sheets>
    <sheet name="SUMMARY" sheetId="33" r:id="rId1"/>
    <sheet name="SUMMARY (2)" sheetId="34" state="hidden" r:id="rId2"/>
    <sheet name="Part A - SCH 1" sheetId="1" r:id="rId3"/>
    <sheet name="Part A - SCH 2" sheetId="2" r:id="rId4"/>
    <sheet name="Part B - SCH 1" sheetId="3" r:id="rId5"/>
    <sheet name="Part B - SCH 2" sheetId="4" r:id="rId6"/>
    <sheet name="Part B - SCH 3" sheetId="5" r:id="rId7"/>
    <sheet name="Part B - SCH 4" sheetId="6" r:id="rId8"/>
    <sheet name="Part B - SCH 5" sheetId="7" r:id="rId9"/>
    <sheet name="Part B - SCH 6" sheetId="8" r:id="rId10"/>
    <sheet name="Part B - SCH 7" sheetId="9" r:id="rId11"/>
    <sheet name="Part B - SCH 8" sheetId="10" r:id="rId12"/>
    <sheet name="Part B - SCH 9" sheetId="11" r:id="rId13"/>
    <sheet name="Part B - SCH 10" sheetId="12" r:id="rId14"/>
    <sheet name="Part B - SCH 11" sheetId="13" r:id="rId15"/>
    <sheet name="Part B - SCH 12" sheetId="14" r:id="rId16"/>
    <sheet name="Part B - SCH 13" sheetId="15" r:id="rId17"/>
    <sheet name="Part B - SCH 14" sheetId="16" r:id="rId18"/>
    <sheet name="Part B - SCH 15" sheetId="17" r:id="rId19"/>
    <sheet name="Part B - SCH 16" sheetId="18" r:id="rId20"/>
    <sheet name="Part B - SCH 17" sheetId="19" r:id="rId21"/>
    <sheet name="Part B - SCH 18" sheetId="20" r:id="rId22"/>
    <sheet name="Part B - SCH 19" sheetId="21" r:id="rId23"/>
    <sheet name="Part B - SCH 20" sheetId="22" r:id="rId24"/>
    <sheet name="Part B - SCH 21" sheetId="23" r:id="rId25"/>
    <sheet name="Part B - SCH 22" sheetId="24" r:id="rId26"/>
    <sheet name="Part B - SCH 23" sheetId="25" r:id="rId27"/>
    <sheet name="Part B - SCH 24" sheetId="26" r:id="rId28"/>
    <sheet name="Part B - SCH 25" sheetId="27" r:id="rId29"/>
    <sheet name="Part B - SCH 26" sheetId="28" r:id="rId30"/>
    <sheet name="Part B - SCH 27" sheetId="29" r:id="rId31"/>
    <sheet name="Part B - SCH 28" sheetId="30" r:id="rId32"/>
    <sheet name="Part B - SCH 29" sheetId="31" r:id="rId33"/>
    <sheet name="Part C- SCH1" sheetId="35" r:id="rId34"/>
    <sheet name="Part C- SCH2" sheetId="36" r:id="rId35"/>
    <sheet name="Part C- SCH3" sheetId="37" r:id="rId36"/>
    <sheet name="Part C- SCH4" sheetId="38" r:id="rId37"/>
    <sheet name="Part C- SCH5" sheetId="39" r:id="rId38"/>
    <sheet name="Part C- SCH6" sheetId="40" r:id="rId39"/>
    <sheet name="Part C- SCH7" sheetId="41" r:id="rId40"/>
    <sheet name="Part C- SCH8" sheetId="42" r:id="rId41"/>
    <sheet name="Part C- SCH9" sheetId="43" r:id="rId42"/>
    <sheet name="Part C- SCH10" sheetId="44" r:id="rId43"/>
    <sheet name="Part C- SCH11" sheetId="45" r:id="rId44"/>
    <sheet name="Part C- SCH12" sheetId="46" r:id="rId45"/>
    <sheet name="Part C- SCH13" sheetId="47" r:id="rId46"/>
    <sheet name="Part C- SCH14" sheetId="48" r:id="rId47"/>
    <sheet name="Part C- SCH15" sheetId="49" r:id="rId48"/>
    <sheet name="Part C- SCH16" sheetId="50" r:id="rId49"/>
    <sheet name="Part C- SCH17" sheetId="51" r:id="rId50"/>
    <sheet name="Part C- SCH18" sheetId="52" r:id="rId51"/>
    <sheet name="Part C- SCH19" sheetId="53" r:id="rId52"/>
    <sheet name="Part C- SCH20" sheetId="54" r:id="rId53"/>
    <sheet name="Part C- SCH21" sheetId="55" r:id="rId54"/>
    <sheet name="Part C- SCH22" sheetId="56" r:id="rId55"/>
    <sheet name="Part C- SCH23" sheetId="57" r:id="rId56"/>
    <sheet name="Part C- SCH24" sheetId="58" r:id="rId57"/>
    <sheet name="Part C- SCH25" sheetId="59" r:id="rId58"/>
    <sheet name="Part D- SCH1" sheetId="60" r:id="rId59"/>
    <sheet name="Part D- SCH2" sheetId="61" r:id="rId60"/>
    <sheet name="Part E- SCH1" sheetId="62" r:id="rId61"/>
  </sheets>
  <externalReferences>
    <externalReference r:id="rId62"/>
  </externalReferences>
  <definedNames>
    <definedName name="_1SCHEDULE_1">#REF!</definedName>
    <definedName name="_2SCHEDULE_2">#REF!</definedName>
    <definedName name="_xlnm._FilterDatabase" localSheetId="4" hidden="1">'Part B - SCH 1'!$B$2:$H$73</definedName>
    <definedName name="_xlnm._FilterDatabase" localSheetId="5" hidden="1">'Part B - SCH 2'!$B$2:$H$25</definedName>
    <definedName name="_xlnm._FilterDatabase" localSheetId="6" hidden="1">'Part B - SCH 3'!$B$2:$H$2</definedName>
    <definedName name="BIGEN_AFRICA_no">'[1]EC 7'!$F$14</definedName>
    <definedName name="Contract_Description">'[1]EC 7'!$F$15</definedName>
    <definedName name="CONTRACT_NAME">'[1]EC 1'!#REF!</definedName>
    <definedName name="CONTRACT_NAME1">'[1]EC 1'!#REF!</definedName>
    <definedName name="Contract_Name2">'[1]EC 1'!#REF!</definedName>
    <definedName name="Contract_no">'[1]EC 7'!$F$13</definedName>
    <definedName name="Date">'[1]EC 1'!#REF!</definedName>
    <definedName name="_xlnm.Print_Area" localSheetId="2">'Part A - SCH 1'!$A$1:$J$165</definedName>
    <definedName name="_xlnm.Print_Area" localSheetId="3">'Part A - SCH 2'!$B$1:$I$69</definedName>
    <definedName name="_xlnm.Print_Area" localSheetId="4">'Part B - SCH 1'!$A$1:$H$219</definedName>
    <definedName name="_xlnm.Print_Area" localSheetId="13">'Part B - SCH 10'!$A$1:$I$129</definedName>
    <definedName name="_xlnm.Print_Area" localSheetId="14">'Part B - SCH 11'!$A$1:$I$87</definedName>
    <definedName name="_xlnm.Print_Area" localSheetId="15">'Part B - SCH 12'!$A$1:$I$87</definedName>
    <definedName name="_xlnm.Print_Area" localSheetId="16">'Part B - SCH 13'!$A$1:$I$239</definedName>
    <definedName name="_xlnm.Print_Area" localSheetId="17">'Part B - SCH 14'!$A$1:$I$128</definedName>
    <definedName name="_xlnm.Print_Area" localSheetId="18">'Part B - SCH 15'!$A$1:$I$750</definedName>
    <definedName name="_xlnm.Print_Area" localSheetId="19">'Part B - SCH 16'!$B$1:$I$885</definedName>
    <definedName name="_xlnm.Print_Area" localSheetId="20">'Part B - SCH 17'!$A$1:$I$44</definedName>
    <definedName name="_xlnm.Print_Area" localSheetId="21">'Part B - SCH 18'!$A$1:$I$958</definedName>
    <definedName name="_xlnm.Print_Area" localSheetId="22">'Part B - SCH 19'!$A$1:$I$129</definedName>
    <definedName name="_xlnm.Print_Area" localSheetId="5">'Part B - SCH 2'!$A$1:$I$167</definedName>
    <definedName name="_xlnm.Print_Area" localSheetId="23">'Part B - SCH 20'!$A$1:$I$206</definedName>
    <definedName name="_xlnm.Print_Area" localSheetId="24">'Part B - SCH 21'!$A$1:$I$127</definedName>
    <definedName name="_xlnm.Print_Area" localSheetId="25">'Part B - SCH 22'!$A$1:$I$87</definedName>
    <definedName name="_xlnm.Print_Area" localSheetId="26">'Part B - SCH 23'!$A$1:$I$639</definedName>
    <definedName name="_xlnm.Print_Area" localSheetId="27">'Part B - SCH 24'!$A$1:$H$128</definedName>
    <definedName name="_xlnm.Print_Area" localSheetId="28">'Part B - SCH 25'!$A$1:$I$65</definedName>
    <definedName name="_xlnm.Print_Area" localSheetId="29">'Part B - SCH 26'!$A$1:$H$298</definedName>
    <definedName name="_xlnm.Print_Area" localSheetId="30">'Part B - SCH 27'!$A$1:$I$254</definedName>
    <definedName name="_xlnm.Print_Area" localSheetId="31">'Part B - SCH 28'!$A$1:$I$89</definedName>
    <definedName name="_xlnm.Print_Area" localSheetId="32">'Part B - SCH 29'!$A$1:$I$45</definedName>
    <definedName name="_xlnm.Print_Area" localSheetId="6">'Part B - SCH 3'!$A$1:$I$46</definedName>
    <definedName name="_xlnm.Print_Area" localSheetId="7">'Part B - SCH 4'!$A$1:$I$179</definedName>
    <definedName name="_xlnm.Print_Area" localSheetId="8">'Part B - SCH 5'!$A$1:$I$177</definedName>
    <definedName name="_xlnm.Print_Area" localSheetId="9">'Part B - SCH 6'!$A$1:$I$86</definedName>
    <definedName name="_xlnm.Print_Area" localSheetId="10">'Part B - SCH 7'!$A$1:$I$164</definedName>
    <definedName name="_xlnm.Print_Area" localSheetId="11">'Part B - SCH 8'!$A$1:$I$43</definedName>
    <definedName name="_xlnm.Print_Area" localSheetId="12">'Part B - SCH 9'!$A$1:$I$87</definedName>
    <definedName name="_xlnm.Print_Area" localSheetId="33">'Part C- SCH1'!$A$1:$G$32</definedName>
    <definedName name="_xlnm.Print_Area" localSheetId="42">'Part C- SCH10'!$A$1:$G$32</definedName>
    <definedName name="_xlnm.Print_Area" localSheetId="43">'Part C- SCH11'!$A$1:$G$30</definedName>
    <definedName name="_xlnm.Print_Area" localSheetId="44">'Part C- SCH12'!$A$1:$G$26</definedName>
    <definedName name="_xlnm.Print_Area" localSheetId="45">'Part C- SCH13'!$A$1:$G$32</definedName>
    <definedName name="_xlnm.Print_Area" localSheetId="46">'Part C- SCH14'!$A$1:$G$32</definedName>
    <definedName name="_xlnm.Print_Area" localSheetId="47">'Part C- SCH15'!$A$1:$G$31</definedName>
    <definedName name="_xlnm.Print_Area" localSheetId="48">'Part C- SCH16'!$A$1:$G$32</definedName>
    <definedName name="_xlnm.Print_Area" localSheetId="49">'Part C- SCH17'!$A$1:$G$63</definedName>
    <definedName name="_xlnm.Print_Area" localSheetId="50">'Part C- SCH18'!$A$1:$G$226</definedName>
    <definedName name="_xlnm.Print_Area" localSheetId="51">'Part C- SCH19'!$A$1:$G$32</definedName>
    <definedName name="_xlnm.Print_Area" localSheetId="34">'Part C- SCH2'!$A$1:$G$32</definedName>
    <definedName name="_xlnm.Print_Area" localSheetId="52">'Part C- SCH20'!$A$1:$G$32</definedName>
    <definedName name="_xlnm.Print_Area" localSheetId="53">'Part C- SCH21'!$A$1:$G$31</definedName>
    <definedName name="_xlnm.Print_Area" localSheetId="54">'Part C- SCH22'!$A$1:$G$30</definedName>
    <definedName name="_xlnm.Print_Area" localSheetId="55">'Part C- SCH23'!$A$1:$G$32</definedName>
    <definedName name="_xlnm.Print_Area" localSheetId="56">'Part C- SCH24'!$A$1:$G$32</definedName>
    <definedName name="_xlnm.Print_Area" localSheetId="57">'Part C- SCH25'!$A$1:$G$83</definedName>
    <definedName name="_xlnm.Print_Area" localSheetId="35">'Part C- SCH3'!$A$1:$G$31</definedName>
    <definedName name="_xlnm.Print_Area" localSheetId="36">'Part C- SCH4'!$A$1:$G$65</definedName>
    <definedName name="_xlnm.Print_Area" localSheetId="37">'Part C- SCH5'!$A$1:$G$128</definedName>
    <definedName name="_xlnm.Print_Area" localSheetId="38">'Part C- SCH6'!$A$1:$G$143</definedName>
    <definedName name="_xlnm.Print_Area" localSheetId="39">'Part C- SCH7'!$A$1:$G$92</definedName>
    <definedName name="_xlnm.Print_Area" localSheetId="40">'Part C- SCH8'!$A$1:$G$65</definedName>
    <definedName name="_xlnm.Print_Area" localSheetId="41">'Part C- SCH9'!$A$1:$G$32</definedName>
    <definedName name="_xlnm.Print_Area" localSheetId="58">'Part D- SCH1'!$A$1:$G$60</definedName>
    <definedName name="_xlnm.Print_Area" localSheetId="59">'Part D- SCH2'!$A$1:$G$44</definedName>
    <definedName name="_xlnm.Print_Area" localSheetId="60">'Part E- SCH1'!$A$1:$G$25</definedName>
    <definedName name="_xlnm.Print_Area" localSheetId="0">SUMMARY!$A$1:$I$81</definedName>
    <definedName name="_xlnm.Print_Area" localSheetId="1">'SUMMARY (2)'!$A$1:$G$43</definedName>
    <definedName name="_xlnm.Print_Titles" localSheetId="2">'Part A - SCH 1'!$1:$1</definedName>
    <definedName name="_xlnm.Print_Titles" localSheetId="3">'Part A - SCH 2'!$1:$1</definedName>
    <definedName name="_xlnm.Print_Titles" localSheetId="4">'Part B - SCH 1'!$1:$1</definedName>
    <definedName name="_xlnm.Print_Titles" localSheetId="13">'Part B - SCH 10'!$1:$1</definedName>
    <definedName name="_xlnm.Print_Titles" localSheetId="14">'Part B - SCH 11'!$1:$1</definedName>
    <definedName name="_xlnm.Print_Titles" localSheetId="15">'Part B - SCH 12'!$1:$1</definedName>
    <definedName name="_xlnm.Print_Titles" localSheetId="16">'Part B - SCH 13'!$1:$1</definedName>
    <definedName name="_xlnm.Print_Titles" localSheetId="17">'Part B - SCH 14'!$1:$1</definedName>
    <definedName name="_xlnm.Print_Titles" localSheetId="18">'Part B - SCH 15'!$1:$1</definedName>
    <definedName name="_xlnm.Print_Titles" localSheetId="19">'Part B - SCH 16'!$1:$1</definedName>
    <definedName name="_xlnm.Print_Titles" localSheetId="21">'Part B - SCH 18'!$1:$1</definedName>
    <definedName name="_xlnm.Print_Titles" localSheetId="22">'Part B - SCH 19'!$1:$1</definedName>
    <definedName name="_xlnm.Print_Titles" localSheetId="5">'Part B - SCH 2'!$1:$1</definedName>
    <definedName name="_xlnm.Print_Titles" localSheetId="23">'Part B - SCH 20'!$1:$1</definedName>
    <definedName name="_xlnm.Print_Titles" localSheetId="24">'Part B - SCH 21'!$1:$1</definedName>
    <definedName name="_xlnm.Print_Titles" localSheetId="25">'Part B - SCH 22'!$1:$1</definedName>
    <definedName name="_xlnm.Print_Titles" localSheetId="26">'Part B - SCH 23'!$1:$1</definedName>
    <definedName name="_xlnm.Print_Titles" localSheetId="27">'Part B - SCH 24'!$1:$1</definedName>
    <definedName name="_xlnm.Print_Titles" localSheetId="28">'Part B - SCH 25'!$1:$1</definedName>
    <definedName name="_xlnm.Print_Titles" localSheetId="29">'Part B - SCH 26'!$1:$1</definedName>
    <definedName name="_xlnm.Print_Titles" localSheetId="30">'Part B - SCH 27'!$1:$1</definedName>
    <definedName name="_xlnm.Print_Titles" localSheetId="31">'Part B - SCH 28'!$1:$1</definedName>
    <definedName name="_xlnm.Print_Titles" localSheetId="32">'Part B - SCH 29'!$1:$1</definedName>
    <definedName name="_xlnm.Print_Titles" localSheetId="6">'Part B - SCH 3'!$1:$1</definedName>
    <definedName name="_xlnm.Print_Titles" localSheetId="7">'Part B - SCH 4'!$1:$1</definedName>
    <definedName name="_xlnm.Print_Titles" localSheetId="8">'Part B - SCH 5'!$1:$1</definedName>
    <definedName name="_xlnm.Print_Titles" localSheetId="9">'Part B - SCH 6'!$1:$1</definedName>
    <definedName name="_xlnm.Print_Titles" localSheetId="10">'Part B - SCH 7'!$1:$1</definedName>
    <definedName name="_xlnm.Print_Titles" localSheetId="11">'Part B - SCH 8'!$1:$1</definedName>
    <definedName name="_xlnm.Print_Titles" localSheetId="12">'Part B - SCH 9'!$1:$1</definedName>
    <definedName name="_xlnm.Print_Titles" localSheetId="0">SUMMARY!$1:$3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71" i="33" l="1"/>
  <c r="G27" i="61"/>
  <c r="H165" i="1"/>
  <c r="H126" i="1"/>
  <c r="H124" i="1"/>
  <c r="H88" i="1"/>
  <c r="H86" i="1"/>
  <c r="H45" i="1"/>
  <c r="H43" i="1"/>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6" i="1"/>
  <c r="H39" i="1"/>
  <c r="H40" i="1"/>
  <c r="H41" i="1"/>
  <c r="H42"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80" i="1"/>
  <c r="H81" i="1"/>
  <c r="H82" i="1"/>
  <c r="H83" i="1"/>
  <c r="H84" i="1"/>
  <c r="H85" i="1"/>
  <c r="H89" i="1"/>
  <c r="H90" i="1"/>
  <c r="H91" i="1"/>
  <c r="H92" i="1"/>
  <c r="H93" i="1"/>
  <c r="H94" i="1"/>
  <c r="H95" i="1"/>
  <c r="H96" i="1"/>
  <c r="H97" i="1"/>
  <c r="H98" i="1"/>
  <c r="H99" i="1"/>
  <c r="H100" i="1"/>
  <c r="H101" i="1"/>
  <c r="G102" i="1"/>
  <c r="H102" i="1"/>
  <c r="G104" i="1"/>
  <c r="H104" i="1"/>
  <c r="G106" i="1"/>
  <c r="H106" i="1"/>
  <c r="G108" i="1"/>
  <c r="H108" i="1"/>
  <c r="G110" i="1"/>
  <c r="H110" i="1"/>
  <c r="G112" i="1"/>
  <c r="H112" i="1"/>
  <c r="H114" i="1"/>
  <c r="H115" i="1"/>
  <c r="H116" i="1"/>
  <c r="H117" i="1"/>
  <c r="H118" i="1"/>
  <c r="H119" i="1"/>
  <c r="H120" i="1"/>
  <c r="H121" i="1"/>
  <c r="H122" i="1"/>
  <c r="G6" i="62"/>
  <c r="G16" i="62"/>
  <c r="F16" i="62"/>
  <c r="H36" i="61"/>
  <c r="H39" i="61"/>
  <c r="H40" i="61"/>
  <c r="H41" i="61"/>
  <c r="H42" i="61"/>
  <c r="H43" i="61"/>
  <c r="H44" i="61"/>
  <c r="A20" i="62"/>
  <c r="A21" i="62"/>
  <c r="H7" i="62"/>
  <c r="H8" i="62"/>
  <c r="H9" i="62"/>
  <c r="H10" i="62"/>
  <c r="H11" i="62"/>
  <c r="H12" i="62"/>
  <c r="H18" i="62"/>
  <c r="H22" i="62"/>
  <c r="H23" i="62"/>
  <c r="H24" i="62"/>
  <c r="H25" i="62"/>
  <c r="H26" i="62"/>
  <c r="H27" i="62"/>
  <c r="H28" i="62"/>
  <c r="H29" i="62"/>
  <c r="A3" i="62"/>
  <c r="H107" i="62"/>
  <c r="H106" i="62"/>
  <c r="H105" i="62"/>
  <c r="H104" i="62"/>
  <c r="H103" i="62"/>
  <c r="H102" i="62"/>
  <c r="H101" i="62"/>
  <c r="H100" i="62"/>
  <c r="H99" i="62"/>
  <c r="H98" i="62"/>
  <c r="H97" i="62"/>
  <c r="H96" i="62"/>
  <c r="H95" i="62"/>
  <c r="H94" i="62"/>
  <c r="H93" i="62"/>
  <c r="H92" i="62"/>
  <c r="H91" i="62"/>
  <c r="H90" i="62"/>
  <c r="H89" i="62"/>
  <c r="H88" i="62"/>
  <c r="H87" i="62"/>
  <c r="H86" i="62"/>
  <c r="H85" i="62"/>
  <c r="H84" i="62"/>
  <c r="H83" i="62"/>
  <c r="H82" i="62"/>
  <c r="H81" i="62"/>
  <c r="H80" i="62"/>
  <c r="H79" i="62"/>
  <c r="H78" i="62"/>
  <c r="H77" i="62"/>
  <c r="H76" i="62"/>
  <c r="H75" i="62"/>
  <c r="H74" i="62"/>
  <c r="H73" i="62"/>
  <c r="H72" i="62"/>
  <c r="H71" i="62"/>
  <c r="H70" i="62"/>
  <c r="H69" i="62"/>
  <c r="H68" i="62"/>
  <c r="H67" i="62"/>
  <c r="H66" i="62"/>
  <c r="H65" i="62"/>
  <c r="H64" i="62"/>
  <c r="H63" i="62"/>
  <c r="H62" i="62"/>
  <c r="H61" i="62"/>
  <c r="H60" i="62"/>
  <c r="H59" i="62"/>
  <c r="H58" i="62"/>
  <c r="H57" i="62"/>
  <c r="H56" i="62"/>
  <c r="H55" i="62"/>
  <c r="H54" i="62"/>
  <c r="H53" i="62"/>
  <c r="H52" i="62"/>
  <c r="H51" i="62"/>
  <c r="H50" i="62"/>
  <c r="H49" i="62"/>
  <c r="H48" i="62"/>
  <c r="H47" i="62"/>
  <c r="H46" i="62"/>
  <c r="H45" i="62"/>
  <c r="H44" i="62"/>
  <c r="H43" i="62"/>
  <c r="H42" i="62"/>
  <c r="H41" i="62"/>
  <c r="H40" i="62"/>
  <c r="H39" i="62"/>
  <c r="H38" i="62"/>
  <c r="H37" i="62"/>
  <c r="H36" i="62"/>
  <c r="H35" i="62"/>
  <c r="H34" i="62"/>
  <c r="H33" i="62"/>
  <c r="H32" i="62"/>
  <c r="H31" i="62"/>
  <c r="H30" i="62"/>
  <c r="H5" i="62"/>
  <c r="H4" i="62"/>
  <c r="H21" i="61"/>
  <c r="H22" i="61"/>
  <c r="H27" i="61"/>
  <c r="H29" i="61"/>
  <c r="H32" i="61"/>
  <c r="H33" i="61"/>
  <c r="H34" i="61"/>
  <c r="H45" i="61"/>
  <c r="H46" i="61"/>
  <c r="H47" i="61"/>
  <c r="H48" i="61"/>
  <c r="H49" i="61"/>
  <c r="H50" i="61"/>
  <c r="H51" i="61"/>
  <c r="H52" i="61"/>
  <c r="H53" i="61"/>
  <c r="H54" i="61"/>
  <c r="H55" i="61"/>
  <c r="H56" i="61"/>
  <c r="H57" i="61"/>
  <c r="H58" i="61"/>
  <c r="H59" i="61"/>
  <c r="H60" i="61"/>
  <c r="H61" i="61"/>
  <c r="H62" i="61"/>
  <c r="H63" i="61"/>
  <c r="H64" i="61"/>
  <c r="H65" i="61"/>
  <c r="H66" i="61"/>
  <c r="H67" i="61"/>
  <c r="H68" i="61"/>
  <c r="H69" i="61"/>
  <c r="H70" i="61"/>
  <c r="H71" i="61"/>
  <c r="H72" i="61"/>
  <c r="H73" i="61"/>
  <c r="H74" i="61"/>
  <c r="H75" i="61"/>
  <c r="H76" i="61"/>
  <c r="H77" i="61"/>
  <c r="H78" i="61"/>
  <c r="H79" i="61"/>
  <c r="H80" i="61"/>
  <c r="H81" i="61"/>
  <c r="H82" i="61"/>
  <c r="H83" i="61"/>
  <c r="H84" i="61"/>
  <c r="H85" i="61"/>
  <c r="H86" i="61"/>
  <c r="H87" i="61"/>
  <c r="H88" i="61"/>
  <c r="H89" i="61"/>
  <c r="H90" i="61"/>
  <c r="H91" i="61"/>
  <c r="H92" i="61"/>
  <c r="H93" i="61"/>
  <c r="H94" i="61"/>
  <c r="H95" i="61"/>
  <c r="H96" i="61"/>
  <c r="H97" i="61"/>
  <c r="H98" i="61"/>
  <c r="H99" i="61"/>
  <c r="H100" i="61"/>
  <c r="H101" i="61"/>
  <c r="H102" i="61"/>
  <c r="H103" i="61"/>
  <c r="H104" i="61"/>
  <c r="H105" i="61"/>
  <c r="H106" i="61"/>
  <c r="H107" i="61"/>
  <c r="H108" i="61"/>
  <c r="H109" i="61"/>
  <c r="H110" i="61"/>
  <c r="H111" i="61"/>
  <c r="H112" i="61"/>
  <c r="H113" i="61"/>
  <c r="H114" i="61"/>
  <c r="H115" i="61"/>
  <c r="H116" i="61"/>
  <c r="H117" i="61"/>
  <c r="H118" i="61"/>
  <c r="H119" i="61"/>
  <c r="H120" i="61"/>
  <c r="H121" i="61"/>
  <c r="G30" i="61"/>
  <c r="H122" i="61"/>
  <c r="H123" i="61"/>
  <c r="H124" i="61"/>
  <c r="H125" i="61"/>
  <c r="H126" i="61"/>
  <c r="H127" i="61"/>
  <c r="G25" i="61"/>
  <c r="G23" i="61"/>
  <c r="E37" i="59"/>
  <c r="G37" i="59" s="1"/>
  <c r="E36" i="59"/>
  <c r="E35" i="59"/>
  <c r="E34" i="59"/>
  <c r="E33" i="59"/>
  <c r="E32" i="59"/>
  <c r="E29" i="59"/>
  <c r="E28" i="59"/>
  <c r="E27" i="59"/>
  <c r="E26" i="59"/>
  <c r="E25" i="59"/>
  <c r="E24" i="59"/>
  <c r="E23" i="59"/>
  <c r="E22" i="59"/>
  <c r="E21" i="59"/>
  <c r="E20" i="59"/>
  <c r="E19" i="59"/>
  <c r="G43" i="59"/>
  <c r="G46" i="59"/>
  <c r="G47" i="59"/>
  <c r="G5" i="59"/>
  <c r="G6" i="59"/>
  <c r="G7" i="59"/>
  <c r="G8" i="59"/>
  <c r="G9" i="59"/>
  <c r="G10" i="59"/>
  <c r="G11" i="59"/>
  <c r="G17" i="59"/>
  <c r="G18" i="59"/>
  <c r="G19" i="59"/>
  <c r="G20" i="59"/>
  <c r="G21" i="59"/>
  <c r="G22" i="59"/>
  <c r="G23" i="59"/>
  <c r="G24" i="59"/>
  <c r="G25" i="59"/>
  <c r="G26" i="59"/>
  <c r="G27" i="59"/>
  <c r="G28" i="59"/>
  <c r="G29" i="59"/>
  <c r="G30" i="59"/>
  <c r="G31" i="59"/>
  <c r="G32" i="59"/>
  <c r="G33" i="59"/>
  <c r="G34" i="59"/>
  <c r="G35" i="59"/>
  <c r="G36" i="59"/>
  <c r="G38" i="59"/>
  <c r="F44" i="59"/>
  <c r="G44" i="59" s="1"/>
  <c r="E16" i="59"/>
  <c r="G16" i="59" s="1"/>
  <c r="E15" i="59"/>
  <c r="G15" i="59" s="1"/>
  <c r="E14" i="59"/>
  <c r="G14" i="59" s="1"/>
  <c r="E13" i="59"/>
  <c r="G13" i="59" s="1"/>
  <c r="E12" i="59"/>
  <c r="G12" i="59" s="1"/>
  <c r="H6" i="59"/>
  <c r="A6" i="59" s="1"/>
  <c r="H7" i="59"/>
  <c r="A7" i="59" s="1"/>
  <c r="H9" i="59"/>
  <c r="A9" i="59" s="1"/>
  <c r="H10" i="59"/>
  <c r="A10" i="59" s="1"/>
  <c r="H11" i="59"/>
  <c r="A11" i="59" s="1"/>
  <c r="H17" i="59"/>
  <c r="A17" i="59" s="1"/>
  <c r="H18" i="59"/>
  <c r="A18" i="59" s="1"/>
  <c r="H30" i="59"/>
  <c r="A30" i="59" s="1"/>
  <c r="H31" i="59"/>
  <c r="A31" i="59" s="1"/>
  <c r="H43" i="59"/>
  <c r="A43" i="59" s="1"/>
  <c r="H46" i="59"/>
  <c r="H47" i="59"/>
  <c r="H48" i="59"/>
  <c r="H49" i="59"/>
  <c r="H50" i="59"/>
  <c r="H51" i="59"/>
  <c r="H52" i="59"/>
  <c r="H53" i="59"/>
  <c r="H54" i="59"/>
  <c r="H55" i="59"/>
  <c r="H56" i="59"/>
  <c r="H57" i="59"/>
  <c r="H58" i="59"/>
  <c r="H59" i="59"/>
  <c r="H60" i="59"/>
  <c r="H61" i="59"/>
  <c r="H62" i="59"/>
  <c r="H63" i="59"/>
  <c r="H64" i="59"/>
  <c r="H65" i="59"/>
  <c r="H66" i="59"/>
  <c r="H67" i="59"/>
  <c r="H68" i="59"/>
  <c r="H69" i="59"/>
  <c r="H70" i="59"/>
  <c r="H71" i="59"/>
  <c r="H72" i="59"/>
  <c r="H73" i="59"/>
  <c r="H74" i="59"/>
  <c r="H75" i="59"/>
  <c r="H76" i="59"/>
  <c r="H77" i="59"/>
  <c r="H78" i="59"/>
  <c r="H79" i="59"/>
  <c r="H80" i="59"/>
  <c r="H81" i="59"/>
  <c r="H82" i="59"/>
  <c r="A82" i="59" s="1"/>
  <c r="F68" i="2"/>
  <c r="H68" i="2" s="1"/>
  <c r="G66" i="2"/>
  <c r="H66" i="2" s="1"/>
  <c r="F67" i="2" s="1"/>
  <c r="H67" i="2" s="1"/>
  <c r="F63" i="2"/>
  <c r="H63" i="2" s="1"/>
  <c r="G61" i="2"/>
  <c r="H61" i="2" s="1"/>
  <c r="F62" i="2" s="1"/>
  <c r="H62" i="2" s="1"/>
  <c r="G50" i="2"/>
  <c r="G57" i="2"/>
  <c r="H57" i="2" s="1"/>
  <c r="F58" i="2" s="1"/>
  <c r="H58" i="2" s="1"/>
  <c r="G54" i="2"/>
  <c r="H54" i="2" s="1"/>
  <c r="F55" i="2" s="1"/>
  <c r="H55" i="2" s="1"/>
  <c r="F56" i="2"/>
  <c r="H56" i="2" s="1"/>
  <c r="G47" i="2"/>
  <c r="H47" i="2" s="1"/>
  <c r="F48" i="2" s="1"/>
  <c r="H48" i="2" s="1"/>
  <c r="H50" i="2"/>
  <c r="F51" i="2" s="1"/>
  <c r="H51" i="2" s="1"/>
  <c r="F49" i="2"/>
  <c r="H49" i="2" s="1"/>
  <c r="F44" i="2"/>
  <c r="H44" i="2" s="1"/>
  <c r="G42" i="2"/>
  <c r="H42" i="2" s="1"/>
  <c r="F43" i="2" s="1"/>
  <c r="H43" i="2" s="1"/>
  <c r="G37" i="2"/>
  <c r="H37" i="2" s="1"/>
  <c r="F38" i="2" s="1"/>
  <c r="H38" i="2" s="1"/>
  <c r="F39" i="2"/>
  <c r="H39" i="2" s="1"/>
  <c r="J33" i="2"/>
  <c r="J31" i="2"/>
  <c r="J30" i="2"/>
  <c r="H30" i="2"/>
  <c r="J141" i="1"/>
  <c r="J142" i="1"/>
  <c r="J143" i="1"/>
  <c r="J146" i="1"/>
  <c r="J147" i="1"/>
  <c r="J149" i="1"/>
  <c r="J152" i="1"/>
  <c r="J153" i="1"/>
  <c r="B153" i="1" s="1"/>
  <c r="J156" i="1"/>
  <c r="J159" i="1"/>
  <c r="J160" i="1"/>
  <c r="J161" i="1"/>
  <c r="J162" i="1"/>
  <c r="J163" i="1"/>
  <c r="J164" i="1"/>
  <c r="B152" i="1"/>
  <c r="B156" i="1"/>
  <c r="J114" i="1"/>
  <c r="J115" i="1"/>
  <c r="J116" i="1"/>
  <c r="J117" i="1"/>
  <c r="J118" i="1"/>
  <c r="B118" i="1" s="1"/>
  <c r="J119" i="1"/>
  <c r="J120" i="1"/>
  <c r="B120" i="1" s="1"/>
  <c r="J121" i="1"/>
  <c r="J122" i="1"/>
  <c r="J123" i="1"/>
  <c r="B114" i="1"/>
  <c r="B115" i="1"/>
  <c r="B116" i="1"/>
  <c r="B117" i="1"/>
  <c r="B119" i="1"/>
  <c r="B121" i="1"/>
  <c r="B122" i="1"/>
  <c r="F75" i="1"/>
  <c r="F74" i="1"/>
  <c r="F73" i="1"/>
  <c r="F72" i="1"/>
  <c r="F71" i="1"/>
  <c r="F70" i="1"/>
  <c r="F67" i="1"/>
  <c r="F66" i="1"/>
  <c r="F64" i="1"/>
  <c r="F63" i="1"/>
  <c r="F62" i="1"/>
  <c r="F61" i="1"/>
  <c r="F60" i="1"/>
  <c r="F59" i="1"/>
  <c r="F58" i="1"/>
  <c r="F57" i="1"/>
  <c r="F56" i="1"/>
  <c r="F53" i="1"/>
  <c r="F52" i="1"/>
  <c r="F51" i="1"/>
  <c r="F50" i="1"/>
  <c r="F49" i="1"/>
  <c r="H6" i="2"/>
  <c r="H7" i="2"/>
  <c r="H8" i="2"/>
  <c r="H9" i="2"/>
  <c r="H10" i="2"/>
  <c r="H11" i="2"/>
  <c r="H12" i="2"/>
  <c r="H13" i="2"/>
  <c r="H14" i="2"/>
  <c r="H15" i="2"/>
  <c r="H16" i="2"/>
  <c r="H17" i="2"/>
  <c r="H18" i="2"/>
  <c r="H19" i="2"/>
  <c r="H20" i="2"/>
  <c r="H21" i="2"/>
  <c r="H22" i="2"/>
  <c r="H23" i="2"/>
  <c r="H24" i="2"/>
  <c r="H25" i="2"/>
  <c r="H26" i="2"/>
  <c r="H27" i="2"/>
  <c r="H34" i="2"/>
  <c r="H35" i="2"/>
  <c r="H36" i="2"/>
  <c r="H40" i="2"/>
  <c r="H41" i="2"/>
  <c r="H45" i="2"/>
  <c r="H46" i="2"/>
  <c r="H52" i="2"/>
  <c r="H53" i="2"/>
  <c r="H59" i="2"/>
  <c r="H60" i="2"/>
  <c r="H65" i="2"/>
  <c r="K10" i="2"/>
  <c r="B10" i="2" s="1"/>
  <c r="K11" i="2"/>
  <c r="B11" i="2" s="1"/>
  <c r="K12" i="2"/>
  <c r="B12" i="2" s="1"/>
  <c r="K13" i="2"/>
  <c r="B13" i="2" s="1"/>
  <c r="K17" i="2"/>
  <c r="B17" i="2" s="1"/>
  <c r="K18" i="2"/>
  <c r="B18" i="2" s="1"/>
  <c r="K22" i="2"/>
  <c r="B22" i="2" s="1"/>
  <c r="K23" i="2"/>
  <c r="B23" i="2" s="1"/>
  <c r="K34" i="2"/>
  <c r="B34" i="2" s="1"/>
  <c r="K35" i="2"/>
  <c r="B35" i="2" s="1"/>
  <c r="K36" i="2"/>
  <c r="B36" i="2" s="1"/>
  <c r="K40" i="2"/>
  <c r="B40" i="2" s="1"/>
  <c r="K41" i="2"/>
  <c r="B41" i="2" s="1"/>
  <c r="K45" i="2"/>
  <c r="B45" i="2" s="1"/>
  <c r="K46" i="2"/>
  <c r="B46" i="2" s="1"/>
  <c r="K52" i="2"/>
  <c r="B52" i="2" s="1"/>
  <c r="K53" i="2"/>
  <c r="B53" i="2" s="1"/>
  <c r="K59" i="2"/>
  <c r="B59" i="2" s="1"/>
  <c r="K60" i="2"/>
  <c r="B60" i="2" s="1"/>
  <c r="B4" i="2"/>
  <c r="H4" i="2"/>
  <c r="H8" i="61"/>
  <c r="H7" i="61"/>
  <c r="H5" i="61"/>
  <c r="H4" i="61"/>
  <c r="A3" i="61"/>
  <c r="H58" i="60"/>
  <c r="A58" i="60"/>
  <c r="H56" i="60"/>
  <c r="A56" i="60"/>
  <c r="H54" i="60"/>
  <c r="A54" i="60"/>
  <c r="H52" i="60"/>
  <c r="A52" i="60"/>
  <c r="H51" i="60"/>
  <c r="A51" i="60"/>
  <c r="H50" i="60"/>
  <c r="A50" i="60"/>
  <c r="H44" i="60"/>
  <c r="A44" i="60"/>
  <c r="H43" i="60"/>
  <c r="A43" i="60"/>
  <c r="H35" i="60"/>
  <c r="A35" i="60"/>
  <c r="H34" i="60"/>
  <c r="A34" i="60"/>
  <c r="G26" i="60"/>
  <c r="E27" i="60" s="1"/>
  <c r="G24" i="60"/>
  <c r="E25" i="60" s="1"/>
  <c r="G22" i="60"/>
  <c r="H21" i="60"/>
  <c r="A21" i="60"/>
  <c r="H20" i="60"/>
  <c r="A20" i="60"/>
  <c r="H17" i="60"/>
  <c r="A17" i="60"/>
  <c r="H11" i="60"/>
  <c r="A11" i="60"/>
  <c r="H10" i="60"/>
  <c r="A10" i="60"/>
  <c r="H5" i="60"/>
  <c r="A5" i="60"/>
  <c r="H4" i="60"/>
  <c r="A4" i="60"/>
  <c r="A3" i="60"/>
  <c r="H4" i="59"/>
  <c r="A3" i="59"/>
  <c r="H32" i="58"/>
  <c r="H31" i="58"/>
  <c r="A31" i="58" s="1"/>
  <c r="H30" i="58"/>
  <c r="A30" i="58"/>
  <c r="H29" i="58"/>
  <c r="A29" i="58"/>
  <c r="H28" i="58"/>
  <c r="A28" i="58"/>
  <c r="H27" i="58"/>
  <c r="A27" i="58"/>
  <c r="H26" i="58"/>
  <c r="A26" i="58"/>
  <c r="H25" i="58"/>
  <c r="A25" i="58"/>
  <c r="H24" i="58"/>
  <c r="A24" i="58"/>
  <c r="H23" i="58"/>
  <c r="A23" i="58"/>
  <c r="H22" i="58"/>
  <c r="A22" i="58"/>
  <c r="H21" i="58"/>
  <c r="A21" i="58"/>
  <c r="H20" i="58"/>
  <c r="A20" i="58"/>
  <c r="H19" i="58"/>
  <c r="A19" i="58"/>
  <c r="H18" i="58"/>
  <c r="A18" i="58"/>
  <c r="H17" i="58"/>
  <c r="A17" i="58"/>
  <c r="H16" i="58"/>
  <c r="A16" i="58"/>
  <c r="H15" i="58"/>
  <c r="A15" i="58"/>
  <c r="H14" i="58"/>
  <c r="A14" i="58"/>
  <c r="H11" i="58"/>
  <c r="A11" i="58"/>
  <c r="H8" i="58"/>
  <c r="A8" i="58"/>
  <c r="H5" i="58"/>
  <c r="A5" i="58"/>
  <c r="H4" i="58"/>
  <c r="A3" i="58"/>
  <c r="H31" i="57"/>
  <c r="A31" i="57"/>
  <c r="H30" i="57"/>
  <c r="A30" i="57"/>
  <c r="H29" i="57"/>
  <c r="A29" i="57"/>
  <c r="H28" i="57"/>
  <c r="A28" i="57"/>
  <c r="H27" i="57"/>
  <c r="A27" i="57"/>
  <c r="H26" i="57"/>
  <c r="A26" i="57"/>
  <c r="H25" i="57"/>
  <c r="A25" i="57"/>
  <c r="H24" i="57"/>
  <c r="A24" i="57"/>
  <c r="H23" i="57"/>
  <c r="A23" i="57"/>
  <c r="H22" i="57"/>
  <c r="A22" i="57"/>
  <c r="H21" i="57"/>
  <c r="A21" i="57"/>
  <c r="H20" i="57"/>
  <c r="A20" i="57"/>
  <c r="H19" i="57"/>
  <c r="A19" i="57"/>
  <c r="H18" i="57"/>
  <c r="A18" i="57"/>
  <c r="H17" i="57"/>
  <c r="A17" i="57"/>
  <c r="H16" i="57"/>
  <c r="A16" i="57"/>
  <c r="H15" i="57"/>
  <c r="A15" i="57"/>
  <c r="H14" i="57"/>
  <c r="A14" i="57"/>
  <c r="H13" i="57"/>
  <c r="A13" i="57" s="1"/>
  <c r="H12" i="57"/>
  <c r="A12" i="57"/>
  <c r="H11" i="57"/>
  <c r="A11" i="57" s="1"/>
  <c r="H10" i="57"/>
  <c r="A10" i="57"/>
  <c r="H9" i="57"/>
  <c r="A9" i="57" s="1"/>
  <c r="G7" i="57"/>
  <c r="H6" i="57"/>
  <c r="A6" i="57"/>
  <c r="H5" i="57"/>
  <c r="A5" i="57"/>
  <c r="H4" i="57"/>
  <c r="A4" i="57"/>
  <c r="A3" i="57"/>
  <c r="H29" i="56"/>
  <c r="A29" i="56"/>
  <c r="H28" i="56"/>
  <c r="A28" i="56" s="1"/>
  <c r="H27" i="56"/>
  <c r="A27" i="56"/>
  <c r="H25" i="56"/>
  <c r="A25" i="56"/>
  <c r="H24" i="56"/>
  <c r="A24" i="56" s="1"/>
  <c r="H22" i="56"/>
  <c r="A22" i="56"/>
  <c r="H21" i="56"/>
  <c r="A21" i="56"/>
  <c r="H19" i="56"/>
  <c r="A19" i="56"/>
  <c r="H18" i="56"/>
  <c r="A18" i="56"/>
  <c r="H16" i="56"/>
  <c r="A16" i="56"/>
  <c r="H15" i="56"/>
  <c r="A15" i="56"/>
  <c r="H13" i="56"/>
  <c r="A13" i="56"/>
  <c r="H12" i="56"/>
  <c r="A12" i="56"/>
  <c r="H10" i="56"/>
  <c r="A10" i="56"/>
  <c r="H9" i="56"/>
  <c r="A9" i="56"/>
  <c r="H7" i="56"/>
  <c r="A7" i="56"/>
  <c r="H6" i="56"/>
  <c r="A6" i="56"/>
  <c r="H5" i="56"/>
  <c r="A5" i="56"/>
  <c r="H4" i="56"/>
  <c r="A4" i="56"/>
  <c r="A3" i="56"/>
  <c r="H30" i="55"/>
  <c r="A30" i="55"/>
  <c r="H29" i="55"/>
  <c r="A29" i="55"/>
  <c r="H28" i="55"/>
  <c r="A28" i="55"/>
  <c r="H27" i="55"/>
  <c r="A27" i="55"/>
  <c r="H26" i="55"/>
  <c r="A26" i="55"/>
  <c r="H25" i="55"/>
  <c r="A25" i="55"/>
  <c r="H24" i="55"/>
  <c r="A24" i="55"/>
  <c r="H23" i="55"/>
  <c r="A23" i="55"/>
  <c r="H22" i="55"/>
  <c r="A22" i="55"/>
  <c r="H21" i="55"/>
  <c r="A21" i="55"/>
  <c r="H20" i="55"/>
  <c r="A20" i="55"/>
  <c r="H19" i="55"/>
  <c r="A19" i="55"/>
  <c r="H18" i="55"/>
  <c r="A18" i="55"/>
  <c r="H17" i="55"/>
  <c r="A17" i="55"/>
  <c r="H16" i="55"/>
  <c r="A16" i="55"/>
  <c r="H13" i="55"/>
  <c r="A13" i="55"/>
  <c r="H12" i="55"/>
  <c r="A12" i="55"/>
  <c r="H9" i="55"/>
  <c r="A9" i="55"/>
  <c r="H8" i="55"/>
  <c r="A8" i="55"/>
  <c r="H6" i="55"/>
  <c r="A6" i="55"/>
  <c r="H4" i="55"/>
  <c r="A4" i="55"/>
  <c r="A3" i="55"/>
  <c r="H31" i="54"/>
  <c r="A31" i="54"/>
  <c r="H30" i="54"/>
  <c r="A30" i="54"/>
  <c r="H28" i="54"/>
  <c r="A28" i="54"/>
  <c r="H27" i="54"/>
  <c r="A27" i="54"/>
  <c r="H26" i="54"/>
  <c r="A26" i="54"/>
  <c r="H25" i="54"/>
  <c r="A25" i="54"/>
  <c r="H24" i="54"/>
  <c r="A24" i="54"/>
  <c r="H23" i="54"/>
  <c r="A23" i="54"/>
  <c r="H22" i="54"/>
  <c r="A22" i="54"/>
  <c r="H21" i="54"/>
  <c r="A21" i="54"/>
  <c r="H20" i="54"/>
  <c r="A20" i="54"/>
  <c r="H19" i="54"/>
  <c r="A19" i="54"/>
  <c r="H18" i="54"/>
  <c r="A18" i="54"/>
  <c r="H17" i="54"/>
  <c r="A17" i="54"/>
  <c r="H16" i="54"/>
  <c r="A16" i="54"/>
  <c r="H14" i="54"/>
  <c r="A14" i="54"/>
  <c r="H12" i="54"/>
  <c r="A12" i="54"/>
  <c r="H9" i="54"/>
  <c r="A9" i="54"/>
  <c r="H8" i="54"/>
  <c r="A8" i="54"/>
  <c r="H5" i="54"/>
  <c r="A5" i="54"/>
  <c r="H4" i="54"/>
  <c r="A4" i="54"/>
  <c r="A3" i="54"/>
  <c r="H31" i="53"/>
  <c r="A31" i="53"/>
  <c r="H29" i="53"/>
  <c r="A29" i="53"/>
  <c r="H28" i="53"/>
  <c r="A28" i="53"/>
  <c r="H26" i="53"/>
  <c r="A26" i="53"/>
  <c r="H25" i="53"/>
  <c r="A25" i="53"/>
  <c r="H23" i="53"/>
  <c r="A23" i="53"/>
  <c r="H22" i="53"/>
  <c r="A22" i="53"/>
  <c r="H20" i="53"/>
  <c r="A20" i="53"/>
  <c r="H19" i="53"/>
  <c r="A19" i="53"/>
  <c r="H17" i="53"/>
  <c r="A17" i="53"/>
  <c r="H16" i="53"/>
  <c r="A16" i="53"/>
  <c r="H14" i="53"/>
  <c r="A14" i="53"/>
  <c r="H13" i="53"/>
  <c r="A13" i="53"/>
  <c r="H11" i="53"/>
  <c r="A11" i="53"/>
  <c r="H10" i="53"/>
  <c r="A10" i="53"/>
  <c r="H7" i="53"/>
  <c r="A7" i="53"/>
  <c r="H6" i="53"/>
  <c r="A6" i="53"/>
  <c r="H4" i="53"/>
  <c r="A4" i="53"/>
  <c r="A3" i="53"/>
  <c r="H225" i="52"/>
  <c r="A225" i="52"/>
  <c r="H224" i="52"/>
  <c r="A224" i="52"/>
  <c r="H223" i="52"/>
  <c r="A223" i="52"/>
  <c r="H222" i="52"/>
  <c r="A222" i="52"/>
  <c r="H221" i="52"/>
  <c r="A221" i="52"/>
  <c r="H220" i="52"/>
  <c r="A220" i="52"/>
  <c r="H219" i="52"/>
  <c r="A219" i="52"/>
  <c r="H218" i="52"/>
  <c r="A218" i="52"/>
  <c r="H217" i="52"/>
  <c r="A217" i="52"/>
  <c r="H216" i="52"/>
  <c r="A216" i="52"/>
  <c r="H215" i="52"/>
  <c r="A215" i="52"/>
  <c r="H214" i="52"/>
  <c r="A214" i="52"/>
  <c r="H212" i="52"/>
  <c r="A212" i="52"/>
  <c r="H210" i="52"/>
  <c r="A210" i="52"/>
  <c r="H204" i="52"/>
  <c r="A204" i="52"/>
  <c r="H203" i="52"/>
  <c r="A203" i="52"/>
  <c r="H197" i="52"/>
  <c r="A197" i="52"/>
  <c r="A196" i="52"/>
  <c r="H192" i="52"/>
  <c r="A192" i="52"/>
  <c r="H191" i="52"/>
  <c r="A191" i="52"/>
  <c r="H185" i="52"/>
  <c r="A185" i="52"/>
  <c r="H184" i="52"/>
  <c r="A184" i="52"/>
  <c r="H183" i="52"/>
  <c r="A183" i="52"/>
  <c r="H177" i="52"/>
  <c r="A177" i="52"/>
  <c r="H176" i="52"/>
  <c r="A176" i="52"/>
  <c r="H172" i="52"/>
  <c r="A172" i="52"/>
  <c r="H171" i="52"/>
  <c r="A171" i="52"/>
  <c r="H165" i="52"/>
  <c r="A165" i="52"/>
  <c r="A164" i="52"/>
  <c r="H160" i="52"/>
  <c r="A160" i="52"/>
  <c r="H159" i="52"/>
  <c r="A159" i="52"/>
  <c r="H153" i="52"/>
  <c r="A153" i="52"/>
  <c r="H152" i="52"/>
  <c r="A152" i="52"/>
  <c r="H146" i="52"/>
  <c r="A146" i="52"/>
  <c r="H145" i="52"/>
  <c r="A145" i="52"/>
  <c r="H139" i="52"/>
  <c r="A139" i="52"/>
  <c r="H138" i="52"/>
  <c r="A138" i="52"/>
  <c r="H132" i="52"/>
  <c r="A132" i="52"/>
  <c r="A131" i="52"/>
  <c r="H122" i="52"/>
  <c r="A122" i="52"/>
  <c r="H121" i="52"/>
  <c r="A121" i="52"/>
  <c r="H115" i="52"/>
  <c r="A115" i="52"/>
  <c r="H114" i="52"/>
  <c r="A114" i="52"/>
  <c r="H108" i="52"/>
  <c r="A108" i="52"/>
  <c r="H107" i="52"/>
  <c r="A107" i="52"/>
  <c r="H100" i="52"/>
  <c r="A100" i="52"/>
  <c r="A99" i="52"/>
  <c r="H95" i="52"/>
  <c r="A95" i="52"/>
  <c r="H94" i="52"/>
  <c r="A94" i="52"/>
  <c r="H93" i="52"/>
  <c r="A93" i="52"/>
  <c r="H87" i="52"/>
  <c r="A87" i="52"/>
  <c r="H86" i="52"/>
  <c r="A86" i="52"/>
  <c r="H82" i="52"/>
  <c r="A82" i="52"/>
  <c r="H81" i="52"/>
  <c r="A81" i="52"/>
  <c r="H75" i="52"/>
  <c r="A75" i="52"/>
  <c r="H74" i="52"/>
  <c r="A74" i="52"/>
  <c r="H68" i="52"/>
  <c r="A68" i="52"/>
  <c r="A67" i="52"/>
  <c r="H63" i="52"/>
  <c r="A63" i="52"/>
  <c r="H62" i="52"/>
  <c r="A62" i="52"/>
  <c r="H56" i="52"/>
  <c r="A56" i="52"/>
  <c r="H55" i="52"/>
  <c r="A55" i="52"/>
  <c r="H49" i="52"/>
  <c r="A49" i="52"/>
  <c r="H48" i="52"/>
  <c r="A48" i="52"/>
  <c r="H42" i="52"/>
  <c r="A42" i="52"/>
  <c r="H41" i="52"/>
  <c r="A41" i="52"/>
  <c r="H35" i="52"/>
  <c r="A35" i="52"/>
  <c r="H30" i="52"/>
  <c r="A30" i="52"/>
  <c r="H29" i="52"/>
  <c r="A29" i="52"/>
  <c r="H28" i="52"/>
  <c r="A28" i="52"/>
  <c r="H22" i="52"/>
  <c r="A22" i="52"/>
  <c r="H21" i="52"/>
  <c r="A21" i="52"/>
  <c r="H15" i="52"/>
  <c r="A15" i="52"/>
  <c r="H14" i="52"/>
  <c r="A14" i="52"/>
  <c r="H7" i="52"/>
  <c r="A7" i="52"/>
  <c r="H6" i="52"/>
  <c r="A6" i="52"/>
  <c r="H5" i="52"/>
  <c r="A5" i="52"/>
  <c r="A4" i="52"/>
  <c r="A3" i="52"/>
  <c r="H63" i="51"/>
  <c r="H62" i="51"/>
  <c r="A62" i="51"/>
  <c r="H61" i="51"/>
  <c r="A61" i="51"/>
  <c r="H60" i="51"/>
  <c r="A60" i="51"/>
  <c r="H59" i="51"/>
  <c r="A59" i="51"/>
  <c r="H58" i="51"/>
  <c r="A58" i="51"/>
  <c r="H57" i="51"/>
  <c r="A57" i="51"/>
  <c r="H56" i="51"/>
  <c r="A56" i="51"/>
  <c r="H55" i="51"/>
  <c r="A55" i="51"/>
  <c r="H47" i="51"/>
  <c r="A47" i="51"/>
  <c r="H46" i="51"/>
  <c r="A46" i="51"/>
  <c r="H41" i="51"/>
  <c r="A41" i="51"/>
  <c r="H40" i="51"/>
  <c r="A40" i="51"/>
  <c r="H36" i="51"/>
  <c r="A36" i="51"/>
  <c r="H35" i="51"/>
  <c r="A35" i="51"/>
  <c r="H34" i="51"/>
  <c r="H32" i="51"/>
  <c r="H31" i="51"/>
  <c r="A31" i="51"/>
  <c r="H30" i="51"/>
  <c r="A30" i="51"/>
  <c r="H29" i="51"/>
  <c r="A29" i="51"/>
  <c r="H28" i="51"/>
  <c r="A28" i="51"/>
  <c r="H27" i="51"/>
  <c r="A27" i="51"/>
  <c r="H23" i="51"/>
  <c r="A23" i="51"/>
  <c r="H22" i="51"/>
  <c r="A22" i="51"/>
  <c r="H20" i="51"/>
  <c r="A20" i="51"/>
  <c r="H19" i="51"/>
  <c r="A19" i="51"/>
  <c r="H17" i="51"/>
  <c r="A17" i="51"/>
  <c r="H16" i="51"/>
  <c r="A16" i="51"/>
  <c r="H11" i="51"/>
  <c r="A11" i="51"/>
  <c r="H10" i="51"/>
  <c r="A10" i="51"/>
  <c r="H5" i="51"/>
  <c r="A5" i="51"/>
  <c r="A4" i="51"/>
  <c r="A3" i="51"/>
  <c r="H31" i="50"/>
  <c r="A31" i="50"/>
  <c r="H30" i="50"/>
  <c r="A30" i="50"/>
  <c r="H29" i="50"/>
  <c r="A29" i="50"/>
  <c r="H28" i="50"/>
  <c r="A28" i="50"/>
  <c r="H27" i="50"/>
  <c r="A27" i="50"/>
  <c r="H26" i="50"/>
  <c r="A26" i="50"/>
  <c r="H25" i="50"/>
  <c r="A25" i="50"/>
  <c r="H24" i="50"/>
  <c r="A24" i="50"/>
  <c r="H23" i="50"/>
  <c r="A23" i="50"/>
  <c r="H22" i="50"/>
  <c r="A22" i="50"/>
  <c r="H21" i="50"/>
  <c r="A21" i="50"/>
  <c r="H20" i="50"/>
  <c r="A20" i="50"/>
  <c r="H19" i="50"/>
  <c r="A19" i="50"/>
  <c r="H18" i="50"/>
  <c r="A18" i="50"/>
  <c r="H17" i="50"/>
  <c r="A17" i="50"/>
  <c r="H16" i="50"/>
  <c r="A16" i="50"/>
  <c r="H14" i="50"/>
  <c r="A14" i="50"/>
  <c r="H13" i="50"/>
  <c r="A13" i="50"/>
  <c r="H11" i="50"/>
  <c r="A11" i="50"/>
  <c r="H10" i="50"/>
  <c r="A10" i="50"/>
  <c r="H8" i="50"/>
  <c r="A8" i="50"/>
  <c r="H7" i="50"/>
  <c r="A7" i="50"/>
  <c r="H5" i="50"/>
  <c r="H6" i="50" s="1"/>
  <c r="A5" i="50"/>
  <c r="A4" i="50"/>
  <c r="A3" i="50"/>
  <c r="H30" i="49"/>
  <c r="A30" i="49"/>
  <c r="H29" i="49"/>
  <c r="A29" i="49"/>
  <c r="H28" i="49"/>
  <c r="A28" i="49"/>
  <c r="H27" i="49"/>
  <c r="A27" i="49"/>
  <c r="H26" i="49"/>
  <c r="A26" i="49"/>
  <c r="H25" i="49"/>
  <c r="A25" i="49"/>
  <c r="H24" i="49"/>
  <c r="A24" i="49"/>
  <c r="H23" i="49"/>
  <c r="A23" i="49"/>
  <c r="H22" i="49"/>
  <c r="A22" i="49"/>
  <c r="H21" i="49"/>
  <c r="A21" i="49"/>
  <c r="H20" i="49"/>
  <c r="A20" i="49"/>
  <c r="H19" i="49"/>
  <c r="A19" i="49"/>
  <c r="H18" i="49"/>
  <c r="A18" i="49"/>
  <c r="H17" i="49"/>
  <c r="A17" i="49"/>
  <c r="H16" i="49"/>
  <c r="A16" i="49"/>
  <c r="H15" i="49"/>
  <c r="A15" i="49"/>
  <c r="H14" i="49"/>
  <c r="A14" i="49"/>
  <c r="H13" i="49"/>
  <c r="A13" i="49"/>
  <c r="H12" i="49"/>
  <c r="A12" i="49"/>
  <c r="H11" i="49"/>
  <c r="A11" i="49"/>
  <c r="H10" i="49"/>
  <c r="A10" i="49"/>
  <c r="H8" i="49"/>
  <c r="A8" i="49"/>
  <c r="H7" i="49"/>
  <c r="A7" i="49"/>
  <c r="H5" i="49"/>
  <c r="A5" i="49"/>
  <c r="A4" i="49"/>
  <c r="A3" i="49"/>
  <c r="H31" i="48"/>
  <c r="A31" i="48"/>
  <c r="H30" i="48"/>
  <c r="A30" i="48"/>
  <c r="H29" i="48"/>
  <c r="A29" i="48"/>
  <c r="H28" i="48"/>
  <c r="A28" i="48"/>
  <c r="H27" i="48"/>
  <c r="A27" i="48"/>
  <c r="H26" i="48"/>
  <c r="A26" i="48"/>
  <c r="H25" i="48"/>
  <c r="A25" i="48"/>
  <c r="H20" i="48"/>
  <c r="A20" i="48"/>
  <c r="H19" i="48"/>
  <c r="A19" i="48"/>
  <c r="H18" i="48"/>
  <c r="A18" i="48"/>
  <c r="H17" i="48"/>
  <c r="A17" i="48"/>
  <c r="H16" i="48"/>
  <c r="A16" i="48"/>
  <c r="H15" i="48"/>
  <c r="A15" i="48"/>
  <c r="H14" i="48"/>
  <c r="A14" i="48"/>
  <c r="H13" i="48"/>
  <c r="A13" i="48"/>
  <c r="H12" i="48"/>
  <c r="A12" i="48"/>
  <c r="H9" i="48"/>
  <c r="A9" i="48"/>
  <c r="H8" i="48"/>
  <c r="A8" i="48"/>
  <c r="H5" i="48"/>
  <c r="A5" i="48"/>
  <c r="A4" i="48"/>
  <c r="A3" i="48"/>
  <c r="H31" i="47"/>
  <c r="A31" i="47"/>
  <c r="H30" i="47"/>
  <c r="A30" i="47"/>
  <c r="H29" i="47"/>
  <c r="A29" i="47"/>
  <c r="H28" i="47"/>
  <c r="A28" i="47"/>
  <c r="H15" i="47"/>
  <c r="A15" i="47"/>
  <c r="H14" i="47"/>
  <c r="A14" i="47"/>
  <c r="H13" i="47"/>
  <c r="A13" i="47"/>
  <c r="H12" i="47"/>
  <c r="A12" i="47"/>
  <c r="H9" i="47"/>
  <c r="A9" i="47"/>
  <c r="H8" i="47"/>
  <c r="A8" i="47"/>
  <c r="H5" i="47"/>
  <c r="A5" i="47"/>
  <c r="H4" i="47"/>
  <c r="A4" i="47"/>
  <c r="A3" i="47"/>
  <c r="H24" i="46"/>
  <c r="A24" i="46"/>
  <c r="H23" i="46"/>
  <c r="A23" i="46"/>
  <c r="H18" i="46"/>
  <c r="A18" i="46"/>
  <c r="H12" i="46"/>
  <c r="A12" i="46"/>
  <c r="H11" i="46"/>
  <c r="A11" i="46"/>
  <c r="H5" i="46"/>
  <c r="A5" i="46"/>
  <c r="A4" i="46"/>
  <c r="A3" i="46"/>
  <c r="H33" i="45"/>
  <c r="H32" i="45"/>
  <c r="H31" i="45"/>
  <c r="H30" i="45"/>
  <c r="H29" i="45"/>
  <c r="A29" i="45"/>
  <c r="H28" i="45"/>
  <c r="A28" i="45"/>
  <c r="H27" i="45"/>
  <c r="A27" i="45"/>
  <c r="H26" i="45"/>
  <c r="A26" i="45"/>
  <c r="H25" i="45"/>
  <c r="A25" i="45"/>
  <c r="H24" i="45"/>
  <c r="A24" i="45"/>
  <c r="H23" i="45"/>
  <c r="A23" i="45"/>
  <c r="H11" i="45"/>
  <c r="A11" i="45"/>
  <c r="H10" i="45"/>
  <c r="A10" i="45"/>
  <c r="H5" i="45"/>
  <c r="A5" i="45"/>
  <c r="A4" i="45"/>
  <c r="A3" i="45"/>
  <c r="G32" i="44"/>
  <c r="H31" i="44"/>
  <c r="A31" i="44"/>
  <c r="H30" i="44"/>
  <c r="A30" i="44"/>
  <c r="H29" i="44"/>
  <c r="A29" i="44"/>
  <c r="H28" i="44"/>
  <c r="A28" i="44"/>
  <c r="H27" i="44"/>
  <c r="A27" i="44"/>
  <c r="H26" i="44"/>
  <c r="A26" i="44"/>
  <c r="H22" i="44"/>
  <c r="A22" i="44"/>
  <c r="H21" i="44"/>
  <c r="A21" i="44"/>
  <c r="H17" i="44"/>
  <c r="A17" i="44"/>
  <c r="H16" i="44"/>
  <c r="A16" i="44"/>
  <c r="H15" i="44"/>
  <c r="A15" i="44"/>
  <c r="H14" i="44"/>
  <c r="A14" i="44"/>
  <c r="H10" i="44"/>
  <c r="A10" i="44"/>
  <c r="H9" i="44"/>
  <c r="A9" i="44"/>
  <c r="H5" i="44"/>
  <c r="A5" i="44"/>
  <c r="A4" i="44"/>
  <c r="A3" i="44"/>
  <c r="H31" i="43"/>
  <c r="A31" i="43"/>
  <c r="H30" i="43"/>
  <c r="A30" i="43"/>
  <c r="H29" i="43"/>
  <c r="A29" i="43"/>
  <c r="H28" i="43"/>
  <c r="A28" i="43"/>
  <c r="H27" i="43"/>
  <c r="A27" i="43"/>
  <c r="H26" i="43"/>
  <c r="A26" i="43"/>
  <c r="H25" i="43"/>
  <c r="A25" i="43"/>
  <c r="H24" i="43"/>
  <c r="A24" i="43"/>
  <c r="H23" i="43"/>
  <c r="A23" i="43"/>
  <c r="H22" i="43"/>
  <c r="A22" i="43"/>
  <c r="H21" i="43"/>
  <c r="A21" i="43"/>
  <c r="H20" i="43"/>
  <c r="A20" i="43"/>
  <c r="H19" i="43"/>
  <c r="A19" i="43"/>
  <c r="H15" i="43"/>
  <c r="A15" i="43"/>
  <c r="H14" i="43"/>
  <c r="A14" i="43"/>
  <c r="H10" i="43"/>
  <c r="A10" i="43"/>
  <c r="H9" i="43"/>
  <c r="A9" i="43"/>
  <c r="H5" i="43"/>
  <c r="A5" i="43"/>
  <c r="A4" i="43"/>
  <c r="A3" i="43"/>
  <c r="H64" i="42"/>
  <c r="A64" i="42"/>
  <c r="H60" i="42"/>
  <c r="A60" i="42" s="1"/>
  <c r="H59" i="42"/>
  <c r="A59" i="42" s="1"/>
  <c r="H56" i="42"/>
  <c r="A56" i="42" s="1"/>
  <c r="H55" i="42"/>
  <c r="A55" i="42" s="1"/>
  <c r="H52" i="42"/>
  <c r="A52" i="42" s="1"/>
  <c r="H51" i="42"/>
  <c r="A51" i="42" s="1"/>
  <c r="H50" i="42"/>
  <c r="A50" i="42" s="1"/>
  <c r="H46" i="42"/>
  <c r="A46" i="42"/>
  <c r="H45" i="42"/>
  <c r="A45" i="42"/>
  <c r="H42" i="42"/>
  <c r="A42" i="42"/>
  <c r="H41" i="42"/>
  <c r="A41" i="42"/>
  <c r="H38" i="42"/>
  <c r="A38" i="42"/>
  <c r="H37" i="42"/>
  <c r="A37" i="42"/>
  <c r="H36" i="42"/>
  <c r="A36" i="42"/>
  <c r="H35" i="42"/>
  <c r="A35" i="42"/>
  <c r="H28" i="42"/>
  <c r="A28" i="42"/>
  <c r="H27" i="42"/>
  <c r="A27" i="42"/>
  <c r="H24" i="42"/>
  <c r="A24" i="42"/>
  <c r="H23" i="42"/>
  <c r="A23" i="42"/>
  <c r="H20" i="42"/>
  <c r="A20" i="42"/>
  <c r="H19" i="42"/>
  <c r="A19" i="42"/>
  <c r="H18" i="42"/>
  <c r="A18" i="42"/>
  <c r="H14" i="42"/>
  <c r="A14" i="42"/>
  <c r="H13" i="42"/>
  <c r="A13" i="42"/>
  <c r="H10" i="42"/>
  <c r="A10" i="42"/>
  <c r="H9" i="42"/>
  <c r="A9" i="42"/>
  <c r="H6" i="42"/>
  <c r="A6" i="42"/>
  <c r="H5" i="42"/>
  <c r="A5" i="42"/>
  <c r="H4" i="42"/>
  <c r="A4" i="42"/>
  <c r="A3" i="42"/>
  <c r="H91" i="41"/>
  <c r="A91" i="41"/>
  <c r="H90" i="41"/>
  <c r="A90" i="41"/>
  <c r="H89" i="41"/>
  <c r="A89" i="41"/>
  <c r="A82" i="41"/>
  <c r="H81" i="41"/>
  <c r="A81" i="41"/>
  <c r="A80" i="41"/>
  <c r="A79" i="41"/>
  <c r="H78" i="41"/>
  <c r="A78" i="41"/>
  <c r="H77" i="41"/>
  <c r="A77" i="41"/>
  <c r="A76" i="41"/>
  <c r="A75" i="41"/>
  <c r="H74" i="41"/>
  <c r="A74" i="41"/>
  <c r="H73" i="41"/>
  <c r="A73" i="41"/>
  <c r="A72" i="41"/>
  <c r="A71" i="41"/>
  <c r="A70" i="41"/>
  <c r="H69" i="41"/>
  <c r="A69" i="41"/>
  <c r="A68" i="41"/>
  <c r="A67" i="41"/>
  <c r="H66" i="41"/>
  <c r="A66" i="41"/>
  <c r="H65" i="41"/>
  <c r="A65" i="41"/>
  <c r="H64" i="41"/>
  <c r="A64" i="41"/>
  <c r="H60" i="41"/>
  <c r="A60" i="41"/>
  <c r="H59" i="41"/>
  <c r="A59" i="41"/>
  <c r="H58" i="41"/>
  <c r="A58" i="41"/>
  <c r="H53" i="41"/>
  <c r="A53" i="41"/>
  <c r="H52" i="41"/>
  <c r="A52" i="41"/>
  <c r="A51" i="41"/>
  <c r="H50" i="41"/>
  <c r="A50" i="41"/>
  <c r="A49" i="41"/>
  <c r="A48" i="41"/>
  <c r="H47" i="41"/>
  <c r="A47" i="41"/>
  <c r="H46" i="41"/>
  <c r="A46" i="41"/>
  <c r="A45" i="41"/>
  <c r="A44" i="41"/>
  <c r="H43" i="41"/>
  <c r="A43" i="41"/>
  <c r="H42" i="41"/>
  <c r="A42" i="41"/>
  <c r="A41" i="41"/>
  <c r="A40" i="41"/>
  <c r="A39" i="41"/>
  <c r="H38" i="41"/>
  <c r="A38" i="41"/>
  <c r="A37" i="41"/>
  <c r="A36" i="41"/>
  <c r="H35" i="41"/>
  <c r="A35" i="41"/>
  <c r="H34" i="41"/>
  <c r="A34" i="41"/>
  <c r="H33" i="41"/>
  <c r="A33" i="41"/>
  <c r="H29" i="41"/>
  <c r="A29" i="41"/>
  <c r="H28" i="41"/>
  <c r="A28" i="41"/>
  <c r="H27" i="41"/>
  <c r="A27" i="41"/>
  <c r="H21" i="41"/>
  <c r="A21" i="41"/>
  <c r="H18" i="41"/>
  <c r="A18" i="41"/>
  <c r="H17" i="41"/>
  <c r="A17" i="41"/>
  <c r="H14" i="41"/>
  <c r="A14" i="41"/>
  <c r="H13" i="41"/>
  <c r="A13" i="41"/>
  <c r="H9" i="41"/>
  <c r="A9" i="41"/>
  <c r="H6" i="41"/>
  <c r="A6" i="41"/>
  <c r="H5" i="41"/>
  <c r="A5" i="41"/>
  <c r="A4" i="41"/>
  <c r="A3" i="41"/>
  <c r="H142" i="40"/>
  <c r="A142" i="40"/>
  <c r="H129" i="40"/>
  <c r="A129" i="40"/>
  <c r="H128" i="40"/>
  <c r="A128" i="40"/>
  <c r="H115" i="40"/>
  <c r="A115" i="40"/>
  <c r="H114" i="40"/>
  <c r="A114" i="40"/>
  <c r="H110" i="40"/>
  <c r="A110" i="40"/>
  <c r="H106" i="40"/>
  <c r="A106" i="40"/>
  <c r="H105" i="40"/>
  <c r="A105" i="40"/>
  <c r="H76" i="40"/>
  <c r="A76" i="40"/>
  <c r="H75" i="40"/>
  <c r="A75" i="40"/>
  <c r="H74" i="40"/>
  <c r="A74" i="40"/>
  <c r="H70" i="40"/>
  <c r="A70" i="40"/>
  <c r="H57" i="40"/>
  <c r="A57" i="40"/>
  <c r="H56" i="40"/>
  <c r="A56" i="40"/>
  <c r="H43" i="40"/>
  <c r="A43" i="40"/>
  <c r="H42" i="40"/>
  <c r="A42" i="40"/>
  <c r="H38" i="40"/>
  <c r="A38" i="40"/>
  <c r="H6" i="40"/>
  <c r="A6" i="40"/>
  <c r="H5" i="40"/>
  <c r="A5" i="40"/>
  <c r="H4" i="40"/>
  <c r="A4" i="40"/>
  <c r="A3" i="40"/>
  <c r="H127" i="39"/>
  <c r="A127" i="39"/>
  <c r="H126" i="39"/>
  <c r="A126" i="39"/>
  <c r="H125" i="39"/>
  <c r="A125" i="39"/>
  <c r="G120" i="39"/>
  <c r="E121" i="39" s="1"/>
  <c r="H119" i="39"/>
  <c r="A119" i="39"/>
  <c r="H118" i="39"/>
  <c r="A118" i="39"/>
  <c r="H117" i="39"/>
  <c r="A117" i="39"/>
  <c r="H108" i="39"/>
  <c r="A108" i="39"/>
  <c r="H107" i="39"/>
  <c r="A107" i="39"/>
  <c r="H100" i="39"/>
  <c r="A100" i="39"/>
  <c r="H96" i="39"/>
  <c r="A96" i="39"/>
  <c r="H69" i="39"/>
  <c r="A69" i="39"/>
  <c r="H68" i="39"/>
  <c r="A68" i="39"/>
  <c r="G55" i="39"/>
  <c r="E56" i="39" s="1"/>
  <c r="H54" i="39"/>
  <c r="A54" i="39"/>
  <c r="H53" i="39"/>
  <c r="A53" i="39"/>
  <c r="H52" i="39"/>
  <c r="A52" i="39"/>
  <c r="H43" i="39"/>
  <c r="A43" i="39"/>
  <c r="H42" i="39"/>
  <c r="A42" i="39"/>
  <c r="H35" i="39"/>
  <c r="A35" i="39"/>
  <c r="H5" i="39"/>
  <c r="A5" i="39"/>
  <c r="H4" i="39"/>
  <c r="A4" i="39"/>
  <c r="A3" i="39"/>
  <c r="H64" i="38"/>
  <c r="A64" i="38"/>
  <c r="H63" i="38"/>
  <c r="A63" i="38"/>
  <c r="H62" i="38"/>
  <c r="A62" i="38"/>
  <c r="H61" i="38"/>
  <c r="A61" i="38"/>
  <c r="H54" i="38"/>
  <c r="A54" i="38"/>
  <c r="H53" i="38"/>
  <c r="A53" i="38"/>
  <c r="H52" i="38"/>
  <c r="A52" i="38"/>
  <c r="H50" i="38"/>
  <c r="A50" i="38"/>
  <c r="H49" i="38"/>
  <c r="A49" i="38"/>
  <c r="H46" i="38"/>
  <c r="A46" i="38"/>
  <c r="H45" i="38"/>
  <c r="A45" i="38"/>
  <c r="H38" i="38"/>
  <c r="A38" i="38"/>
  <c r="H36" i="38"/>
  <c r="A36" i="38"/>
  <c r="H35" i="38"/>
  <c r="A35" i="38"/>
  <c r="H29" i="38"/>
  <c r="A29" i="38"/>
  <c r="H28" i="38"/>
  <c r="A28" i="38"/>
  <c r="H27" i="38"/>
  <c r="H25" i="38"/>
  <c r="A25" i="38"/>
  <c r="H24" i="38"/>
  <c r="A24" i="38"/>
  <c r="H21" i="38"/>
  <c r="A21" i="38"/>
  <c r="H20" i="38"/>
  <c r="A20" i="38"/>
  <c r="H13" i="38"/>
  <c r="A13" i="38"/>
  <c r="H12" i="38"/>
  <c r="A12" i="38"/>
  <c r="H10" i="38"/>
  <c r="A10" i="38"/>
  <c r="H9" i="38"/>
  <c r="A9" i="38"/>
  <c r="H6" i="38"/>
  <c r="A6" i="38"/>
  <c r="H5" i="38"/>
  <c r="A5" i="38"/>
  <c r="H4" i="38"/>
  <c r="A4" i="38"/>
  <c r="A3" i="38"/>
  <c r="H30" i="37"/>
  <c r="A30" i="37"/>
  <c r="H29" i="37"/>
  <c r="A29" i="37"/>
  <c r="H20" i="37"/>
  <c r="A20" i="37"/>
  <c r="H19" i="37"/>
  <c r="A19" i="37"/>
  <c r="H18" i="37"/>
  <c r="A18" i="37"/>
  <c r="H17" i="37"/>
  <c r="A17" i="37" s="1"/>
  <c r="H16" i="37"/>
  <c r="A16" i="37"/>
  <c r="H15" i="37"/>
  <c r="A15" i="37"/>
  <c r="H14" i="37"/>
  <c r="A14" i="37"/>
  <c r="H13" i="37"/>
  <c r="A13" i="37"/>
  <c r="H12" i="37"/>
  <c r="A12" i="37" s="1"/>
  <c r="H11" i="37"/>
  <c r="A11" i="37" s="1"/>
  <c r="H10" i="37"/>
  <c r="A10" i="37"/>
  <c r="H9" i="37"/>
  <c r="A9" i="37" s="1"/>
  <c r="H8" i="37"/>
  <c r="A8" i="37"/>
  <c r="H7" i="37"/>
  <c r="A7" i="37" s="1"/>
  <c r="H6" i="37"/>
  <c r="A6" i="37" s="1"/>
  <c r="H4" i="37"/>
  <c r="A3" i="37"/>
  <c r="H31" i="36"/>
  <c r="A31" i="36"/>
  <c r="H30" i="36"/>
  <c r="A30" i="36"/>
  <c r="H21" i="36"/>
  <c r="A21" i="36"/>
  <c r="H20" i="36"/>
  <c r="A20" i="36" s="1"/>
  <c r="H13" i="36"/>
  <c r="A13" i="36" s="1"/>
  <c r="H12" i="36"/>
  <c r="A12" i="36" s="1"/>
  <c r="H11" i="36"/>
  <c r="A11" i="36"/>
  <c r="H9" i="36"/>
  <c r="A9" i="36" s="1"/>
  <c r="H8" i="36"/>
  <c r="A8" i="36" s="1"/>
  <c r="H5" i="36"/>
  <c r="A5" i="36" s="1"/>
  <c r="H4" i="36"/>
  <c r="A4" i="36"/>
  <c r="A3" i="36"/>
  <c r="H31" i="35"/>
  <c r="A31" i="35"/>
  <c r="H30" i="35"/>
  <c r="A30" i="35" s="1"/>
  <c r="H29" i="35"/>
  <c r="A29" i="35" s="1"/>
  <c r="H28" i="35"/>
  <c r="A28" i="35" s="1"/>
  <c r="G25" i="35"/>
  <c r="E26" i="35" s="1"/>
  <c r="G23" i="35"/>
  <c r="E24" i="35" s="1"/>
  <c r="G21" i="35"/>
  <c r="E22" i="35" s="1"/>
  <c r="G19" i="35"/>
  <c r="E20" i="35" s="1"/>
  <c r="H18" i="35"/>
  <c r="A18" i="35" s="1"/>
  <c r="H17" i="35"/>
  <c r="A17" i="35" s="1"/>
  <c r="H14" i="35"/>
  <c r="A14" i="35"/>
  <c r="H9" i="35"/>
  <c r="A9" i="35" s="1"/>
  <c r="H8" i="35"/>
  <c r="A8" i="35" s="1"/>
  <c r="H5" i="35"/>
  <c r="A5" i="35" s="1"/>
  <c r="H4" i="35"/>
  <c r="A3" i="35"/>
  <c r="G36" i="34"/>
  <c r="G27" i="34"/>
  <c r="G25" i="34"/>
  <c r="G24" i="34"/>
  <c r="G23" i="34"/>
  <c r="G22" i="34"/>
  <c r="G21" i="34"/>
  <c r="G20" i="34"/>
  <c r="G19" i="34"/>
  <c r="G18" i="34"/>
  <c r="G17" i="34"/>
  <c r="G16" i="34"/>
  <c r="G15" i="34"/>
  <c r="G14" i="34"/>
  <c r="G13" i="34"/>
  <c r="G12" i="34"/>
  <c r="G11" i="34"/>
  <c r="G10" i="34"/>
  <c r="G9" i="34"/>
  <c r="G8" i="34"/>
  <c r="G7" i="34"/>
  <c r="G6" i="34"/>
  <c r="G5" i="34"/>
  <c r="G4" i="34"/>
  <c r="K47" i="22"/>
  <c r="B47" i="22" s="1"/>
  <c r="K49" i="22"/>
  <c r="B49" i="22" s="1"/>
  <c r="K35" i="22"/>
  <c r="B35" i="22" s="1"/>
  <c r="K37" i="22"/>
  <c r="B37" i="22" s="1"/>
  <c r="K39" i="22"/>
  <c r="B39" i="22" s="1"/>
  <c r="K40" i="22"/>
  <c r="K41" i="22"/>
  <c r="K42" i="22"/>
  <c r="H38" i="22"/>
  <c r="H37" i="22"/>
  <c r="H36" i="22"/>
  <c r="F195" i="29"/>
  <c r="F30" i="22"/>
  <c r="F607" i="25"/>
  <c r="F117" i="26"/>
  <c r="F187" i="29"/>
  <c r="H36" i="27"/>
  <c r="B36" i="27"/>
  <c r="H163" i="1"/>
  <c r="H69" i="2" l="1"/>
  <c r="F113" i="1"/>
  <c r="H113" i="1" s="1"/>
  <c r="F109" i="1"/>
  <c r="H109" i="1" s="1"/>
  <c r="F107" i="1"/>
  <c r="H107" i="1" s="1"/>
  <c r="F111" i="1"/>
  <c r="H111" i="1" s="1"/>
  <c r="G25" i="62"/>
  <c r="E17" i="62"/>
  <c r="A7" i="62"/>
  <c r="A8" i="62"/>
  <c r="A9" i="62"/>
  <c r="A10" i="62"/>
  <c r="A12" i="62"/>
  <c r="A5" i="62"/>
  <c r="A4" i="62"/>
  <c r="A11" i="62"/>
  <c r="A18" i="62"/>
  <c r="A22" i="62"/>
  <c r="A23" i="62"/>
  <c r="A24" i="62"/>
  <c r="H37" i="61"/>
  <c r="H38" i="61"/>
  <c r="H6" i="62"/>
  <c r="A6" i="62" s="1"/>
  <c r="A7" i="61"/>
  <c r="A8" i="61"/>
  <c r="E31" i="61"/>
  <c r="G31" i="61" s="1"/>
  <c r="A40" i="61"/>
  <c r="A39" i="61"/>
  <c r="A33" i="61"/>
  <c r="A5" i="61"/>
  <c r="A4" i="61"/>
  <c r="E26" i="61"/>
  <c r="G26" i="61" s="1"/>
  <c r="E24" i="61"/>
  <c r="G24" i="61" s="1"/>
  <c r="A21" i="61"/>
  <c r="A22" i="61"/>
  <c r="G39" i="59"/>
  <c r="G41" i="59" s="1"/>
  <c r="A4" i="59"/>
  <c r="H5" i="59"/>
  <c r="H6" i="61"/>
  <c r="G31" i="60"/>
  <c r="G33" i="60" s="1"/>
  <c r="G60" i="60" s="1"/>
  <c r="G31" i="34" s="1"/>
  <c r="E23" i="60"/>
  <c r="H6" i="60"/>
  <c r="H6" i="58"/>
  <c r="A4" i="58"/>
  <c r="E8" i="57"/>
  <c r="G32" i="57"/>
  <c r="G26" i="34" s="1"/>
  <c r="G29" i="34" s="1"/>
  <c r="H7" i="57"/>
  <c r="H8" i="56"/>
  <c r="H11" i="56" s="1"/>
  <c r="A11" i="56" s="1"/>
  <c r="H5" i="55"/>
  <c r="H6" i="54"/>
  <c r="H8" i="53"/>
  <c r="A8" i="53" s="1"/>
  <c r="H5" i="53"/>
  <c r="H8" i="52"/>
  <c r="H6" i="51"/>
  <c r="H9" i="50"/>
  <c r="H12" i="50"/>
  <c r="A12" i="50" s="1"/>
  <c r="A6" i="50"/>
  <c r="H6" i="49"/>
  <c r="H6" i="48"/>
  <c r="H6" i="47"/>
  <c r="A6" i="47" s="1"/>
  <c r="H7" i="47"/>
  <c r="H6" i="46"/>
  <c r="H6" i="45"/>
  <c r="H7" i="45"/>
  <c r="A7" i="45" s="1"/>
  <c r="H8" i="45"/>
  <c r="A8" i="45" s="1"/>
  <c r="H9" i="45"/>
  <c r="H6" i="44"/>
  <c r="H7" i="44"/>
  <c r="H6" i="43"/>
  <c r="H7" i="42"/>
  <c r="H7" i="41"/>
  <c r="H7" i="40"/>
  <c r="H8" i="40"/>
  <c r="H9" i="40"/>
  <c r="H6" i="39"/>
  <c r="H7" i="38"/>
  <c r="A4" i="37"/>
  <c r="H5" i="37"/>
  <c r="A5" i="37" s="1"/>
  <c r="H6" i="36"/>
  <c r="A4" i="35"/>
  <c r="H6" i="35"/>
  <c r="H7" i="35"/>
  <c r="A7" i="35" s="1"/>
  <c r="K14" i="30"/>
  <c r="K16" i="30"/>
  <c r="K18" i="30"/>
  <c r="K19" i="30"/>
  <c r="B19" i="30" s="1"/>
  <c r="K20" i="30"/>
  <c r="K21" i="30"/>
  <c r="K25" i="30"/>
  <c r="K27" i="30"/>
  <c r="K28" i="30"/>
  <c r="K29" i="30"/>
  <c r="K30" i="30"/>
  <c r="K32" i="30"/>
  <c r="K34" i="30"/>
  <c r="K35" i="30"/>
  <c r="K36" i="30"/>
  <c r="K37" i="30"/>
  <c r="K39" i="30"/>
  <c r="K40" i="30"/>
  <c r="K42" i="30"/>
  <c r="K43" i="30"/>
  <c r="K45" i="30"/>
  <c r="K47" i="30"/>
  <c r="K48" i="30"/>
  <c r="K49" i="30"/>
  <c r="K50" i="30"/>
  <c r="B50" i="30" s="1"/>
  <c r="K51" i="30"/>
  <c r="B51" i="30" s="1"/>
  <c r="K54" i="30"/>
  <c r="K56" i="30"/>
  <c r="K57" i="30"/>
  <c r="K58" i="30"/>
  <c r="K60" i="30"/>
  <c r="K61" i="30"/>
  <c r="K62" i="30"/>
  <c r="K63" i="30"/>
  <c r="K64" i="30"/>
  <c r="K67" i="30"/>
  <c r="K70" i="30"/>
  <c r="K71" i="30"/>
  <c r="K72" i="30"/>
  <c r="K73" i="30"/>
  <c r="K74" i="30"/>
  <c r="K75" i="30"/>
  <c r="K76" i="30"/>
  <c r="K77" i="30"/>
  <c r="K78" i="30"/>
  <c r="K79" i="30"/>
  <c r="K80" i="30"/>
  <c r="K81" i="30"/>
  <c r="K82" i="30"/>
  <c r="K83" i="30"/>
  <c r="K84" i="30"/>
  <c r="K85" i="30"/>
  <c r="K86" i="30"/>
  <c r="K87" i="30"/>
  <c r="K88" i="30"/>
  <c r="K89" i="30"/>
  <c r="K90" i="30"/>
  <c r="H53" i="30"/>
  <c r="H52" i="30"/>
  <c r="H51" i="30"/>
  <c r="H50" i="30"/>
  <c r="H49" i="30"/>
  <c r="H88" i="30"/>
  <c r="H87" i="30"/>
  <c r="H86" i="30"/>
  <c r="H85" i="30"/>
  <c r="H84" i="30"/>
  <c r="H83" i="30"/>
  <c r="H82" i="30"/>
  <c r="H81" i="30"/>
  <c r="H80" i="30"/>
  <c r="H79" i="30"/>
  <c r="H78" i="30"/>
  <c r="H77" i="30"/>
  <c r="H76" i="30"/>
  <c r="H75" i="30"/>
  <c r="H74" i="30"/>
  <c r="H73" i="30"/>
  <c r="H72" i="30"/>
  <c r="H71" i="30"/>
  <c r="H70" i="30"/>
  <c r="H69" i="30"/>
  <c r="H68" i="30"/>
  <c r="H67" i="30"/>
  <c r="H66" i="30"/>
  <c r="H65" i="30"/>
  <c r="H64" i="30"/>
  <c r="H63" i="30"/>
  <c r="H62" i="30"/>
  <c r="H61" i="30"/>
  <c r="H60" i="30"/>
  <c r="H59" i="30"/>
  <c r="H58" i="30"/>
  <c r="H57" i="30"/>
  <c r="H56" i="30"/>
  <c r="H55" i="30"/>
  <c r="H48" i="30"/>
  <c r="H44" i="30"/>
  <c r="H43" i="30"/>
  <c r="H42" i="30"/>
  <c r="H41" i="30"/>
  <c r="H40" i="30"/>
  <c r="H39" i="30"/>
  <c r="H38" i="30"/>
  <c r="H37" i="30"/>
  <c r="H36" i="30"/>
  <c r="H35" i="30"/>
  <c r="H34" i="30"/>
  <c r="H33" i="30"/>
  <c r="H32" i="30"/>
  <c r="H31" i="30"/>
  <c r="H30" i="30"/>
  <c r="H29" i="30"/>
  <c r="H28" i="30"/>
  <c r="H27" i="30"/>
  <c r="H26" i="30"/>
  <c r="H25" i="30"/>
  <c r="H24" i="30"/>
  <c r="H23" i="30"/>
  <c r="H22" i="30"/>
  <c r="H21" i="30"/>
  <c r="H20" i="30"/>
  <c r="H19" i="30"/>
  <c r="H18" i="30"/>
  <c r="H17" i="30"/>
  <c r="H16" i="30"/>
  <c r="H15" i="30"/>
  <c r="H14" i="30"/>
  <c r="H13" i="30"/>
  <c r="H12" i="30"/>
  <c r="H11" i="30"/>
  <c r="H10" i="30"/>
  <c r="H9" i="30"/>
  <c r="H8" i="30"/>
  <c r="H7" i="30"/>
  <c r="H6" i="30"/>
  <c r="H5" i="30"/>
  <c r="H4" i="30"/>
  <c r="H3" i="30"/>
  <c r="H45" i="30" s="1"/>
  <c r="H47" i="30" s="1"/>
  <c r="H89" i="30" s="1"/>
  <c r="K20" i="29"/>
  <c r="K21" i="29"/>
  <c r="K22" i="29"/>
  <c r="K23" i="29"/>
  <c r="K24" i="29"/>
  <c r="K25" i="29"/>
  <c r="K26" i="29"/>
  <c r="B26" i="29" s="1"/>
  <c r="K27" i="29"/>
  <c r="K31" i="29" s="1"/>
  <c r="K28" i="29"/>
  <c r="K29" i="29"/>
  <c r="K30" i="29"/>
  <c r="K32" i="29"/>
  <c r="K33" i="29"/>
  <c r="B33" i="29" s="1"/>
  <c r="K34" i="29"/>
  <c r="K36" i="29"/>
  <c r="K37" i="29"/>
  <c r="K38" i="29"/>
  <c r="K39" i="29"/>
  <c r="B39" i="29" s="1"/>
  <c r="K40" i="29"/>
  <c r="K41" i="29"/>
  <c r="K42" i="29"/>
  <c r="K43" i="29"/>
  <c r="K45" i="29"/>
  <c r="K46" i="29"/>
  <c r="K47" i="29"/>
  <c r="K48" i="29"/>
  <c r="K49" i="29"/>
  <c r="K50" i="29"/>
  <c r="K52" i="29"/>
  <c r="K53" i="29"/>
  <c r="K54" i="29"/>
  <c r="K56" i="29"/>
  <c r="K57" i="29"/>
  <c r="K58" i="29"/>
  <c r="K59" i="29"/>
  <c r="K60" i="29"/>
  <c r="K61" i="29"/>
  <c r="K62" i="29"/>
  <c r="K63" i="29"/>
  <c r="K64" i="29"/>
  <c r="K65" i="29"/>
  <c r="K67" i="29"/>
  <c r="K68" i="29"/>
  <c r="K69" i="29"/>
  <c r="K71" i="29"/>
  <c r="K73" i="29"/>
  <c r="K74" i="29"/>
  <c r="K75" i="29"/>
  <c r="K77" i="29"/>
  <c r="K78" i="29"/>
  <c r="K79" i="29"/>
  <c r="K80" i="29"/>
  <c r="K81" i="29"/>
  <c r="K82" i="29"/>
  <c r="K84" i="29"/>
  <c r="K85" i="29"/>
  <c r="K86" i="29"/>
  <c r="K87" i="29"/>
  <c r="K88" i="29"/>
  <c r="K89" i="29"/>
  <c r="K90" i="29"/>
  <c r="K91" i="29"/>
  <c r="K92" i="29"/>
  <c r="K93" i="29"/>
  <c r="K95" i="29"/>
  <c r="K96" i="29"/>
  <c r="K97" i="29"/>
  <c r="K99" i="29"/>
  <c r="K100" i="29"/>
  <c r="K101" i="29"/>
  <c r="K102" i="29"/>
  <c r="K103" i="29"/>
  <c r="K104" i="29"/>
  <c r="K105" i="29"/>
  <c r="K109" i="29"/>
  <c r="K110" i="29"/>
  <c r="K111" i="29"/>
  <c r="K112" i="29"/>
  <c r="K113" i="29"/>
  <c r="K114" i="29"/>
  <c r="K115" i="29"/>
  <c r="K118" i="29"/>
  <c r="K119" i="29"/>
  <c r="K120" i="29"/>
  <c r="K121" i="29"/>
  <c r="K122" i="29"/>
  <c r="K123" i="29"/>
  <c r="K125" i="29"/>
  <c r="K126" i="29"/>
  <c r="K127" i="29"/>
  <c r="K128" i="29"/>
  <c r="K129" i="29"/>
  <c r="K130" i="29"/>
  <c r="K131" i="29"/>
  <c r="K132" i="29"/>
  <c r="K134" i="29"/>
  <c r="K135" i="29"/>
  <c r="K137" i="29"/>
  <c r="K138" i="29"/>
  <c r="K139" i="29"/>
  <c r="K140" i="29"/>
  <c r="K141" i="29"/>
  <c r="K142" i="29"/>
  <c r="K144" i="29"/>
  <c r="K146" i="29"/>
  <c r="K148" i="29"/>
  <c r="K150" i="29"/>
  <c r="K152" i="29"/>
  <c r="K154" i="29"/>
  <c r="K155" i="29"/>
  <c r="K156" i="29"/>
  <c r="K157" i="29"/>
  <c r="K158" i="29"/>
  <c r="K159" i="29"/>
  <c r="K161" i="29"/>
  <c r="K162" i="29"/>
  <c r="K163" i="29"/>
  <c r="K166" i="29"/>
  <c r="K167" i="29"/>
  <c r="K169" i="29"/>
  <c r="K170" i="29"/>
  <c r="K171" i="29"/>
  <c r="K172" i="29"/>
  <c r="K173" i="29"/>
  <c r="K174" i="29"/>
  <c r="K175" i="29"/>
  <c r="K177" i="29"/>
  <c r="K179" i="29"/>
  <c r="K180" i="29"/>
  <c r="K181" i="29"/>
  <c r="K182" i="29"/>
  <c r="K183" i="29"/>
  <c r="K184" i="29"/>
  <c r="K186" i="29"/>
  <c r="K188" i="29"/>
  <c r="K189" i="29"/>
  <c r="K190" i="29"/>
  <c r="K191" i="29"/>
  <c r="K192" i="29"/>
  <c r="K193" i="29"/>
  <c r="K194" i="29"/>
  <c r="K196" i="29"/>
  <c r="K197" i="29"/>
  <c r="K198" i="29"/>
  <c r="K199" i="29"/>
  <c r="K200" i="29"/>
  <c r="K201" i="29"/>
  <c r="K203" i="29"/>
  <c r="K204" i="29"/>
  <c r="K205" i="29"/>
  <c r="K207" i="29"/>
  <c r="B207" i="29" s="1"/>
  <c r="K210" i="29"/>
  <c r="K211" i="29"/>
  <c r="K213" i="29"/>
  <c r="K214" i="29"/>
  <c r="K215" i="29"/>
  <c r="K216" i="29"/>
  <c r="K217" i="29"/>
  <c r="K218" i="29"/>
  <c r="K219" i="29"/>
  <c r="K220" i="29"/>
  <c r="K221" i="29"/>
  <c r="K222" i="29"/>
  <c r="K224" i="29"/>
  <c r="K226" i="29"/>
  <c r="K228" i="29"/>
  <c r="K229" i="29"/>
  <c r="K230" i="29"/>
  <c r="K231" i="29"/>
  <c r="K232" i="29"/>
  <c r="K233" i="29"/>
  <c r="K234" i="29"/>
  <c r="K235" i="29"/>
  <c r="K236" i="29"/>
  <c r="K237" i="29"/>
  <c r="K238" i="29"/>
  <c r="K239" i="29"/>
  <c r="K240" i="29"/>
  <c r="K241" i="29"/>
  <c r="K242" i="29"/>
  <c r="K243" i="29"/>
  <c r="K244" i="29"/>
  <c r="K245" i="29"/>
  <c r="K246" i="29"/>
  <c r="K247" i="29"/>
  <c r="K248" i="29"/>
  <c r="K249" i="29"/>
  <c r="K250" i="29"/>
  <c r="K251" i="29"/>
  <c r="K252" i="29"/>
  <c r="K253" i="29"/>
  <c r="K254" i="29"/>
  <c r="K255" i="29"/>
  <c r="K256" i="29"/>
  <c r="K257" i="29"/>
  <c r="K258" i="29"/>
  <c r="K259" i="29"/>
  <c r="K260" i="29"/>
  <c r="K261" i="29"/>
  <c r="K262" i="29"/>
  <c r="K263" i="29"/>
  <c r="K264" i="29"/>
  <c r="K265" i="29"/>
  <c r="K266" i="29"/>
  <c r="K267" i="29"/>
  <c r="K268" i="29"/>
  <c r="K269" i="29"/>
  <c r="B32" i="29"/>
  <c r="B34" i="29"/>
  <c r="B36" i="29"/>
  <c r="B37" i="29"/>
  <c r="B38" i="29"/>
  <c r="B40" i="29"/>
  <c r="B203" i="29"/>
  <c r="B204" i="29"/>
  <c r="K270" i="29"/>
  <c r="K271" i="29"/>
  <c r="K272" i="29"/>
  <c r="K273" i="29"/>
  <c r="K274" i="29"/>
  <c r="K275" i="29"/>
  <c r="K276" i="29"/>
  <c r="K277" i="29"/>
  <c r="K278" i="29"/>
  <c r="K279" i="29"/>
  <c r="K280" i="29"/>
  <c r="K281" i="29"/>
  <c r="K282" i="29"/>
  <c r="K283" i="29"/>
  <c r="K284" i="29"/>
  <c r="K285" i="29"/>
  <c r="K286" i="29"/>
  <c r="K287" i="29"/>
  <c r="K288" i="29"/>
  <c r="K289" i="29"/>
  <c r="K290" i="29"/>
  <c r="K291" i="29"/>
  <c r="K292" i="29"/>
  <c r="K293" i="29"/>
  <c r="K294" i="29"/>
  <c r="K295" i="29"/>
  <c r="K296" i="29"/>
  <c r="B28" i="29"/>
  <c r="B29" i="29"/>
  <c r="B30" i="29"/>
  <c r="H253" i="29"/>
  <c r="H252" i="29"/>
  <c r="H251" i="29"/>
  <c r="H250" i="29"/>
  <c r="H248" i="29"/>
  <c r="H247" i="29"/>
  <c r="H246" i="29"/>
  <c r="H245" i="29"/>
  <c r="H244" i="29"/>
  <c r="H243" i="29"/>
  <c r="H242" i="29"/>
  <c r="H241" i="29"/>
  <c r="H240" i="29"/>
  <c r="H239" i="29"/>
  <c r="H238" i="29"/>
  <c r="H237" i="29"/>
  <c r="H236" i="29"/>
  <c r="H235" i="29"/>
  <c r="H234" i="29"/>
  <c r="H233" i="29"/>
  <c r="H232" i="29"/>
  <c r="H231" i="29"/>
  <c r="H230" i="29"/>
  <c r="H229" i="29"/>
  <c r="H228" i="29"/>
  <c r="H227" i="29"/>
  <c r="H226" i="29"/>
  <c r="H225" i="29"/>
  <c r="H224" i="29"/>
  <c r="H223" i="29"/>
  <c r="H222" i="29"/>
  <c r="H221" i="29"/>
  <c r="H220" i="29"/>
  <c r="H219" i="29"/>
  <c r="H218" i="29"/>
  <c r="H217" i="29"/>
  <c r="H216" i="29"/>
  <c r="H215" i="29"/>
  <c r="H214"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H184" i="29"/>
  <c r="H183" i="29"/>
  <c r="H182" i="29"/>
  <c r="H181" i="29"/>
  <c r="H180" i="29"/>
  <c r="H179" i="29"/>
  <c r="H178" i="29"/>
  <c r="H177" i="29"/>
  <c r="H176" i="29"/>
  <c r="H175" i="29"/>
  <c r="H174" i="29"/>
  <c r="H173" i="29"/>
  <c r="H172" i="29"/>
  <c r="H171" i="29"/>
  <c r="H170"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H139" i="29"/>
  <c r="H138" i="29"/>
  <c r="H137" i="29"/>
  <c r="H136" i="29"/>
  <c r="H135" i="29"/>
  <c r="H134" i="29"/>
  <c r="H133" i="29"/>
  <c r="H132" i="29"/>
  <c r="H131" i="29"/>
  <c r="H130" i="29"/>
  <c r="H129" i="29"/>
  <c r="H128" i="29"/>
  <c r="H127" i="29"/>
  <c r="H126" i="29"/>
  <c r="H122" i="29"/>
  <c r="H121" i="29"/>
  <c r="H117" i="29"/>
  <c r="H116" i="29"/>
  <c r="H115" i="29"/>
  <c r="H114" i="29"/>
  <c r="H113" i="29"/>
  <c r="H112" i="29"/>
  <c r="H111" i="29"/>
  <c r="H110" i="29"/>
  <c r="H109" i="29"/>
  <c r="H108" i="29"/>
  <c r="H107" i="29"/>
  <c r="H106" i="29"/>
  <c r="H105" i="29"/>
  <c r="H104" i="29"/>
  <c r="H103" i="29"/>
  <c r="H102" i="29"/>
  <c r="H101" i="29"/>
  <c r="H100" i="29"/>
  <c r="H99" i="29"/>
  <c r="H98" i="29"/>
  <c r="H97" i="29"/>
  <c r="H96" i="29"/>
  <c r="H95" i="29"/>
  <c r="H94" i="29"/>
  <c r="H93" i="29"/>
  <c r="H92" i="29"/>
  <c r="H91" i="29"/>
  <c r="H90" i="29"/>
  <c r="H89" i="29"/>
  <c r="H88" i="29"/>
  <c r="H87" i="29"/>
  <c r="H86" i="29"/>
  <c r="H85"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H49" i="29"/>
  <c r="H48" i="29"/>
  <c r="H47" i="29"/>
  <c r="H46" i="29"/>
  <c r="H42" i="29"/>
  <c r="H41" i="29"/>
  <c r="H40" i="29"/>
  <c r="H39" i="29"/>
  <c r="H38" i="29"/>
  <c r="H37" i="29"/>
  <c r="H36" i="29"/>
  <c r="H35" i="29"/>
  <c r="H34" i="29"/>
  <c r="H33" i="29"/>
  <c r="H32" i="29"/>
  <c r="H31" i="29"/>
  <c r="H30" i="29"/>
  <c r="H29" i="29"/>
  <c r="H28" i="29"/>
  <c r="H27" i="29"/>
  <c r="H26" i="29"/>
  <c r="H25" i="29"/>
  <c r="H24" i="29"/>
  <c r="H23" i="29"/>
  <c r="H22" i="29"/>
  <c r="H21" i="29"/>
  <c r="H20" i="29"/>
  <c r="H19" i="29"/>
  <c r="H18" i="29"/>
  <c r="H17" i="29"/>
  <c r="H16" i="29"/>
  <c r="H15" i="29"/>
  <c r="H14" i="29"/>
  <c r="H13" i="29"/>
  <c r="H12" i="29"/>
  <c r="H11" i="29"/>
  <c r="H10" i="29"/>
  <c r="H9" i="29"/>
  <c r="H8" i="29"/>
  <c r="H7" i="29"/>
  <c r="H6" i="29"/>
  <c r="H5" i="29"/>
  <c r="H4" i="29"/>
  <c r="H3" i="29"/>
  <c r="B205" i="29"/>
  <c r="K297" i="29"/>
  <c r="K298" i="29"/>
  <c r="K299" i="29"/>
  <c r="K300" i="29"/>
  <c r="K301" i="29"/>
  <c r="K302" i="29"/>
  <c r="K303" i="29"/>
  <c r="K304" i="29"/>
  <c r="B115" i="28"/>
  <c r="B116" i="28"/>
  <c r="B117" i="28"/>
  <c r="B118" i="28"/>
  <c r="B119" i="28"/>
  <c r="B120" i="28"/>
  <c r="B121" i="28"/>
  <c r="B122" i="28"/>
  <c r="B123" i="28"/>
  <c r="B124" i="28"/>
  <c r="K10" i="28"/>
  <c r="K11" i="28"/>
  <c r="K12" i="28"/>
  <c r="K13" i="28"/>
  <c r="K14" i="28"/>
  <c r="K16" i="28"/>
  <c r="K18" i="28"/>
  <c r="K20" i="28"/>
  <c r="K22" i="28"/>
  <c r="K24" i="28"/>
  <c r="K25" i="28"/>
  <c r="K26" i="28"/>
  <c r="K28" i="28"/>
  <c r="K30" i="28"/>
  <c r="K33" i="28"/>
  <c r="K34" i="28"/>
  <c r="K37" i="28"/>
  <c r="K38" i="28"/>
  <c r="K39" i="28"/>
  <c r="K40" i="28"/>
  <c r="K41" i="28"/>
  <c r="K43" i="28"/>
  <c r="K45" i="28"/>
  <c r="K46" i="28"/>
  <c r="K49" i="28"/>
  <c r="K50" i="28"/>
  <c r="K55" i="28"/>
  <c r="K56" i="28"/>
  <c r="K58" i="28"/>
  <c r="K59" i="28"/>
  <c r="K63" i="28"/>
  <c r="K64" i="28"/>
  <c r="K67" i="28"/>
  <c r="K68" i="28"/>
  <c r="K69" i="28"/>
  <c r="K70" i="28"/>
  <c r="K71" i="28"/>
  <c r="K72" i="28"/>
  <c r="K76" i="28"/>
  <c r="B76" i="28" s="1"/>
  <c r="K83" i="28"/>
  <c r="K84" i="28"/>
  <c r="K86" i="28"/>
  <c r="K87" i="28"/>
  <c r="K88" i="28"/>
  <c r="K91" i="28"/>
  <c r="K92" i="28"/>
  <c r="K93" i="28"/>
  <c r="K94" i="28"/>
  <c r="K95" i="28"/>
  <c r="K96" i="28"/>
  <c r="K99" i="28"/>
  <c r="K100" i="28"/>
  <c r="K103" i="28"/>
  <c r="K104" i="28"/>
  <c r="K107" i="28"/>
  <c r="K109" i="28"/>
  <c r="K110" i="28"/>
  <c r="K111" i="28"/>
  <c r="K112" i="28"/>
  <c r="K113" i="28"/>
  <c r="K115" i="28"/>
  <c r="K116" i="28"/>
  <c r="K117" i="28"/>
  <c r="K118" i="28"/>
  <c r="K121" i="28"/>
  <c r="K122" i="28"/>
  <c r="K123" i="28"/>
  <c r="K124" i="28"/>
  <c r="K125" i="28"/>
  <c r="K126" i="28"/>
  <c r="K128" i="28"/>
  <c r="K129" i="28"/>
  <c r="K130" i="28"/>
  <c r="K131" i="28"/>
  <c r="K132" i="28"/>
  <c r="K133" i="28"/>
  <c r="K134" i="28"/>
  <c r="K137" i="28"/>
  <c r="K138" i="28"/>
  <c r="K141" i="28"/>
  <c r="K142" i="28"/>
  <c r="K143" i="28"/>
  <c r="K145" i="28"/>
  <c r="K146" i="28"/>
  <c r="K148" i="28"/>
  <c r="K149" i="28"/>
  <c r="K152" i="28"/>
  <c r="K153" i="28"/>
  <c r="K157" i="28"/>
  <c r="K158" i="28"/>
  <c r="K159" i="28"/>
  <c r="K161" i="28"/>
  <c r="K162" i="28"/>
  <c r="K166" i="28"/>
  <c r="K167" i="28"/>
  <c r="K168" i="28"/>
  <c r="K170" i="28"/>
  <c r="K171" i="28"/>
  <c r="K173" i="28"/>
  <c r="K174" i="28"/>
  <c r="K175" i="28"/>
  <c r="K179" i="28"/>
  <c r="K180" i="28"/>
  <c r="K181" i="28"/>
  <c r="K184" i="28"/>
  <c r="K185" i="28"/>
  <c r="K190" i="28"/>
  <c r="K192" i="28"/>
  <c r="K193" i="28"/>
  <c r="K194" i="28"/>
  <c r="K198" i="28"/>
  <c r="K199" i="28"/>
  <c r="K200" i="28"/>
  <c r="K201" i="28"/>
  <c r="K202" i="28"/>
  <c r="K203" i="28"/>
  <c r="K204" i="28"/>
  <c r="K206" i="28"/>
  <c r="K207" i="28"/>
  <c r="K210" i="28"/>
  <c r="K212" i="28"/>
  <c r="K213" i="28"/>
  <c r="K214" i="28"/>
  <c r="K215" i="28"/>
  <c r="K218" i="28"/>
  <c r="K219" i="28"/>
  <c r="K221" i="28"/>
  <c r="K222" i="28"/>
  <c r="K225" i="28"/>
  <c r="K226" i="28"/>
  <c r="K228" i="28"/>
  <c r="K229" i="28"/>
  <c r="K232" i="28"/>
  <c r="K233" i="28"/>
  <c r="K235" i="28"/>
  <c r="K236" i="28"/>
  <c r="K237" i="28"/>
  <c r="K239" i="28"/>
  <c r="K240" i="28"/>
  <c r="K241" i="28"/>
  <c r="K245" i="28"/>
  <c r="K246" i="28"/>
  <c r="K247" i="28"/>
  <c r="K248" i="28"/>
  <c r="K249" i="28"/>
  <c r="K250" i="28"/>
  <c r="K251" i="28"/>
  <c r="K254" i="28"/>
  <c r="K256" i="28"/>
  <c r="K257" i="28"/>
  <c r="K258" i="28"/>
  <c r="K261" i="28"/>
  <c r="K262" i="28"/>
  <c r="K263" i="28"/>
  <c r="K264" i="28"/>
  <c r="K266" i="28"/>
  <c r="K267" i="28"/>
  <c r="K270" i="28"/>
  <c r="K271" i="28"/>
  <c r="K273" i="28"/>
  <c r="K274" i="28"/>
  <c r="K275" i="28"/>
  <c r="K277" i="28"/>
  <c r="K278" i="28"/>
  <c r="K280" i="28"/>
  <c r="K281" i="28"/>
  <c r="K282" i="28"/>
  <c r="K284" i="28"/>
  <c r="K285" i="28"/>
  <c r="K287" i="28"/>
  <c r="K288" i="28"/>
  <c r="K290" i="28"/>
  <c r="K291" i="28"/>
  <c r="K292" i="28"/>
  <c r="K293" i="28"/>
  <c r="K294" i="28"/>
  <c r="K295" i="28"/>
  <c r="K296" i="28"/>
  <c r="K297" i="28"/>
  <c r="K298" i="28"/>
  <c r="K299" i="28"/>
  <c r="K300" i="28"/>
  <c r="K301" i="28"/>
  <c r="K302" i="28"/>
  <c r="K303" i="28"/>
  <c r="K304" i="28"/>
  <c r="K305" i="28"/>
  <c r="K306" i="28"/>
  <c r="K307" i="28"/>
  <c r="K308" i="28"/>
  <c r="K309" i="28"/>
  <c r="K310" i="28"/>
  <c r="K311" i="28"/>
  <c r="K312" i="28"/>
  <c r="K313" i="28"/>
  <c r="K314" i="28"/>
  <c r="K315" i="28"/>
  <c r="K316" i="28"/>
  <c r="K317" i="28"/>
  <c r="K318" i="28"/>
  <c r="K319" i="28"/>
  <c r="K320" i="28"/>
  <c r="K321" i="28"/>
  <c r="K322" i="28"/>
  <c r="K323" i="28"/>
  <c r="K324" i="28"/>
  <c r="K325" i="28"/>
  <c r="K326" i="28"/>
  <c r="K327" i="28"/>
  <c r="K328" i="28"/>
  <c r="H82" i="28"/>
  <c r="H81" i="28"/>
  <c r="H80" i="28"/>
  <c r="H79" i="28"/>
  <c r="H78" i="28"/>
  <c r="H77" i="28"/>
  <c r="H76" i="28"/>
  <c r="H297" i="28"/>
  <c r="H296" i="28"/>
  <c r="H295" i="28"/>
  <c r="H294" i="28"/>
  <c r="H293" i="28"/>
  <c r="H292" i="28"/>
  <c r="H291" i="28"/>
  <c r="H290" i="28"/>
  <c r="H289" i="28"/>
  <c r="H288" i="28"/>
  <c r="H287" i="28"/>
  <c r="H286" i="28"/>
  <c r="H285" i="28"/>
  <c r="H284" i="28"/>
  <c r="H283" i="28"/>
  <c r="H282" i="28"/>
  <c r="H281" i="28"/>
  <c r="H280" i="28"/>
  <c r="H279" i="28"/>
  <c r="H278" i="28"/>
  <c r="H277" i="28"/>
  <c r="H276" i="28"/>
  <c r="H275" i="28"/>
  <c r="H274" i="28"/>
  <c r="H273" i="28"/>
  <c r="H272" i="28"/>
  <c r="H271" i="28"/>
  <c r="H270" i="28"/>
  <c r="H269" i="28"/>
  <c r="H268" i="28"/>
  <c r="H267" i="28"/>
  <c r="H266" i="28"/>
  <c r="H265" i="28"/>
  <c r="H264" i="28"/>
  <c r="H263" i="28"/>
  <c r="H262" i="28"/>
  <c r="H257" i="28"/>
  <c r="H260" i="28"/>
  <c r="H259" i="28"/>
  <c r="H258" i="28"/>
  <c r="H253" i="28"/>
  <c r="H252" i="28"/>
  <c r="H251" i="28"/>
  <c r="H250" i="28"/>
  <c r="H249" i="28"/>
  <c r="H248" i="28"/>
  <c r="H247" i="28"/>
  <c r="H246" i="28"/>
  <c r="H245" i="28"/>
  <c r="H244" i="28"/>
  <c r="H243" i="28"/>
  <c r="H242" i="28"/>
  <c r="H241" i="28"/>
  <c r="H240" i="28"/>
  <c r="H239" i="28"/>
  <c r="H238" i="28"/>
  <c r="H237" i="28"/>
  <c r="H236" i="28"/>
  <c r="H235" i="28"/>
  <c r="H234" i="28"/>
  <c r="H233" i="28"/>
  <c r="H232" i="28"/>
  <c r="H231" i="28"/>
  <c r="H230" i="28"/>
  <c r="H229" i="28"/>
  <c r="H228" i="28"/>
  <c r="H227" i="28"/>
  <c r="H226" i="28"/>
  <c r="H225" i="28"/>
  <c r="H224" i="28"/>
  <c r="H223" i="28"/>
  <c r="H222" i="28"/>
  <c r="H221" i="28"/>
  <c r="H220" i="28"/>
  <c r="H219" i="28"/>
  <c r="H218" i="28"/>
  <c r="H217" i="28"/>
  <c r="H216" i="28"/>
  <c r="H215" i="28"/>
  <c r="H214" i="28"/>
  <c r="H213" i="28"/>
  <c r="H209" i="28"/>
  <c r="H208" i="28"/>
  <c r="H207" i="28"/>
  <c r="H206" i="28"/>
  <c r="H205" i="28"/>
  <c r="H204" i="28"/>
  <c r="H203" i="28"/>
  <c r="H202" i="28"/>
  <c r="H201" i="28"/>
  <c r="H200" i="28"/>
  <c r="H199" i="28"/>
  <c r="H198" i="28"/>
  <c r="H197" i="28"/>
  <c r="H196" i="28"/>
  <c r="H195" i="28"/>
  <c r="H194" i="28"/>
  <c r="H193" i="28"/>
  <c r="H192" i="28"/>
  <c r="H191" i="28"/>
  <c r="H190" i="28"/>
  <c r="H189" i="28"/>
  <c r="H188" i="28"/>
  <c r="H187" i="28"/>
  <c r="H186" i="28"/>
  <c r="H185" i="28"/>
  <c r="H184" i="28"/>
  <c r="H183" i="28"/>
  <c r="H182" i="28"/>
  <c r="H181" i="28"/>
  <c r="H180" i="28"/>
  <c r="H179" i="28"/>
  <c r="H178" i="28"/>
  <c r="H177" i="28"/>
  <c r="H176" i="28"/>
  <c r="H175" i="28"/>
  <c r="H174" i="28"/>
  <c r="H173" i="28"/>
  <c r="H172" i="28"/>
  <c r="H171" i="28"/>
  <c r="H165" i="28"/>
  <c r="H164" i="28"/>
  <c r="H163" i="28"/>
  <c r="H162" i="28"/>
  <c r="H161" i="28"/>
  <c r="H160" i="28"/>
  <c r="H159" i="28"/>
  <c r="H158" i="28"/>
  <c r="H157" i="28"/>
  <c r="H156" i="28"/>
  <c r="H155" i="28"/>
  <c r="H154" i="28"/>
  <c r="H153" i="28"/>
  <c r="H152" i="28"/>
  <c r="H151" i="28"/>
  <c r="H150" i="28"/>
  <c r="H149" i="28"/>
  <c r="H148" i="28"/>
  <c r="H147" i="28"/>
  <c r="H146" i="28"/>
  <c r="H145" i="28"/>
  <c r="H144" i="28"/>
  <c r="H143" i="28"/>
  <c r="H142" i="28"/>
  <c r="H141" i="28"/>
  <c r="H140" i="28"/>
  <c r="H139" i="28"/>
  <c r="H138" i="28"/>
  <c r="H137" i="28"/>
  <c r="H136" i="28"/>
  <c r="H135" i="28"/>
  <c r="H134" i="28"/>
  <c r="H133" i="28"/>
  <c r="H132" i="28"/>
  <c r="H131" i="28"/>
  <c r="H130" i="28"/>
  <c r="H129" i="28"/>
  <c r="H120" i="28"/>
  <c r="H119" i="28"/>
  <c r="H118" i="28"/>
  <c r="H117" i="28"/>
  <c r="H116" i="28"/>
  <c r="H114" i="28"/>
  <c r="H113" i="28"/>
  <c r="H112" i="28"/>
  <c r="H111" i="28"/>
  <c r="H110" i="28"/>
  <c r="H109" i="28"/>
  <c r="H108" i="28"/>
  <c r="H107" i="28"/>
  <c r="H106" i="28"/>
  <c r="H105" i="28"/>
  <c r="H104" i="28"/>
  <c r="H103" i="28"/>
  <c r="H102" i="28"/>
  <c r="H101" i="28"/>
  <c r="H100" i="28"/>
  <c r="H99" i="28"/>
  <c r="H98" i="28"/>
  <c r="H97" i="28"/>
  <c r="H96" i="28"/>
  <c r="H95" i="28"/>
  <c r="H94" i="28"/>
  <c r="H93" i="28"/>
  <c r="H92" i="28"/>
  <c r="H91" i="28"/>
  <c r="H90" i="28"/>
  <c r="H89" i="28"/>
  <c r="H88" i="28"/>
  <c r="H87" i="28"/>
  <c r="H83" i="28"/>
  <c r="H75" i="28"/>
  <c r="H74" i="28"/>
  <c r="H73" i="28"/>
  <c r="H72" i="28"/>
  <c r="H71" i="28"/>
  <c r="H70" i="28"/>
  <c r="H69" i="28"/>
  <c r="H68" i="28"/>
  <c r="H67" i="28"/>
  <c r="H66" i="28"/>
  <c r="H65" i="28"/>
  <c r="H64" i="28"/>
  <c r="H63" i="28"/>
  <c r="H62" i="28"/>
  <c r="H61" i="28"/>
  <c r="H60" i="28"/>
  <c r="H59" i="28"/>
  <c r="H58" i="28"/>
  <c r="H57" i="28"/>
  <c r="H56" i="28"/>
  <c r="H55" i="28"/>
  <c r="H54" i="28"/>
  <c r="H53" i="28"/>
  <c r="H52" i="28"/>
  <c r="H51" i="28"/>
  <c r="H50" i="28"/>
  <c r="H49" i="28"/>
  <c r="H48" i="28"/>
  <c r="H47" i="28"/>
  <c r="H42" i="28"/>
  <c r="H41" i="28"/>
  <c r="H40" i="28"/>
  <c r="H39" i="28"/>
  <c r="H38" i="28"/>
  <c r="H46" i="28"/>
  <c r="H37" i="28"/>
  <c r="H36" i="28"/>
  <c r="H35" i="28"/>
  <c r="H34" i="28"/>
  <c r="H33" i="28"/>
  <c r="H32" i="28"/>
  <c r="H31" i="28"/>
  <c r="H30" i="28"/>
  <c r="H29" i="28"/>
  <c r="H28" i="28"/>
  <c r="H27" i="28"/>
  <c r="H26" i="28"/>
  <c r="H25" i="28"/>
  <c r="H24" i="28"/>
  <c r="H23" i="28"/>
  <c r="H22" i="28"/>
  <c r="H21" i="28"/>
  <c r="H20" i="28"/>
  <c r="H19" i="28"/>
  <c r="H18" i="28"/>
  <c r="H17" i="28"/>
  <c r="H16" i="28"/>
  <c r="H15" i="28"/>
  <c r="H14" i="28"/>
  <c r="H13" i="28"/>
  <c r="H12" i="28"/>
  <c r="H11" i="28"/>
  <c r="H10" i="28"/>
  <c r="H9" i="28"/>
  <c r="H8" i="28"/>
  <c r="H7" i="28"/>
  <c r="H6" i="28"/>
  <c r="H5" i="28"/>
  <c r="H4" i="28"/>
  <c r="H3" i="28"/>
  <c r="Q51" i="28"/>
  <c r="H64" i="27"/>
  <c r="H63" i="27"/>
  <c r="H62" i="27"/>
  <c r="H61" i="27"/>
  <c r="H60" i="27"/>
  <c r="H59" i="27"/>
  <c r="H58" i="27"/>
  <c r="H57" i="27"/>
  <c r="H56" i="27"/>
  <c r="H55" i="27"/>
  <c r="H54" i="27"/>
  <c r="H53" i="27"/>
  <c r="H52" i="27"/>
  <c r="H51" i="27"/>
  <c r="H50" i="27"/>
  <c r="H49" i="27"/>
  <c r="H48" i="27"/>
  <c r="H47" i="27"/>
  <c r="H46" i="27"/>
  <c r="H45" i="27"/>
  <c r="H44" i="27"/>
  <c r="H43" i="27"/>
  <c r="H42" i="27"/>
  <c r="H41" i="27"/>
  <c r="H40" i="27"/>
  <c r="H39" i="27"/>
  <c r="H38" i="27"/>
  <c r="H35" i="27"/>
  <c r="H31" i="27"/>
  <c r="H30" i="27"/>
  <c r="H29" i="27"/>
  <c r="H28" i="27"/>
  <c r="H27" i="27"/>
  <c r="H26" i="27"/>
  <c r="H25" i="27"/>
  <c r="H24" i="27"/>
  <c r="H23" i="27"/>
  <c r="H22" i="27"/>
  <c r="H21" i="27"/>
  <c r="H20" i="27"/>
  <c r="H19" i="27"/>
  <c r="H18" i="27"/>
  <c r="H17" i="27"/>
  <c r="H16" i="27"/>
  <c r="H15" i="27"/>
  <c r="H14" i="27"/>
  <c r="H13" i="27"/>
  <c r="H12" i="27"/>
  <c r="H11" i="27"/>
  <c r="H10" i="27"/>
  <c r="H9" i="27"/>
  <c r="H8" i="27"/>
  <c r="H7" i="27"/>
  <c r="H6" i="27"/>
  <c r="H5" i="27"/>
  <c r="H4" i="27"/>
  <c r="H3" i="27"/>
  <c r="K31" i="27"/>
  <c r="K32" i="27"/>
  <c r="K34" i="27"/>
  <c r="K35" i="27"/>
  <c r="K40" i="27"/>
  <c r="K41" i="27"/>
  <c r="K45" i="27"/>
  <c r="K46" i="27"/>
  <c r="K11" i="27"/>
  <c r="K12" i="27"/>
  <c r="K15" i="27"/>
  <c r="K17" i="27"/>
  <c r="K18" i="27"/>
  <c r="K19" i="27"/>
  <c r="K20" i="27"/>
  <c r="K21" i="27"/>
  <c r="K23" i="27"/>
  <c r="K24" i="27"/>
  <c r="K25" i="27"/>
  <c r="K47" i="27"/>
  <c r="K48" i="27"/>
  <c r="K49" i="27"/>
  <c r="K50" i="27"/>
  <c r="K51" i="27"/>
  <c r="K52" i="27"/>
  <c r="K53" i="27"/>
  <c r="K54" i="27"/>
  <c r="K55" i="27"/>
  <c r="K56" i="27"/>
  <c r="K57" i="27"/>
  <c r="K58" i="27"/>
  <c r="K59" i="27"/>
  <c r="K60" i="27"/>
  <c r="K61" i="27"/>
  <c r="K62" i="27"/>
  <c r="K63" i="27"/>
  <c r="K64" i="27"/>
  <c r="K65" i="27"/>
  <c r="K66" i="27"/>
  <c r="K67" i="27"/>
  <c r="K68" i="27"/>
  <c r="K69" i="27"/>
  <c r="K70" i="27"/>
  <c r="K71" i="27"/>
  <c r="K72" i="27"/>
  <c r="K73" i="27"/>
  <c r="K74" i="27"/>
  <c r="K75" i="27"/>
  <c r="K76" i="27"/>
  <c r="K77" i="27"/>
  <c r="K78" i="27"/>
  <c r="K79" i="27"/>
  <c r="K80" i="27"/>
  <c r="K81" i="27"/>
  <c r="K82" i="27"/>
  <c r="K83" i="27"/>
  <c r="K84" i="27"/>
  <c r="K85" i="27"/>
  <c r="K86" i="27"/>
  <c r="K87" i="27"/>
  <c r="K88" i="27"/>
  <c r="K89" i="27"/>
  <c r="K90" i="27"/>
  <c r="K91" i="27"/>
  <c r="K92" i="27"/>
  <c r="K93" i="27"/>
  <c r="K94" i="27"/>
  <c r="K95" i="27"/>
  <c r="K96" i="27"/>
  <c r="K97" i="27"/>
  <c r="K98" i="27"/>
  <c r="K99" i="27"/>
  <c r="K100" i="27"/>
  <c r="K101" i="27"/>
  <c r="K102" i="27"/>
  <c r="K103" i="27"/>
  <c r="K104" i="27"/>
  <c r="K105" i="27"/>
  <c r="K106" i="27"/>
  <c r="K107" i="27"/>
  <c r="K108" i="27"/>
  <c r="K109" i="27"/>
  <c r="K110" i="27"/>
  <c r="K111" i="27"/>
  <c r="K112" i="27"/>
  <c r="K113" i="27"/>
  <c r="K114" i="27"/>
  <c r="K115" i="27"/>
  <c r="K9" i="26"/>
  <c r="K10" i="26"/>
  <c r="K11" i="26"/>
  <c r="K12" i="26"/>
  <c r="K17" i="26" s="1"/>
  <c r="K13" i="26"/>
  <c r="K14" i="26"/>
  <c r="K15" i="26"/>
  <c r="K16" i="26"/>
  <c r="K19" i="26"/>
  <c r="K20" i="26"/>
  <c r="K23" i="26"/>
  <c r="K24" i="26"/>
  <c r="K27" i="26"/>
  <c r="K28" i="26"/>
  <c r="K30" i="26"/>
  <c r="K31" i="26"/>
  <c r="K34" i="26"/>
  <c r="K35" i="26"/>
  <c r="K36" i="26"/>
  <c r="K37" i="26"/>
  <c r="K38" i="26"/>
  <c r="K39" i="26"/>
  <c r="K40" i="26"/>
  <c r="K41" i="26"/>
  <c r="K42" i="26"/>
  <c r="K43" i="26"/>
  <c r="K45" i="26"/>
  <c r="K46" i="26"/>
  <c r="K47" i="26"/>
  <c r="K51" i="26"/>
  <c r="K53" i="26"/>
  <c r="K55" i="26"/>
  <c r="K57" i="26"/>
  <c r="K58" i="26"/>
  <c r="K59" i="26"/>
  <c r="K62" i="26"/>
  <c r="K63" i="26"/>
  <c r="K64" i="26"/>
  <c r="K66" i="26"/>
  <c r="K67" i="26"/>
  <c r="K69" i="26"/>
  <c r="K70" i="26"/>
  <c r="K72" i="26"/>
  <c r="K73" i="26"/>
  <c r="K74" i="26"/>
  <c r="K76" i="26"/>
  <c r="K77" i="26"/>
  <c r="K79" i="26"/>
  <c r="K80" i="26"/>
  <c r="K81" i="26"/>
  <c r="K82" i="26"/>
  <c r="K83" i="26"/>
  <c r="K84" i="26"/>
  <c r="K86" i="26"/>
  <c r="K87" i="26"/>
  <c r="K88" i="26"/>
  <c r="K90" i="26"/>
  <c r="K91" i="26"/>
  <c r="K92" i="26"/>
  <c r="K93" i="26"/>
  <c r="K94" i="26"/>
  <c r="K96" i="26"/>
  <c r="K97" i="26"/>
  <c r="K99" i="26"/>
  <c r="K100" i="26"/>
  <c r="K101" i="26"/>
  <c r="K103" i="26"/>
  <c r="K104" i="26"/>
  <c r="K106" i="26"/>
  <c r="K107" i="26"/>
  <c r="K108" i="26"/>
  <c r="K110" i="26"/>
  <c r="K111" i="26"/>
  <c r="K113" i="26"/>
  <c r="K114" i="26"/>
  <c r="K115" i="26"/>
  <c r="K118" i="26"/>
  <c r="K119" i="26"/>
  <c r="K120" i="26"/>
  <c r="K121" i="26"/>
  <c r="K122" i="26"/>
  <c r="K123" i="26"/>
  <c r="K124" i="26"/>
  <c r="K125" i="26"/>
  <c r="K126" i="26"/>
  <c r="K127" i="26"/>
  <c r="K128" i="26"/>
  <c r="K129" i="26"/>
  <c r="K130" i="26"/>
  <c r="K131" i="26"/>
  <c r="K132" i="26"/>
  <c r="K133" i="26"/>
  <c r="K134" i="26"/>
  <c r="K135" i="26"/>
  <c r="K136" i="26"/>
  <c r="K137" i="26"/>
  <c r="K138" i="26"/>
  <c r="K139" i="26"/>
  <c r="K140" i="26"/>
  <c r="K141" i="26"/>
  <c r="K142" i="26"/>
  <c r="K143" i="26"/>
  <c r="K144" i="26"/>
  <c r="K145" i="26"/>
  <c r="K146" i="26"/>
  <c r="K147" i="26"/>
  <c r="K148" i="26"/>
  <c r="K149" i="26"/>
  <c r="K150" i="26"/>
  <c r="K151" i="26"/>
  <c r="K152" i="26"/>
  <c r="K153" i="26"/>
  <c r="K154" i="26"/>
  <c r="K155" i="26"/>
  <c r="K156" i="26"/>
  <c r="K157" i="26"/>
  <c r="K158" i="26"/>
  <c r="K159" i="26"/>
  <c r="K160" i="26"/>
  <c r="K161" i="26"/>
  <c r="K162" i="26"/>
  <c r="K163" i="26"/>
  <c r="K164" i="26"/>
  <c r="K165" i="26"/>
  <c r="K166" i="26"/>
  <c r="K167" i="26"/>
  <c r="K168" i="26"/>
  <c r="K169" i="26"/>
  <c r="K170" i="26"/>
  <c r="K171" i="26"/>
  <c r="K172" i="26"/>
  <c r="K173" i="26"/>
  <c r="K174" i="26"/>
  <c r="K175" i="26"/>
  <c r="K176" i="26"/>
  <c r="K177" i="26"/>
  <c r="K178" i="26"/>
  <c r="K179" i="26"/>
  <c r="K180" i="26"/>
  <c r="K181" i="26"/>
  <c r="K182" i="26"/>
  <c r="K183" i="26"/>
  <c r="K184" i="26"/>
  <c r="K185" i="26"/>
  <c r="K186" i="26"/>
  <c r="K187" i="26"/>
  <c r="K6" i="26"/>
  <c r="H127" i="26"/>
  <c r="H126" i="26"/>
  <c r="H125" i="26"/>
  <c r="H124" i="26"/>
  <c r="H123" i="26"/>
  <c r="H122" i="26"/>
  <c r="H121" i="26"/>
  <c r="H120" i="26"/>
  <c r="H119" i="26"/>
  <c r="H118" i="26"/>
  <c r="H117" i="26"/>
  <c r="H116" i="26"/>
  <c r="H115" i="26"/>
  <c r="H114" i="26"/>
  <c r="H113" i="26"/>
  <c r="H112" i="26"/>
  <c r="H111" i="26"/>
  <c r="H110" i="26"/>
  <c r="H109" i="26"/>
  <c r="H108" i="26"/>
  <c r="H107" i="26"/>
  <c r="H106" i="26"/>
  <c r="H105" i="26"/>
  <c r="H104" i="26"/>
  <c r="H103" i="26"/>
  <c r="H102" i="26"/>
  <c r="H101" i="26"/>
  <c r="H100" i="26"/>
  <c r="H99" i="26"/>
  <c r="H98" i="26"/>
  <c r="H97" i="26"/>
  <c r="H96" i="26"/>
  <c r="H95" i="26"/>
  <c r="H94" i="26"/>
  <c r="H93" i="26"/>
  <c r="H92" i="26"/>
  <c r="H91" i="26"/>
  <c r="H90" i="26"/>
  <c r="H89" i="26"/>
  <c r="H88" i="26"/>
  <c r="H87" i="26"/>
  <c r="H83" i="26"/>
  <c r="H82" i="26"/>
  <c r="H81" i="26"/>
  <c r="H80" i="26"/>
  <c r="H79" i="26"/>
  <c r="H78" i="26"/>
  <c r="H77" i="26"/>
  <c r="H76" i="26"/>
  <c r="H75" i="26"/>
  <c r="H74" i="26"/>
  <c r="H73" i="26"/>
  <c r="H72" i="26"/>
  <c r="H71" i="26"/>
  <c r="H70" i="26"/>
  <c r="H69" i="26"/>
  <c r="H68" i="26"/>
  <c r="H67" i="26"/>
  <c r="H66" i="26"/>
  <c r="H65" i="26"/>
  <c r="H64" i="26"/>
  <c r="H63" i="26"/>
  <c r="H62" i="26"/>
  <c r="H61" i="26"/>
  <c r="H60" i="26"/>
  <c r="H59" i="26"/>
  <c r="H58" i="26"/>
  <c r="H57" i="26"/>
  <c r="H56" i="26"/>
  <c r="H55" i="26"/>
  <c r="H54" i="26"/>
  <c r="H53" i="26"/>
  <c r="H52" i="26"/>
  <c r="H51" i="26"/>
  <c r="H50" i="26"/>
  <c r="H49" i="26"/>
  <c r="H48" i="26"/>
  <c r="H47" i="26"/>
  <c r="H46" i="26"/>
  <c r="H42" i="26"/>
  <c r="H41" i="26"/>
  <c r="H40" i="26"/>
  <c r="H39" i="26"/>
  <c r="H38" i="26"/>
  <c r="H37" i="26"/>
  <c r="H36" i="26"/>
  <c r="H35" i="26"/>
  <c r="H34" i="26"/>
  <c r="H33" i="26"/>
  <c r="H32" i="26"/>
  <c r="H31" i="26"/>
  <c r="H30" i="26"/>
  <c r="H29" i="26"/>
  <c r="H28" i="26"/>
  <c r="H27" i="26"/>
  <c r="H26" i="26"/>
  <c r="H25" i="26"/>
  <c r="H24" i="26"/>
  <c r="H23" i="26"/>
  <c r="H22" i="26"/>
  <c r="H21" i="26"/>
  <c r="H20" i="26"/>
  <c r="H19" i="26"/>
  <c r="H18" i="26"/>
  <c r="H17" i="26"/>
  <c r="H16" i="26"/>
  <c r="H15" i="26"/>
  <c r="H14" i="26"/>
  <c r="H13" i="26"/>
  <c r="H12" i="26"/>
  <c r="H11" i="26"/>
  <c r="H10" i="26"/>
  <c r="H9" i="26"/>
  <c r="H8" i="26"/>
  <c r="H7" i="26"/>
  <c r="H6" i="26"/>
  <c r="H5" i="26"/>
  <c r="H4" i="26"/>
  <c r="H3" i="26"/>
  <c r="H43" i="26"/>
  <c r="H45" i="26" s="1"/>
  <c r="H84" i="26" s="1"/>
  <c r="H86" i="26" s="1"/>
  <c r="H638" i="25"/>
  <c r="H637" i="25"/>
  <c r="H636" i="25"/>
  <c r="H635" i="25"/>
  <c r="H634" i="25"/>
  <c r="H633" i="25"/>
  <c r="H632" i="25"/>
  <c r="H631" i="25"/>
  <c r="H630" i="25"/>
  <c r="H629" i="25"/>
  <c r="H628" i="25"/>
  <c r="H627" i="25"/>
  <c r="H626" i="25"/>
  <c r="H625" i="25"/>
  <c r="H624" i="25"/>
  <c r="H623" i="25"/>
  <c r="H622" i="25"/>
  <c r="H621" i="25"/>
  <c r="H620" i="25"/>
  <c r="H619" i="25"/>
  <c r="H618" i="25"/>
  <c r="H617" i="25"/>
  <c r="H616" i="25"/>
  <c r="H615" i="25"/>
  <c r="H614" i="25"/>
  <c r="H613" i="25"/>
  <c r="H612" i="25"/>
  <c r="H611" i="25"/>
  <c r="H610" i="25"/>
  <c r="H609" i="25"/>
  <c r="H608" i="25"/>
  <c r="H607" i="25"/>
  <c r="H606" i="25"/>
  <c r="H605" i="25"/>
  <c r="H604" i="25"/>
  <c r="H603" i="25"/>
  <c r="H602" i="25"/>
  <c r="H601" i="25"/>
  <c r="H600" i="25"/>
  <c r="H599" i="25"/>
  <c r="H598" i="25"/>
  <c r="H594" i="25"/>
  <c r="H585" i="25"/>
  <c r="H584" i="25"/>
  <c r="H583" i="25"/>
  <c r="H582" i="25"/>
  <c r="H581" i="25"/>
  <c r="H580" i="25"/>
  <c r="H579" i="25"/>
  <c r="H578" i="25"/>
  <c r="H577" i="25"/>
  <c r="H576" i="25"/>
  <c r="H575" i="25"/>
  <c r="H574" i="25"/>
  <c r="H573" i="25"/>
  <c r="H572" i="25"/>
  <c r="H571" i="25"/>
  <c r="H570" i="25"/>
  <c r="H569" i="25"/>
  <c r="H568" i="25"/>
  <c r="H567" i="25"/>
  <c r="H566" i="25"/>
  <c r="H565" i="25"/>
  <c r="H564" i="25"/>
  <c r="H563" i="25"/>
  <c r="H562" i="25"/>
  <c r="H561" i="25"/>
  <c r="H560" i="25"/>
  <c r="H559" i="25"/>
  <c r="H558" i="25"/>
  <c r="H557" i="25"/>
  <c r="H553" i="25"/>
  <c r="H551" i="25"/>
  <c r="H550" i="25"/>
  <c r="H549" i="25"/>
  <c r="H548" i="25"/>
  <c r="H547" i="25"/>
  <c r="H546" i="25"/>
  <c r="H545" i="25"/>
  <c r="H544" i="25"/>
  <c r="H543" i="25"/>
  <c r="H542" i="25"/>
  <c r="H541" i="25"/>
  <c r="H540" i="25"/>
  <c r="H539" i="25"/>
  <c r="H538" i="25"/>
  <c r="H537" i="25"/>
  <c r="H536" i="25"/>
  <c r="H535" i="25"/>
  <c r="H534" i="25"/>
  <c r="H533" i="25"/>
  <c r="H532" i="25"/>
  <c r="H531" i="25"/>
  <c r="H530" i="25"/>
  <c r="H529" i="25"/>
  <c r="H528" i="25"/>
  <c r="H527" i="25"/>
  <c r="H526" i="25"/>
  <c r="H525" i="25"/>
  <c r="H524" i="25"/>
  <c r="H523" i="25"/>
  <c r="H522" i="25"/>
  <c r="H521" i="25"/>
  <c r="H520" i="25"/>
  <c r="H519" i="25"/>
  <c r="H518" i="25"/>
  <c r="H517" i="25"/>
  <c r="H516" i="25"/>
  <c r="H515" i="25"/>
  <c r="H514" i="25"/>
  <c r="H513" i="25"/>
  <c r="H509" i="25"/>
  <c r="H508" i="25"/>
  <c r="H507" i="25"/>
  <c r="H506" i="25"/>
  <c r="H505" i="25"/>
  <c r="H504" i="25"/>
  <c r="H503" i="25"/>
  <c r="H502" i="25"/>
  <c r="H501" i="25"/>
  <c r="H500" i="25"/>
  <c r="H499" i="25"/>
  <c r="H498" i="25"/>
  <c r="H497" i="25"/>
  <c r="H496" i="25"/>
  <c r="H495" i="25"/>
  <c r="H494" i="25"/>
  <c r="H493" i="25"/>
  <c r="H492" i="25"/>
  <c r="H491" i="25"/>
  <c r="H490" i="25"/>
  <c r="H489" i="25"/>
  <c r="H488" i="25"/>
  <c r="H487" i="25"/>
  <c r="H486" i="25"/>
  <c r="H485" i="25"/>
  <c r="H484" i="25"/>
  <c r="H483" i="25"/>
  <c r="H482" i="25"/>
  <c r="H481" i="25"/>
  <c r="H480" i="25"/>
  <c r="H479" i="25"/>
  <c r="H478" i="25"/>
  <c r="H477" i="25"/>
  <c r="H476" i="25"/>
  <c r="H475" i="25"/>
  <c r="H474" i="25"/>
  <c r="H473" i="25"/>
  <c r="H472" i="25"/>
  <c r="H471" i="25"/>
  <c r="H470" i="25"/>
  <c r="H466" i="25"/>
  <c r="H465" i="25"/>
  <c r="H464" i="25"/>
  <c r="H463" i="25"/>
  <c r="H462" i="25"/>
  <c r="H461" i="25"/>
  <c r="H460" i="25"/>
  <c r="H459" i="25"/>
  <c r="H458" i="25"/>
  <c r="H457" i="25"/>
  <c r="H456" i="25"/>
  <c r="H455" i="25"/>
  <c r="H454" i="25"/>
  <c r="H453" i="25"/>
  <c r="H452" i="25"/>
  <c r="H451" i="25"/>
  <c r="H450" i="25"/>
  <c r="H449" i="25"/>
  <c r="H448" i="25"/>
  <c r="H447" i="25"/>
  <c r="H446" i="25"/>
  <c r="H445" i="25"/>
  <c r="H444" i="25"/>
  <c r="H443" i="25"/>
  <c r="H442" i="25"/>
  <c r="H441" i="25"/>
  <c r="H440" i="25"/>
  <c r="H439" i="25"/>
  <c r="H438" i="25"/>
  <c r="H437" i="25"/>
  <c r="H436" i="25"/>
  <c r="H435" i="25"/>
  <c r="H434" i="25"/>
  <c r="H433" i="25"/>
  <c r="H432" i="25"/>
  <c r="H431" i="25"/>
  <c r="H430" i="25"/>
  <c r="H429" i="25"/>
  <c r="H428" i="25"/>
  <c r="H427" i="25"/>
  <c r="H426" i="25"/>
  <c r="H422" i="25"/>
  <c r="H421" i="25"/>
  <c r="H420" i="25"/>
  <c r="H419" i="25"/>
  <c r="H418" i="25"/>
  <c r="H417" i="25"/>
  <c r="H416" i="25"/>
  <c r="H415" i="25"/>
  <c r="H414" i="25"/>
  <c r="H413" i="25"/>
  <c r="H412" i="25"/>
  <c r="H411" i="25"/>
  <c r="H410" i="25"/>
  <c r="H409" i="25"/>
  <c r="H408" i="25"/>
  <c r="H407" i="25"/>
  <c r="H406" i="25"/>
  <c r="H405" i="25"/>
  <c r="H404" i="25"/>
  <c r="H403" i="25"/>
  <c r="H402" i="25"/>
  <c r="H401" i="25"/>
  <c r="H400" i="25"/>
  <c r="H399" i="25"/>
  <c r="H398" i="25"/>
  <c r="H397" i="25"/>
  <c r="H396" i="25"/>
  <c r="H395" i="25"/>
  <c r="H394" i="25"/>
  <c r="H393" i="25"/>
  <c r="H392" i="25"/>
  <c r="H391" i="25"/>
  <c r="H390" i="25"/>
  <c r="H389" i="25"/>
  <c r="H388" i="25"/>
  <c r="H387" i="25"/>
  <c r="H386" i="25"/>
  <c r="H385" i="25"/>
  <c r="H384" i="25"/>
  <c r="H383" i="25"/>
  <c r="H377" i="25"/>
  <c r="H376" i="25"/>
  <c r="H375" i="25"/>
  <c r="H374" i="25"/>
  <c r="H373" i="25"/>
  <c r="H372" i="25"/>
  <c r="H371" i="25"/>
  <c r="H370" i="25"/>
  <c r="H369" i="25"/>
  <c r="H368" i="25"/>
  <c r="H367" i="25"/>
  <c r="H366" i="25"/>
  <c r="H365" i="25"/>
  <c r="H364" i="25"/>
  <c r="H363" i="25"/>
  <c r="H362" i="25"/>
  <c r="H361" i="25"/>
  <c r="H360" i="25"/>
  <c r="H359" i="25"/>
  <c r="H358" i="25"/>
  <c r="H357" i="25"/>
  <c r="H356" i="25"/>
  <c r="H355" i="25"/>
  <c r="H354" i="25"/>
  <c r="H353" i="25"/>
  <c r="H352" i="25"/>
  <c r="H351" i="25"/>
  <c r="H350" i="25"/>
  <c r="H349" i="25"/>
  <c r="H348" i="25"/>
  <c r="H347" i="25"/>
  <c r="H346" i="25"/>
  <c r="H345" i="25"/>
  <c r="H344" i="25"/>
  <c r="H343" i="25"/>
  <c r="H342" i="25"/>
  <c r="H341" i="25"/>
  <c r="H340" i="25"/>
  <c r="H339" i="25"/>
  <c r="H322" i="25"/>
  <c r="H321" i="25"/>
  <c r="H320" i="25"/>
  <c r="H319" i="25"/>
  <c r="H318" i="25"/>
  <c r="H317" i="25"/>
  <c r="H316" i="25"/>
  <c r="H315" i="25"/>
  <c r="H314" i="25"/>
  <c r="H313" i="25"/>
  <c r="H312" i="25"/>
  <c r="H311" i="25"/>
  <c r="H310" i="25"/>
  <c r="H309" i="25"/>
  <c r="H308" i="25"/>
  <c r="H307" i="25"/>
  <c r="H306" i="25"/>
  <c r="H305" i="25"/>
  <c r="H304" i="25"/>
  <c r="H303" i="25"/>
  <c r="H299" i="25"/>
  <c r="H298" i="25"/>
  <c r="H297" i="25"/>
  <c r="H284" i="25"/>
  <c r="H283" i="25"/>
  <c r="H282" i="25"/>
  <c r="H281" i="25"/>
  <c r="H280" i="25"/>
  <c r="H279" i="25"/>
  <c r="H278" i="25"/>
  <c r="H277" i="25"/>
  <c r="H276" i="25"/>
  <c r="H275" i="25"/>
  <c r="H274" i="25"/>
  <c r="H273" i="25"/>
  <c r="H272" i="25"/>
  <c r="H271" i="25"/>
  <c r="H270" i="25"/>
  <c r="H269" i="25"/>
  <c r="H268" i="25"/>
  <c r="H267" i="25"/>
  <c r="H266" i="25"/>
  <c r="H265" i="25"/>
  <c r="H264" i="25"/>
  <c r="H260" i="25"/>
  <c r="H257" i="25"/>
  <c r="H256" i="25"/>
  <c r="H255" i="25"/>
  <c r="H254" i="25"/>
  <c r="H253" i="25"/>
  <c r="H252" i="25"/>
  <c r="H251" i="25"/>
  <c r="H250" i="25"/>
  <c r="H249" i="25"/>
  <c r="H248" i="25"/>
  <c r="H247" i="25"/>
  <c r="H246" i="25"/>
  <c r="H245" i="25"/>
  <c r="H244" i="25"/>
  <c r="H243" i="25"/>
  <c r="H242" i="25"/>
  <c r="H241" i="25"/>
  <c r="H240" i="25"/>
  <c r="H239" i="25"/>
  <c r="H238" i="25"/>
  <c r="H237" i="25"/>
  <c r="H236" i="25"/>
  <c r="H235" i="25"/>
  <c r="H234" i="25"/>
  <c r="H233" i="25"/>
  <c r="H232" i="25"/>
  <c r="H231" i="25"/>
  <c r="H230" i="25"/>
  <c r="H229" i="25"/>
  <c r="H228" i="25"/>
  <c r="H227" i="25"/>
  <c r="H226" i="25"/>
  <c r="H225" i="25"/>
  <c r="H224" i="25"/>
  <c r="H223" i="25"/>
  <c r="H222" i="25"/>
  <c r="H218" i="25"/>
  <c r="H217" i="25"/>
  <c r="H216" i="25"/>
  <c r="H215" i="25"/>
  <c r="H214" i="25"/>
  <c r="H213" i="25"/>
  <c r="H212" i="25"/>
  <c r="H211" i="25"/>
  <c r="H210" i="25"/>
  <c r="H209" i="25"/>
  <c r="H208" i="25"/>
  <c r="H207" i="25"/>
  <c r="H206" i="25"/>
  <c r="H205" i="25"/>
  <c r="H204" i="25"/>
  <c r="H203" i="25"/>
  <c r="H202" i="25"/>
  <c r="H201" i="25"/>
  <c r="H200" i="25"/>
  <c r="H199" i="25"/>
  <c r="H198" i="25"/>
  <c r="H197" i="25"/>
  <c r="H196" i="25"/>
  <c r="H195" i="25"/>
  <c r="H194" i="25"/>
  <c r="H193" i="25"/>
  <c r="H192" i="25"/>
  <c r="H191" i="25"/>
  <c r="H190" i="25"/>
  <c r="H189" i="25"/>
  <c r="H188" i="25"/>
  <c r="H187" i="25"/>
  <c r="H186" i="25"/>
  <c r="H185" i="25"/>
  <c r="H184" i="25"/>
  <c r="H183" i="25"/>
  <c r="H182" i="25"/>
  <c r="H181" i="25"/>
  <c r="H180" i="25"/>
  <c r="H179" i="25"/>
  <c r="H178" i="25"/>
  <c r="H174" i="25"/>
  <c r="H173" i="25"/>
  <c r="H167" i="25"/>
  <c r="H166" i="25"/>
  <c r="H165" i="25"/>
  <c r="H164" i="25"/>
  <c r="H163" i="25"/>
  <c r="H162" i="25"/>
  <c r="H161" i="25"/>
  <c r="H160" i="25"/>
  <c r="H159" i="25"/>
  <c r="H158" i="25"/>
  <c r="H157" i="25"/>
  <c r="H156" i="25"/>
  <c r="H155" i="25"/>
  <c r="H154" i="25"/>
  <c r="H153" i="25"/>
  <c r="H152" i="25"/>
  <c r="H151" i="25"/>
  <c r="H150" i="25"/>
  <c r="H149" i="25"/>
  <c r="H148" i="25"/>
  <c r="H147" i="25"/>
  <c r="H146" i="25"/>
  <c r="H145" i="25"/>
  <c r="H144" i="25"/>
  <c r="H143" i="25"/>
  <c r="H142" i="25"/>
  <c r="H141" i="25"/>
  <c r="H140" i="25"/>
  <c r="H139" i="25"/>
  <c r="H138" i="25"/>
  <c r="H137" i="25"/>
  <c r="H136" i="25"/>
  <c r="H135" i="25"/>
  <c r="H131" i="25"/>
  <c r="H126" i="25"/>
  <c r="H125" i="25"/>
  <c r="H124" i="25"/>
  <c r="H123" i="25"/>
  <c r="H122" i="25"/>
  <c r="H121" i="25"/>
  <c r="H120" i="25"/>
  <c r="H119" i="25"/>
  <c r="H118" i="25"/>
  <c r="H117" i="25"/>
  <c r="H116" i="25"/>
  <c r="H115" i="25"/>
  <c r="H114" i="25"/>
  <c r="H113" i="25"/>
  <c r="H112" i="25"/>
  <c r="H111" i="25"/>
  <c r="H110" i="25"/>
  <c r="H109" i="25"/>
  <c r="H108" i="25"/>
  <c r="H107" i="25"/>
  <c r="H106" i="25"/>
  <c r="H105" i="25"/>
  <c r="H104" i="25"/>
  <c r="H103" i="25"/>
  <c r="H102" i="25"/>
  <c r="H101" i="25"/>
  <c r="H100" i="25"/>
  <c r="H99" i="25"/>
  <c r="H98" i="25"/>
  <c r="H97" i="25"/>
  <c r="H96" i="25"/>
  <c r="H95" i="25"/>
  <c r="H94" i="25"/>
  <c r="H93" i="25"/>
  <c r="H92" i="25"/>
  <c r="H91" i="25"/>
  <c r="H87" i="25"/>
  <c r="H81" i="25"/>
  <c r="H80" i="25"/>
  <c r="H79" i="25"/>
  <c r="H78" i="25"/>
  <c r="H77" i="25"/>
  <c r="H76" i="25"/>
  <c r="H75" i="25"/>
  <c r="H74" i="25"/>
  <c r="H73" i="25"/>
  <c r="H72" i="25"/>
  <c r="H71" i="25"/>
  <c r="H70" i="25"/>
  <c r="H69" i="25"/>
  <c r="H68" i="25"/>
  <c r="H67" i="25"/>
  <c r="H66" i="25"/>
  <c r="H65" i="25"/>
  <c r="H64" i="25"/>
  <c r="H63" i="25"/>
  <c r="H62" i="25"/>
  <c r="H61" i="25"/>
  <c r="H60" i="25"/>
  <c r="H59" i="25"/>
  <c r="H58" i="25"/>
  <c r="H57" i="25"/>
  <c r="H56" i="25"/>
  <c r="H55" i="25"/>
  <c r="H54" i="25"/>
  <c r="H53" i="25"/>
  <c r="H52" i="25"/>
  <c r="H51" i="25"/>
  <c r="H50" i="25"/>
  <c r="H49" i="25"/>
  <c r="H48" i="25"/>
  <c r="H47" i="25"/>
  <c r="H36" i="25"/>
  <c r="H35" i="25"/>
  <c r="H34" i="25"/>
  <c r="H33" i="25"/>
  <c r="H32" i="25"/>
  <c r="H31" i="25"/>
  <c r="H30" i="25"/>
  <c r="H29" i="25"/>
  <c r="H28" i="25"/>
  <c r="H27" i="25"/>
  <c r="H26" i="25"/>
  <c r="H25" i="25"/>
  <c r="H24" i="25"/>
  <c r="H23" i="25"/>
  <c r="H22" i="25"/>
  <c r="H21" i="25"/>
  <c r="H20" i="25"/>
  <c r="H19" i="25"/>
  <c r="H18" i="25"/>
  <c r="H17" i="25"/>
  <c r="H16" i="25"/>
  <c r="H15" i="25"/>
  <c r="H14" i="25"/>
  <c r="H13" i="25"/>
  <c r="H12" i="25"/>
  <c r="H11" i="25"/>
  <c r="H10" i="25"/>
  <c r="H9" i="25"/>
  <c r="H8" i="25"/>
  <c r="H7" i="25"/>
  <c r="H6" i="25"/>
  <c r="H5" i="25"/>
  <c r="H4" i="25"/>
  <c r="H3" i="25"/>
  <c r="K6" i="25"/>
  <c r="K14" i="24"/>
  <c r="K15" i="24"/>
  <c r="K37" i="24"/>
  <c r="K38" i="24"/>
  <c r="K39" i="24"/>
  <c r="K40" i="24"/>
  <c r="K41" i="24"/>
  <c r="K42" i="24"/>
  <c r="K43" i="24"/>
  <c r="K45" i="24"/>
  <c r="K46" i="24"/>
  <c r="K51" i="24"/>
  <c r="K52" i="24"/>
  <c r="K54" i="24"/>
  <c r="K55" i="24"/>
  <c r="K56" i="24"/>
  <c r="K57" i="24"/>
  <c r="K58" i="24"/>
  <c r="K59" i="24"/>
  <c r="K60" i="24"/>
  <c r="K61" i="24"/>
  <c r="K62" i="24"/>
  <c r="K63" i="24"/>
  <c r="K64" i="24"/>
  <c r="K65" i="24"/>
  <c r="K66" i="24"/>
  <c r="K67" i="24"/>
  <c r="K68" i="24"/>
  <c r="K69" i="24"/>
  <c r="K70" i="24"/>
  <c r="K71" i="24"/>
  <c r="K72" i="24"/>
  <c r="K73" i="24"/>
  <c r="K74" i="24"/>
  <c r="K75" i="24"/>
  <c r="K76" i="24"/>
  <c r="K77" i="24"/>
  <c r="K78" i="24"/>
  <c r="K79" i="24"/>
  <c r="K80" i="24"/>
  <c r="K81" i="24"/>
  <c r="K82" i="24"/>
  <c r="K83" i="24"/>
  <c r="K84" i="24"/>
  <c r="K85" i="24"/>
  <c r="K86" i="24"/>
  <c r="K87" i="24"/>
  <c r="K7" i="24"/>
  <c r="K12" i="23"/>
  <c r="K14" i="23"/>
  <c r="K16" i="23"/>
  <c r="K17" i="23"/>
  <c r="K19" i="23"/>
  <c r="K20" i="23"/>
  <c r="K22" i="23"/>
  <c r="K23" i="23"/>
  <c r="K24" i="23"/>
  <c r="K25" i="23"/>
  <c r="K27" i="23"/>
  <c r="K32" i="23"/>
  <c r="K33" i="23"/>
  <c r="K35" i="23"/>
  <c r="K36" i="23"/>
  <c r="K37" i="23"/>
  <c r="K38" i="23"/>
  <c r="K40" i="23"/>
  <c r="K41" i="23"/>
  <c r="K43" i="23"/>
  <c r="K44" i="23"/>
  <c r="K45" i="23"/>
  <c r="K47" i="23"/>
  <c r="K48" i="23"/>
  <c r="K49" i="23"/>
  <c r="K51" i="23"/>
  <c r="K52" i="23"/>
  <c r="K53" i="23"/>
  <c r="K55" i="23"/>
  <c r="K58" i="23"/>
  <c r="K59" i="23"/>
  <c r="K60" i="23"/>
  <c r="K62" i="23"/>
  <c r="K63" i="23"/>
  <c r="K64" i="23"/>
  <c r="K66" i="23"/>
  <c r="K69" i="23"/>
  <c r="K70" i="23"/>
  <c r="K71" i="23"/>
  <c r="K73" i="23"/>
  <c r="K75" i="23"/>
  <c r="K76" i="23"/>
  <c r="K78" i="23"/>
  <c r="K80" i="23"/>
  <c r="K82" i="23"/>
  <c r="K83" i="23"/>
  <c r="K84" i="23"/>
  <c r="K85" i="23"/>
  <c r="K87" i="23"/>
  <c r="K88" i="23"/>
  <c r="K89" i="23"/>
  <c r="K90" i="23"/>
  <c r="K91" i="23"/>
  <c r="K94" i="23"/>
  <c r="K99" i="23"/>
  <c r="K100" i="23"/>
  <c r="K101" i="23"/>
  <c r="K102" i="23"/>
  <c r="K104" i="23"/>
  <c r="K105" i="23"/>
  <c r="K107" i="23"/>
  <c r="K108" i="23"/>
  <c r="K109" i="23"/>
  <c r="K110" i="23"/>
  <c r="K111" i="23"/>
  <c r="K114" i="23"/>
  <c r="K115" i="23"/>
  <c r="K116" i="23"/>
  <c r="K118" i="23"/>
  <c r="K119" i="23"/>
  <c r="K120" i="23"/>
  <c r="K121" i="23"/>
  <c r="K122" i="23"/>
  <c r="K123" i="23"/>
  <c r="K124" i="23"/>
  <c r="K125" i="23"/>
  <c r="K126" i="23"/>
  <c r="K127" i="23"/>
  <c r="K128" i="23"/>
  <c r="K129" i="23"/>
  <c r="K130" i="23"/>
  <c r="K131" i="23"/>
  <c r="K132" i="23"/>
  <c r="K133" i="23"/>
  <c r="K134" i="23"/>
  <c r="K135" i="23"/>
  <c r="K136" i="23"/>
  <c r="K137" i="23"/>
  <c r="K138" i="23"/>
  <c r="K139" i="23"/>
  <c r="K140" i="23"/>
  <c r="K141" i="23"/>
  <c r="K142" i="23"/>
  <c r="K143" i="23"/>
  <c r="K144" i="23"/>
  <c r="K145" i="23"/>
  <c r="K146" i="23"/>
  <c r="H86" i="24"/>
  <c r="H85" i="24"/>
  <c r="H84" i="24"/>
  <c r="H83" i="24"/>
  <c r="H82" i="24"/>
  <c r="H81" i="24"/>
  <c r="H80" i="24"/>
  <c r="H79" i="24"/>
  <c r="H78" i="24"/>
  <c r="H77" i="24"/>
  <c r="H76" i="24"/>
  <c r="H75" i="24"/>
  <c r="H74" i="24"/>
  <c r="H73" i="24"/>
  <c r="H72" i="24"/>
  <c r="H71" i="24"/>
  <c r="H70" i="24"/>
  <c r="H69" i="24"/>
  <c r="H68" i="24"/>
  <c r="H67" i="24"/>
  <c r="H66" i="24"/>
  <c r="H65" i="24"/>
  <c r="H64" i="24"/>
  <c r="H63" i="24"/>
  <c r="H62" i="24"/>
  <c r="H61" i="24"/>
  <c r="H60" i="24"/>
  <c r="H59" i="24"/>
  <c r="H58" i="24"/>
  <c r="H57" i="24"/>
  <c r="H56" i="24"/>
  <c r="H55" i="24"/>
  <c r="H54" i="24"/>
  <c r="H53" i="24"/>
  <c r="H52" i="24"/>
  <c r="H51" i="24"/>
  <c r="H50" i="24"/>
  <c r="H49" i="24"/>
  <c r="H48" i="24"/>
  <c r="H47" i="24"/>
  <c r="H46" i="24"/>
  <c r="H42" i="24"/>
  <c r="H41" i="24"/>
  <c r="H40" i="24"/>
  <c r="H39" i="24"/>
  <c r="H38" i="24"/>
  <c r="H37" i="24"/>
  <c r="H36" i="24"/>
  <c r="H35" i="24"/>
  <c r="H34" i="24"/>
  <c r="H33" i="24"/>
  <c r="H32" i="24"/>
  <c r="H31" i="24"/>
  <c r="H30" i="24"/>
  <c r="H29" i="24"/>
  <c r="H28" i="24"/>
  <c r="H27" i="24"/>
  <c r="H26" i="24"/>
  <c r="H25" i="24"/>
  <c r="H24" i="24"/>
  <c r="H23" i="24"/>
  <c r="H22" i="24"/>
  <c r="H21" i="24"/>
  <c r="H20" i="24"/>
  <c r="H19" i="24"/>
  <c r="H18" i="24"/>
  <c r="H17" i="24"/>
  <c r="H16" i="24"/>
  <c r="H15" i="24"/>
  <c r="H14" i="24"/>
  <c r="H13" i="24"/>
  <c r="H12" i="24"/>
  <c r="H11" i="24"/>
  <c r="H10" i="24"/>
  <c r="H9" i="24"/>
  <c r="H8" i="24"/>
  <c r="H7" i="24"/>
  <c r="H6" i="24"/>
  <c r="H5" i="24"/>
  <c r="H4" i="24"/>
  <c r="H3" i="24"/>
  <c r="H126" i="23"/>
  <c r="H125" i="23"/>
  <c r="H124" i="23"/>
  <c r="H123" i="23"/>
  <c r="H122" i="23"/>
  <c r="H121" i="23"/>
  <c r="H120" i="23"/>
  <c r="H119" i="23"/>
  <c r="H118" i="23"/>
  <c r="H117" i="23"/>
  <c r="H116" i="23"/>
  <c r="H115" i="23"/>
  <c r="H114" i="23"/>
  <c r="H113" i="23"/>
  <c r="H112" i="23"/>
  <c r="H111" i="23"/>
  <c r="H110" i="23"/>
  <c r="H109" i="23"/>
  <c r="H108" i="23"/>
  <c r="H107" i="23"/>
  <c r="H106" i="23"/>
  <c r="H105" i="23"/>
  <c r="H104" i="23"/>
  <c r="H103" i="23"/>
  <c r="H102" i="23"/>
  <c r="H101" i="23"/>
  <c r="H100" i="23"/>
  <c r="H99" i="23"/>
  <c r="H98" i="23"/>
  <c r="H97" i="23"/>
  <c r="H96" i="23"/>
  <c r="H95" i="23"/>
  <c r="H94" i="23"/>
  <c r="H93" i="23"/>
  <c r="H92" i="23"/>
  <c r="H91" i="23"/>
  <c r="H90" i="23"/>
  <c r="H89" i="23"/>
  <c r="H88" i="23"/>
  <c r="H81" i="23"/>
  <c r="H80" i="23"/>
  <c r="H79" i="23"/>
  <c r="H78" i="23"/>
  <c r="H77" i="23"/>
  <c r="H76" i="23"/>
  <c r="H75" i="23"/>
  <c r="H74" i="23"/>
  <c r="H73" i="23"/>
  <c r="H72" i="23"/>
  <c r="H71" i="23"/>
  <c r="H70" i="23"/>
  <c r="H69" i="23"/>
  <c r="H68" i="23"/>
  <c r="H67" i="23"/>
  <c r="H66" i="23"/>
  <c r="H65" i="23"/>
  <c r="H64" i="23"/>
  <c r="H63" i="23"/>
  <c r="H62" i="23"/>
  <c r="H61" i="23"/>
  <c r="H60" i="23"/>
  <c r="H59" i="23"/>
  <c r="H58" i="23"/>
  <c r="H57" i="23"/>
  <c r="H56" i="23"/>
  <c r="H55" i="23"/>
  <c r="H54" i="23"/>
  <c r="H53" i="23"/>
  <c r="H52" i="23"/>
  <c r="H51" i="23"/>
  <c r="H50" i="23"/>
  <c r="H49" i="23"/>
  <c r="H44" i="23"/>
  <c r="H42" i="23"/>
  <c r="H41" i="23"/>
  <c r="H40" i="23"/>
  <c r="H39" i="23"/>
  <c r="H38" i="23"/>
  <c r="H37" i="23"/>
  <c r="H36" i="23"/>
  <c r="H35" i="23"/>
  <c r="H34" i="23"/>
  <c r="H33" i="23"/>
  <c r="H32" i="23"/>
  <c r="H31" i="23"/>
  <c r="H30" i="23"/>
  <c r="H29" i="23"/>
  <c r="H28" i="23"/>
  <c r="H27" i="23"/>
  <c r="H26" i="23"/>
  <c r="H25" i="23"/>
  <c r="H24" i="23"/>
  <c r="H23" i="23"/>
  <c r="H22" i="23"/>
  <c r="H21" i="23"/>
  <c r="H20" i="23"/>
  <c r="H19" i="23"/>
  <c r="H18" i="23"/>
  <c r="H17" i="23"/>
  <c r="H16" i="23"/>
  <c r="H15" i="23"/>
  <c r="H14" i="23"/>
  <c r="H13" i="23"/>
  <c r="H12" i="23"/>
  <c r="H11" i="23"/>
  <c r="H10" i="23"/>
  <c r="H9" i="23"/>
  <c r="H8" i="23"/>
  <c r="H7" i="23"/>
  <c r="H6" i="23"/>
  <c r="H5" i="23"/>
  <c r="H4" i="23"/>
  <c r="H3" i="23"/>
  <c r="H205" i="22"/>
  <c r="H201" i="22"/>
  <c r="H199" i="22"/>
  <c r="F200" i="22" s="1"/>
  <c r="H200" i="22" s="1"/>
  <c r="H198" i="22"/>
  <c r="H197" i="22"/>
  <c r="H196" i="22"/>
  <c r="H195" i="22"/>
  <c r="H194" i="22"/>
  <c r="H193" i="22"/>
  <c r="H192" i="22"/>
  <c r="H191" i="22"/>
  <c r="H190" i="22"/>
  <c r="H189" i="22"/>
  <c r="H188" i="22"/>
  <c r="H187" i="22"/>
  <c r="H186" i="22"/>
  <c r="H185" i="22"/>
  <c r="H184" i="22"/>
  <c r="H183" i="22"/>
  <c r="H182" i="22"/>
  <c r="H181" i="22"/>
  <c r="H180" i="22"/>
  <c r="H179" i="22"/>
  <c r="H178" i="22"/>
  <c r="H177" i="22"/>
  <c r="H176" i="22"/>
  <c r="H175" i="22"/>
  <c r="H174" i="22"/>
  <c r="H173" i="22"/>
  <c r="H172" i="22"/>
  <c r="H171" i="22"/>
  <c r="H170" i="22"/>
  <c r="H169" i="22"/>
  <c r="H168" i="22"/>
  <c r="H167" i="22"/>
  <c r="H166" i="22"/>
  <c r="H162" i="22"/>
  <c r="H154" i="22"/>
  <c r="H153" i="22"/>
  <c r="H152" i="22"/>
  <c r="H151" i="22"/>
  <c r="H150" i="22"/>
  <c r="H149" i="22"/>
  <c r="H148" i="22"/>
  <c r="H147" i="22"/>
  <c r="H146" i="22"/>
  <c r="H145" i="22"/>
  <c r="H144" i="22"/>
  <c r="H143" i="22"/>
  <c r="H142" i="22"/>
  <c r="H141" i="22"/>
  <c r="H140" i="22"/>
  <c r="H139" i="22"/>
  <c r="H138" i="22"/>
  <c r="H137" i="22"/>
  <c r="H136" i="22"/>
  <c r="H135" i="22"/>
  <c r="H134" i="22"/>
  <c r="H133" i="22"/>
  <c r="H132" i="22"/>
  <c r="H131" i="22"/>
  <c r="H130" i="22"/>
  <c r="H129" i="22"/>
  <c r="H128" i="22"/>
  <c r="H127" i="22"/>
  <c r="H126" i="22"/>
  <c r="H125" i="22"/>
  <c r="H124" i="22"/>
  <c r="H120" i="22"/>
  <c r="H119" i="22"/>
  <c r="H118" i="22"/>
  <c r="H117" i="22"/>
  <c r="H116" i="22"/>
  <c r="H115" i="22"/>
  <c r="H114" i="22"/>
  <c r="H113" i="22"/>
  <c r="H112" i="22"/>
  <c r="H111" i="22"/>
  <c r="H110" i="22"/>
  <c r="H109" i="22"/>
  <c r="H108" i="22"/>
  <c r="H107" i="22"/>
  <c r="H106" i="22"/>
  <c r="H105" i="22"/>
  <c r="H104" i="22"/>
  <c r="H103" i="22"/>
  <c r="H102" i="22"/>
  <c r="H101" i="22"/>
  <c r="H100" i="22"/>
  <c r="H99" i="22"/>
  <c r="H98" i="22"/>
  <c r="H97" i="22"/>
  <c r="H96" i="22"/>
  <c r="H95" i="22"/>
  <c r="H94" i="22"/>
  <c r="H93" i="22"/>
  <c r="H92" i="22"/>
  <c r="H91" i="22"/>
  <c r="H90" i="22"/>
  <c r="H89" i="22"/>
  <c r="H88" i="22"/>
  <c r="H87" i="22"/>
  <c r="H86" i="22"/>
  <c r="H85" i="22"/>
  <c r="H84" i="22"/>
  <c r="H83" i="22"/>
  <c r="H82" i="22"/>
  <c r="H81" i="22"/>
  <c r="H76" i="22"/>
  <c r="H75" i="22"/>
  <c r="H74" i="22"/>
  <c r="H73" i="22"/>
  <c r="H72" i="22"/>
  <c r="H71" i="22"/>
  <c r="H70" i="22"/>
  <c r="H69" i="22"/>
  <c r="H68" i="22"/>
  <c r="H67" i="22"/>
  <c r="H66" i="22"/>
  <c r="H65" i="22"/>
  <c r="H64" i="22"/>
  <c r="H63" i="22"/>
  <c r="H62" i="22"/>
  <c r="H61" i="22"/>
  <c r="H60" i="22"/>
  <c r="H59" i="22"/>
  <c r="H58" i="22"/>
  <c r="H57" i="22"/>
  <c r="H56" i="22"/>
  <c r="H55" i="22"/>
  <c r="H54" i="22"/>
  <c r="H53" i="22"/>
  <c r="H46" i="22"/>
  <c r="H42" i="22"/>
  <c r="H41" i="22"/>
  <c r="H40" i="22"/>
  <c r="H35" i="22"/>
  <c r="H34" i="22"/>
  <c r="H33" i="22"/>
  <c r="H32" i="22"/>
  <c r="H31" i="22"/>
  <c r="H30" i="22"/>
  <c r="H29" i="22"/>
  <c r="H28" i="22"/>
  <c r="H27" i="22"/>
  <c r="H26" i="22"/>
  <c r="H25" i="22"/>
  <c r="H24" i="22"/>
  <c r="H23" i="22"/>
  <c r="H22" i="22"/>
  <c r="H21" i="22"/>
  <c r="H20" i="22"/>
  <c r="H19" i="22"/>
  <c r="H18" i="22"/>
  <c r="H17" i="22"/>
  <c r="H16" i="22"/>
  <c r="H15" i="22"/>
  <c r="H14" i="22"/>
  <c r="H13" i="22"/>
  <c r="H12" i="22"/>
  <c r="H11" i="22"/>
  <c r="H10" i="22"/>
  <c r="H9" i="22"/>
  <c r="H8" i="22"/>
  <c r="H7" i="22"/>
  <c r="H6" i="22"/>
  <c r="H5" i="22"/>
  <c r="H4" i="22"/>
  <c r="H3" i="22"/>
  <c r="H128" i="21"/>
  <c r="H127" i="21"/>
  <c r="H126" i="21"/>
  <c r="H125" i="21"/>
  <c r="H124" i="21"/>
  <c r="H123" i="21"/>
  <c r="H122" i="21"/>
  <c r="H121" i="21"/>
  <c r="H120" i="21"/>
  <c r="H119" i="21"/>
  <c r="H118" i="21"/>
  <c r="H117" i="21"/>
  <c r="H116" i="21"/>
  <c r="H115" i="21"/>
  <c r="H114" i="21"/>
  <c r="H113" i="21"/>
  <c r="H112" i="21"/>
  <c r="H111" i="21"/>
  <c r="H110" i="21"/>
  <c r="H109" i="21"/>
  <c r="H108" i="21"/>
  <c r="H107" i="21"/>
  <c r="H106" i="21"/>
  <c r="H105" i="21"/>
  <c r="H104" i="21"/>
  <c r="H103" i="21"/>
  <c r="H102" i="21"/>
  <c r="H101" i="21"/>
  <c r="H100" i="21"/>
  <c r="H99" i="21"/>
  <c r="H98" i="21"/>
  <c r="H97" i="21"/>
  <c r="H96" i="21"/>
  <c r="H95" i="21"/>
  <c r="H94" i="21"/>
  <c r="H93" i="21"/>
  <c r="H92" i="21"/>
  <c r="H91" i="21"/>
  <c r="H90" i="21"/>
  <c r="H89" i="21"/>
  <c r="H88" i="21"/>
  <c r="H84" i="21"/>
  <c r="H83" i="21"/>
  <c r="H76" i="21"/>
  <c r="H75" i="21"/>
  <c r="H74" i="21"/>
  <c r="H73" i="21"/>
  <c r="H72" i="21"/>
  <c r="H71" i="21"/>
  <c r="H70" i="21"/>
  <c r="H69" i="21"/>
  <c r="H68" i="21"/>
  <c r="H67" i="21"/>
  <c r="H66" i="21"/>
  <c r="H65" i="21"/>
  <c r="H64" i="21"/>
  <c r="H63" i="21"/>
  <c r="H62" i="21"/>
  <c r="H61" i="21"/>
  <c r="H60" i="21"/>
  <c r="H59" i="21"/>
  <c r="H58" i="21"/>
  <c r="H57" i="21"/>
  <c r="H56" i="21"/>
  <c r="H55" i="21"/>
  <c r="H54" i="21"/>
  <c r="H53" i="21"/>
  <c r="H52" i="21"/>
  <c r="H51" i="21"/>
  <c r="H50" i="21"/>
  <c r="H49" i="21"/>
  <c r="H48" i="21"/>
  <c r="H47" i="21"/>
  <c r="H43" i="21"/>
  <c r="H35" i="21"/>
  <c r="H34" i="21"/>
  <c r="H33" i="21"/>
  <c r="H32" i="21"/>
  <c r="H31" i="21"/>
  <c r="H30" i="21"/>
  <c r="H29" i="21"/>
  <c r="H28" i="21"/>
  <c r="H27" i="21"/>
  <c r="H26" i="21"/>
  <c r="H25" i="21"/>
  <c r="H24" i="21"/>
  <c r="H23" i="21"/>
  <c r="H22" i="21"/>
  <c r="H21" i="21"/>
  <c r="H20" i="21"/>
  <c r="H19" i="21"/>
  <c r="H18" i="21"/>
  <c r="H17" i="21"/>
  <c r="H16" i="21"/>
  <c r="H15" i="21"/>
  <c r="H14" i="21"/>
  <c r="H13" i="21"/>
  <c r="H12" i="21"/>
  <c r="H11" i="21"/>
  <c r="H10" i="21"/>
  <c r="H9" i="21"/>
  <c r="H8" i="21"/>
  <c r="H7" i="21"/>
  <c r="H6" i="21"/>
  <c r="H5" i="21"/>
  <c r="H4" i="21"/>
  <c r="H3" i="21"/>
  <c r="K5" i="21"/>
  <c r="H957" i="20"/>
  <c r="H956" i="20"/>
  <c r="H955" i="20"/>
  <c r="H954" i="20"/>
  <c r="H953" i="20"/>
  <c r="H952" i="20"/>
  <c r="H951" i="20"/>
  <c r="H950" i="20"/>
  <c r="H936" i="20"/>
  <c r="H935" i="20"/>
  <c r="H934" i="20"/>
  <c r="H933" i="20"/>
  <c r="H932" i="20"/>
  <c r="H931" i="20"/>
  <c r="H930" i="20"/>
  <c r="H929" i="20"/>
  <c r="H928" i="20"/>
  <c r="H927" i="20"/>
  <c r="H926" i="20"/>
  <c r="H925" i="20"/>
  <c r="H924" i="20"/>
  <c r="H923" i="20"/>
  <c r="H922" i="20"/>
  <c r="H921" i="20"/>
  <c r="H917" i="20"/>
  <c r="H916" i="20"/>
  <c r="H899" i="20"/>
  <c r="H898" i="20"/>
  <c r="H897" i="20"/>
  <c r="H896" i="20"/>
  <c r="H895" i="20"/>
  <c r="H894" i="20"/>
  <c r="H893" i="20"/>
  <c r="H892" i="20"/>
  <c r="H891" i="20"/>
  <c r="H890" i="20"/>
  <c r="H889" i="20"/>
  <c r="H888" i="20"/>
  <c r="H887" i="20"/>
  <c r="H886" i="20"/>
  <c r="H885" i="20"/>
  <c r="H884" i="20"/>
  <c r="H883" i="20"/>
  <c r="H882" i="20"/>
  <c r="H881" i="20"/>
  <c r="H863" i="20"/>
  <c r="H862" i="20"/>
  <c r="H861" i="20"/>
  <c r="H860" i="20"/>
  <c r="H859" i="20"/>
  <c r="H858" i="20"/>
  <c r="H857" i="20"/>
  <c r="H856" i="20"/>
  <c r="H855" i="20"/>
  <c r="H854" i="20"/>
  <c r="H853" i="20"/>
  <c r="H852" i="20"/>
  <c r="H851" i="20"/>
  <c r="H850" i="20"/>
  <c r="H849" i="20"/>
  <c r="H848" i="20"/>
  <c r="H847" i="20"/>
  <c r="H846" i="20"/>
  <c r="H845" i="20"/>
  <c r="H844" i="20"/>
  <c r="H843" i="20"/>
  <c r="H839" i="20"/>
  <c r="H838" i="20"/>
  <c r="H837" i="20"/>
  <c r="H836" i="20"/>
  <c r="H835" i="20"/>
  <c r="H834" i="20"/>
  <c r="H833" i="20"/>
  <c r="H832" i="20"/>
  <c r="H822" i="20"/>
  <c r="H821" i="20"/>
  <c r="H820" i="20"/>
  <c r="H819" i="20"/>
  <c r="H818" i="20"/>
  <c r="H817" i="20"/>
  <c r="H816" i="20"/>
  <c r="H815" i="20"/>
  <c r="H814" i="20"/>
  <c r="H813" i="20"/>
  <c r="H812" i="20"/>
  <c r="H811" i="20"/>
  <c r="H810" i="20"/>
  <c r="H809" i="20"/>
  <c r="H808" i="20"/>
  <c r="H807" i="20"/>
  <c r="H806" i="20"/>
  <c r="H805" i="20"/>
  <c r="H790" i="20"/>
  <c r="H789" i="20"/>
  <c r="H788" i="20"/>
  <c r="H787" i="20"/>
  <c r="H786" i="20"/>
  <c r="H785" i="20"/>
  <c r="H784" i="20"/>
  <c r="H783" i="20"/>
  <c r="H782" i="20"/>
  <c r="H781" i="20"/>
  <c r="H780" i="20"/>
  <c r="H779" i="20"/>
  <c r="H778" i="20"/>
  <c r="H777" i="20"/>
  <c r="H776" i="20"/>
  <c r="H775" i="20"/>
  <c r="H774" i="20"/>
  <c r="H773" i="20"/>
  <c r="H772" i="20"/>
  <c r="H771" i="20"/>
  <c r="H770" i="20"/>
  <c r="H769" i="20"/>
  <c r="H768" i="20"/>
  <c r="H767" i="20"/>
  <c r="H763" i="20"/>
  <c r="H749" i="20"/>
  <c r="H748" i="20"/>
  <c r="H747" i="20"/>
  <c r="H746" i="20"/>
  <c r="H745" i="20"/>
  <c r="H744" i="20"/>
  <c r="H743" i="20"/>
  <c r="H742" i="20"/>
  <c r="H741" i="20"/>
  <c r="H740" i="20"/>
  <c r="H739" i="20"/>
  <c r="H738" i="20"/>
  <c r="H737" i="20"/>
  <c r="H736" i="20"/>
  <c r="H735" i="20"/>
  <c r="H734" i="20"/>
  <c r="H733" i="20"/>
  <c r="H732" i="20"/>
  <c r="H731" i="20"/>
  <c r="H730" i="20"/>
  <c r="H713" i="20"/>
  <c r="H712" i="20"/>
  <c r="H711" i="20"/>
  <c r="H710" i="20"/>
  <c r="H709" i="20"/>
  <c r="H708" i="20"/>
  <c r="H707" i="20"/>
  <c r="H706" i="20"/>
  <c r="H705" i="20"/>
  <c r="H704" i="20"/>
  <c r="H703" i="20"/>
  <c r="H702" i="20"/>
  <c r="H701" i="20"/>
  <c r="H700" i="20"/>
  <c r="H699" i="20"/>
  <c r="H698" i="20"/>
  <c r="H697" i="20"/>
  <c r="H696" i="20"/>
  <c r="H695" i="20"/>
  <c r="H694" i="20"/>
  <c r="H693" i="20"/>
  <c r="H692" i="20"/>
  <c r="H691" i="20"/>
  <c r="H673" i="20"/>
  <c r="H672" i="20"/>
  <c r="H671" i="20"/>
  <c r="H670" i="20"/>
  <c r="H669" i="20"/>
  <c r="H668" i="20"/>
  <c r="H667" i="20"/>
  <c r="H666" i="20"/>
  <c r="H665" i="20"/>
  <c r="H664" i="20"/>
  <c r="H663" i="20"/>
  <c r="H662" i="20"/>
  <c r="H661" i="20"/>
  <c r="H660" i="20"/>
  <c r="H659" i="20"/>
  <c r="H658" i="20"/>
  <c r="H657" i="20"/>
  <c r="H656" i="20"/>
  <c r="H655" i="20"/>
  <c r="H654" i="20"/>
  <c r="H653" i="20"/>
  <c r="H649" i="20"/>
  <c r="H648" i="20"/>
  <c r="H647" i="20"/>
  <c r="H631" i="20"/>
  <c r="H630" i="20"/>
  <c r="H629" i="20"/>
  <c r="H628" i="20"/>
  <c r="H627" i="20"/>
  <c r="H626" i="20"/>
  <c r="H625" i="20"/>
  <c r="H624" i="20"/>
  <c r="H623" i="20"/>
  <c r="H622" i="20"/>
  <c r="H621" i="20"/>
  <c r="H620" i="20"/>
  <c r="H619" i="20"/>
  <c r="H618" i="20"/>
  <c r="H617" i="20"/>
  <c r="H616" i="20"/>
  <c r="H615" i="20"/>
  <c r="H614" i="20"/>
  <c r="H595" i="20"/>
  <c r="H594" i="20"/>
  <c r="H593" i="20"/>
  <c r="H592" i="20"/>
  <c r="H591" i="20"/>
  <c r="H590" i="20"/>
  <c r="H589" i="20"/>
  <c r="H588" i="20"/>
  <c r="H587" i="20"/>
  <c r="H586" i="20"/>
  <c r="H585" i="20"/>
  <c r="H584" i="20"/>
  <c r="H583" i="20"/>
  <c r="H582" i="20"/>
  <c r="H581" i="20"/>
  <c r="H580" i="20"/>
  <c r="H579" i="20"/>
  <c r="H578" i="20"/>
  <c r="H577" i="20"/>
  <c r="H576" i="20"/>
  <c r="H572" i="20"/>
  <c r="H571" i="20"/>
  <c r="H556" i="20"/>
  <c r="H555" i="20"/>
  <c r="H554" i="20"/>
  <c r="H553" i="20"/>
  <c r="H552" i="20"/>
  <c r="H551" i="20"/>
  <c r="H550" i="20"/>
  <c r="H549" i="20"/>
  <c r="H548" i="20"/>
  <c r="H547" i="20"/>
  <c r="H546" i="20"/>
  <c r="H545" i="20"/>
  <c r="H544" i="20"/>
  <c r="H543" i="20"/>
  <c r="H542" i="20"/>
  <c r="H541" i="20"/>
  <c r="H540" i="20"/>
  <c r="H539" i="20"/>
  <c r="H538" i="20"/>
  <c r="H537" i="20"/>
  <c r="H521" i="20"/>
  <c r="H520" i="20"/>
  <c r="H519" i="20"/>
  <c r="H518" i="20"/>
  <c r="H517" i="20"/>
  <c r="H516" i="20"/>
  <c r="H515" i="20"/>
  <c r="H514" i="20"/>
  <c r="H513" i="20"/>
  <c r="H512" i="20"/>
  <c r="H511" i="20"/>
  <c r="H510" i="20"/>
  <c r="H509" i="20"/>
  <c r="H508" i="20"/>
  <c r="H507" i="20"/>
  <c r="H506" i="20"/>
  <c r="H505" i="20"/>
  <c r="H504" i="20"/>
  <c r="H503" i="20"/>
  <c r="H502" i="20"/>
  <c r="H501" i="20"/>
  <c r="H500" i="20"/>
  <c r="H499" i="20"/>
  <c r="H481" i="20"/>
  <c r="H480" i="20"/>
  <c r="H479" i="20"/>
  <c r="H478" i="20"/>
  <c r="H477" i="20"/>
  <c r="H476" i="20"/>
  <c r="H475" i="20"/>
  <c r="H474" i="20"/>
  <c r="H473" i="20"/>
  <c r="H472" i="20"/>
  <c r="H471" i="20"/>
  <c r="H470" i="20"/>
  <c r="H469" i="20"/>
  <c r="H468" i="20"/>
  <c r="H467" i="20"/>
  <c r="H466" i="20"/>
  <c r="H465" i="20"/>
  <c r="H464" i="20"/>
  <c r="H463" i="20"/>
  <c r="H462" i="20"/>
  <c r="H461" i="20"/>
  <c r="H439" i="20"/>
  <c r="H438" i="20"/>
  <c r="H437" i="20"/>
  <c r="H436" i="20"/>
  <c r="H435" i="20"/>
  <c r="H434" i="20"/>
  <c r="H433" i="20"/>
  <c r="H432" i="20"/>
  <c r="H431" i="20"/>
  <c r="H430" i="20"/>
  <c r="H429" i="20"/>
  <c r="H428" i="20"/>
  <c r="H427" i="20"/>
  <c r="H426" i="20"/>
  <c r="H425" i="20"/>
  <c r="H424" i="20"/>
  <c r="H423" i="20"/>
  <c r="H422" i="20"/>
  <c r="H406" i="20"/>
  <c r="H405" i="20"/>
  <c r="H404" i="20"/>
  <c r="H403" i="20"/>
  <c r="H402" i="20"/>
  <c r="H401" i="20"/>
  <c r="H400" i="20"/>
  <c r="H399" i="20"/>
  <c r="H398" i="20"/>
  <c r="H397" i="20"/>
  <c r="H396" i="20"/>
  <c r="H395" i="20"/>
  <c r="H394" i="20"/>
  <c r="H393" i="20"/>
  <c r="H392" i="20"/>
  <c r="H391" i="20"/>
  <c r="H390" i="20"/>
  <c r="H389" i="20"/>
  <c r="H388" i="20"/>
  <c r="H387" i="20"/>
  <c r="H386" i="20"/>
  <c r="H385" i="20"/>
  <c r="H368" i="20"/>
  <c r="H367" i="20"/>
  <c r="H366" i="20"/>
  <c r="H365" i="20"/>
  <c r="H364" i="20"/>
  <c r="H363" i="20"/>
  <c r="H362" i="20"/>
  <c r="H361" i="20"/>
  <c r="H360" i="20"/>
  <c r="H359" i="20"/>
  <c r="H358" i="20"/>
  <c r="H357" i="20"/>
  <c r="H356" i="20"/>
  <c r="H355" i="20"/>
  <c r="H354" i="20"/>
  <c r="H353" i="20"/>
  <c r="H352" i="20"/>
  <c r="H351" i="20"/>
  <c r="H350" i="20"/>
  <c r="H349" i="20"/>
  <c r="H348" i="20"/>
  <c r="H347" i="20"/>
  <c r="H343" i="20"/>
  <c r="H331" i="20"/>
  <c r="H330" i="20"/>
  <c r="H329" i="20"/>
  <c r="H328" i="20"/>
  <c r="H327" i="20"/>
  <c r="H326" i="20"/>
  <c r="H325" i="20"/>
  <c r="H324" i="20"/>
  <c r="H323" i="20"/>
  <c r="H322" i="20"/>
  <c r="H321" i="20"/>
  <c r="H320" i="20"/>
  <c r="H319" i="20"/>
  <c r="H318" i="20"/>
  <c r="H317" i="20"/>
  <c r="H316" i="20"/>
  <c r="H315" i="20"/>
  <c r="H314" i="20"/>
  <c r="H313" i="20"/>
  <c r="H312" i="20"/>
  <c r="H311" i="20"/>
  <c r="H310" i="20"/>
  <c r="H294" i="20"/>
  <c r="H293" i="20"/>
  <c r="H292" i="20"/>
  <c r="H291" i="20"/>
  <c r="H290" i="20"/>
  <c r="H289" i="20"/>
  <c r="H288" i="20"/>
  <c r="H287" i="20"/>
  <c r="H286" i="20"/>
  <c r="H285" i="20"/>
  <c r="H284" i="20"/>
  <c r="H283" i="20"/>
  <c r="H282" i="20"/>
  <c r="H281" i="20"/>
  <c r="H280" i="20"/>
  <c r="H279" i="20"/>
  <c r="H278" i="20"/>
  <c r="H277" i="20"/>
  <c r="H276" i="20"/>
  <c r="H275" i="20"/>
  <c r="H274" i="20"/>
  <c r="H273" i="20"/>
  <c r="H272" i="20"/>
  <c r="H271" i="20"/>
  <c r="H255" i="20"/>
  <c r="H254" i="20"/>
  <c r="H253" i="20"/>
  <c r="H252" i="20"/>
  <c r="H251" i="20"/>
  <c r="H250" i="20"/>
  <c r="H249" i="20"/>
  <c r="H248" i="20"/>
  <c r="H247" i="20"/>
  <c r="H246" i="20"/>
  <c r="H245" i="20"/>
  <c r="H244" i="20"/>
  <c r="H243" i="20"/>
  <c r="H242" i="20"/>
  <c r="H241" i="20"/>
  <c r="H240" i="20"/>
  <c r="H239" i="20"/>
  <c r="H238" i="20"/>
  <c r="H237" i="20"/>
  <c r="H236" i="20"/>
  <c r="H235" i="20"/>
  <c r="H234" i="20"/>
  <c r="H217" i="20"/>
  <c r="H216" i="20"/>
  <c r="H215" i="20"/>
  <c r="H214" i="20"/>
  <c r="H213" i="20"/>
  <c r="H212" i="20"/>
  <c r="H211" i="20"/>
  <c r="H210" i="20"/>
  <c r="H209" i="20"/>
  <c r="H208" i="20"/>
  <c r="H207" i="20"/>
  <c r="H206" i="20"/>
  <c r="H205" i="20"/>
  <c r="H204" i="20"/>
  <c r="H203" i="20"/>
  <c r="H202" i="20"/>
  <c r="H201" i="20"/>
  <c r="H200" i="20"/>
  <c r="H199" i="20"/>
  <c r="H198" i="20"/>
  <c r="H197" i="20"/>
  <c r="H196" i="20"/>
  <c r="H192" i="20"/>
  <c r="H180" i="20"/>
  <c r="H179" i="20"/>
  <c r="H178" i="20"/>
  <c r="H177" i="20"/>
  <c r="H176" i="20"/>
  <c r="H175" i="20"/>
  <c r="H174" i="20"/>
  <c r="H173" i="20"/>
  <c r="H172" i="20"/>
  <c r="H171" i="20"/>
  <c r="H170" i="20"/>
  <c r="H169" i="20"/>
  <c r="H168" i="20"/>
  <c r="H167" i="20"/>
  <c r="H166" i="20"/>
  <c r="H165" i="20"/>
  <c r="H164" i="20"/>
  <c r="H163" i="20"/>
  <c r="H162" i="20"/>
  <c r="H161" i="20"/>
  <c r="H160" i="20"/>
  <c r="H159" i="20"/>
  <c r="H158" i="20"/>
  <c r="H157" i="20"/>
  <c r="H141" i="20"/>
  <c r="H140" i="20"/>
  <c r="H139" i="20"/>
  <c r="H138" i="20"/>
  <c r="H137" i="20"/>
  <c r="H136" i="20"/>
  <c r="H135" i="20"/>
  <c r="H134" i="20"/>
  <c r="H133" i="20"/>
  <c r="H132" i="20"/>
  <c r="H131" i="20"/>
  <c r="H130" i="20"/>
  <c r="H129" i="20"/>
  <c r="H128" i="20"/>
  <c r="H127" i="20"/>
  <c r="H126" i="20"/>
  <c r="H125" i="20"/>
  <c r="H124" i="20"/>
  <c r="H123" i="20"/>
  <c r="H122" i="20"/>
  <c r="H121" i="20"/>
  <c r="H120" i="20"/>
  <c r="H119" i="20"/>
  <c r="H99" i="20"/>
  <c r="H98" i="20"/>
  <c r="H97" i="20"/>
  <c r="H96" i="20"/>
  <c r="H95" i="20"/>
  <c r="H94" i="20"/>
  <c r="H93" i="20"/>
  <c r="H92" i="20"/>
  <c r="H91" i="20"/>
  <c r="H90" i="20"/>
  <c r="H89" i="20"/>
  <c r="H88" i="20"/>
  <c r="H87" i="20"/>
  <c r="H86" i="20"/>
  <c r="H85" i="20"/>
  <c r="H84" i="20"/>
  <c r="H83" i="20"/>
  <c r="H82" i="20"/>
  <c r="H81" i="20"/>
  <c r="H64" i="20"/>
  <c r="H63" i="20"/>
  <c r="H62" i="20"/>
  <c r="H61" i="20"/>
  <c r="H60" i="20"/>
  <c r="H59" i="20"/>
  <c r="H58" i="20"/>
  <c r="H57" i="20"/>
  <c r="H56" i="20"/>
  <c r="H55" i="20"/>
  <c r="H54" i="20"/>
  <c r="H53" i="20"/>
  <c r="H52" i="20"/>
  <c r="H51" i="20"/>
  <c r="H50" i="20"/>
  <c r="H49" i="20"/>
  <c r="H48" i="20"/>
  <c r="H47" i="20"/>
  <c r="H46" i="20"/>
  <c r="H45" i="20"/>
  <c r="H44" i="20"/>
  <c r="H43" i="20"/>
  <c r="H39" i="20"/>
  <c r="H27" i="20"/>
  <c r="H26" i="20"/>
  <c r="H25" i="20"/>
  <c r="H24" i="20"/>
  <c r="H23" i="20"/>
  <c r="H22" i="20"/>
  <c r="H21" i="20"/>
  <c r="H20" i="20"/>
  <c r="H19" i="20"/>
  <c r="H18" i="20"/>
  <c r="H17" i="20"/>
  <c r="H16" i="20"/>
  <c r="H15" i="20"/>
  <c r="H14" i="20"/>
  <c r="H13" i="20"/>
  <c r="H12" i="20"/>
  <c r="H11" i="20"/>
  <c r="H10" i="20"/>
  <c r="H9" i="20"/>
  <c r="H8" i="20"/>
  <c r="H7" i="20"/>
  <c r="H6" i="20"/>
  <c r="H5" i="20"/>
  <c r="H4" i="20"/>
  <c r="H3" i="20"/>
  <c r="K9" i="20"/>
  <c r="K8" i="19"/>
  <c r="H43" i="19"/>
  <c r="H42" i="19"/>
  <c r="H41" i="19"/>
  <c r="H40" i="19"/>
  <c r="H39" i="19"/>
  <c r="H38" i="19"/>
  <c r="H37" i="19"/>
  <c r="H36" i="19"/>
  <c r="H35" i="19"/>
  <c r="H34" i="19"/>
  <c r="H33" i="19"/>
  <c r="H32" i="19"/>
  <c r="H31" i="19"/>
  <c r="H30" i="19"/>
  <c r="H29" i="19"/>
  <c r="H28" i="19"/>
  <c r="H27" i="19"/>
  <c r="H26" i="19"/>
  <c r="H25" i="19"/>
  <c r="H24" i="19"/>
  <c r="H23" i="19"/>
  <c r="H22" i="19"/>
  <c r="H21" i="19"/>
  <c r="H20" i="19"/>
  <c r="H19" i="19"/>
  <c r="H18" i="19"/>
  <c r="H17" i="19"/>
  <c r="H16" i="19"/>
  <c r="H15" i="19"/>
  <c r="H14" i="19"/>
  <c r="H13" i="19"/>
  <c r="H12" i="19"/>
  <c r="H11" i="19"/>
  <c r="H10" i="19"/>
  <c r="H9" i="19"/>
  <c r="H8" i="19"/>
  <c r="H7" i="19"/>
  <c r="H6" i="19"/>
  <c r="H5" i="19"/>
  <c r="H4" i="19"/>
  <c r="H3" i="19"/>
  <c r="K10" i="18"/>
  <c r="K11" i="18"/>
  <c r="K14" i="18"/>
  <c r="K20" i="18"/>
  <c r="K22" i="18"/>
  <c r="K23" i="18"/>
  <c r="K24" i="18"/>
  <c r="K27" i="18"/>
  <c r="K29" i="18"/>
  <c r="K30" i="18"/>
  <c r="K31" i="18"/>
  <c r="K33" i="18"/>
  <c r="K34" i="18"/>
  <c r="K35" i="18"/>
  <c r="K36" i="18"/>
  <c r="K37" i="18"/>
  <c r="K38" i="18"/>
  <c r="K39" i="18"/>
  <c r="K40" i="18"/>
  <c r="K41" i="18"/>
  <c r="K42" i="18"/>
  <c r="K43" i="18"/>
  <c r="K44" i="18"/>
  <c r="K45" i="18"/>
  <c r="K47" i="18"/>
  <c r="K48" i="18"/>
  <c r="K49" i="18"/>
  <c r="K52" i="18"/>
  <c r="K53" i="18"/>
  <c r="K56" i="18"/>
  <c r="K62" i="18"/>
  <c r="K64" i="18"/>
  <c r="K65" i="18"/>
  <c r="K66" i="18"/>
  <c r="K69" i="18"/>
  <c r="K71" i="18"/>
  <c r="K72" i="18"/>
  <c r="K73" i="18"/>
  <c r="K75" i="18"/>
  <c r="K76" i="18"/>
  <c r="K77" i="18"/>
  <c r="K78" i="18"/>
  <c r="K79" i="18"/>
  <c r="K80" i="18"/>
  <c r="K83" i="18"/>
  <c r="K84" i="18"/>
  <c r="K85" i="18"/>
  <c r="K86" i="18"/>
  <c r="K87" i="18"/>
  <c r="K88" i="18"/>
  <c r="K90" i="18"/>
  <c r="K91" i="18"/>
  <c r="K92" i="18"/>
  <c r="K95" i="18"/>
  <c r="K96" i="18"/>
  <c r="K102" i="18"/>
  <c r="K104" i="18"/>
  <c r="K105" i="18"/>
  <c r="K106" i="18"/>
  <c r="K109" i="18"/>
  <c r="K111" i="18"/>
  <c r="K112" i="18"/>
  <c r="K113" i="18"/>
  <c r="K115" i="18"/>
  <c r="K116" i="18"/>
  <c r="K117" i="18"/>
  <c r="K118" i="18"/>
  <c r="K119" i="18"/>
  <c r="K120" i="18"/>
  <c r="K127" i="18"/>
  <c r="K128" i="18"/>
  <c r="K129" i="18"/>
  <c r="K130" i="18"/>
  <c r="K131" i="18"/>
  <c r="K133" i="18"/>
  <c r="K134" i="18"/>
  <c r="K135" i="18"/>
  <c r="K138" i="18"/>
  <c r="K139" i="18"/>
  <c r="K145" i="18"/>
  <c r="K147" i="18"/>
  <c r="K148" i="18"/>
  <c r="K149" i="18"/>
  <c r="K152" i="18"/>
  <c r="K154" i="18"/>
  <c r="K155" i="18"/>
  <c r="K156" i="18"/>
  <c r="K158" i="18"/>
  <c r="K159" i="18"/>
  <c r="K160" i="18"/>
  <c r="K161" i="18"/>
  <c r="K162" i="18"/>
  <c r="K163" i="18"/>
  <c r="K167" i="18"/>
  <c r="K168" i="18"/>
  <c r="K171" i="18"/>
  <c r="K172" i="18"/>
  <c r="K173" i="18"/>
  <c r="K174" i="18"/>
  <c r="K175" i="18"/>
  <c r="K177" i="18"/>
  <c r="K178" i="18"/>
  <c r="K183" i="18"/>
  <c r="K184" i="18"/>
  <c r="K187" i="18"/>
  <c r="K193" i="18"/>
  <c r="K195" i="18"/>
  <c r="K196" i="18"/>
  <c r="K197" i="18"/>
  <c r="K200" i="18"/>
  <c r="K202" i="18"/>
  <c r="K203" i="18"/>
  <c r="K204" i="18"/>
  <c r="K206" i="18"/>
  <c r="K207" i="18"/>
  <c r="K208" i="18"/>
  <c r="K209" i="18"/>
  <c r="K210" i="18"/>
  <c r="K211" i="18"/>
  <c r="K214" i="18"/>
  <c r="K215" i="18"/>
  <c r="K216" i="18"/>
  <c r="K217" i="18"/>
  <c r="K218" i="18"/>
  <c r="K219" i="18"/>
  <c r="K221" i="18"/>
  <c r="K222" i="18"/>
  <c r="K229" i="18"/>
  <c r="K230" i="18"/>
  <c r="K239" i="18"/>
  <c r="K240" i="18"/>
  <c r="K243" i="18"/>
  <c r="K244" i="18"/>
  <c r="K247" i="18"/>
  <c r="K253" i="18"/>
  <c r="K255" i="18"/>
  <c r="K256" i="18"/>
  <c r="K257" i="18"/>
  <c r="K258" i="18"/>
  <c r="K259" i="18"/>
  <c r="K260" i="18"/>
  <c r="K261" i="18"/>
  <c r="K262" i="18"/>
  <c r="K263" i="18"/>
  <c r="K265" i="18"/>
  <c r="K266" i="18"/>
  <c r="K267" i="18"/>
  <c r="K268" i="18"/>
  <c r="K271" i="18"/>
  <c r="K273" i="18"/>
  <c r="K274" i="18"/>
  <c r="K275" i="18"/>
  <c r="K277" i="18"/>
  <c r="K278" i="18"/>
  <c r="K279" i="18"/>
  <c r="K280" i="18"/>
  <c r="K281" i="18"/>
  <c r="K282" i="18"/>
  <c r="K285" i="18"/>
  <c r="K286" i="18"/>
  <c r="K289" i="18"/>
  <c r="K290" i="18"/>
  <c r="K293" i="18"/>
  <c r="K294" i="18"/>
  <c r="K297" i="18"/>
  <c r="K303" i="18"/>
  <c r="K304" i="18"/>
  <c r="K305" i="18"/>
  <c r="K306" i="18"/>
  <c r="K308" i="18"/>
  <c r="K309" i="18"/>
  <c r="K311" i="18"/>
  <c r="K312" i="18"/>
  <c r="K313" i="18"/>
  <c r="K316" i="18"/>
  <c r="K318" i="18"/>
  <c r="K319" i="18"/>
  <c r="K320" i="18"/>
  <c r="K322" i="18"/>
  <c r="K323" i="18"/>
  <c r="K324" i="18"/>
  <c r="K326" i="18"/>
  <c r="K327" i="18"/>
  <c r="K331" i="18"/>
  <c r="K333" i="18"/>
  <c r="K334" i="18"/>
  <c r="K337" i="18"/>
  <c r="K338" i="18"/>
  <c r="K340" i="18"/>
  <c r="K342" i="18"/>
  <c r="K343" i="18"/>
  <c r="K344" i="18"/>
  <c r="K345" i="18"/>
  <c r="K346" i="18"/>
  <c r="K347" i="18"/>
  <c r="K348" i="18"/>
  <c r="K349" i="18"/>
  <c r="K351" i="18"/>
  <c r="K352" i="18"/>
  <c r="K353" i="18"/>
  <c r="K354" i="18"/>
  <c r="K355" i="18"/>
  <c r="K358" i="18"/>
  <c r="K359" i="18"/>
  <c r="K360" i="18"/>
  <c r="K363" i="18"/>
  <c r="K364" i="18"/>
  <c r="K367" i="18"/>
  <c r="K368" i="18"/>
  <c r="K371" i="18"/>
  <c r="K372" i="18"/>
  <c r="K375" i="18"/>
  <c r="K376" i="18"/>
  <c r="K379" i="18"/>
  <c r="K380" i="18"/>
  <c r="K383" i="18"/>
  <c r="K384" i="18"/>
  <c r="K387" i="18"/>
  <c r="K388" i="18"/>
  <c r="K390" i="18"/>
  <c r="K391" i="18"/>
  <c r="K394" i="18"/>
  <c r="K395" i="18"/>
  <c r="K398" i="18"/>
  <c r="K400" i="18"/>
  <c r="K401" i="18"/>
  <c r="K402" i="18"/>
  <c r="K405" i="18"/>
  <c r="K406" i="18"/>
  <c r="K410" i="18"/>
  <c r="K411" i="18"/>
  <c r="K413" i="18"/>
  <c r="K414" i="18"/>
  <c r="K416" i="18"/>
  <c r="K418" i="18"/>
  <c r="K420" i="18"/>
  <c r="K421" i="18"/>
  <c r="K422" i="18"/>
  <c r="K423" i="18"/>
  <c r="K424" i="18"/>
  <c r="K427" i="18"/>
  <c r="K428" i="18"/>
  <c r="K429" i="18"/>
  <c r="K432" i="18"/>
  <c r="K433" i="18"/>
  <c r="K436" i="18"/>
  <c r="K437" i="18"/>
  <c r="K440" i="18"/>
  <c r="K442" i="18"/>
  <c r="K443" i="18"/>
  <c r="K447" i="18"/>
  <c r="K448" i="18"/>
  <c r="K451" i="18"/>
  <c r="K452" i="18"/>
  <c r="K455" i="18"/>
  <c r="K456" i="18"/>
  <c r="K459" i="18"/>
  <c r="K460" i="18"/>
  <c r="K462" i="18"/>
  <c r="K463" i="18"/>
  <c r="K466" i="18"/>
  <c r="K467" i="18"/>
  <c r="K470" i="18"/>
  <c r="K471" i="18"/>
  <c r="K472" i="18"/>
  <c r="K475" i="18"/>
  <c r="K476" i="18"/>
  <c r="K480" i="18"/>
  <c r="K481" i="18"/>
  <c r="K483" i="18"/>
  <c r="K484" i="18"/>
  <c r="K486" i="18"/>
  <c r="K488" i="18"/>
  <c r="K490" i="18"/>
  <c r="K491" i="18"/>
  <c r="K494" i="18"/>
  <c r="K495" i="18"/>
  <c r="K496" i="18"/>
  <c r="K497" i="18"/>
  <c r="K498" i="18"/>
  <c r="K503" i="18"/>
  <c r="K504" i="18"/>
  <c r="K505" i="18"/>
  <c r="K508" i="18"/>
  <c r="K509" i="18"/>
  <c r="K513" i="18"/>
  <c r="K514" i="18"/>
  <c r="K518" i="18"/>
  <c r="K519" i="18"/>
  <c r="K523" i="18"/>
  <c r="K524" i="18"/>
  <c r="K528" i="18"/>
  <c r="K529" i="18"/>
  <c r="K535" i="18"/>
  <c r="K537" i="18"/>
  <c r="K538" i="18"/>
  <c r="K541" i="18"/>
  <c r="K542" i="18"/>
  <c r="K547" i="18"/>
  <c r="K548" i="18"/>
  <c r="K550" i="18"/>
  <c r="K551" i="18"/>
  <c r="K554" i="18"/>
  <c r="K555" i="18"/>
  <c r="K560" i="18"/>
  <c r="K561" i="18"/>
  <c r="K562" i="18"/>
  <c r="K567" i="18"/>
  <c r="K569" i="18"/>
  <c r="K570" i="18"/>
  <c r="K574" i="18"/>
  <c r="K575" i="18"/>
  <c r="K577" i="18"/>
  <c r="K578" i="18"/>
  <c r="K581" i="18"/>
  <c r="K583" i="18"/>
  <c r="K585" i="18"/>
  <c r="K586" i="18"/>
  <c r="K587" i="18"/>
  <c r="K588" i="18"/>
  <c r="K589" i="18"/>
  <c r="K592" i="18"/>
  <c r="K593" i="18"/>
  <c r="K594" i="18"/>
  <c r="K597" i="18"/>
  <c r="K598" i="18"/>
  <c r="K601" i="18"/>
  <c r="K603" i="18"/>
  <c r="K604" i="18"/>
  <c r="K607" i="18"/>
  <c r="K608" i="18"/>
  <c r="K609" i="18"/>
  <c r="K610" i="18"/>
  <c r="K613" i="18"/>
  <c r="K614" i="18"/>
  <c r="K617" i="18"/>
  <c r="K618" i="18"/>
  <c r="K621" i="18"/>
  <c r="K623" i="18"/>
  <c r="K624" i="18"/>
  <c r="K627" i="18"/>
  <c r="K629" i="18"/>
  <c r="K630" i="18"/>
  <c r="K631" i="18"/>
  <c r="K632" i="18"/>
  <c r="K635" i="18"/>
  <c r="K636" i="18"/>
  <c r="K637" i="18"/>
  <c r="K640" i="18"/>
  <c r="K641" i="18"/>
  <c r="K644" i="18"/>
  <c r="K646" i="18"/>
  <c r="K647" i="18"/>
  <c r="K651" i="18"/>
  <c r="K652" i="18"/>
  <c r="K653" i="18"/>
  <c r="K654" i="18"/>
  <c r="K657" i="18"/>
  <c r="K658" i="18"/>
  <c r="K659" i="18"/>
  <c r="K662" i="18"/>
  <c r="K663" i="18"/>
  <c r="K666" i="18"/>
  <c r="K668" i="18"/>
  <c r="K669" i="18"/>
  <c r="K671" i="18"/>
  <c r="K673" i="18"/>
  <c r="K674" i="18"/>
  <c r="K675" i="18"/>
  <c r="K676" i="18"/>
  <c r="K679" i="18"/>
  <c r="K680" i="18"/>
  <c r="K681" i="18"/>
  <c r="K684" i="18"/>
  <c r="K685" i="18"/>
  <c r="K688" i="18"/>
  <c r="K690" i="18"/>
  <c r="K691" i="18"/>
  <c r="K697" i="18"/>
  <c r="K698" i="18"/>
  <c r="K699" i="18"/>
  <c r="K700" i="18"/>
  <c r="K704" i="18"/>
  <c r="K705" i="18"/>
  <c r="K706" i="18"/>
  <c r="K710" i="18"/>
  <c r="K711" i="18"/>
  <c r="K715" i="18"/>
  <c r="K717" i="18"/>
  <c r="K719" i="18"/>
  <c r="K720" i="18"/>
  <c r="K721" i="18"/>
  <c r="K722" i="18"/>
  <c r="K725" i="18"/>
  <c r="K726" i="18"/>
  <c r="K727" i="18"/>
  <c r="K730" i="18"/>
  <c r="K731" i="18"/>
  <c r="K734" i="18"/>
  <c r="K736" i="18"/>
  <c r="K737" i="18"/>
  <c r="K743" i="18"/>
  <c r="K744" i="18"/>
  <c r="K745" i="18"/>
  <c r="K751" i="18"/>
  <c r="K752" i="18"/>
  <c r="K755" i="18"/>
  <c r="K756" i="18"/>
  <c r="K758" i="18"/>
  <c r="K759" i="18"/>
  <c r="K761" i="18"/>
  <c r="K763" i="18"/>
  <c r="K764" i="18"/>
  <c r="K765" i="18"/>
  <c r="K766" i="18"/>
  <c r="K767" i="18"/>
  <c r="K769" i="18"/>
  <c r="K770" i="18"/>
  <c r="K773" i="18"/>
  <c r="K774" i="18"/>
  <c r="K782" i="18"/>
  <c r="K783" i="18"/>
  <c r="K785" i="18"/>
  <c r="K787" i="18"/>
  <c r="K789" i="18"/>
  <c r="K790" i="18"/>
  <c r="K791" i="18"/>
  <c r="K797" i="18"/>
  <c r="K798" i="18"/>
  <c r="K801" i="18"/>
  <c r="K802" i="18"/>
  <c r="K803" i="18"/>
  <c r="K805" i="18"/>
  <c r="K806" i="18"/>
  <c r="K807" i="18"/>
  <c r="K811" i="18"/>
  <c r="K816" i="18"/>
  <c r="K817" i="18"/>
  <c r="K818" i="18"/>
  <c r="K820" i="18"/>
  <c r="K821" i="18"/>
  <c r="K824" i="18"/>
  <c r="K825" i="18"/>
  <c r="K827" i="18"/>
  <c r="K828" i="18"/>
  <c r="K831" i="18"/>
  <c r="K832" i="18"/>
  <c r="K837" i="18"/>
  <c r="K838" i="18"/>
  <c r="K839" i="18"/>
  <c r="K840" i="18"/>
  <c r="K841" i="18"/>
  <c r="K842" i="18"/>
  <c r="K844" i="18"/>
  <c r="K845" i="18"/>
  <c r="K847" i="18"/>
  <c r="K849" i="18"/>
  <c r="K851" i="18"/>
  <c r="K853" i="18"/>
  <c r="K854" i="18"/>
  <c r="K855" i="18"/>
  <c r="K857" i="18"/>
  <c r="K858" i="18"/>
  <c r="K862" i="18"/>
  <c r="K865" i="18"/>
  <c r="K866" i="18"/>
  <c r="K867" i="18"/>
  <c r="K868" i="18"/>
  <c r="K869" i="18"/>
  <c r="K870" i="18"/>
  <c r="K871" i="18"/>
  <c r="K872" i="18"/>
  <c r="K873" i="18"/>
  <c r="K874" i="18"/>
  <c r="K875" i="18"/>
  <c r="K876" i="18"/>
  <c r="K877" i="18"/>
  <c r="K878" i="18"/>
  <c r="K879" i="18"/>
  <c r="K880" i="18"/>
  <c r="K881" i="18"/>
  <c r="K882" i="18"/>
  <c r="K883" i="18"/>
  <c r="K884" i="18"/>
  <c r="K885" i="18"/>
  <c r="K886" i="18"/>
  <c r="K887" i="18"/>
  <c r="K888" i="18"/>
  <c r="H884" i="18"/>
  <c r="H883" i="18"/>
  <c r="H882" i="18"/>
  <c r="H881" i="18"/>
  <c r="H880" i="18"/>
  <c r="H879" i="18"/>
  <c r="H878" i="18"/>
  <c r="H877" i="18"/>
  <c r="H876" i="18"/>
  <c r="H875" i="18"/>
  <c r="H874" i="18"/>
  <c r="H873" i="18"/>
  <c r="H872" i="18"/>
  <c r="H871" i="18"/>
  <c r="H870" i="18"/>
  <c r="H869" i="18"/>
  <c r="H868" i="18"/>
  <c r="H867" i="18"/>
  <c r="H866" i="18"/>
  <c r="H865" i="18"/>
  <c r="H864" i="18"/>
  <c r="H863" i="18"/>
  <c r="H862" i="18"/>
  <c r="H861" i="18"/>
  <c r="H860" i="18"/>
  <c r="H859" i="18"/>
  <c r="H858" i="18"/>
  <c r="H857" i="18"/>
  <c r="H856" i="18"/>
  <c r="H855" i="18"/>
  <c r="H854" i="18"/>
  <c r="H853" i="18"/>
  <c r="H852" i="18"/>
  <c r="H851" i="18"/>
  <c r="H850" i="18"/>
  <c r="H849" i="18"/>
  <c r="H848" i="18"/>
  <c r="H847" i="18"/>
  <c r="H846" i="18"/>
  <c r="H845" i="18"/>
  <c r="H837" i="18"/>
  <c r="H836" i="18"/>
  <c r="H835" i="18"/>
  <c r="H834" i="18"/>
  <c r="H833" i="18"/>
  <c r="H832" i="18"/>
  <c r="H831" i="18"/>
  <c r="H830" i="18"/>
  <c r="H829" i="18"/>
  <c r="H828" i="18"/>
  <c r="H827" i="18"/>
  <c r="H826" i="18"/>
  <c r="H825" i="18"/>
  <c r="H824" i="18"/>
  <c r="H823" i="18"/>
  <c r="H822" i="18"/>
  <c r="H821" i="18"/>
  <c r="H820" i="18"/>
  <c r="H819" i="18"/>
  <c r="H818" i="18"/>
  <c r="H817" i="18"/>
  <c r="H816" i="18"/>
  <c r="H815" i="18"/>
  <c r="H814" i="18"/>
  <c r="H813" i="18"/>
  <c r="H812" i="18"/>
  <c r="H811" i="18"/>
  <c r="H810" i="18"/>
  <c r="H809" i="18"/>
  <c r="H808" i="18"/>
  <c r="H807" i="18"/>
  <c r="H806" i="18"/>
  <c r="H802" i="18"/>
  <c r="H800" i="18"/>
  <c r="H799" i="18"/>
  <c r="H798" i="18"/>
  <c r="H797" i="18"/>
  <c r="H796" i="18"/>
  <c r="H795" i="18"/>
  <c r="H794" i="18"/>
  <c r="H793" i="18"/>
  <c r="H792" i="18"/>
  <c r="H791" i="18"/>
  <c r="H790" i="18"/>
  <c r="H789" i="18"/>
  <c r="H788" i="18"/>
  <c r="H787" i="18"/>
  <c r="H786" i="18"/>
  <c r="H785" i="18"/>
  <c r="H784" i="18"/>
  <c r="H783" i="18"/>
  <c r="H782" i="18"/>
  <c r="H781" i="18"/>
  <c r="H780" i="18"/>
  <c r="H779" i="18"/>
  <c r="H778" i="18"/>
  <c r="H777" i="18"/>
  <c r="H776" i="18"/>
  <c r="H775" i="18"/>
  <c r="H774" i="18"/>
  <c r="H773" i="18"/>
  <c r="H772" i="18"/>
  <c r="H771" i="18"/>
  <c r="H770" i="18"/>
  <c r="H769" i="18"/>
  <c r="H768" i="18"/>
  <c r="H767" i="18"/>
  <c r="H766" i="18"/>
  <c r="H765" i="18"/>
  <c r="H764" i="18"/>
  <c r="H760" i="18"/>
  <c r="H759" i="18"/>
  <c r="H758" i="18"/>
  <c r="H757" i="18"/>
  <c r="H756" i="18"/>
  <c r="H755" i="18"/>
  <c r="H754" i="18"/>
  <c r="H753" i="18"/>
  <c r="H752" i="18"/>
  <c r="H751" i="18"/>
  <c r="H750" i="18"/>
  <c r="H749" i="18"/>
  <c r="H748" i="18"/>
  <c r="H747" i="18"/>
  <c r="H746" i="18"/>
  <c r="H745" i="18"/>
  <c r="H744" i="18"/>
  <c r="H743" i="18"/>
  <c r="H742" i="18"/>
  <c r="H741" i="18"/>
  <c r="H740" i="18"/>
  <c r="H739" i="18"/>
  <c r="H738" i="18"/>
  <c r="H737" i="18"/>
  <c r="H736" i="18"/>
  <c r="H735" i="18"/>
  <c r="H734" i="18"/>
  <c r="H733" i="18"/>
  <c r="H732" i="18"/>
  <c r="H731" i="18"/>
  <c r="H730" i="18"/>
  <c r="H729" i="18"/>
  <c r="H728" i="18"/>
  <c r="H727" i="18"/>
  <c r="H726" i="18"/>
  <c r="H725" i="18"/>
  <c r="H724" i="18"/>
  <c r="H723" i="18"/>
  <c r="H722" i="18"/>
  <c r="H721" i="18"/>
  <c r="H720" i="18"/>
  <c r="H719" i="18"/>
  <c r="H718" i="18"/>
  <c r="H714" i="18"/>
  <c r="H713" i="18"/>
  <c r="H712" i="18"/>
  <c r="H711" i="18"/>
  <c r="H710" i="18"/>
  <c r="H709" i="18"/>
  <c r="H708" i="18"/>
  <c r="H707" i="18"/>
  <c r="H706" i="18"/>
  <c r="H705" i="18"/>
  <c r="H704" i="18"/>
  <c r="H703" i="18"/>
  <c r="H702" i="18"/>
  <c r="H701" i="18"/>
  <c r="H700" i="18"/>
  <c r="H699" i="18"/>
  <c r="H698" i="18"/>
  <c r="H697" i="18"/>
  <c r="H696" i="18"/>
  <c r="H695" i="18"/>
  <c r="H694" i="18"/>
  <c r="H693" i="18"/>
  <c r="H692" i="18"/>
  <c r="H691" i="18"/>
  <c r="H690" i="18"/>
  <c r="H689" i="18"/>
  <c r="H688" i="18"/>
  <c r="H687" i="18"/>
  <c r="H686" i="18"/>
  <c r="H685" i="18"/>
  <c r="H684" i="18"/>
  <c r="H683" i="18"/>
  <c r="H682" i="18"/>
  <c r="H681" i="18"/>
  <c r="H680" i="18"/>
  <c r="H679" i="18"/>
  <c r="H678" i="18"/>
  <c r="H677" i="18"/>
  <c r="H676" i="18"/>
  <c r="H675" i="18"/>
  <c r="H674" i="18"/>
  <c r="H670" i="18"/>
  <c r="H669" i="18"/>
  <c r="H668" i="18"/>
  <c r="H667" i="18"/>
  <c r="H666" i="18"/>
  <c r="H665" i="18"/>
  <c r="H664" i="18"/>
  <c r="H663" i="18"/>
  <c r="H662" i="18"/>
  <c r="H661" i="18"/>
  <c r="H660" i="18"/>
  <c r="H659" i="18"/>
  <c r="H658" i="18"/>
  <c r="H657" i="18"/>
  <c r="H656" i="18"/>
  <c r="H655" i="18"/>
  <c r="H654" i="18"/>
  <c r="H653" i="18"/>
  <c r="H652" i="18"/>
  <c r="H651" i="18"/>
  <c r="H650" i="18"/>
  <c r="H649" i="18"/>
  <c r="H648" i="18"/>
  <c r="H647" i="18"/>
  <c r="H646" i="18"/>
  <c r="H645" i="18"/>
  <c r="H644" i="18"/>
  <c r="H643" i="18"/>
  <c r="H642" i="18"/>
  <c r="H641" i="18"/>
  <c r="H640" i="18"/>
  <c r="H639" i="18"/>
  <c r="H638" i="18"/>
  <c r="H637" i="18"/>
  <c r="H636" i="18"/>
  <c r="H635" i="18"/>
  <c r="H634" i="18"/>
  <c r="H633" i="18"/>
  <c r="H632" i="18"/>
  <c r="H631" i="18"/>
  <c r="H630" i="18"/>
  <c r="H626" i="18"/>
  <c r="H625" i="18"/>
  <c r="H624" i="18"/>
  <c r="H623" i="18"/>
  <c r="H622" i="18"/>
  <c r="H621" i="18"/>
  <c r="H620" i="18"/>
  <c r="H619" i="18"/>
  <c r="H618" i="18"/>
  <c r="H617" i="18"/>
  <c r="H616" i="18"/>
  <c r="H615" i="18"/>
  <c r="H614" i="18"/>
  <c r="H613" i="18"/>
  <c r="H612" i="18"/>
  <c r="H611" i="18"/>
  <c r="H610" i="18"/>
  <c r="H609" i="18"/>
  <c r="H608" i="18"/>
  <c r="H607" i="18"/>
  <c r="H606" i="18"/>
  <c r="H605" i="18"/>
  <c r="H604" i="18"/>
  <c r="H603" i="18"/>
  <c r="H602" i="18"/>
  <c r="H601" i="18"/>
  <c r="H600" i="18"/>
  <c r="H599" i="18"/>
  <c r="H598" i="18"/>
  <c r="H597" i="18"/>
  <c r="H596" i="18"/>
  <c r="H595" i="18"/>
  <c r="H594" i="18"/>
  <c r="H593" i="18"/>
  <c r="H592" i="18"/>
  <c r="H591" i="18"/>
  <c r="H590" i="18"/>
  <c r="H589" i="18"/>
  <c r="H588" i="18"/>
  <c r="H587" i="18"/>
  <c r="H586" i="18"/>
  <c r="H582" i="18"/>
  <c r="H581" i="18"/>
  <c r="H580" i="18"/>
  <c r="H579" i="18"/>
  <c r="H578" i="18"/>
  <c r="H577" i="18"/>
  <c r="H576" i="18"/>
  <c r="H575" i="18"/>
  <c r="H574" i="18"/>
  <c r="H573" i="18"/>
  <c r="H572" i="18"/>
  <c r="H571" i="18"/>
  <c r="H570" i="18"/>
  <c r="H569" i="18"/>
  <c r="H568" i="18"/>
  <c r="H567" i="18"/>
  <c r="H566" i="18"/>
  <c r="H565" i="18"/>
  <c r="H564" i="18"/>
  <c r="H563" i="18"/>
  <c r="H562" i="18"/>
  <c r="H561" i="18"/>
  <c r="H560" i="18"/>
  <c r="H559" i="18"/>
  <c r="H558" i="18"/>
  <c r="H557" i="18"/>
  <c r="H556" i="18"/>
  <c r="H555" i="18"/>
  <c r="H554" i="18"/>
  <c r="H553" i="18"/>
  <c r="H552" i="18"/>
  <c r="H551" i="18"/>
  <c r="H550" i="18"/>
  <c r="H549" i="18"/>
  <c r="H548" i="18"/>
  <c r="H547" i="18"/>
  <c r="H546" i="18"/>
  <c r="H545" i="18"/>
  <c r="H544" i="18"/>
  <c r="H543" i="18"/>
  <c r="H542" i="18"/>
  <c r="H541" i="18"/>
  <c r="H540" i="18"/>
  <c r="H539" i="18"/>
  <c r="H538" i="18"/>
  <c r="H534" i="18"/>
  <c r="H533" i="18"/>
  <c r="H532" i="18"/>
  <c r="H531" i="18"/>
  <c r="H530" i="18"/>
  <c r="H529" i="18"/>
  <c r="H528" i="18"/>
  <c r="H527" i="18"/>
  <c r="H526" i="18"/>
  <c r="H525" i="18"/>
  <c r="H524" i="18"/>
  <c r="H523" i="18"/>
  <c r="H522" i="18"/>
  <c r="H521" i="18"/>
  <c r="H520" i="18"/>
  <c r="H519" i="18"/>
  <c r="H518" i="18"/>
  <c r="H517" i="18"/>
  <c r="H516" i="18"/>
  <c r="H515" i="18"/>
  <c r="H514" i="18"/>
  <c r="H513" i="18"/>
  <c r="H512" i="18"/>
  <c r="H511" i="18"/>
  <c r="H510" i="18"/>
  <c r="H509" i="18"/>
  <c r="H508" i="18"/>
  <c r="H507" i="18"/>
  <c r="H506" i="18"/>
  <c r="H505" i="18"/>
  <c r="H504" i="18"/>
  <c r="H503" i="18"/>
  <c r="H502" i="18"/>
  <c r="H501" i="18"/>
  <c r="H500" i="18"/>
  <c r="H499" i="18"/>
  <c r="H498" i="18"/>
  <c r="H497" i="18"/>
  <c r="H496" i="18"/>
  <c r="H495" i="18"/>
  <c r="H494" i="18"/>
  <c r="H493" i="18"/>
  <c r="H492" i="18"/>
  <c r="H491" i="18"/>
  <c r="H487" i="18"/>
  <c r="H486" i="18"/>
  <c r="H485" i="18"/>
  <c r="H484" i="18"/>
  <c r="H483" i="18"/>
  <c r="H482" i="18"/>
  <c r="H481" i="18"/>
  <c r="H480" i="18"/>
  <c r="H479" i="18"/>
  <c r="H478" i="18"/>
  <c r="H477" i="18"/>
  <c r="H476" i="18"/>
  <c r="H475" i="18"/>
  <c r="H474" i="18"/>
  <c r="H473" i="18"/>
  <c r="H472" i="18"/>
  <c r="H471" i="18"/>
  <c r="H470" i="18"/>
  <c r="H469" i="18"/>
  <c r="H468" i="18"/>
  <c r="H467" i="18"/>
  <c r="H466" i="18"/>
  <c r="H465" i="18"/>
  <c r="H464" i="18"/>
  <c r="H463" i="18"/>
  <c r="H462" i="18"/>
  <c r="H461" i="18"/>
  <c r="H460" i="18"/>
  <c r="H459" i="18"/>
  <c r="H458" i="18"/>
  <c r="H457" i="18"/>
  <c r="H456" i="18"/>
  <c r="H455" i="18"/>
  <c r="H454" i="18"/>
  <c r="H453" i="18"/>
  <c r="H452" i="18"/>
  <c r="H451" i="18"/>
  <c r="H450" i="18"/>
  <c r="H449" i="18"/>
  <c r="H448" i="18"/>
  <c r="H447" i="18"/>
  <c r="H446" i="18"/>
  <c r="H445" i="18"/>
  <c r="H444" i="18"/>
  <c r="H443" i="18"/>
  <c r="H439" i="18"/>
  <c r="H438" i="18"/>
  <c r="H437" i="18"/>
  <c r="H436" i="18"/>
  <c r="H435" i="18"/>
  <c r="H434" i="18"/>
  <c r="H433" i="18"/>
  <c r="H432" i="18"/>
  <c r="H431" i="18"/>
  <c r="H430" i="18"/>
  <c r="H429" i="18"/>
  <c r="H428" i="18"/>
  <c r="H427" i="18"/>
  <c r="H426" i="18"/>
  <c r="H425" i="18"/>
  <c r="H424" i="18"/>
  <c r="H423" i="18"/>
  <c r="H422" i="18"/>
  <c r="H421" i="18"/>
  <c r="H420" i="18"/>
  <c r="H419" i="18"/>
  <c r="H418" i="18"/>
  <c r="H417" i="18"/>
  <c r="H416" i="18"/>
  <c r="H415" i="18"/>
  <c r="H414" i="18"/>
  <c r="H413" i="18"/>
  <c r="H412" i="18"/>
  <c r="H411" i="18"/>
  <c r="H410" i="18"/>
  <c r="H409" i="18"/>
  <c r="H408" i="18"/>
  <c r="H407" i="18"/>
  <c r="H406" i="18"/>
  <c r="H405" i="18"/>
  <c r="H404" i="18"/>
  <c r="H403" i="18"/>
  <c r="H402" i="18"/>
  <c r="H401" i="18"/>
  <c r="H397" i="18"/>
  <c r="H396" i="18"/>
  <c r="H395" i="18"/>
  <c r="H394" i="18"/>
  <c r="H393" i="18"/>
  <c r="H392" i="18"/>
  <c r="H391" i="18"/>
  <c r="H390" i="18"/>
  <c r="H389" i="18"/>
  <c r="H388" i="18"/>
  <c r="H387" i="18"/>
  <c r="H386" i="18"/>
  <c r="H385" i="18"/>
  <c r="H384" i="18"/>
  <c r="H383" i="18"/>
  <c r="H382" i="18"/>
  <c r="H381" i="18"/>
  <c r="H380" i="18"/>
  <c r="H379" i="18"/>
  <c r="H378" i="18"/>
  <c r="H377" i="18"/>
  <c r="H376" i="18"/>
  <c r="H375" i="18"/>
  <c r="H374" i="18"/>
  <c r="H373" i="18"/>
  <c r="H372" i="18"/>
  <c r="H371" i="18"/>
  <c r="H370" i="18"/>
  <c r="H369" i="18"/>
  <c r="H368" i="18"/>
  <c r="H367" i="18"/>
  <c r="H366" i="18"/>
  <c r="H365" i="18"/>
  <c r="H364" i="18"/>
  <c r="H363" i="18"/>
  <c r="H362" i="18"/>
  <c r="H361" i="18"/>
  <c r="H360" i="18"/>
  <c r="H359" i="18"/>
  <c r="H358" i="18"/>
  <c r="H357" i="18"/>
  <c r="H356" i="18"/>
  <c r="H355" i="18"/>
  <c r="H354" i="18"/>
  <c r="H353" i="18"/>
  <c r="H352" i="18"/>
  <c r="H348" i="18"/>
  <c r="H347" i="18"/>
  <c r="H346" i="18"/>
  <c r="H345" i="18"/>
  <c r="H343" i="18"/>
  <c r="H342" i="18"/>
  <c r="H341" i="18"/>
  <c r="H340" i="18"/>
  <c r="H339" i="18"/>
  <c r="H338" i="18"/>
  <c r="H337" i="18"/>
  <c r="H336" i="18"/>
  <c r="H335" i="18"/>
  <c r="H334" i="18"/>
  <c r="H333" i="18"/>
  <c r="H332" i="18"/>
  <c r="H331" i="18"/>
  <c r="H330" i="18"/>
  <c r="H329" i="18"/>
  <c r="H328" i="18"/>
  <c r="H327" i="18"/>
  <c r="H326" i="18"/>
  <c r="H325" i="18"/>
  <c r="H324" i="18"/>
  <c r="H323" i="18"/>
  <c r="H322" i="18"/>
  <c r="H321" i="18"/>
  <c r="H320" i="18"/>
  <c r="H319" i="18"/>
  <c r="H318" i="18"/>
  <c r="H317" i="18"/>
  <c r="H316" i="18"/>
  <c r="H315" i="18"/>
  <c r="H314" i="18"/>
  <c r="H313" i="18"/>
  <c r="H312" i="18"/>
  <c r="H311" i="18"/>
  <c r="H310" i="18"/>
  <c r="H309" i="18"/>
  <c r="H305" i="18"/>
  <c r="H303" i="18"/>
  <c r="H302" i="18"/>
  <c r="H301" i="18"/>
  <c r="H300" i="18"/>
  <c r="H299" i="18"/>
  <c r="H298" i="18"/>
  <c r="H297" i="18"/>
  <c r="H296" i="18"/>
  <c r="H295" i="18"/>
  <c r="H294" i="18"/>
  <c r="H293" i="18"/>
  <c r="H292" i="18"/>
  <c r="H291" i="18"/>
  <c r="H290" i="18"/>
  <c r="H289" i="18"/>
  <c r="H288" i="18"/>
  <c r="H287" i="18"/>
  <c r="H286" i="18"/>
  <c r="H285" i="18"/>
  <c r="H284" i="18"/>
  <c r="H283" i="18"/>
  <c r="H282" i="18"/>
  <c r="H281" i="18"/>
  <c r="H280" i="18"/>
  <c r="H279" i="18"/>
  <c r="H278" i="18"/>
  <c r="H277" i="18"/>
  <c r="H276" i="18"/>
  <c r="H275" i="18"/>
  <c r="H274" i="18"/>
  <c r="H273" i="18"/>
  <c r="H272" i="18"/>
  <c r="H271" i="18"/>
  <c r="H270" i="18"/>
  <c r="H269" i="18"/>
  <c r="H268" i="18"/>
  <c r="H267" i="18"/>
  <c r="H266" i="18"/>
  <c r="H262" i="18"/>
  <c r="H255" i="18"/>
  <c r="H254" i="18"/>
  <c r="H253" i="18"/>
  <c r="H252" i="18"/>
  <c r="H251" i="18"/>
  <c r="H250" i="18"/>
  <c r="H249" i="18"/>
  <c r="H248" i="18"/>
  <c r="H247" i="18"/>
  <c r="H246" i="18"/>
  <c r="H245" i="18"/>
  <c r="H244" i="18"/>
  <c r="H243" i="18"/>
  <c r="H242" i="18"/>
  <c r="H241" i="18"/>
  <c r="H240" i="18"/>
  <c r="H239" i="18"/>
  <c r="H238" i="18"/>
  <c r="H237" i="18"/>
  <c r="H236" i="18"/>
  <c r="H235" i="18"/>
  <c r="H234" i="18"/>
  <c r="H233" i="18"/>
  <c r="H232" i="18"/>
  <c r="H231" i="18"/>
  <c r="H230" i="18"/>
  <c r="H229" i="18"/>
  <c r="H228" i="18"/>
  <c r="H227" i="18"/>
  <c r="H226" i="18"/>
  <c r="H225" i="18"/>
  <c r="H224" i="18"/>
  <c r="H223" i="18"/>
  <c r="H222" i="18"/>
  <c r="H218" i="18"/>
  <c r="H217" i="18"/>
  <c r="H213" i="18"/>
  <c r="H212" i="18"/>
  <c r="H211" i="18"/>
  <c r="H210" i="18"/>
  <c r="H209" i="18"/>
  <c r="H208" i="18"/>
  <c r="H207" i="18"/>
  <c r="H206" i="18"/>
  <c r="H205" i="18"/>
  <c r="H204" i="18"/>
  <c r="H203" i="18"/>
  <c r="H202" i="18"/>
  <c r="H201" i="18"/>
  <c r="H200" i="18"/>
  <c r="H199" i="18"/>
  <c r="H198" i="18"/>
  <c r="H197" i="18"/>
  <c r="H196" i="18"/>
  <c r="H195" i="18"/>
  <c r="H194" i="18"/>
  <c r="H193" i="18"/>
  <c r="H192" i="18"/>
  <c r="H191" i="18"/>
  <c r="H190" i="18"/>
  <c r="H189" i="18"/>
  <c r="H188" i="18"/>
  <c r="H187" i="18"/>
  <c r="H186" i="18"/>
  <c r="H185" i="18"/>
  <c r="H184" i="18"/>
  <c r="H183" i="18"/>
  <c r="H182" i="18"/>
  <c r="H181" i="18"/>
  <c r="H180" i="18"/>
  <c r="H179" i="18"/>
  <c r="H178" i="18"/>
  <c r="H174" i="18"/>
  <c r="H170" i="18"/>
  <c r="H169" i="18"/>
  <c r="H168" i="18"/>
  <c r="H167" i="18"/>
  <c r="H166" i="18"/>
  <c r="H165" i="18"/>
  <c r="H164" i="18"/>
  <c r="H163" i="18"/>
  <c r="H162" i="18"/>
  <c r="H161" i="18"/>
  <c r="H160" i="18"/>
  <c r="H159" i="18"/>
  <c r="H158" i="18"/>
  <c r="H157" i="18"/>
  <c r="H156" i="18"/>
  <c r="H155" i="18"/>
  <c r="H154" i="18"/>
  <c r="H153" i="18"/>
  <c r="H152" i="18"/>
  <c r="H151" i="18"/>
  <c r="H150" i="18"/>
  <c r="H149" i="18"/>
  <c r="H148" i="18"/>
  <c r="H147" i="18"/>
  <c r="H146" i="18"/>
  <c r="H145" i="18"/>
  <c r="H144" i="18"/>
  <c r="H143" i="18"/>
  <c r="H142" i="18"/>
  <c r="H141" i="18"/>
  <c r="H140" i="18"/>
  <c r="H139" i="18"/>
  <c r="H138" i="18"/>
  <c r="H137" i="18"/>
  <c r="H136" i="18"/>
  <c r="H135" i="18"/>
  <c r="H134" i="18"/>
  <c r="H126" i="18"/>
  <c r="H125" i="18"/>
  <c r="H124" i="18"/>
  <c r="H123" i="18"/>
  <c r="H122" i="18"/>
  <c r="H121" i="18"/>
  <c r="H120" i="18"/>
  <c r="H119" i="18"/>
  <c r="H118" i="18"/>
  <c r="H117" i="18"/>
  <c r="H116" i="18"/>
  <c r="H115" i="18"/>
  <c r="H114" i="18"/>
  <c r="H113" i="18"/>
  <c r="H112" i="18"/>
  <c r="H111" i="18"/>
  <c r="H110" i="18"/>
  <c r="H109" i="18"/>
  <c r="H108" i="18"/>
  <c r="H107" i="18"/>
  <c r="H106" i="18"/>
  <c r="H105" i="18"/>
  <c r="H104" i="18"/>
  <c r="H103" i="18"/>
  <c r="H102" i="18"/>
  <c r="H101" i="18"/>
  <c r="H100" i="18"/>
  <c r="H99" i="18"/>
  <c r="H98" i="18"/>
  <c r="H97" i="18"/>
  <c r="H96" i="18"/>
  <c r="H95" i="18"/>
  <c r="H94" i="18"/>
  <c r="H93" i="18"/>
  <c r="H92" i="18"/>
  <c r="H91" i="18"/>
  <c r="H82" i="18"/>
  <c r="H81" i="18"/>
  <c r="H80" i="18"/>
  <c r="H79" i="18"/>
  <c r="H78" i="18"/>
  <c r="H77" i="18"/>
  <c r="H76" i="18"/>
  <c r="H75" i="18"/>
  <c r="H74" i="18"/>
  <c r="H73" i="18"/>
  <c r="H72" i="18"/>
  <c r="H71" i="18"/>
  <c r="H70" i="18"/>
  <c r="H69" i="18"/>
  <c r="H68" i="18"/>
  <c r="H67" i="18"/>
  <c r="H66" i="18"/>
  <c r="H65" i="18"/>
  <c r="H64" i="18"/>
  <c r="H63" i="18"/>
  <c r="H62" i="18"/>
  <c r="H61" i="18"/>
  <c r="H60" i="18"/>
  <c r="H59" i="18"/>
  <c r="H58" i="18"/>
  <c r="H57" i="18"/>
  <c r="H56" i="18"/>
  <c r="H55" i="18"/>
  <c r="H54" i="18"/>
  <c r="H53" i="18"/>
  <c r="H52" i="18"/>
  <c r="H51" i="18"/>
  <c r="H50" i="18"/>
  <c r="H49" i="18"/>
  <c r="H48" i="18"/>
  <c r="H44" i="18"/>
  <c r="H38" i="18"/>
  <c r="H37" i="18"/>
  <c r="H36" i="18"/>
  <c r="H35" i="18"/>
  <c r="H34" i="18"/>
  <c r="H33" i="18"/>
  <c r="H32" i="18"/>
  <c r="H31" i="18"/>
  <c r="H30" i="18"/>
  <c r="H29" i="18"/>
  <c r="H28" i="18"/>
  <c r="H27" i="18"/>
  <c r="H26" i="18"/>
  <c r="H25" i="18"/>
  <c r="H24" i="18"/>
  <c r="H23" i="18"/>
  <c r="H22" i="18"/>
  <c r="H21" i="18"/>
  <c r="H20" i="18"/>
  <c r="H19" i="18"/>
  <c r="H18" i="18"/>
  <c r="H17" i="18"/>
  <c r="H16" i="18"/>
  <c r="H15" i="18"/>
  <c r="H14" i="18"/>
  <c r="H13" i="18"/>
  <c r="H12" i="18"/>
  <c r="H11" i="18"/>
  <c r="H10" i="18"/>
  <c r="H9" i="18"/>
  <c r="H8" i="18"/>
  <c r="H7" i="18"/>
  <c r="H6" i="18"/>
  <c r="H5" i="18"/>
  <c r="H4" i="18"/>
  <c r="H3" i="18"/>
  <c r="K8" i="18"/>
  <c r="K509" i="17"/>
  <c r="K518" i="17"/>
  <c r="K519" i="17"/>
  <c r="K522" i="17"/>
  <c r="K523" i="17"/>
  <c r="K541" i="17"/>
  <c r="K542" i="17"/>
  <c r="K453" i="17"/>
  <c r="K454" i="17"/>
  <c r="K468" i="17"/>
  <c r="K469" i="17"/>
  <c r="K483" i="17"/>
  <c r="K484" i="17"/>
  <c r="H390" i="17"/>
  <c r="K255" i="17"/>
  <c r="K256" i="17"/>
  <c r="K257" i="17"/>
  <c r="K268" i="17"/>
  <c r="K269" i="17"/>
  <c r="K271" i="17"/>
  <c r="K272" i="17"/>
  <c r="K281" i="17"/>
  <c r="K282" i="17"/>
  <c r="K287" i="17"/>
  <c r="K208" i="17"/>
  <c r="K209" i="17"/>
  <c r="K211" i="17"/>
  <c r="K212" i="17"/>
  <c r="K223" i="17"/>
  <c r="K224" i="17"/>
  <c r="K235" i="17"/>
  <c r="K141" i="17"/>
  <c r="K142" i="17"/>
  <c r="K144" i="17"/>
  <c r="K145" i="17"/>
  <c r="K154" i="17"/>
  <c r="K155" i="17"/>
  <c r="K164" i="17"/>
  <c r="K165" i="17"/>
  <c r="K174" i="17"/>
  <c r="K175" i="17"/>
  <c r="K124" i="17"/>
  <c r="K125" i="17"/>
  <c r="K126" i="17"/>
  <c r="K93" i="17"/>
  <c r="K94" i="17"/>
  <c r="K95" i="17"/>
  <c r="K96" i="17"/>
  <c r="K97" i="17"/>
  <c r="K98" i="17"/>
  <c r="K99" i="17"/>
  <c r="K100" i="17"/>
  <c r="K101" i="17"/>
  <c r="K102" i="17"/>
  <c r="K103" i="17"/>
  <c r="K104" i="17"/>
  <c r="K105" i="17"/>
  <c r="K106" i="17"/>
  <c r="K107" i="17"/>
  <c r="K108" i="17"/>
  <c r="K109" i="17"/>
  <c r="K56" i="17"/>
  <c r="K57" i="17"/>
  <c r="K60" i="17"/>
  <c r="K61" i="17"/>
  <c r="K62" i="17"/>
  <c r="K65" i="17"/>
  <c r="K71" i="17"/>
  <c r="K73" i="17"/>
  <c r="K74" i="17"/>
  <c r="K75" i="17"/>
  <c r="K78" i="17"/>
  <c r="K16" i="17"/>
  <c r="K17" i="17"/>
  <c r="K25" i="17"/>
  <c r="K26" i="17"/>
  <c r="K9" i="17"/>
  <c r="K10" i="17" s="1"/>
  <c r="H749" i="17"/>
  <c r="H748" i="17"/>
  <c r="H746" i="17"/>
  <c r="H745" i="17"/>
  <c r="H744" i="17"/>
  <c r="H743" i="17"/>
  <c r="H742" i="17"/>
  <c r="H741" i="17"/>
  <c r="H740" i="17"/>
  <c r="H739" i="17"/>
  <c r="H738" i="17"/>
  <c r="H737" i="17"/>
  <c r="H736" i="17"/>
  <c r="H735" i="17"/>
  <c r="H734" i="17"/>
  <c r="H733" i="17"/>
  <c r="H732" i="17"/>
  <c r="H731" i="17"/>
  <c r="H730" i="17"/>
  <c r="H729" i="17"/>
  <c r="H728" i="17"/>
  <c r="H727" i="17"/>
  <c r="H726" i="17"/>
  <c r="H725" i="17"/>
  <c r="H724" i="17"/>
  <c r="H723" i="17"/>
  <c r="H722" i="17"/>
  <c r="H721" i="17"/>
  <c r="H720" i="17"/>
  <c r="H719" i="17"/>
  <c r="H718" i="17"/>
  <c r="H717" i="17"/>
  <c r="H716" i="17"/>
  <c r="H715" i="17"/>
  <c r="H714" i="17"/>
  <c r="H713" i="17"/>
  <c r="H712" i="17"/>
  <c r="H711" i="17"/>
  <c r="H710" i="17"/>
  <c r="H709" i="17"/>
  <c r="H705" i="17"/>
  <c r="H704" i="17"/>
  <c r="H703" i="17"/>
  <c r="H702" i="17"/>
  <c r="H701" i="17"/>
  <c r="H700" i="17"/>
  <c r="H699" i="17"/>
  <c r="H698" i="17"/>
  <c r="H697" i="17"/>
  <c r="H696" i="17"/>
  <c r="H695" i="17"/>
  <c r="H694" i="17"/>
  <c r="H693" i="17"/>
  <c r="H692" i="17"/>
  <c r="H691" i="17"/>
  <c r="H690" i="17"/>
  <c r="H689" i="17"/>
  <c r="H688" i="17"/>
  <c r="H687" i="17"/>
  <c r="H686" i="17"/>
  <c r="H685" i="17"/>
  <c r="H684" i="17"/>
  <c r="H683" i="17"/>
  <c r="H682" i="17"/>
  <c r="H681" i="17"/>
  <c r="H680" i="17"/>
  <c r="H679" i="17"/>
  <c r="H678" i="17"/>
  <c r="H677" i="17"/>
  <c r="H676" i="17"/>
  <c r="H675" i="17"/>
  <c r="H674" i="17"/>
  <c r="H673" i="17"/>
  <c r="H672" i="17"/>
  <c r="H671" i="17"/>
  <c r="H670" i="17"/>
  <c r="H669" i="17"/>
  <c r="H668" i="17"/>
  <c r="H664" i="17"/>
  <c r="H654" i="17"/>
  <c r="H653" i="17"/>
  <c r="H652" i="17"/>
  <c r="H651" i="17"/>
  <c r="H650" i="17"/>
  <c r="H649" i="17"/>
  <c r="H648" i="17"/>
  <c r="H647" i="17"/>
  <c r="H646" i="17"/>
  <c r="H645" i="17"/>
  <c r="H644" i="17"/>
  <c r="H643" i="17"/>
  <c r="H642" i="17"/>
  <c r="H641" i="17"/>
  <c r="H640" i="17"/>
  <c r="H639" i="17"/>
  <c r="H638" i="17"/>
  <c r="H637" i="17"/>
  <c r="H636" i="17"/>
  <c r="H635" i="17"/>
  <c r="H634" i="17"/>
  <c r="H633" i="17"/>
  <c r="H632" i="17"/>
  <c r="H631" i="17"/>
  <c r="H620" i="17"/>
  <c r="H619" i="17"/>
  <c r="H618" i="17"/>
  <c r="H617" i="17"/>
  <c r="H616" i="17"/>
  <c r="H615" i="17"/>
  <c r="H614" i="17"/>
  <c r="H613" i="17"/>
  <c r="H612" i="17"/>
  <c r="H611" i="17"/>
  <c r="H610" i="17"/>
  <c r="H609" i="17"/>
  <c r="H608" i="17"/>
  <c r="H607" i="17"/>
  <c r="H606" i="17"/>
  <c r="H605" i="17"/>
  <c r="H604" i="17"/>
  <c r="H603" i="17"/>
  <c r="H602" i="17"/>
  <c r="H601" i="17"/>
  <c r="H600" i="17"/>
  <c r="H599" i="17"/>
  <c r="H598" i="17"/>
  <c r="H597" i="17"/>
  <c r="H596" i="17"/>
  <c r="H595" i="17"/>
  <c r="H594" i="17"/>
  <c r="H590" i="17"/>
  <c r="H589" i="17"/>
  <c r="H588" i="17"/>
  <c r="H587" i="17"/>
  <c r="H586" i="17"/>
  <c r="H585" i="17"/>
  <c r="H584" i="17"/>
  <c r="H583" i="17"/>
  <c r="H582" i="17"/>
  <c r="H581" i="17"/>
  <c r="H580" i="17"/>
  <c r="H579" i="17"/>
  <c r="H578" i="17"/>
  <c r="H577" i="17"/>
  <c r="H576" i="17"/>
  <c r="H575" i="17"/>
  <c r="H574" i="17"/>
  <c r="H573" i="17"/>
  <c r="H572" i="17"/>
  <c r="H571" i="17"/>
  <c r="H570" i="17"/>
  <c r="H569" i="17"/>
  <c r="H568" i="17"/>
  <c r="H567" i="17"/>
  <c r="H566" i="17"/>
  <c r="H565" i="17"/>
  <c r="H564" i="17"/>
  <c r="H563" i="17"/>
  <c r="H562" i="17"/>
  <c r="H561" i="17"/>
  <c r="H560" i="17"/>
  <c r="H559" i="17"/>
  <c r="H558" i="17"/>
  <c r="H557" i="17"/>
  <c r="H556" i="17"/>
  <c r="H555" i="17"/>
  <c r="H554" i="17"/>
  <c r="H550" i="17"/>
  <c r="H549" i="17"/>
  <c r="H548" i="17"/>
  <c r="H547" i="17"/>
  <c r="H546" i="17"/>
  <c r="H545" i="17"/>
  <c r="H544" i="17"/>
  <c r="H543" i="17"/>
  <c r="H542" i="17"/>
  <c r="H541" i="17"/>
  <c r="H540" i="17"/>
  <c r="H539" i="17"/>
  <c r="H538" i="17"/>
  <c r="H537" i="17"/>
  <c r="H536" i="17"/>
  <c r="H535" i="17"/>
  <c r="H534" i="17"/>
  <c r="H533" i="17"/>
  <c r="H532" i="17"/>
  <c r="H531" i="17"/>
  <c r="H530" i="17"/>
  <c r="H529" i="17"/>
  <c r="H528" i="17"/>
  <c r="H527" i="17"/>
  <c r="H526" i="17"/>
  <c r="H525" i="17"/>
  <c r="H524" i="17"/>
  <c r="H523" i="17"/>
  <c r="H522" i="17"/>
  <c r="H521" i="17"/>
  <c r="H520" i="17"/>
  <c r="H519" i="17"/>
  <c r="H518" i="17"/>
  <c r="H517" i="17"/>
  <c r="H516" i="17"/>
  <c r="H515" i="17"/>
  <c r="H514" i="17"/>
  <c r="H513" i="17"/>
  <c r="H512" i="17"/>
  <c r="H511" i="17"/>
  <c r="H510" i="17"/>
  <c r="H509" i="17"/>
  <c r="H508" i="17"/>
  <c r="H507" i="17"/>
  <c r="H506" i="17"/>
  <c r="H505" i="17"/>
  <c r="H504" i="17"/>
  <c r="H503" i="17"/>
  <c r="H502" i="17"/>
  <c r="H501" i="17"/>
  <c r="H497" i="17"/>
  <c r="H496" i="17"/>
  <c r="H495" i="17"/>
  <c r="H494" i="17"/>
  <c r="H493" i="17"/>
  <c r="H492" i="17"/>
  <c r="H491" i="17"/>
  <c r="H490" i="17"/>
  <c r="H489" i="17"/>
  <c r="H488" i="17"/>
  <c r="H487" i="17"/>
  <c r="H486" i="17"/>
  <c r="H485" i="17"/>
  <c r="H484" i="17"/>
  <c r="H483" i="17"/>
  <c r="H482" i="17"/>
  <c r="H481" i="17"/>
  <c r="H480" i="17"/>
  <c r="H479" i="17"/>
  <c r="H478" i="17"/>
  <c r="H477" i="17"/>
  <c r="H476" i="17"/>
  <c r="H475" i="17"/>
  <c r="H474" i="17"/>
  <c r="H473" i="17"/>
  <c r="H472" i="17"/>
  <c r="H471" i="17"/>
  <c r="H470" i="17"/>
  <c r="H469" i="17"/>
  <c r="H468" i="17"/>
  <c r="H467" i="17"/>
  <c r="H466" i="17"/>
  <c r="H465" i="17"/>
  <c r="H464" i="17"/>
  <c r="H463" i="17"/>
  <c r="H462" i="17"/>
  <c r="H461" i="17"/>
  <c r="H460" i="17"/>
  <c r="H459" i="17"/>
  <c r="H458" i="17"/>
  <c r="H457" i="17"/>
  <c r="H456" i="17"/>
  <c r="H455" i="17"/>
  <c r="H454" i="17"/>
  <c r="H453" i="17"/>
  <c r="H452" i="17"/>
  <c r="H451" i="17"/>
  <c r="H450" i="17"/>
  <c r="H446" i="17"/>
  <c r="H445" i="17"/>
  <c r="H444" i="17"/>
  <c r="H443" i="17"/>
  <c r="H442" i="17"/>
  <c r="H441" i="17"/>
  <c r="H440" i="17"/>
  <c r="H439" i="17"/>
  <c r="H438" i="17"/>
  <c r="H437" i="17"/>
  <c r="H436" i="17"/>
  <c r="H435" i="17"/>
  <c r="H434" i="17"/>
  <c r="H433" i="17"/>
  <c r="H432" i="17"/>
  <c r="H431" i="17"/>
  <c r="H430" i="17"/>
  <c r="H429" i="17"/>
  <c r="H428" i="17"/>
  <c r="H427" i="17"/>
  <c r="H426" i="17"/>
  <c r="H425" i="17"/>
  <c r="H424" i="17"/>
  <c r="H423" i="17"/>
  <c r="H422" i="17"/>
  <c r="H421" i="17"/>
  <c r="H420" i="17"/>
  <c r="H419" i="17"/>
  <c r="H418" i="17"/>
  <c r="H417" i="17"/>
  <c r="H416" i="17"/>
  <c r="H415" i="17"/>
  <c r="H414" i="17"/>
  <c r="H413" i="17"/>
  <c r="H412" i="17"/>
  <c r="H411" i="17"/>
  <c r="H410" i="17"/>
  <c r="H409" i="17"/>
  <c r="H408" i="17"/>
  <c r="H407" i="17"/>
  <c r="H406" i="17"/>
  <c r="H405" i="17"/>
  <c r="H404" i="17"/>
  <c r="H403" i="17"/>
  <c r="H402" i="17"/>
  <c r="H401" i="17"/>
  <c r="H400" i="17"/>
  <c r="H399" i="17"/>
  <c r="H398" i="17"/>
  <c r="H397" i="17"/>
  <c r="H396" i="17"/>
  <c r="H395" i="17"/>
  <c r="H391" i="17"/>
  <c r="H389" i="17"/>
  <c r="H388" i="17"/>
  <c r="H387" i="17"/>
  <c r="H386" i="17"/>
  <c r="H385" i="17"/>
  <c r="H384" i="17"/>
  <c r="H383" i="17"/>
  <c r="H382" i="17"/>
  <c r="H381" i="17"/>
  <c r="H380" i="17"/>
  <c r="H379" i="17"/>
  <c r="H378" i="17"/>
  <c r="H377" i="17"/>
  <c r="H376" i="17"/>
  <c r="H375" i="17"/>
  <c r="H374" i="17"/>
  <c r="H373" i="17"/>
  <c r="H372" i="17"/>
  <c r="H371" i="17"/>
  <c r="H370" i="17"/>
  <c r="H369" i="17"/>
  <c r="H368" i="17"/>
  <c r="H367" i="17"/>
  <c r="H366" i="17"/>
  <c r="H365" i="17"/>
  <c r="H364" i="17"/>
  <c r="H363" i="17"/>
  <c r="H362" i="17"/>
  <c r="H361" i="17"/>
  <c r="H360" i="17"/>
  <c r="H359" i="17"/>
  <c r="H358" i="17"/>
  <c r="H357" i="17"/>
  <c r="H356" i="17"/>
  <c r="H355" i="17"/>
  <c r="H354" i="17"/>
  <c r="H353" i="17"/>
  <c r="H352" i="17"/>
  <c r="H351" i="17"/>
  <c r="H350" i="17"/>
  <c r="H349" i="17"/>
  <c r="H348" i="17"/>
  <c r="H347" i="17"/>
  <c r="H346" i="17"/>
  <c r="H345" i="17"/>
  <c r="H341" i="17"/>
  <c r="H340" i="17"/>
  <c r="H339" i="17"/>
  <c r="H338" i="17"/>
  <c r="H337" i="17"/>
  <c r="H336" i="17"/>
  <c r="H335" i="17"/>
  <c r="H334" i="17"/>
  <c r="H333" i="17"/>
  <c r="H332" i="17"/>
  <c r="H331" i="17"/>
  <c r="H330" i="17"/>
  <c r="H329" i="17"/>
  <c r="H328" i="17"/>
  <c r="H327" i="17"/>
  <c r="H326" i="17"/>
  <c r="H325" i="17"/>
  <c r="H324" i="17"/>
  <c r="H323" i="17"/>
  <c r="H322" i="17"/>
  <c r="H321" i="17"/>
  <c r="H320" i="17"/>
  <c r="H319" i="17"/>
  <c r="H318" i="17"/>
  <c r="H317" i="17"/>
  <c r="H316" i="17"/>
  <c r="H315" i="17"/>
  <c r="H314" i="17"/>
  <c r="H313" i="17"/>
  <c r="H312" i="17"/>
  <c r="H311" i="17"/>
  <c r="H310" i="17"/>
  <c r="H309" i="17"/>
  <c r="H308" i="17"/>
  <c r="H307" i="17"/>
  <c r="H306" i="17"/>
  <c r="H305" i="17"/>
  <c r="H304" i="17"/>
  <c r="H303" i="17"/>
  <c r="H302" i="17"/>
  <c r="H301" i="17"/>
  <c r="H300" i="17"/>
  <c r="H299" i="17"/>
  <c r="H298" i="17"/>
  <c r="H297" i="17"/>
  <c r="H296" i="17"/>
  <c r="H295" i="17"/>
  <c r="H294" i="17"/>
  <c r="H293" i="17"/>
  <c r="H292" i="17"/>
  <c r="H291" i="17"/>
  <c r="H287" i="17"/>
  <c r="H286" i="17"/>
  <c r="H285" i="17"/>
  <c r="H284" i="17"/>
  <c r="H283" i="17"/>
  <c r="H282" i="17"/>
  <c r="H281" i="17"/>
  <c r="H280" i="17"/>
  <c r="H279" i="17"/>
  <c r="H278" i="17"/>
  <c r="H277" i="17"/>
  <c r="H276" i="17"/>
  <c r="H275" i="17"/>
  <c r="H274" i="17"/>
  <c r="H273" i="17"/>
  <c r="H272" i="17"/>
  <c r="H271" i="17"/>
  <c r="H270" i="17"/>
  <c r="H269" i="17"/>
  <c r="H268" i="17"/>
  <c r="H267" i="17"/>
  <c r="H266" i="17"/>
  <c r="H265" i="17"/>
  <c r="H264" i="17"/>
  <c r="H263" i="17"/>
  <c r="H262" i="17"/>
  <c r="H261" i="17"/>
  <c r="H260" i="17"/>
  <c r="H259" i="17"/>
  <c r="H258" i="17"/>
  <c r="H257" i="17"/>
  <c r="H256" i="17"/>
  <c r="H255" i="17"/>
  <c r="H254" i="17"/>
  <c r="H253" i="17"/>
  <c r="H252" i="17"/>
  <c r="H251" i="17"/>
  <c r="H250" i="17"/>
  <c r="H249" i="17"/>
  <c r="H248" i="17"/>
  <c r="H247" i="17"/>
  <c r="H246" i="17"/>
  <c r="H245" i="17"/>
  <c r="H244" i="17"/>
  <c r="H243" i="17"/>
  <c r="H242" i="17"/>
  <c r="H241" i="17"/>
  <c r="H240" i="17"/>
  <c r="H239" i="17"/>
  <c r="H235" i="17"/>
  <c r="H234" i="17"/>
  <c r="H233" i="17"/>
  <c r="H232" i="17"/>
  <c r="H231" i="17"/>
  <c r="H230" i="17"/>
  <c r="H229" i="17"/>
  <c r="H228" i="17"/>
  <c r="H227" i="17"/>
  <c r="H226" i="17"/>
  <c r="H225" i="17"/>
  <c r="H224" i="17"/>
  <c r="H223" i="17"/>
  <c r="H222" i="17"/>
  <c r="H221" i="17"/>
  <c r="H220" i="17"/>
  <c r="H219" i="17"/>
  <c r="H218" i="17"/>
  <c r="H217" i="17"/>
  <c r="H216" i="17"/>
  <c r="H215" i="17"/>
  <c r="H214" i="17"/>
  <c r="H213" i="17"/>
  <c r="H212" i="17"/>
  <c r="H211" i="17"/>
  <c r="H210" i="17"/>
  <c r="H209" i="17"/>
  <c r="H208" i="17"/>
  <c r="H207" i="17"/>
  <c r="H206" i="17"/>
  <c r="H205" i="17"/>
  <c r="H204" i="17"/>
  <c r="H203" i="17"/>
  <c r="H202" i="17"/>
  <c r="H201" i="17"/>
  <c r="H200" i="17"/>
  <c r="H199" i="17"/>
  <c r="H198" i="17"/>
  <c r="H197" i="17"/>
  <c r="H196" i="17"/>
  <c r="H195" i="17"/>
  <c r="H194" i="17"/>
  <c r="H193" i="17"/>
  <c r="H192" i="17"/>
  <c r="H191" i="17"/>
  <c r="H190" i="17"/>
  <c r="H189" i="17"/>
  <c r="H188" i="17"/>
  <c r="H187" i="17"/>
  <c r="H183" i="17"/>
  <c r="H182" i="17"/>
  <c r="H181" i="17"/>
  <c r="H180" i="17"/>
  <c r="H179" i="17"/>
  <c r="H178" i="17"/>
  <c r="H177" i="17"/>
  <c r="H176" i="17"/>
  <c r="H175" i="17"/>
  <c r="H174" i="17"/>
  <c r="H173" i="17"/>
  <c r="H172" i="17"/>
  <c r="H171" i="17"/>
  <c r="H170" i="17"/>
  <c r="H169" i="17"/>
  <c r="H168" i="17"/>
  <c r="H167" i="17"/>
  <c r="H166" i="17"/>
  <c r="H165" i="17"/>
  <c r="H164" i="17"/>
  <c r="H163" i="17"/>
  <c r="H162" i="17"/>
  <c r="H161" i="17"/>
  <c r="H160" i="17"/>
  <c r="H159" i="17"/>
  <c r="H158" i="17"/>
  <c r="H157" i="17"/>
  <c r="H156" i="17"/>
  <c r="H155" i="17"/>
  <c r="H154" i="17"/>
  <c r="H153" i="17"/>
  <c r="H152" i="17"/>
  <c r="H151" i="17"/>
  <c r="H150" i="17"/>
  <c r="H149" i="17"/>
  <c r="H148" i="17"/>
  <c r="H147" i="17"/>
  <c r="H146" i="17"/>
  <c r="H145" i="17"/>
  <c r="H144" i="17"/>
  <c r="H143" i="17"/>
  <c r="H142" i="17"/>
  <c r="H141" i="17"/>
  <c r="H140" i="17"/>
  <c r="H139" i="17"/>
  <c r="H138" i="17"/>
  <c r="H137" i="17"/>
  <c r="H136" i="17"/>
  <c r="H135" i="17"/>
  <c r="H134" i="17"/>
  <c r="H129" i="17"/>
  <c r="H128" i="17"/>
  <c r="H127" i="17"/>
  <c r="H126" i="17"/>
  <c r="H125" i="17"/>
  <c r="H124" i="17"/>
  <c r="H123" i="17"/>
  <c r="H122" i="17"/>
  <c r="H121" i="17"/>
  <c r="H120" i="17"/>
  <c r="H119" i="17"/>
  <c r="H118" i="17"/>
  <c r="H117" i="17"/>
  <c r="H116" i="17"/>
  <c r="H115" i="17"/>
  <c r="H114" i="17"/>
  <c r="H113" i="17"/>
  <c r="H112" i="17"/>
  <c r="H111" i="17"/>
  <c r="H110" i="17"/>
  <c r="H109" i="17"/>
  <c r="H108" i="17"/>
  <c r="H107" i="17"/>
  <c r="H106" i="17"/>
  <c r="H105" i="17"/>
  <c r="H104" i="17"/>
  <c r="H103" i="17"/>
  <c r="H102" i="17"/>
  <c r="H101" i="17"/>
  <c r="H100" i="17"/>
  <c r="H99" i="17"/>
  <c r="H98" i="17"/>
  <c r="H97" i="17"/>
  <c r="H96" i="17"/>
  <c r="H95" i="17"/>
  <c r="H94" i="17"/>
  <c r="H93" i="17"/>
  <c r="H92" i="17"/>
  <c r="H91" i="17"/>
  <c r="H90" i="17"/>
  <c r="H86" i="17"/>
  <c r="H85" i="17"/>
  <c r="H79" i="17"/>
  <c r="H78" i="17"/>
  <c r="H77" i="17"/>
  <c r="H76" i="17"/>
  <c r="H75" i="17"/>
  <c r="H74" i="17"/>
  <c r="H73" i="17"/>
  <c r="H72" i="17"/>
  <c r="H71" i="17"/>
  <c r="H70" i="17"/>
  <c r="H69" i="17"/>
  <c r="H68" i="17"/>
  <c r="H67" i="17"/>
  <c r="H66" i="17"/>
  <c r="H65" i="17"/>
  <c r="H64" i="17"/>
  <c r="H63" i="17"/>
  <c r="H62" i="17"/>
  <c r="H61" i="17"/>
  <c r="H60" i="17"/>
  <c r="H59" i="17"/>
  <c r="H58" i="17"/>
  <c r="H57" i="17"/>
  <c r="H56" i="17"/>
  <c r="H55" i="17"/>
  <c r="H54" i="17"/>
  <c r="H53" i="17"/>
  <c r="H52" i="17"/>
  <c r="H51" i="17"/>
  <c r="H50" i="17"/>
  <c r="H49" i="17"/>
  <c r="H48" i="17"/>
  <c r="H47" i="17"/>
  <c r="H34" i="17"/>
  <c r="H33" i="17"/>
  <c r="H32" i="17"/>
  <c r="H31" i="17"/>
  <c r="H30" i="17"/>
  <c r="H29" i="17"/>
  <c r="H28" i="17"/>
  <c r="H27" i="17"/>
  <c r="H26" i="17"/>
  <c r="H25" i="17"/>
  <c r="H24" i="17"/>
  <c r="H23" i="17"/>
  <c r="H22" i="17"/>
  <c r="H21" i="17"/>
  <c r="H20" i="17"/>
  <c r="H19" i="17"/>
  <c r="H18" i="17"/>
  <c r="H17" i="17"/>
  <c r="H16" i="17"/>
  <c r="H15" i="17"/>
  <c r="H14" i="17"/>
  <c r="H13" i="17"/>
  <c r="H12" i="17"/>
  <c r="H11" i="17"/>
  <c r="H10" i="17"/>
  <c r="H9" i="17"/>
  <c r="H8" i="17"/>
  <c r="H7" i="17"/>
  <c r="H6" i="17"/>
  <c r="H5" i="17"/>
  <c r="H4" i="17"/>
  <c r="H3" i="17"/>
  <c r="K13" i="16"/>
  <c r="K14" i="16"/>
  <c r="K15" i="16"/>
  <c r="K16" i="16"/>
  <c r="K22" i="16"/>
  <c r="K23" i="16"/>
  <c r="K24" i="16"/>
  <c r="K25" i="16"/>
  <c r="K27" i="16"/>
  <c r="K28" i="16"/>
  <c r="K30" i="16"/>
  <c r="K31" i="16"/>
  <c r="K33" i="16"/>
  <c r="K34" i="16"/>
  <c r="K36" i="16"/>
  <c r="K37" i="16"/>
  <c r="K38" i="16"/>
  <c r="K40" i="16"/>
  <c r="K41" i="16"/>
  <c r="K42" i="16"/>
  <c r="K46" i="16"/>
  <c r="K48" i="16"/>
  <c r="K49" i="16"/>
  <c r="K50" i="16"/>
  <c r="K54" i="16"/>
  <c r="K55" i="16"/>
  <c r="K56" i="16"/>
  <c r="K57" i="16"/>
  <c r="K59" i="16"/>
  <c r="K60" i="16"/>
  <c r="K61" i="16"/>
  <c r="K62" i="16"/>
  <c r="K64" i="16"/>
  <c r="K65" i="16"/>
  <c r="K66" i="16"/>
  <c r="K73" i="16"/>
  <c r="K74" i="16"/>
  <c r="K76" i="16"/>
  <c r="K77" i="16"/>
  <c r="K79" i="16"/>
  <c r="K80" i="16"/>
  <c r="K85" i="16"/>
  <c r="K86" i="16"/>
  <c r="K88" i="16"/>
  <c r="K90" i="16"/>
  <c r="K91" i="16"/>
  <c r="K92" i="16"/>
  <c r="K93" i="16"/>
  <c r="K94" i="16"/>
  <c r="K98" i="16"/>
  <c r="K104" i="16"/>
  <c r="K105" i="16"/>
  <c r="K106" i="16"/>
  <c r="K109" i="16"/>
  <c r="K110" i="16"/>
  <c r="K111" i="16"/>
  <c r="K112" i="16"/>
  <c r="K118" i="16"/>
  <c r="K119" i="16"/>
  <c r="K125" i="16"/>
  <c r="K126" i="16"/>
  <c r="K127" i="16"/>
  <c r="K128" i="16"/>
  <c r="K129" i="16"/>
  <c r="K130" i="16"/>
  <c r="K131" i="16"/>
  <c r="K132" i="16"/>
  <c r="K133" i="16"/>
  <c r="K134" i="16"/>
  <c r="K135" i="16"/>
  <c r="K136" i="16"/>
  <c r="K137" i="16"/>
  <c r="K138" i="16"/>
  <c r="K139" i="16"/>
  <c r="K140" i="16"/>
  <c r="K141" i="16"/>
  <c r="K142" i="16"/>
  <c r="K143" i="16"/>
  <c r="K144" i="16"/>
  <c r="K145" i="16"/>
  <c r="K146" i="16"/>
  <c r="K147" i="16"/>
  <c r="K148" i="16"/>
  <c r="K149" i="16"/>
  <c r="K150" i="16"/>
  <c r="K151" i="16"/>
  <c r="K152" i="16"/>
  <c r="K153" i="16"/>
  <c r="K154" i="16"/>
  <c r="K155" i="16"/>
  <c r="K156" i="16"/>
  <c r="K157" i="16"/>
  <c r="K158" i="16"/>
  <c r="K159" i="16"/>
  <c r="K160" i="16"/>
  <c r="K161" i="16"/>
  <c r="K162" i="16"/>
  <c r="K163" i="16"/>
  <c r="K164" i="16"/>
  <c r="K12" i="16"/>
  <c r="H127" i="16"/>
  <c r="H124" i="16"/>
  <c r="H123" i="16"/>
  <c r="H122" i="16"/>
  <c r="H121" i="16"/>
  <c r="H120" i="16"/>
  <c r="H119" i="16"/>
  <c r="H118" i="16"/>
  <c r="H117" i="16"/>
  <c r="H116" i="16"/>
  <c r="H115" i="16"/>
  <c r="H114" i="16"/>
  <c r="H113" i="16"/>
  <c r="H112" i="16"/>
  <c r="H111" i="16"/>
  <c r="H110" i="16"/>
  <c r="H109" i="16"/>
  <c r="H108" i="16"/>
  <c r="H107" i="16"/>
  <c r="H106" i="16"/>
  <c r="H105" i="16"/>
  <c r="H104" i="16"/>
  <c r="H103" i="16"/>
  <c r="H102" i="16"/>
  <c r="H101" i="16"/>
  <c r="H100" i="16"/>
  <c r="H99" i="16"/>
  <c r="H98" i="16"/>
  <c r="H97" i="16"/>
  <c r="H96" i="16"/>
  <c r="H95" i="16"/>
  <c r="H94" i="16"/>
  <c r="H93" i="16"/>
  <c r="H92" i="16"/>
  <c r="H91" i="16"/>
  <c r="H87" i="16"/>
  <c r="H86" i="16"/>
  <c r="H85" i="16"/>
  <c r="H84" i="16"/>
  <c r="H83" i="16"/>
  <c r="H82" i="16"/>
  <c r="H81" i="16"/>
  <c r="H80" i="16"/>
  <c r="H79" i="16"/>
  <c r="H78" i="16"/>
  <c r="H77" i="16"/>
  <c r="H76" i="16"/>
  <c r="H75" i="16"/>
  <c r="H74" i="16"/>
  <c r="H73" i="16"/>
  <c r="H72" i="16"/>
  <c r="H71" i="16"/>
  <c r="H70" i="16"/>
  <c r="H69" i="16"/>
  <c r="H68" i="16"/>
  <c r="H67" i="16"/>
  <c r="H66" i="16"/>
  <c r="H65" i="16"/>
  <c r="H64" i="16"/>
  <c r="H63" i="16"/>
  <c r="H62" i="16"/>
  <c r="H61" i="16"/>
  <c r="H60" i="16"/>
  <c r="H59" i="16"/>
  <c r="H58" i="16"/>
  <c r="H57" i="16"/>
  <c r="H56" i="16"/>
  <c r="H55" i="16"/>
  <c r="H54" i="16"/>
  <c r="H53" i="16"/>
  <c r="H52" i="16"/>
  <c r="H51" i="16"/>
  <c r="H50" i="16"/>
  <c r="H49" i="16"/>
  <c r="H45" i="16"/>
  <c r="H44" i="16"/>
  <c r="H43" i="16"/>
  <c r="H42" i="16"/>
  <c r="H41" i="16"/>
  <c r="H40" i="16"/>
  <c r="H39" i="16"/>
  <c r="H38" i="16"/>
  <c r="H37" i="16"/>
  <c r="H36" i="16"/>
  <c r="H35" i="16"/>
  <c r="H34" i="16"/>
  <c r="H33" i="16"/>
  <c r="H32" i="16"/>
  <c r="H31" i="16"/>
  <c r="H30" i="16"/>
  <c r="H29" i="16"/>
  <c r="H28" i="16"/>
  <c r="H27" i="16"/>
  <c r="H26" i="16"/>
  <c r="H25" i="16"/>
  <c r="H24" i="16"/>
  <c r="H23" i="16"/>
  <c r="H22" i="16"/>
  <c r="H21" i="16"/>
  <c r="H20" i="16"/>
  <c r="H19" i="16"/>
  <c r="H18" i="16"/>
  <c r="H17" i="16"/>
  <c r="H16" i="16"/>
  <c r="H15" i="16"/>
  <c r="H14" i="16"/>
  <c r="H13" i="16"/>
  <c r="H12" i="16"/>
  <c r="H11" i="16"/>
  <c r="H10" i="16"/>
  <c r="H9" i="16"/>
  <c r="H8" i="16"/>
  <c r="H7" i="16"/>
  <c r="H6" i="16"/>
  <c r="H5" i="16"/>
  <c r="H4" i="16"/>
  <c r="H3" i="16"/>
  <c r="K7" i="16"/>
  <c r="K11" i="15"/>
  <c r="K13" i="15"/>
  <c r="K14" i="15"/>
  <c r="K15" i="15"/>
  <c r="K17" i="15"/>
  <c r="K20" i="15"/>
  <c r="K23" i="15"/>
  <c r="K25" i="15"/>
  <c r="K26" i="15"/>
  <c r="K29" i="15"/>
  <c r="K30" i="15"/>
  <c r="K31" i="15"/>
  <c r="K33" i="15"/>
  <c r="K34" i="15"/>
  <c r="K35" i="15"/>
  <c r="K36" i="15"/>
  <c r="K38" i="15"/>
  <c r="K40" i="15"/>
  <c r="K41" i="15"/>
  <c r="K48" i="15"/>
  <c r="K49" i="15"/>
  <c r="K50" i="15"/>
  <c r="K51" i="15"/>
  <c r="K53" i="15"/>
  <c r="K54" i="15"/>
  <c r="K57" i="15"/>
  <c r="K58" i="15"/>
  <c r="K60" i="15"/>
  <c r="K61" i="15"/>
  <c r="K63" i="15"/>
  <c r="K64" i="15"/>
  <c r="K65" i="15"/>
  <c r="K68" i="15"/>
  <c r="K69" i="15"/>
  <c r="K74" i="15"/>
  <c r="K75" i="15"/>
  <c r="K76" i="15"/>
  <c r="K78" i="15"/>
  <c r="K80" i="15"/>
  <c r="K82" i="15"/>
  <c r="K83" i="15"/>
  <c r="K85" i="15"/>
  <c r="K86" i="15"/>
  <c r="K89" i="15"/>
  <c r="K90" i="15"/>
  <c r="K94" i="15"/>
  <c r="K95" i="15"/>
  <c r="K97" i="15"/>
  <c r="K98" i="15"/>
  <c r="K99" i="15"/>
  <c r="K101" i="15"/>
  <c r="K103" i="15"/>
  <c r="K104" i="15"/>
  <c r="K105" i="15"/>
  <c r="K106" i="15"/>
  <c r="K107" i="15"/>
  <c r="K108" i="15"/>
  <c r="K112" i="15"/>
  <c r="K113" i="15"/>
  <c r="B113" i="15" s="1"/>
  <c r="K117" i="15"/>
  <c r="K118" i="15"/>
  <c r="B118" i="15" s="1"/>
  <c r="K120" i="15"/>
  <c r="K122" i="15"/>
  <c r="K123" i="15"/>
  <c r="K124" i="15"/>
  <c r="K126" i="15"/>
  <c r="K127" i="15"/>
  <c r="K129" i="15"/>
  <c r="K130" i="15"/>
  <c r="K131" i="15"/>
  <c r="K132" i="15"/>
  <c r="K133" i="15"/>
  <c r="K134" i="15"/>
  <c r="K137" i="15"/>
  <c r="K140" i="15"/>
  <c r="K141" i="15"/>
  <c r="K142" i="15"/>
  <c r="K143" i="15"/>
  <c r="K146" i="15"/>
  <c r="K147" i="15"/>
  <c r="K148" i="15"/>
  <c r="K151" i="15"/>
  <c r="K154" i="15"/>
  <c r="K156" i="15"/>
  <c r="K157" i="15"/>
  <c r="K158" i="15"/>
  <c r="B158" i="15" s="1"/>
  <c r="K159" i="15"/>
  <c r="B159" i="15" s="1"/>
  <c r="K160" i="15"/>
  <c r="B160" i="15" s="1"/>
  <c r="K163" i="15"/>
  <c r="K165" i="15"/>
  <c r="K167" i="15"/>
  <c r="K168" i="15"/>
  <c r="K169" i="15"/>
  <c r="K171" i="15"/>
  <c r="K172" i="15"/>
  <c r="K174" i="15"/>
  <c r="K177" i="15"/>
  <c r="K182" i="15"/>
  <c r="K183" i="15"/>
  <c r="K184" i="15"/>
  <c r="K198" i="15"/>
  <c r="K200" i="15"/>
  <c r="K201" i="15"/>
  <c r="K209" i="15"/>
  <c r="K210" i="15"/>
  <c r="K211" i="15"/>
  <c r="K215" i="15"/>
  <c r="K226" i="15"/>
  <c r="K227" i="15"/>
  <c r="K228" i="15"/>
  <c r="K229" i="15"/>
  <c r="K230" i="15"/>
  <c r="K231" i="15"/>
  <c r="K232" i="15"/>
  <c r="K233" i="15"/>
  <c r="K234" i="15"/>
  <c r="K235" i="15"/>
  <c r="K236" i="15"/>
  <c r="K237" i="15"/>
  <c r="K238" i="15"/>
  <c r="K239" i="15"/>
  <c r="K240" i="15"/>
  <c r="K241" i="15"/>
  <c r="K242" i="15"/>
  <c r="K243" i="15"/>
  <c r="K244" i="15"/>
  <c r="K245" i="15"/>
  <c r="K246" i="15"/>
  <c r="K247" i="15"/>
  <c r="K248" i="15"/>
  <c r="K249" i="15"/>
  <c r="K250" i="15"/>
  <c r="K251" i="15"/>
  <c r="K252" i="15"/>
  <c r="K253" i="15"/>
  <c r="K254" i="15"/>
  <c r="K255" i="15"/>
  <c r="K256" i="15"/>
  <c r="K257" i="15"/>
  <c r="K258" i="15"/>
  <c r="K259" i="15"/>
  <c r="K260" i="15"/>
  <c r="K261" i="15"/>
  <c r="K262" i="15"/>
  <c r="K263" i="15"/>
  <c r="K264" i="15"/>
  <c r="K265" i="15"/>
  <c r="K266" i="15"/>
  <c r="K267" i="15"/>
  <c r="K268" i="15"/>
  <c r="K269" i="15"/>
  <c r="K270" i="15"/>
  <c r="K271" i="15"/>
  <c r="K272" i="15"/>
  <c r="K273" i="15"/>
  <c r="K274" i="15"/>
  <c r="K275" i="15"/>
  <c r="K276" i="15"/>
  <c r="K277" i="15"/>
  <c r="K278" i="15"/>
  <c r="K279" i="15"/>
  <c r="K280" i="15"/>
  <c r="K281" i="15"/>
  <c r="K282" i="15"/>
  <c r="K283" i="15"/>
  <c r="K284" i="15"/>
  <c r="K285" i="15"/>
  <c r="K286" i="15"/>
  <c r="K287" i="15"/>
  <c r="H195" i="15"/>
  <c r="H194" i="15"/>
  <c r="H193" i="15"/>
  <c r="H162" i="15"/>
  <c r="H161" i="15"/>
  <c r="H160" i="15"/>
  <c r="H159" i="15"/>
  <c r="H158" i="15"/>
  <c r="H157" i="15"/>
  <c r="B157" i="15"/>
  <c r="H155" i="15"/>
  <c r="H119" i="15"/>
  <c r="H118" i="15"/>
  <c r="H116" i="15"/>
  <c r="H115" i="15"/>
  <c r="H114" i="15"/>
  <c r="H113" i="15"/>
  <c r="H44" i="19" l="1"/>
  <c r="H13" i="62"/>
  <c r="G29" i="61"/>
  <c r="G44" i="61" s="1"/>
  <c r="A6" i="61"/>
  <c r="A32" i="61"/>
  <c r="A34" i="61"/>
  <c r="H8" i="59"/>
  <c r="A5" i="59"/>
  <c r="H14" i="56"/>
  <c r="A14" i="56" s="1"/>
  <c r="H17" i="56"/>
  <c r="A8" i="56"/>
  <c r="A8" i="52"/>
  <c r="A7" i="42"/>
  <c r="A7" i="40"/>
  <c r="A7" i="38"/>
  <c r="H9" i="61"/>
  <c r="A6" i="60"/>
  <c r="H7" i="60"/>
  <c r="A6" i="58"/>
  <c r="H7" i="58"/>
  <c r="A7" i="57"/>
  <c r="H8" i="57"/>
  <c r="A8" i="57" s="1"/>
  <c r="A5" i="55"/>
  <c r="H7" i="55"/>
  <c r="H10" i="55"/>
  <c r="A6" i="54"/>
  <c r="H7" i="54"/>
  <c r="H9" i="53"/>
  <c r="H9" i="52"/>
  <c r="A6" i="51"/>
  <c r="H7" i="51"/>
  <c r="H8" i="51"/>
  <c r="A9" i="50"/>
  <c r="H15" i="50"/>
  <c r="A15" i="50" s="1"/>
  <c r="A6" i="49"/>
  <c r="H9" i="49"/>
  <c r="A9" i="49" s="1"/>
  <c r="A6" i="48"/>
  <c r="H7" i="48"/>
  <c r="A7" i="47"/>
  <c r="H10" i="47"/>
  <c r="A6" i="46"/>
  <c r="H7" i="46"/>
  <c r="H8" i="46"/>
  <c r="A6" i="45"/>
  <c r="H12" i="45"/>
  <c r="A6" i="44"/>
  <c r="H8" i="44"/>
  <c r="A7" i="44"/>
  <c r="A6" i="43"/>
  <c r="H7" i="43"/>
  <c r="H8" i="42"/>
  <c r="A7" i="41"/>
  <c r="H8" i="41"/>
  <c r="A8" i="40"/>
  <c r="A9" i="40"/>
  <c r="H10" i="40"/>
  <c r="H11" i="40"/>
  <c r="A6" i="39"/>
  <c r="H7" i="39"/>
  <c r="H8" i="38"/>
  <c r="A6" i="36"/>
  <c r="H7" i="36"/>
  <c r="A6" i="35"/>
  <c r="H10" i="35"/>
  <c r="H12" i="35"/>
  <c r="H11" i="35"/>
  <c r="H128" i="26"/>
  <c r="H32" i="27"/>
  <c r="H34" i="27" s="1"/>
  <c r="H65" i="27" s="1"/>
  <c r="K35" i="29"/>
  <c r="H43" i="29"/>
  <c r="H45" i="29" s="1"/>
  <c r="H82" i="29" s="1"/>
  <c r="H84" i="29" s="1"/>
  <c r="H123" i="29" s="1"/>
  <c r="H125" i="29" s="1"/>
  <c r="H167" i="29" s="1"/>
  <c r="H169" i="29" s="1"/>
  <c r="H211" i="29" s="1"/>
  <c r="H213" i="29" s="1"/>
  <c r="H254" i="29" s="1"/>
  <c r="B25" i="29"/>
  <c r="B24" i="29"/>
  <c r="K17" i="28"/>
  <c r="K15" i="28"/>
  <c r="K19" i="28" s="1"/>
  <c r="H43" i="28"/>
  <c r="H45" i="28" s="1"/>
  <c r="H84" i="28" s="1"/>
  <c r="H86" i="28" s="1"/>
  <c r="H126" i="28" s="1"/>
  <c r="H128" i="28" s="1"/>
  <c r="H168" i="28" s="1"/>
  <c r="H170" i="28" s="1"/>
  <c r="H210" i="28" s="1"/>
  <c r="H212" i="28" s="1"/>
  <c r="H254" i="28" s="1"/>
  <c r="H256" i="28" s="1"/>
  <c r="H298" i="28" s="1"/>
  <c r="K18" i="26"/>
  <c r="H44" i="25"/>
  <c r="H46" i="25" s="1"/>
  <c r="H88" i="25" s="1"/>
  <c r="H90" i="25" s="1"/>
  <c r="H132" i="25" s="1"/>
  <c r="H134" i="25" s="1"/>
  <c r="H175" i="25" s="1"/>
  <c r="H177" i="25" s="1"/>
  <c r="H219" i="25" s="1"/>
  <c r="H221" i="25" s="1"/>
  <c r="H261" i="25" s="1"/>
  <c r="H263" i="25" s="1"/>
  <c r="H300" i="25" s="1"/>
  <c r="H302" i="25" s="1"/>
  <c r="H336" i="25" s="1"/>
  <c r="H338" i="25" s="1"/>
  <c r="H380" i="25" s="1"/>
  <c r="H382" i="25" s="1"/>
  <c r="H423" i="25" s="1"/>
  <c r="H425" i="25" s="1"/>
  <c r="H467" i="25" s="1"/>
  <c r="H469" i="25" s="1"/>
  <c r="H510" i="25" s="1"/>
  <c r="H512" i="25" s="1"/>
  <c r="H554" i="25" s="1"/>
  <c r="H556" i="25" s="1"/>
  <c r="H595" i="25" s="1"/>
  <c r="H597" i="25" s="1"/>
  <c r="H639" i="25" s="1"/>
  <c r="H43" i="24"/>
  <c r="H45" i="24" s="1"/>
  <c r="H87" i="24" s="1"/>
  <c r="H45" i="23"/>
  <c r="H47" i="23" s="1"/>
  <c r="H85" i="23" s="1"/>
  <c r="H87" i="23" s="1"/>
  <c r="H127" i="23" s="1"/>
  <c r="H43" i="22"/>
  <c r="H44" i="21"/>
  <c r="H46" i="21" s="1"/>
  <c r="H85" i="21" s="1"/>
  <c r="H87" i="21" s="1"/>
  <c r="H129" i="21" s="1"/>
  <c r="H40" i="20"/>
  <c r="H42" i="20" s="1"/>
  <c r="H78" i="20" s="1"/>
  <c r="H80" i="20" s="1"/>
  <c r="H116" i="20" s="1"/>
  <c r="H118" i="20" s="1"/>
  <c r="H154" i="20" s="1"/>
  <c r="H156" i="20" s="1"/>
  <c r="H193" i="20" s="1"/>
  <c r="H195" i="20" s="1"/>
  <c r="H231" i="20" s="1"/>
  <c r="H233" i="20" s="1"/>
  <c r="H268" i="20" s="1"/>
  <c r="H270" i="20" s="1"/>
  <c r="H307" i="20" s="1"/>
  <c r="H309" i="20" s="1"/>
  <c r="H344" i="20" s="1"/>
  <c r="H346" i="20" s="1"/>
  <c r="H382" i="20" s="1"/>
  <c r="H384" i="20" s="1"/>
  <c r="H419" i="20" s="1"/>
  <c r="H421" i="20" s="1"/>
  <c r="H45" i="18"/>
  <c r="H47" i="18" s="1"/>
  <c r="H88" i="18" s="1"/>
  <c r="H90" i="18" s="1"/>
  <c r="H131" i="18" s="1"/>
  <c r="H133" i="18" s="1"/>
  <c r="H175" i="18" s="1"/>
  <c r="H177" i="18" s="1"/>
  <c r="H219" i="18" s="1"/>
  <c r="H221" i="18" s="1"/>
  <c r="H263" i="18" s="1"/>
  <c r="H265" i="18" s="1"/>
  <c r="H306" i="18" s="1"/>
  <c r="H308" i="18" s="1"/>
  <c r="H349" i="18" s="1"/>
  <c r="H351" i="18" s="1"/>
  <c r="H398" i="18" s="1"/>
  <c r="H400" i="18" s="1"/>
  <c r="H440" i="18" s="1"/>
  <c r="H442" i="18" s="1"/>
  <c r="H488" i="18" s="1"/>
  <c r="H490" i="18" s="1"/>
  <c r="H535" i="18" s="1"/>
  <c r="H537" i="18" s="1"/>
  <c r="H583" i="18" s="1"/>
  <c r="H585" i="18" s="1"/>
  <c r="H627" i="18" s="1"/>
  <c r="H629" i="18" s="1"/>
  <c r="H671" i="18" s="1"/>
  <c r="H673" i="18" s="1"/>
  <c r="H715" i="18" s="1"/>
  <c r="H717" i="18" s="1"/>
  <c r="H761" i="18" s="1"/>
  <c r="H763" i="18" s="1"/>
  <c r="H803" i="18" s="1"/>
  <c r="H805" i="18" s="1"/>
  <c r="H842" i="18" s="1"/>
  <c r="H844" i="18" s="1"/>
  <c r="H885" i="18" s="1"/>
  <c r="K11" i="17"/>
  <c r="K12" i="17" s="1"/>
  <c r="H44" i="17"/>
  <c r="H46" i="17" s="1"/>
  <c r="H87" i="17" s="1"/>
  <c r="H89" i="17" s="1"/>
  <c r="H130" i="17" s="1"/>
  <c r="H132" i="17" s="1"/>
  <c r="H184" i="17" s="1"/>
  <c r="H186" i="17" s="1"/>
  <c r="H236" i="17" s="1"/>
  <c r="H238" i="17" s="1"/>
  <c r="H288" i="17" s="1"/>
  <c r="H290" i="17" s="1"/>
  <c r="H342" i="17" s="1"/>
  <c r="H344" i="17" s="1"/>
  <c r="H392" i="17" s="1"/>
  <c r="H394" i="17" s="1"/>
  <c r="H447" i="17" s="1"/>
  <c r="H449" i="17" s="1"/>
  <c r="H498" i="17" s="1"/>
  <c r="H500" i="17" s="1"/>
  <c r="H551" i="17" s="1"/>
  <c r="H553" i="17" s="1"/>
  <c r="H591" i="17" s="1"/>
  <c r="H593" i="17" s="1"/>
  <c r="H628" i="17" s="1"/>
  <c r="H630" i="17" s="1"/>
  <c r="H665" i="17" s="1"/>
  <c r="H667" i="17" s="1"/>
  <c r="H706" i="17" s="1"/>
  <c r="H708" i="17" s="1"/>
  <c r="H750" i="17" s="1"/>
  <c r="K17" i="16"/>
  <c r="H46" i="16"/>
  <c r="H48" i="16" s="1"/>
  <c r="H88" i="16" s="1"/>
  <c r="H90" i="16" s="1"/>
  <c r="H128" i="16" s="1"/>
  <c r="H79" i="15"/>
  <c r="H78" i="15"/>
  <c r="B75" i="15"/>
  <c r="B76" i="15"/>
  <c r="H77" i="15"/>
  <c r="H76" i="15"/>
  <c r="H75" i="15"/>
  <c r="H37" i="15"/>
  <c r="H36" i="15"/>
  <c r="H35" i="15"/>
  <c r="H34" i="15"/>
  <c r="B34" i="15"/>
  <c r="B35" i="15"/>
  <c r="B36" i="15"/>
  <c r="H238" i="15"/>
  <c r="H237" i="15"/>
  <c r="H236" i="15"/>
  <c r="H235" i="15"/>
  <c r="H234" i="15"/>
  <c r="H233" i="15"/>
  <c r="H232" i="15"/>
  <c r="H231" i="15"/>
  <c r="H230" i="15"/>
  <c r="H229" i="15"/>
  <c r="H228" i="15"/>
  <c r="H227" i="15"/>
  <c r="H226" i="15"/>
  <c r="H215" i="15"/>
  <c r="H214" i="15"/>
  <c r="H213" i="15"/>
  <c r="H212" i="15"/>
  <c r="H211" i="15"/>
  <c r="H210" i="15"/>
  <c r="H209" i="15"/>
  <c r="H208" i="15"/>
  <c r="H207" i="15"/>
  <c r="H206" i="15"/>
  <c r="H205" i="15"/>
  <c r="H204" i="15"/>
  <c r="H203" i="15"/>
  <c r="H202" i="15"/>
  <c r="H197" i="15"/>
  <c r="H196" i="15"/>
  <c r="H192" i="15"/>
  <c r="H191" i="15"/>
  <c r="H190" i="15"/>
  <c r="H189" i="15"/>
  <c r="H188" i="15"/>
  <c r="H187" i="15"/>
  <c r="H186" i="15"/>
  <c r="H185" i="15"/>
  <c r="H184" i="15"/>
  <c r="H183" i="15"/>
  <c r="H182" i="15"/>
  <c r="H181" i="15"/>
  <c r="H180" i="15"/>
  <c r="H179" i="15"/>
  <c r="H178" i="15"/>
  <c r="H177" i="15"/>
  <c r="H176" i="15"/>
  <c r="H175" i="15"/>
  <c r="H174" i="15"/>
  <c r="H173" i="15"/>
  <c r="H172" i="15"/>
  <c r="H171" i="15"/>
  <c r="H170" i="15"/>
  <c r="H169" i="15"/>
  <c r="H168" i="15"/>
  <c r="H167" i="15"/>
  <c r="H166" i="15"/>
  <c r="H153" i="15"/>
  <c r="H152" i="15"/>
  <c r="H151" i="15"/>
  <c r="H150" i="15"/>
  <c r="H149" i="15"/>
  <c r="H148" i="15"/>
  <c r="H147" i="15"/>
  <c r="H146" i="15"/>
  <c r="H145" i="15"/>
  <c r="H144" i="15"/>
  <c r="H143" i="15"/>
  <c r="H142" i="15"/>
  <c r="H141" i="15"/>
  <c r="H140" i="15"/>
  <c r="H139" i="15"/>
  <c r="H138" i="15"/>
  <c r="H137" i="15"/>
  <c r="H136" i="15"/>
  <c r="H135" i="15"/>
  <c r="H134" i="15"/>
  <c r="H133" i="15"/>
  <c r="H132" i="15"/>
  <c r="H131" i="15"/>
  <c r="H130" i="15"/>
  <c r="H129" i="15"/>
  <c r="H128" i="15"/>
  <c r="H127" i="15"/>
  <c r="H126" i="15"/>
  <c r="H125" i="15"/>
  <c r="H124" i="15"/>
  <c r="H123" i="15"/>
  <c r="H111" i="15"/>
  <c r="H110" i="15"/>
  <c r="H109" i="15"/>
  <c r="H108" i="15"/>
  <c r="H107" i="15"/>
  <c r="H106" i="15"/>
  <c r="H105" i="15"/>
  <c r="H104" i="15"/>
  <c r="H103" i="15"/>
  <c r="H102" i="15"/>
  <c r="H101" i="15"/>
  <c r="H100" i="15"/>
  <c r="H99" i="15"/>
  <c r="H98" i="15"/>
  <c r="H97" i="15"/>
  <c r="H96" i="15"/>
  <c r="H95" i="15"/>
  <c r="H94" i="15"/>
  <c r="H93" i="15"/>
  <c r="H92" i="15"/>
  <c r="H91" i="15"/>
  <c r="H90" i="15"/>
  <c r="H89" i="15"/>
  <c r="H88" i="15"/>
  <c r="H87" i="15"/>
  <c r="H86" i="15"/>
  <c r="H85" i="15"/>
  <c r="H84" i="15"/>
  <c r="H83" i="15"/>
  <c r="H73" i="15"/>
  <c r="H72" i="15"/>
  <c r="H71" i="15"/>
  <c r="H70" i="15"/>
  <c r="H69" i="15"/>
  <c r="H68" i="15"/>
  <c r="H67" i="15"/>
  <c r="H66" i="15"/>
  <c r="H65" i="15"/>
  <c r="H64" i="15"/>
  <c r="H63" i="15"/>
  <c r="H62" i="15"/>
  <c r="H61" i="15"/>
  <c r="H60" i="15"/>
  <c r="H59" i="15"/>
  <c r="H58" i="15"/>
  <c r="H57" i="15"/>
  <c r="H56" i="15"/>
  <c r="H55" i="15"/>
  <c r="H54" i="15"/>
  <c r="H53" i="15"/>
  <c r="H52" i="15"/>
  <c r="H51" i="15"/>
  <c r="H50" i="15"/>
  <c r="H49" i="15"/>
  <c r="H48" i="15"/>
  <c r="H47" i="15"/>
  <c r="H46" i="15"/>
  <c r="H45" i="15"/>
  <c r="H44" i="15"/>
  <c r="H43" i="15"/>
  <c r="H42" i="15"/>
  <c r="H41" i="15"/>
  <c r="H32" i="15"/>
  <c r="H31" i="15"/>
  <c r="H30" i="15"/>
  <c r="H29" i="15"/>
  <c r="H28" i="15"/>
  <c r="H27" i="15"/>
  <c r="H26" i="15"/>
  <c r="H25" i="15"/>
  <c r="H24" i="15"/>
  <c r="H23" i="15"/>
  <c r="H22" i="15"/>
  <c r="H21" i="15"/>
  <c r="H20" i="15"/>
  <c r="H19" i="15"/>
  <c r="H18" i="15"/>
  <c r="H17" i="15"/>
  <c r="H16" i="15"/>
  <c r="H15" i="15"/>
  <c r="H14" i="15"/>
  <c r="H13" i="15"/>
  <c r="H12" i="15"/>
  <c r="H11" i="15"/>
  <c r="H10" i="15"/>
  <c r="H9" i="15"/>
  <c r="H8" i="15"/>
  <c r="H7" i="15"/>
  <c r="H6" i="15"/>
  <c r="H5" i="15"/>
  <c r="H4" i="15"/>
  <c r="H3" i="15"/>
  <c r="K13" i="14"/>
  <c r="K14" i="14"/>
  <c r="K15" i="14"/>
  <c r="K16" i="14"/>
  <c r="K17" i="14"/>
  <c r="K24" i="14" s="1"/>
  <c r="K18" i="14"/>
  <c r="K19" i="14"/>
  <c r="K20" i="14"/>
  <c r="K21" i="14"/>
  <c r="K22" i="14"/>
  <c r="K23" i="14"/>
  <c r="K25" i="14"/>
  <c r="K26" i="14"/>
  <c r="K29" i="14"/>
  <c r="K30" i="14"/>
  <c r="K31" i="14"/>
  <c r="K32" i="14"/>
  <c r="K34" i="14"/>
  <c r="K35" i="14"/>
  <c r="K37" i="14"/>
  <c r="K38" i="14"/>
  <c r="K40" i="14"/>
  <c r="K41" i="14"/>
  <c r="K43" i="14"/>
  <c r="K45" i="14"/>
  <c r="K46" i="14"/>
  <c r="K47" i="14"/>
  <c r="K48" i="14"/>
  <c r="K49" i="14"/>
  <c r="K52" i="14"/>
  <c r="K53" i="14"/>
  <c r="K54" i="14"/>
  <c r="K56" i="14"/>
  <c r="K57" i="14"/>
  <c r="K60" i="14"/>
  <c r="K62" i="14"/>
  <c r="K63" i="14"/>
  <c r="K64" i="14"/>
  <c r="K66" i="14"/>
  <c r="K67" i="14"/>
  <c r="K68" i="14"/>
  <c r="K69" i="14"/>
  <c r="K70" i="14"/>
  <c r="K72" i="14"/>
  <c r="K73" i="14"/>
  <c r="K74" i="14"/>
  <c r="K76" i="14"/>
  <c r="K77" i="14"/>
  <c r="K78" i="14"/>
  <c r="K79" i="14"/>
  <c r="K80" i="14"/>
  <c r="K81" i="14"/>
  <c r="K82" i="14"/>
  <c r="K83" i="14"/>
  <c r="K84" i="14"/>
  <c r="K85" i="14"/>
  <c r="K86" i="14"/>
  <c r="K87" i="14"/>
  <c r="K88" i="14"/>
  <c r="K89" i="14"/>
  <c r="K90" i="14"/>
  <c r="K91" i="14"/>
  <c r="K92" i="14"/>
  <c r="K93" i="14"/>
  <c r="K94" i="14"/>
  <c r="K95" i="14"/>
  <c r="K96" i="14"/>
  <c r="K97" i="14"/>
  <c r="K98" i="14"/>
  <c r="K12" i="14"/>
  <c r="K9" i="14"/>
  <c r="H86" i="14"/>
  <c r="H85" i="14"/>
  <c r="H84" i="14"/>
  <c r="H83" i="14"/>
  <c r="H82" i="14"/>
  <c r="H81" i="14"/>
  <c r="H80" i="14"/>
  <c r="H79" i="14"/>
  <c r="H78" i="14"/>
  <c r="H77" i="14"/>
  <c r="H76" i="14"/>
  <c r="H75" i="14"/>
  <c r="H74" i="14"/>
  <c r="H73" i="14"/>
  <c r="H72" i="14"/>
  <c r="H71" i="14"/>
  <c r="H70" i="14"/>
  <c r="H69" i="14"/>
  <c r="H68" i="14"/>
  <c r="H67" i="14"/>
  <c r="H66" i="14"/>
  <c r="H65" i="14"/>
  <c r="H64" i="14"/>
  <c r="H63" i="14"/>
  <c r="H62" i="14"/>
  <c r="H61" i="14"/>
  <c r="H60" i="14"/>
  <c r="H59" i="14"/>
  <c r="H58" i="14"/>
  <c r="H57" i="14"/>
  <c r="H56" i="14"/>
  <c r="H55" i="14"/>
  <c r="H54" i="14"/>
  <c r="H53" i="14"/>
  <c r="H52" i="14"/>
  <c r="H51" i="14"/>
  <c r="H50" i="14"/>
  <c r="H49" i="14"/>
  <c r="H48" i="14"/>
  <c r="H47" i="14"/>
  <c r="H42" i="14"/>
  <c r="H41" i="14"/>
  <c r="H40" i="14"/>
  <c r="H39" i="14"/>
  <c r="H38" i="14"/>
  <c r="H37" i="14"/>
  <c r="H36" i="14"/>
  <c r="H35" i="14"/>
  <c r="H34" i="14"/>
  <c r="H33" i="14"/>
  <c r="H32" i="14"/>
  <c r="H31" i="14"/>
  <c r="H30" i="14"/>
  <c r="H29" i="14"/>
  <c r="H28" i="14"/>
  <c r="H27" i="14"/>
  <c r="H26" i="14"/>
  <c r="H25" i="14"/>
  <c r="H24" i="14"/>
  <c r="H23" i="14"/>
  <c r="H22" i="14"/>
  <c r="H21" i="14"/>
  <c r="H20" i="14"/>
  <c r="H19" i="14"/>
  <c r="H18" i="14"/>
  <c r="H17" i="14"/>
  <c r="H16" i="14"/>
  <c r="H15" i="14"/>
  <c r="H14" i="14"/>
  <c r="H13" i="14"/>
  <c r="H12" i="14"/>
  <c r="H11" i="14"/>
  <c r="H10" i="14"/>
  <c r="H9" i="14"/>
  <c r="H8" i="14"/>
  <c r="H7" i="14"/>
  <c r="H6" i="14"/>
  <c r="H5" i="14"/>
  <c r="H4" i="14"/>
  <c r="H3" i="14"/>
  <c r="K13" i="13"/>
  <c r="K14" i="13"/>
  <c r="K15" i="13"/>
  <c r="K17" i="13"/>
  <c r="K18" i="13"/>
  <c r="K19" i="13"/>
  <c r="K20" i="13"/>
  <c r="K22" i="13"/>
  <c r="K23" i="13"/>
  <c r="K28" i="13"/>
  <c r="K29" i="13"/>
  <c r="K30" i="13"/>
  <c r="K31" i="13"/>
  <c r="K33" i="13"/>
  <c r="K34" i="13"/>
  <c r="K36" i="13"/>
  <c r="K37" i="13"/>
  <c r="K39" i="13"/>
  <c r="K40" i="13"/>
  <c r="K42" i="13"/>
  <c r="K43" i="13"/>
  <c r="K45" i="13"/>
  <c r="K47" i="13"/>
  <c r="K48" i="13"/>
  <c r="K49" i="13"/>
  <c r="K50" i="13"/>
  <c r="K51" i="13"/>
  <c r="K54" i="13"/>
  <c r="K56" i="13"/>
  <c r="K57" i="13"/>
  <c r="K58" i="13"/>
  <c r="K60" i="13"/>
  <c r="K61" i="13"/>
  <c r="K62" i="13"/>
  <c r="K64" i="13"/>
  <c r="K65" i="13"/>
  <c r="K67" i="13"/>
  <c r="K68" i="13"/>
  <c r="K69" i="13"/>
  <c r="K70" i="13"/>
  <c r="K71" i="13"/>
  <c r="K73" i="13"/>
  <c r="K75" i="13"/>
  <c r="K76" i="13"/>
  <c r="K77" i="13"/>
  <c r="K78" i="13"/>
  <c r="K79" i="13"/>
  <c r="K80" i="13"/>
  <c r="K81" i="13"/>
  <c r="K82" i="13"/>
  <c r="K83" i="13"/>
  <c r="K84" i="13"/>
  <c r="K85" i="13"/>
  <c r="K86" i="13"/>
  <c r="K87" i="13"/>
  <c r="K88" i="13"/>
  <c r="K89" i="13"/>
  <c r="K90" i="13"/>
  <c r="K12" i="13"/>
  <c r="K9" i="13"/>
  <c r="H86" i="13"/>
  <c r="H85" i="13"/>
  <c r="H84" i="13"/>
  <c r="H83" i="13"/>
  <c r="H82" i="13"/>
  <c r="H81" i="13"/>
  <c r="H80" i="13"/>
  <c r="H79" i="13"/>
  <c r="H78" i="13"/>
  <c r="H77" i="13"/>
  <c r="H76" i="13"/>
  <c r="H75" i="13"/>
  <c r="H74" i="13"/>
  <c r="H73" i="13"/>
  <c r="H72" i="13"/>
  <c r="H71" i="13"/>
  <c r="H70" i="13"/>
  <c r="H69" i="13"/>
  <c r="H68" i="13"/>
  <c r="H67" i="13"/>
  <c r="H66" i="13"/>
  <c r="H65" i="13"/>
  <c r="H64" i="13"/>
  <c r="H63" i="13"/>
  <c r="H62" i="13"/>
  <c r="H61" i="13"/>
  <c r="H60" i="13"/>
  <c r="H59" i="13"/>
  <c r="H58" i="13"/>
  <c r="H57" i="13"/>
  <c r="H56" i="13"/>
  <c r="H55" i="13"/>
  <c r="H54" i="13"/>
  <c r="H53" i="13"/>
  <c r="H52" i="13"/>
  <c r="H51" i="13"/>
  <c r="H50" i="13"/>
  <c r="H49" i="13"/>
  <c r="H48" i="13"/>
  <c r="H44" i="13"/>
  <c r="H43" i="13"/>
  <c r="H42" i="13"/>
  <c r="H41" i="13"/>
  <c r="H40" i="13"/>
  <c r="H39" i="13"/>
  <c r="H38" i="13"/>
  <c r="H37" i="13"/>
  <c r="H36" i="13"/>
  <c r="H35" i="13"/>
  <c r="H34" i="13"/>
  <c r="H33" i="13"/>
  <c r="H32" i="13"/>
  <c r="H31" i="13"/>
  <c r="H30" i="13"/>
  <c r="H29" i="13"/>
  <c r="H28" i="13"/>
  <c r="H27" i="13"/>
  <c r="H26" i="13"/>
  <c r="H25" i="13"/>
  <c r="H24" i="13"/>
  <c r="H23" i="13"/>
  <c r="H22" i="13"/>
  <c r="H21" i="13"/>
  <c r="H20" i="13"/>
  <c r="H19" i="13"/>
  <c r="H18" i="13"/>
  <c r="H17" i="13"/>
  <c r="H16" i="13"/>
  <c r="H15" i="13"/>
  <c r="H14" i="13"/>
  <c r="H13" i="13"/>
  <c r="H12" i="13"/>
  <c r="H11" i="13"/>
  <c r="H10" i="13"/>
  <c r="H9" i="13"/>
  <c r="H8" i="13"/>
  <c r="H7" i="13"/>
  <c r="H6" i="13"/>
  <c r="H5" i="13"/>
  <c r="H4" i="13"/>
  <c r="H3" i="13"/>
  <c r="H128" i="12"/>
  <c r="H127" i="12"/>
  <c r="H126" i="12"/>
  <c r="H125" i="12"/>
  <c r="H124" i="12"/>
  <c r="H123" i="12"/>
  <c r="H122" i="12"/>
  <c r="H121" i="12"/>
  <c r="H120" i="12"/>
  <c r="H119" i="12"/>
  <c r="H118" i="12"/>
  <c r="H117" i="12"/>
  <c r="H116" i="12"/>
  <c r="H115" i="12"/>
  <c r="H114" i="12"/>
  <c r="H113" i="12"/>
  <c r="H112" i="12"/>
  <c r="H111" i="12"/>
  <c r="H110" i="12"/>
  <c r="H109" i="12"/>
  <c r="H108" i="12"/>
  <c r="H107" i="12"/>
  <c r="H106" i="12"/>
  <c r="H105" i="12"/>
  <c r="H104" i="12"/>
  <c r="H103" i="12"/>
  <c r="H102" i="12"/>
  <c r="H101" i="12"/>
  <c r="H100" i="12"/>
  <c r="H99" i="12"/>
  <c r="H98" i="12"/>
  <c r="H97" i="12"/>
  <c r="H96" i="12"/>
  <c r="H95" i="12"/>
  <c r="H94" i="12"/>
  <c r="H93" i="12"/>
  <c r="H92" i="12"/>
  <c r="H91" i="12"/>
  <c r="H90" i="12"/>
  <c r="H89" i="12"/>
  <c r="H88" i="12"/>
  <c r="K14" i="12"/>
  <c r="K15" i="12"/>
  <c r="K16" i="12"/>
  <c r="K17" i="12"/>
  <c r="K18" i="12"/>
  <c r="K19" i="12"/>
  <c r="K21" i="12"/>
  <c r="K22" i="12"/>
  <c r="K23" i="12"/>
  <c r="K25" i="12"/>
  <c r="K28" i="12"/>
  <c r="K29" i="12"/>
  <c r="K30" i="12"/>
  <c r="K31" i="12"/>
  <c r="K33" i="12"/>
  <c r="K34" i="12"/>
  <c r="K40" i="12"/>
  <c r="K41" i="12"/>
  <c r="K43" i="12"/>
  <c r="K45" i="12"/>
  <c r="K46" i="12"/>
  <c r="K47" i="12"/>
  <c r="K48" i="12"/>
  <c r="K49" i="12"/>
  <c r="K51" i="12"/>
  <c r="K52" i="12"/>
  <c r="K54" i="12"/>
  <c r="K55" i="12"/>
  <c r="K57" i="12"/>
  <c r="K58" i="12"/>
  <c r="K60" i="12"/>
  <c r="K61" i="12"/>
  <c r="K63" i="12"/>
  <c r="K64" i="12"/>
  <c r="K65" i="12"/>
  <c r="K67" i="12"/>
  <c r="K69" i="12"/>
  <c r="K70" i="12"/>
  <c r="K71" i="12"/>
  <c r="K73" i="12"/>
  <c r="K75" i="12"/>
  <c r="K76" i="12"/>
  <c r="K77" i="12"/>
  <c r="K79" i="12"/>
  <c r="K80" i="12"/>
  <c r="K82" i="12"/>
  <c r="K83" i="12"/>
  <c r="K84" i="12"/>
  <c r="K85" i="12"/>
  <c r="K87" i="12"/>
  <c r="K88" i="12"/>
  <c r="K89" i="12"/>
  <c r="K90" i="12"/>
  <c r="K91" i="12"/>
  <c r="K92" i="12"/>
  <c r="K93" i="12"/>
  <c r="K96" i="12"/>
  <c r="K99" i="12"/>
  <c r="K100" i="12"/>
  <c r="K102" i="12"/>
  <c r="K103" i="12"/>
  <c r="K104" i="12"/>
  <c r="K106" i="12"/>
  <c r="K107" i="12"/>
  <c r="K108" i="12"/>
  <c r="K109" i="12"/>
  <c r="K110" i="12"/>
  <c r="K111" i="12"/>
  <c r="K112" i="12"/>
  <c r="K113" i="12"/>
  <c r="K114" i="12"/>
  <c r="K115" i="12"/>
  <c r="K116" i="12"/>
  <c r="K117" i="12"/>
  <c r="K118" i="12"/>
  <c r="K119" i="12"/>
  <c r="K120" i="12"/>
  <c r="K121" i="12"/>
  <c r="K122" i="12"/>
  <c r="K123" i="12"/>
  <c r="K124" i="12"/>
  <c r="K125" i="12"/>
  <c r="K126" i="12"/>
  <c r="K127" i="12"/>
  <c r="K128" i="12"/>
  <c r="K129" i="12"/>
  <c r="K130" i="12"/>
  <c r="K131" i="12"/>
  <c r="K132" i="12"/>
  <c r="K133" i="12"/>
  <c r="K134" i="12"/>
  <c r="K135" i="12"/>
  <c r="K136" i="12"/>
  <c r="K137" i="12"/>
  <c r="K138" i="12"/>
  <c r="K139" i="12"/>
  <c r="K140" i="12"/>
  <c r="K141" i="12"/>
  <c r="K142" i="12"/>
  <c r="K143" i="12"/>
  <c r="K144" i="12"/>
  <c r="K145" i="12"/>
  <c r="K146" i="12"/>
  <c r="K147" i="12"/>
  <c r="K148" i="12"/>
  <c r="K149" i="12"/>
  <c r="K150" i="12"/>
  <c r="K151" i="12"/>
  <c r="K152" i="12"/>
  <c r="K153" i="12"/>
  <c r="K154" i="12"/>
  <c r="K155" i="12"/>
  <c r="K156" i="12"/>
  <c r="K157" i="12"/>
  <c r="K158" i="12"/>
  <c r="K159" i="12"/>
  <c r="K160" i="12"/>
  <c r="K161" i="12"/>
  <c r="K162" i="12"/>
  <c r="K163" i="12"/>
  <c r="K164" i="12"/>
  <c r="K165" i="12"/>
  <c r="K166" i="12"/>
  <c r="K167" i="12"/>
  <c r="K168" i="12"/>
  <c r="K169" i="12"/>
  <c r="K170" i="12"/>
  <c r="K171" i="12"/>
  <c r="K172" i="12"/>
  <c r="K173" i="12"/>
  <c r="K174" i="12"/>
  <c r="K175" i="12"/>
  <c r="K176" i="12"/>
  <c r="K177" i="12"/>
  <c r="K178" i="12"/>
  <c r="K179" i="12"/>
  <c r="K180" i="12"/>
  <c r="K181" i="12"/>
  <c r="K182" i="12"/>
  <c r="K183" i="12"/>
  <c r="K184" i="12"/>
  <c r="K185" i="12"/>
  <c r="K186" i="12"/>
  <c r="K187" i="12"/>
  <c r="K188" i="12"/>
  <c r="K189" i="12"/>
  <c r="K190" i="12"/>
  <c r="K191" i="12"/>
  <c r="K192" i="12"/>
  <c r="K193" i="12"/>
  <c r="K194" i="12"/>
  <c r="K195" i="12"/>
  <c r="K196" i="12"/>
  <c r="K197" i="12"/>
  <c r="K198" i="12"/>
  <c r="K199" i="12"/>
  <c r="K200" i="12"/>
  <c r="K201" i="12"/>
  <c r="K202" i="12"/>
  <c r="K203" i="12"/>
  <c r="K204" i="12"/>
  <c r="K205" i="12"/>
  <c r="K206" i="12"/>
  <c r="K207" i="12"/>
  <c r="K208" i="12"/>
  <c r="K209" i="12"/>
  <c r="K210" i="12"/>
  <c r="K211" i="12"/>
  <c r="K212" i="12"/>
  <c r="K213" i="12"/>
  <c r="K214" i="12"/>
  <c r="K215" i="12"/>
  <c r="K216" i="12"/>
  <c r="K217" i="12"/>
  <c r="K218" i="12"/>
  <c r="K219" i="12"/>
  <c r="K220" i="12"/>
  <c r="K221" i="12"/>
  <c r="K222" i="12"/>
  <c r="K223" i="12"/>
  <c r="K224" i="12"/>
  <c r="K225" i="12"/>
  <c r="K226" i="12"/>
  <c r="K227" i="12"/>
  <c r="K228" i="12"/>
  <c r="K229" i="12"/>
  <c r="K230" i="12"/>
  <c r="K231" i="12"/>
  <c r="K232" i="12"/>
  <c r="K233" i="12"/>
  <c r="K234" i="12"/>
  <c r="K235" i="12"/>
  <c r="K236" i="12"/>
  <c r="K237" i="12"/>
  <c r="K238" i="12"/>
  <c r="K239" i="12"/>
  <c r="K240" i="12"/>
  <c r="K241" i="12"/>
  <c r="K242" i="12"/>
  <c r="K243" i="12"/>
  <c r="K244" i="12"/>
  <c r="K245" i="12"/>
  <c r="K246" i="12"/>
  <c r="K247" i="12"/>
  <c r="K248" i="12"/>
  <c r="K249" i="12"/>
  <c r="K250" i="12"/>
  <c r="K251" i="12"/>
  <c r="K252" i="12"/>
  <c r="K253" i="12"/>
  <c r="K254" i="12"/>
  <c r="K255" i="12"/>
  <c r="K256" i="12"/>
  <c r="K257" i="12"/>
  <c r="K258" i="12"/>
  <c r="K259" i="12"/>
  <c r="K260" i="12"/>
  <c r="K261" i="12"/>
  <c r="K262" i="12"/>
  <c r="K263" i="12"/>
  <c r="K264" i="12"/>
  <c r="K265" i="12"/>
  <c r="K266" i="12"/>
  <c r="K267" i="12"/>
  <c r="K268" i="12"/>
  <c r="K269" i="12"/>
  <c r="K270" i="12"/>
  <c r="K271" i="12"/>
  <c r="K272" i="12"/>
  <c r="K273" i="12"/>
  <c r="K274" i="12"/>
  <c r="K275" i="12"/>
  <c r="K276" i="12"/>
  <c r="K277" i="12"/>
  <c r="K278" i="12"/>
  <c r="K279" i="12"/>
  <c r="K280" i="12"/>
  <c r="K281" i="12"/>
  <c r="K282" i="12"/>
  <c r="K283" i="12"/>
  <c r="K284" i="12"/>
  <c r="K285" i="12"/>
  <c r="K286" i="12"/>
  <c r="K287" i="12"/>
  <c r="K288" i="12"/>
  <c r="K289" i="12"/>
  <c r="K290" i="12"/>
  <c r="K291" i="12"/>
  <c r="K292" i="12"/>
  <c r="K293" i="12"/>
  <c r="K294" i="12"/>
  <c r="K295" i="12"/>
  <c r="K296" i="12"/>
  <c r="K297" i="12"/>
  <c r="K298" i="12"/>
  <c r="K299" i="12"/>
  <c r="K13" i="12"/>
  <c r="H81" i="12"/>
  <c r="H80" i="12"/>
  <c r="H79" i="12"/>
  <c r="H78" i="12"/>
  <c r="H77" i="12"/>
  <c r="H76" i="12"/>
  <c r="H75" i="12"/>
  <c r="H74" i="12"/>
  <c r="H73" i="12"/>
  <c r="H72" i="12"/>
  <c r="H71" i="12"/>
  <c r="H70" i="12"/>
  <c r="H69" i="12"/>
  <c r="H68" i="12"/>
  <c r="H67" i="12"/>
  <c r="H66" i="12"/>
  <c r="H65" i="12"/>
  <c r="H64" i="12"/>
  <c r="H63" i="12"/>
  <c r="H62" i="12"/>
  <c r="H61" i="12"/>
  <c r="H60" i="12"/>
  <c r="H59" i="12"/>
  <c r="H58" i="12"/>
  <c r="H57" i="12"/>
  <c r="H56" i="12"/>
  <c r="H55" i="12"/>
  <c r="H54" i="12"/>
  <c r="H53" i="12"/>
  <c r="H52" i="12"/>
  <c r="H51" i="12"/>
  <c r="H50" i="12"/>
  <c r="H49" i="12"/>
  <c r="H48" i="12"/>
  <c r="H47" i="12"/>
  <c r="H46" i="12"/>
  <c r="H42" i="12"/>
  <c r="H41" i="12"/>
  <c r="H40" i="12"/>
  <c r="H39" i="12"/>
  <c r="H38" i="12"/>
  <c r="H37" i="12"/>
  <c r="H36" i="12"/>
  <c r="H35" i="12"/>
  <c r="H34" i="12"/>
  <c r="H33" i="12"/>
  <c r="H32" i="12"/>
  <c r="H31" i="12"/>
  <c r="H30" i="12"/>
  <c r="H29" i="12"/>
  <c r="H28" i="12"/>
  <c r="H27" i="12"/>
  <c r="H26" i="12"/>
  <c r="H25" i="12"/>
  <c r="H24" i="12"/>
  <c r="H23" i="12"/>
  <c r="H22" i="12"/>
  <c r="H21" i="12"/>
  <c r="H20" i="12"/>
  <c r="H19" i="12"/>
  <c r="H18" i="12"/>
  <c r="H17" i="12"/>
  <c r="H16" i="12"/>
  <c r="H15" i="12"/>
  <c r="H14" i="12"/>
  <c r="H13" i="12"/>
  <c r="H12" i="12"/>
  <c r="H11" i="12"/>
  <c r="H10" i="12"/>
  <c r="H9" i="12"/>
  <c r="H8" i="12"/>
  <c r="H7" i="12"/>
  <c r="H6" i="12"/>
  <c r="H5" i="12"/>
  <c r="H4" i="12"/>
  <c r="H3" i="12"/>
  <c r="K9" i="12"/>
  <c r="H85" i="11"/>
  <c r="H84" i="11"/>
  <c r="H83" i="11"/>
  <c r="H82" i="11"/>
  <c r="H81" i="11"/>
  <c r="H80" i="11"/>
  <c r="H79" i="11"/>
  <c r="H78" i="11"/>
  <c r="H77" i="11"/>
  <c r="H76" i="11"/>
  <c r="H75" i="11"/>
  <c r="H74" i="11"/>
  <c r="H73" i="11"/>
  <c r="H72" i="11"/>
  <c r="H71" i="11"/>
  <c r="H70" i="11"/>
  <c r="H69" i="11"/>
  <c r="H68" i="11"/>
  <c r="H67" i="11"/>
  <c r="H66" i="11"/>
  <c r="H65" i="11"/>
  <c r="H64" i="11"/>
  <c r="H63" i="11"/>
  <c r="H62" i="11"/>
  <c r="H61" i="11"/>
  <c r="H60" i="11"/>
  <c r="H59" i="11"/>
  <c r="H58" i="11"/>
  <c r="H57" i="11"/>
  <c r="H56" i="11"/>
  <c r="H55" i="11"/>
  <c r="H54" i="11"/>
  <c r="H53" i="11"/>
  <c r="H52" i="11"/>
  <c r="H51" i="11"/>
  <c r="H50" i="11"/>
  <c r="H49" i="11"/>
  <c r="H48" i="11"/>
  <c r="H47" i="11"/>
  <c r="H43" i="11"/>
  <c r="H42" i="11"/>
  <c r="H41" i="11"/>
  <c r="H40" i="11"/>
  <c r="H39" i="11"/>
  <c r="H38" i="11"/>
  <c r="H37" i="11"/>
  <c r="H36" i="11"/>
  <c r="H35" i="11"/>
  <c r="H34" i="11"/>
  <c r="H33" i="11"/>
  <c r="H32" i="11"/>
  <c r="H31" i="11"/>
  <c r="H30" i="11"/>
  <c r="H29" i="11"/>
  <c r="H28" i="11"/>
  <c r="H27" i="11"/>
  <c r="H26" i="11"/>
  <c r="H25" i="11"/>
  <c r="H24" i="11"/>
  <c r="H23" i="11"/>
  <c r="H22" i="11"/>
  <c r="H21" i="11"/>
  <c r="H20" i="11"/>
  <c r="H19" i="11"/>
  <c r="H18" i="11"/>
  <c r="H17" i="11"/>
  <c r="H16" i="11"/>
  <c r="H15" i="11"/>
  <c r="H14" i="11"/>
  <c r="H13" i="11"/>
  <c r="H12" i="11"/>
  <c r="H11" i="11"/>
  <c r="H10" i="11"/>
  <c r="H9" i="11"/>
  <c r="H8" i="11"/>
  <c r="H7" i="11"/>
  <c r="H6" i="11"/>
  <c r="H5" i="11"/>
  <c r="H4" i="11"/>
  <c r="H3" i="11"/>
  <c r="K26" i="11"/>
  <c r="K27" i="11"/>
  <c r="K28" i="11"/>
  <c r="K29" i="11"/>
  <c r="K31" i="11"/>
  <c r="K37" i="11"/>
  <c r="K39" i="11"/>
  <c r="K40" i="11"/>
  <c r="K41" i="11"/>
  <c r="K42" i="11"/>
  <c r="K44" i="11"/>
  <c r="K46" i="11"/>
  <c r="K47" i="11"/>
  <c r="K48" i="11"/>
  <c r="K50" i="11"/>
  <c r="K51" i="11"/>
  <c r="K53" i="11"/>
  <c r="K54" i="11"/>
  <c r="K55" i="11"/>
  <c r="K56" i="11"/>
  <c r="K58" i="11"/>
  <c r="K61" i="11"/>
  <c r="K63" i="11"/>
  <c r="K64" i="11"/>
  <c r="K65" i="11"/>
  <c r="K66" i="11"/>
  <c r="K67" i="11"/>
  <c r="K68" i="11"/>
  <c r="K71" i="11"/>
  <c r="K74" i="11"/>
  <c r="K75" i="11"/>
  <c r="K76" i="11"/>
  <c r="K78" i="11"/>
  <c r="K79" i="11"/>
  <c r="K81" i="11"/>
  <c r="K82" i="11"/>
  <c r="K83" i="11"/>
  <c r="K84" i="11"/>
  <c r="K85" i="11"/>
  <c r="K86" i="11"/>
  <c r="K87" i="11"/>
  <c r="K88" i="11"/>
  <c r="K89" i="11"/>
  <c r="K90" i="11"/>
  <c r="K91" i="11"/>
  <c r="K92" i="11"/>
  <c r="K93" i="11"/>
  <c r="K94" i="11"/>
  <c r="K95" i="11"/>
  <c r="K96" i="11"/>
  <c r="K97" i="11"/>
  <c r="K98" i="11"/>
  <c r="K99" i="11"/>
  <c r="K100" i="11"/>
  <c r="K101" i="11"/>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H5" i="10"/>
  <c r="H4" i="10"/>
  <c r="H3" i="10"/>
  <c r="K13" i="10"/>
  <c r="K14" i="10"/>
  <c r="K15" i="10"/>
  <c r="K16" i="10"/>
  <c r="K18" i="10"/>
  <c r="K19" i="10"/>
  <c r="K20" i="10"/>
  <c r="K21" i="10"/>
  <c r="K23" i="10"/>
  <c r="K24" i="10"/>
  <c r="K25" i="10"/>
  <c r="K26" i="10"/>
  <c r="K28" i="10"/>
  <c r="K29" i="10"/>
  <c r="K30" i="10"/>
  <c r="K32" i="10"/>
  <c r="K33" i="10"/>
  <c r="K34" i="10"/>
  <c r="K43" i="9"/>
  <c r="K44" i="9"/>
  <c r="K46" i="9"/>
  <c r="K47" i="9"/>
  <c r="K48" i="9"/>
  <c r="K49" i="9"/>
  <c r="K50" i="9"/>
  <c r="K52" i="9"/>
  <c r="K53" i="9"/>
  <c r="K56" i="9"/>
  <c r="K57" i="9"/>
  <c r="K59" i="9"/>
  <c r="K60" i="9"/>
  <c r="K62" i="9"/>
  <c r="K63" i="9"/>
  <c r="K65" i="9"/>
  <c r="K66" i="9"/>
  <c r="K68" i="9"/>
  <c r="K69" i="9"/>
  <c r="K70" i="9"/>
  <c r="K71" i="9"/>
  <c r="K74" i="9"/>
  <c r="K75" i="9"/>
  <c r="K81" i="9"/>
  <c r="K82" i="9"/>
  <c r="K84" i="9"/>
  <c r="K85" i="9"/>
  <c r="K87" i="9"/>
  <c r="K88" i="9"/>
  <c r="K89" i="9"/>
  <c r="K90" i="9"/>
  <c r="K92" i="9"/>
  <c r="K93" i="9"/>
  <c r="K94" i="9"/>
  <c r="K97" i="9"/>
  <c r="K98" i="9"/>
  <c r="K100" i="9"/>
  <c r="K102" i="9"/>
  <c r="K103" i="9"/>
  <c r="K104" i="9"/>
  <c r="K106" i="9"/>
  <c r="K108" i="9"/>
  <c r="K109" i="9"/>
  <c r="K110" i="9"/>
  <c r="K111" i="9"/>
  <c r="K113" i="9"/>
  <c r="K115" i="9"/>
  <c r="K116" i="9"/>
  <c r="K117" i="9"/>
  <c r="K118" i="9"/>
  <c r="K119" i="9"/>
  <c r="K120" i="9"/>
  <c r="K121" i="9"/>
  <c r="K122" i="9"/>
  <c r="K123" i="9"/>
  <c r="K125" i="9"/>
  <c r="K126" i="9"/>
  <c r="K127" i="9"/>
  <c r="K129" i="9"/>
  <c r="K130" i="9"/>
  <c r="K131" i="9"/>
  <c r="K133" i="9"/>
  <c r="K134" i="9"/>
  <c r="K135" i="9"/>
  <c r="K136" i="9"/>
  <c r="K137" i="9"/>
  <c r="K144" i="9"/>
  <c r="K145" i="9"/>
  <c r="K146" i="9"/>
  <c r="K149" i="9"/>
  <c r="K151" i="9"/>
  <c r="K153" i="9"/>
  <c r="K154" i="9"/>
  <c r="K155" i="9"/>
  <c r="K156" i="9"/>
  <c r="K157" i="9"/>
  <c r="K158" i="9"/>
  <c r="K159" i="9"/>
  <c r="K160" i="9"/>
  <c r="K161" i="9"/>
  <c r="K162" i="9"/>
  <c r="K163" i="9"/>
  <c r="K164" i="9"/>
  <c r="K165" i="9"/>
  <c r="K166" i="9"/>
  <c r="K167" i="9"/>
  <c r="K168" i="9"/>
  <c r="K169" i="9"/>
  <c r="K170" i="9"/>
  <c r="K171" i="9"/>
  <c r="K172" i="9"/>
  <c r="K173" i="9"/>
  <c r="K14" i="9"/>
  <c r="K18" i="9"/>
  <c r="K21" i="9"/>
  <c r="K23" i="9"/>
  <c r="K24" i="9"/>
  <c r="K27" i="9"/>
  <c r="K28" i="9"/>
  <c r="K29" i="9"/>
  <c r="K31" i="9"/>
  <c r="K32" i="9"/>
  <c r="K33" i="9"/>
  <c r="K34" i="9"/>
  <c r="K36" i="9"/>
  <c r="K37" i="9"/>
  <c r="K174" i="9"/>
  <c r="K175" i="9"/>
  <c r="K176" i="9"/>
  <c r="K177" i="9"/>
  <c r="K178" i="9"/>
  <c r="K179" i="9"/>
  <c r="K180" i="9"/>
  <c r="K181" i="9"/>
  <c r="K182" i="9"/>
  <c r="K183" i="9"/>
  <c r="K184" i="9"/>
  <c r="K185" i="9"/>
  <c r="K186" i="9"/>
  <c r="K187" i="9"/>
  <c r="K188" i="9"/>
  <c r="K189" i="9"/>
  <c r="K190" i="9"/>
  <c r="K191" i="9"/>
  <c r="K192" i="9"/>
  <c r="K193" i="9"/>
  <c r="K194" i="9"/>
  <c r="K195" i="9"/>
  <c r="K196" i="9"/>
  <c r="K197" i="9"/>
  <c r="K198" i="9"/>
  <c r="K199" i="9"/>
  <c r="K200" i="9"/>
  <c r="K201" i="9"/>
  <c r="H163" i="9"/>
  <c r="H162" i="9"/>
  <c r="H161" i="9"/>
  <c r="H152" i="9"/>
  <c r="H151" i="9"/>
  <c r="H150" i="9"/>
  <c r="H149" i="9"/>
  <c r="H148" i="9"/>
  <c r="H147" i="9"/>
  <c r="H146" i="9"/>
  <c r="H145" i="9"/>
  <c r="H144" i="9"/>
  <c r="H143" i="9"/>
  <c r="H142" i="9"/>
  <c r="H141" i="9"/>
  <c r="H140" i="9"/>
  <c r="H139" i="9"/>
  <c r="H138" i="9"/>
  <c r="H137" i="9"/>
  <c r="H136" i="9"/>
  <c r="H135" i="9"/>
  <c r="H134" i="9"/>
  <c r="H133" i="9"/>
  <c r="H132" i="9"/>
  <c r="H131" i="9"/>
  <c r="H130" i="9"/>
  <c r="H129" i="9"/>
  <c r="H128" i="9"/>
  <c r="H127" i="9"/>
  <c r="H126" i="9"/>
  <c r="H122" i="9"/>
  <c r="H121" i="9"/>
  <c r="H116" i="9"/>
  <c r="H115" i="9"/>
  <c r="H114" i="9"/>
  <c r="H113" i="9"/>
  <c r="H112" i="9"/>
  <c r="H111" i="9"/>
  <c r="H110" i="9"/>
  <c r="H109" i="9"/>
  <c r="H108" i="9"/>
  <c r="H107" i="9"/>
  <c r="H106" i="9"/>
  <c r="H105" i="9"/>
  <c r="H104" i="9"/>
  <c r="H103" i="9"/>
  <c r="H102" i="9"/>
  <c r="H101" i="9"/>
  <c r="H100" i="9"/>
  <c r="H99" i="9"/>
  <c r="H98" i="9"/>
  <c r="H97" i="9"/>
  <c r="H96" i="9"/>
  <c r="H95" i="9"/>
  <c r="H94" i="9"/>
  <c r="H93" i="9"/>
  <c r="H92" i="9"/>
  <c r="H91" i="9"/>
  <c r="H90" i="9"/>
  <c r="H89" i="9"/>
  <c r="H84" i="9"/>
  <c r="H83" i="9"/>
  <c r="H82" i="9"/>
  <c r="H81" i="9"/>
  <c r="H80" i="9"/>
  <c r="H79" i="9"/>
  <c r="H78" i="9"/>
  <c r="H77" i="9"/>
  <c r="H76" i="9"/>
  <c r="H75" i="9"/>
  <c r="H74" i="9"/>
  <c r="H73" i="9"/>
  <c r="H72" i="9"/>
  <c r="H71" i="9"/>
  <c r="H70" i="9"/>
  <c r="H69" i="9"/>
  <c r="H68" i="9"/>
  <c r="H67" i="9"/>
  <c r="H66" i="9"/>
  <c r="H65" i="9"/>
  <c r="H64" i="9"/>
  <c r="H63" i="9"/>
  <c r="H62" i="9"/>
  <c r="H61" i="9"/>
  <c r="H60" i="9"/>
  <c r="H59" i="9"/>
  <c r="H58" i="9"/>
  <c r="H57" i="9"/>
  <c r="H56" i="9"/>
  <c r="H55" i="9"/>
  <c r="H54" i="9"/>
  <c r="H53" i="9"/>
  <c r="H52" i="9"/>
  <c r="H51" i="9"/>
  <c r="H50" i="9"/>
  <c r="H49" i="9"/>
  <c r="H48" i="9"/>
  <c r="H43" i="9"/>
  <c r="H42" i="9"/>
  <c r="H41" i="9"/>
  <c r="H40" i="9"/>
  <c r="H39" i="9"/>
  <c r="H38" i="9"/>
  <c r="H37" i="9"/>
  <c r="H36" i="9"/>
  <c r="H35" i="9"/>
  <c r="H34" i="9"/>
  <c r="H33" i="9"/>
  <c r="H32" i="9"/>
  <c r="H31" i="9"/>
  <c r="H30" i="9"/>
  <c r="H29" i="9"/>
  <c r="H28" i="9"/>
  <c r="H27" i="9"/>
  <c r="H26" i="9"/>
  <c r="H25" i="9"/>
  <c r="H24" i="9"/>
  <c r="H23" i="9"/>
  <c r="H22" i="9"/>
  <c r="H21" i="9"/>
  <c r="H20" i="9"/>
  <c r="H19" i="9"/>
  <c r="H18" i="9"/>
  <c r="H17" i="9"/>
  <c r="H16" i="9"/>
  <c r="H15" i="9"/>
  <c r="H14" i="9"/>
  <c r="H13" i="9"/>
  <c r="H12" i="9"/>
  <c r="H11" i="9"/>
  <c r="H9" i="9"/>
  <c r="H8" i="9"/>
  <c r="H7" i="9"/>
  <c r="H6" i="9"/>
  <c r="H5" i="9"/>
  <c r="H4" i="9"/>
  <c r="H3" i="9"/>
  <c r="K25" i="8"/>
  <c r="K26" i="8"/>
  <c r="K32" i="8"/>
  <c r="K33" i="8"/>
  <c r="K34" i="8"/>
  <c r="K35" i="8"/>
  <c r="K37" i="8"/>
  <c r="K38" i="8"/>
  <c r="K40" i="8"/>
  <c r="K41" i="8"/>
  <c r="K43" i="8"/>
  <c r="K45" i="8"/>
  <c r="K46" i="8"/>
  <c r="K48" i="8"/>
  <c r="K49" i="8"/>
  <c r="K50" i="8"/>
  <c r="K51" i="8"/>
  <c r="K53" i="8"/>
  <c r="K54" i="8"/>
  <c r="K57" i="8"/>
  <c r="B57" i="8" s="1"/>
  <c r="K58" i="8"/>
  <c r="B58" i="8" s="1"/>
  <c r="K59" i="8"/>
  <c r="B59" i="8" s="1"/>
  <c r="K61" i="8"/>
  <c r="B61" i="8" s="1"/>
  <c r="K63" i="8"/>
  <c r="B63" i="8" s="1"/>
  <c r="K64" i="8"/>
  <c r="K65" i="8"/>
  <c r="K67" i="8"/>
  <c r="K68" i="8"/>
  <c r="K69" i="8"/>
  <c r="K70" i="8"/>
  <c r="K71" i="8"/>
  <c r="K74" i="8"/>
  <c r="K77" i="8"/>
  <c r="K78" i="8"/>
  <c r="K79" i="8"/>
  <c r="K80" i="8"/>
  <c r="K82" i="8"/>
  <c r="K83" i="8"/>
  <c r="K84" i="8"/>
  <c r="K86" i="8"/>
  <c r="K87" i="8"/>
  <c r="K88" i="8"/>
  <c r="K89" i="8"/>
  <c r="K90" i="8"/>
  <c r="K91" i="8"/>
  <c r="K92" i="8"/>
  <c r="K93" i="8"/>
  <c r="K94" i="8"/>
  <c r="K95" i="8"/>
  <c r="K96" i="8"/>
  <c r="K97" i="8"/>
  <c r="K98" i="8"/>
  <c r="K99" i="8"/>
  <c r="K100" i="8"/>
  <c r="K101" i="8"/>
  <c r="K102" i="8"/>
  <c r="K103" i="8"/>
  <c r="K104" i="8"/>
  <c r="K105" i="8"/>
  <c r="K106" i="8"/>
  <c r="K107" i="8"/>
  <c r="K108" i="8"/>
  <c r="K109" i="8"/>
  <c r="K110" i="8"/>
  <c r="K111" i="8"/>
  <c r="K112" i="8"/>
  <c r="K113" i="8"/>
  <c r="K114" i="8"/>
  <c r="K115" i="8"/>
  <c r="K116" i="8"/>
  <c r="K117" i="8"/>
  <c r="K118" i="8"/>
  <c r="K119" i="8"/>
  <c r="K120" i="8"/>
  <c r="K121" i="8"/>
  <c r="K122" i="8"/>
  <c r="K123" i="8"/>
  <c r="K124" i="8"/>
  <c r="K125" i="8"/>
  <c r="K126" i="8"/>
  <c r="K127" i="8"/>
  <c r="K128" i="8"/>
  <c r="K129" i="8"/>
  <c r="K130" i="8"/>
  <c r="K131" i="8"/>
  <c r="K132" i="8"/>
  <c r="K133" i="8"/>
  <c r="K134" i="8"/>
  <c r="K135" i="8"/>
  <c r="K136" i="8"/>
  <c r="K137" i="8"/>
  <c r="K138" i="8"/>
  <c r="K139" i="8"/>
  <c r="K140" i="8"/>
  <c r="K141" i="8"/>
  <c r="K142" i="8"/>
  <c r="K143" i="8"/>
  <c r="K144" i="8"/>
  <c r="K145" i="8"/>
  <c r="K146" i="8"/>
  <c r="K147" i="8"/>
  <c r="K148" i="8"/>
  <c r="K149" i="8"/>
  <c r="K150" i="8"/>
  <c r="K151" i="8"/>
  <c r="K152" i="8"/>
  <c r="K153" i="8"/>
  <c r="K154" i="8"/>
  <c r="K155" i="8"/>
  <c r="K156" i="8"/>
  <c r="K157" i="8"/>
  <c r="K158" i="8"/>
  <c r="K159" i="8"/>
  <c r="K160" i="8"/>
  <c r="K161" i="8"/>
  <c r="K162" i="8"/>
  <c r="K163" i="8"/>
  <c r="K164" i="8"/>
  <c r="K165" i="8"/>
  <c r="K166" i="8"/>
  <c r="K167" i="8"/>
  <c r="K168" i="8"/>
  <c r="K169" i="8"/>
  <c r="K170" i="8"/>
  <c r="K171" i="8"/>
  <c r="K172" i="8"/>
  <c r="H85" i="8"/>
  <c r="H84" i="8"/>
  <c r="H83" i="8"/>
  <c r="H82" i="8"/>
  <c r="H81" i="8"/>
  <c r="H80" i="8"/>
  <c r="H79" i="8"/>
  <c r="H78" i="8"/>
  <c r="H77" i="8"/>
  <c r="H76" i="8"/>
  <c r="H75" i="8"/>
  <c r="H74" i="8"/>
  <c r="H73" i="8"/>
  <c r="H72" i="8"/>
  <c r="H71" i="8"/>
  <c r="H70" i="8"/>
  <c r="H69" i="8"/>
  <c r="H68" i="8"/>
  <c r="H67" i="8"/>
  <c r="H66" i="8"/>
  <c r="H65" i="8"/>
  <c r="H64" i="8"/>
  <c r="H63" i="8"/>
  <c r="H62" i="8"/>
  <c r="H61" i="8"/>
  <c r="H60" i="8"/>
  <c r="H59" i="8"/>
  <c r="H58" i="8"/>
  <c r="H57" i="8"/>
  <c r="H56" i="8"/>
  <c r="H55" i="8"/>
  <c r="H54" i="8"/>
  <c r="H53" i="8"/>
  <c r="H52" i="8"/>
  <c r="H51" i="8"/>
  <c r="H50" i="8"/>
  <c r="H49" i="8"/>
  <c r="H48" i="8"/>
  <c r="H47" i="8"/>
  <c r="H46"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H9" i="8"/>
  <c r="H8" i="8"/>
  <c r="H7" i="8"/>
  <c r="H6" i="8"/>
  <c r="H5" i="8"/>
  <c r="H43" i="8" s="1"/>
  <c r="H45" i="8" s="1"/>
  <c r="H4" i="8"/>
  <c r="H3" i="8"/>
  <c r="K90" i="7"/>
  <c r="K91" i="7"/>
  <c r="B91" i="7" s="1"/>
  <c r="K93" i="7"/>
  <c r="K94" i="7"/>
  <c r="K95" i="7"/>
  <c r="H92" i="7"/>
  <c r="H91" i="7"/>
  <c r="H176" i="7"/>
  <c r="H175" i="7"/>
  <c r="H174" i="7"/>
  <c r="H173" i="7"/>
  <c r="H172" i="7"/>
  <c r="H171" i="7"/>
  <c r="H170" i="7"/>
  <c r="H169" i="7"/>
  <c r="H168" i="7"/>
  <c r="H167" i="7"/>
  <c r="H166" i="7"/>
  <c r="H165" i="7"/>
  <c r="H164" i="7"/>
  <c r="H147" i="7"/>
  <c r="H146" i="7"/>
  <c r="H145" i="7"/>
  <c r="H144" i="7"/>
  <c r="H143" i="7"/>
  <c r="H142" i="7"/>
  <c r="H141" i="7"/>
  <c r="H140" i="7"/>
  <c r="H139" i="7"/>
  <c r="H138" i="7"/>
  <c r="H137" i="7"/>
  <c r="H136" i="7"/>
  <c r="H132" i="7"/>
  <c r="H131" i="7"/>
  <c r="H130" i="7"/>
  <c r="H129" i="7"/>
  <c r="H128" i="7"/>
  <c r="H127" i="7"/>
  <c r="H126" i="7"/>
  <c r="H125" i="7"/>
  <c r="H124" i="7"/>
  <c r="H123" i="7"/>
  <c r="H122" i="7"/>
  <c r="H121" i="7"/>
  <c r="H120" i="7"/>
  <c r="H119" i="7"/>
  <c r="H118" i="7"/>
  <c r="H117" i="7"/>
  <c r="H116" i="7"/>
  <c r="H115" i="7"/>
  <c r="H114" i="7"/>
  <c r="H113" i="7"/>
  <c r="H112" i="7"/>
  <c r="H111" i="7"/>
  <c r="H110" i="7"/>
  <c r="H109" i="7"/>
  <c r="H108" i="7"/>
  <c r="H107" i="7"/>
  <c r="H106" i="7"/>
  <c r="H105" i="7"/>
  <c r="H104" i="7"/>
  <c r="H103" i="7"/>
  <c r="H102" i="7"/>
  <c r="H101" i="7"/>
  <c r="H100" i="7"/>
  <c r="H99" i="7"/>
  <c r="H98" i="7"/>
  <c r="H97" i="7"/>
  <c r="H96" i="7"/>
  <c r="H95" i="7"/>
  <c r="H94" i="7"/>
  <c r="H87" i="7"/>
  <c r="H86" i="7"/>
  <c r="H85" i="7"/>
  <c r="H84" i="7"/>
  <c r="H83" i="7"/>
  <c r="H82" i="7"/>
  <c r="H81" i="7"/>
  <c r="H80" i="7"/>
  <c r="H79" i="7"/>
  <c r="H78" i="7"/>
  <c r="H77" i="7"/>
  <c r="H76" i="7"/>
  <c r="H75" i="7"/>
  <c r="H74" i="7"/>
  <c r="H73" i="7"/>
  <c r="H72" i="7"/>
  <c r="H71" i="7"/>
  <c r="H70" i="7"/>
  <c r="H69" i="7"/>
  <c r="H68" i="7"/>
  <c r="H67" i="7"/>
  <c r="H66" i="7"/>
  <c r="H65" i="7"/>
  <c r="H64" i="7"/>
  <c r="H63" i="7"/>
  <c r="H62" i="7"/>
  <c r="H61" i="7"/>
  <c r="H60" i="7"/>
  <c r="H59" i="7"/>
  <c r="H58" i="7"/>
  <c r="H57" i="7"/>
  <c r="H56" i="7"/>
  <c r="H55" i="7"/>
  <c r="H54" i="7"/>
  <c r="H53" i="7"/>
  <c r="H52" i="7"/>
  <c r="H51" i="7"/>
  <c r="H50" i="7"/>
  <c r="H49" i="7"/>
  <c r="H48" i="7"/>
  <c r="H47" i="7"/>
  <c r="H46" i="7"/>
  <c r="H42" i="7"/>
  <c r="H41" i="7"/>
  <c r="H40" i="7"/>
  <c r="H39" i="7"/>
  <c r="H38" i="7"/>
  <c r="H37" i="7"/>
  <c r="H36" i="7"/>
  <c r="H35" i="7"/>
  <c r="H34" i="7"/>
  <c r="H33" i="7"/>
  <c r="H32" i="7"/>
  <c r="H31" i="7"/>
  <c r="H30" i="7"/>
  <c r="H29" i="7"/>
  <c r="H28" i="7"/>
  <c r="H27" i="7"/>
  <c r="H26" i="7"/>
  <c r="H25" i="7"/>
  <c r="H24" i="7"/>
  <c r="H23" i="7"/>
  <c r="H22" i="7"/>
  <c r="H21" i="7"/>
  <c r="H20" i="7"/>
  <c r="H19" i="7"/>
  <c r="H18" i="7"/>
  <c r="H17" i="7"/>
  <c r="H16" i="7"/>
  <c r="H15" i="7"/>
  <c r="H14" i="7"/>
  <c r="H13" i="7"/>
  <c r="H12" i="7"/>
  <c r="H11" i="7"/>
  <c r="H10" i="7"/>
  <c r="H9" i="7"/>
  <c r="H8" i="7"/>
  <c r="H7" i="7"/>
  <c r="H6" i="7"/>
  <c r="H5" i="7"/>
  <c r="H4" i="7"/>
  <c r="H3" i="7"/>
  <c r="K133" i="6"/>
  <c r="K134" i="6"/>
  <c r="K135" i="6"/>
  <c r="K136" i="6"/>
  <c r="K138" i="6"/>
  <c r="K139" i="6"/>
  <c r="K140" i="6"/>
  <c r="K141" i="6"/>
  <c r="K142" i="6"/>
  <c r="K145" i="6"/>
  <c r="K150" i="6"/>
  <c r="K151" i="6"/>
  <c r="K152" i="6"/>
  <c r="K154" i="6"/>
  <c r="K155" i="6"/>
  <c r="K156" i="6"/>
  <c r="K157" i="6"/>
  <c r="K159" i="6"/>
  <c r="K177" i="6"/>
  <c r="K178" i="6"/>
  <c r="K179" i="6"/>
  <c r="K180" i="6"/>
  <c r="K113" i="6"/>
  <c r="K114" i="6"/>
  <c r="K115" i="6"/>
  <c r="K117" i="6"/>
  <c r="K118" i="6"/>
  <c r="K119" i="6"/>
  <c r="K47" i="6"/>
  <c r="K49" i="6"/>
  <c r="K54" i="6"/>
  <c r="K55" i="6"/>
  <c r="K56" i="6"/>
  <c r="K57" i="6"/>
  <c r="K58" i="6"/>
  <c r="K59" i="6"/>
  <c r="K62" i="6"/>
  <c r="K63" i="6"/>
  <c r="K65" i="6"/>
  <c r="K66" i="6"/>
  <c r="K68" i="6"/>
  <c r="K69" i="6"/>
  <c r="K78" i="6"/>
  <c r="K79" i="6"/>
  <c r="K81" i="6"/>
  <c r="K82" i="6"/>
  <c r="K83" i="6"/>
  <c r="K84" i="6"/>
  <c r="K87" i="6"/>
  <c r="K88" i="6"/>
  <c r="H46" i="6"/>
  <c r="H45" i="6"/>
  <c r="H178" i="6"/>
  <c r="H177" i="6"/>
  <c r="H159" i="6"/>
  <c r="H158" i="6"/>
  <c r="H157" i="6"/>
  <c r="H156" i="6"/>
  <c r="H155" i="6"/>
  <c r="H154" i="6"/>
  <c r="H153" i="6"/>
  <c r="H152" i="6"/>
  <c r="H151" i="6"/>
  <c r="H150" i="6"/>
  <c r="H149" i="6"/>
  <c r="H148" i="6"/>
  <c r="H147" i="6"/>
  <c r="H146" i="6"/>
  <c r="H145" i="6"/>
  <c r="H144" i="6"/>
  <c r="H143" i="6"/>
  <c r="H142" i="6"/>
  <c r="H141" i="6"/>
  <c r="H140"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2" i="6"/>
  <c r="H91" i="6"/>
  <c r="H90" i="6"/>
  <c r="H89" i="6"/>
  <c r="H88" i="6"/>
  <c r="H87" i="6"/>
  <c r="H86" i="6"/>
  <c r="H85" i="6"/>
  <c r="H84"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H4" i="6"/>
  <c r="H3" i="6"/>
  <c r="H45" i="5"/>
  <c r="H44" i="5"/>
  <c r="H43" i="5"/>
  <c r="H42" i="5"/>
  <c r="H41" i="5"/>
  <c r="H40" i="5"/>
  <c r="H39" i="5"/>
  <c r="H38" i="5"/>
  <c r="H37" i="5"/>
  <c r="H36" i="5"/>
  <c r="H35" i="5"/>
  <c r="H34" i="5"/>
  <c r="H33" i="5"/>
  <c r="H32" i="5"/>
  <c r="H31" i="5"/>
  <c r="H30" i="5"/>
  <c r="H29" i="5"/>
  <c r="H28" i="5"/>
  <c r="H27" i="5"/>
  <c r="H26" i="5"/>
  <c r="H25" i="5"/>
  <c r="H24" i="5"/>
  <c r="H23" i="5"/>
  <c r="H22" i="5"/>
  <c r="H21" i="5"/>
  <c r="H20" i="5"/>
  <c r="H19" i="5"/>
  <c r="H18" i="5"/>
  <c r="H17" i="5"/>
  <c r="H16" i="5"/>
  <c r="H15" i="5"/>
  <c r="H14" i="5"/>
  <c r="H13" i="5"/>
  <c r="H12" i="5"/>
  <c r="H11" i="5"/>
  <c r="H10" i="5"/>
  <c r="H9" i="5"/>
  <c r="H8" i="5"/>
  <c r="H7" i="5"/>
  <c r="H6" i="5"/>
  <c r="H5" i="5"/>
  <c r="H4" i="5"/>
  <c r="H3" i="5"/>
  <c r="K128" i="4"/>
  <c r="K126" i="4"/>
  <c r="K132" i="3"/>
  <c r="K134" i="3"/>
  <c r="K135" i="3"/>
  <c r="K105" i="3"/>
  <c r="K134" i="4"/>
  <c r="K136" i="4"/>
  <c r="K137" i="4"/>
  <c r="K138" i="4"/>
  <c r="K139" i="4"/>
  <c r="K140" i="4"/>
  <c r="K141" i="4"/>
  <c r="K142" i="4"/>
  <c r="K150" i="4"/>
  <c r="K152" i="4"/>
  <c r="K153" i="4"/>
  <c r="K154" i="4"/>
  <c r="K157" i="4"/>
  <c r="K159" i="4"/>
  <c r="K160" i="4"/>
  <c r="K161" i="4"/>
  <c r="K162" i="4"/>
  <c r="K163" i="4"/>
  <c r="K133" i="4"/>
  <c r="K131" i="4"/>
  <c r="K92" i="4"/>
  <c r="K93" i="4"/>
  <c r="K96" i="4"/>
  <c r="K97" i="4"/>
  <c r="K100" i="4"/>
  <c r="K102" i="4"/>
  <c r="K103" i="4"/>
  <c r="K104" i="4"/>
  <c r="K107" i="4"/>
  <c r="K109" i="4"/>
  <c r="K111" i="4"/>
  <c r="K112" i="4"/>
  <c r="K113" i="4"/>
  <c r="K115" i="4"/>
  <c r="K119" i="4"/>
  <c r="K120" i="4"/>
  <c r="K121" i="4"/>
  <c r="K123" i="4"/>
  <c r="K129" i="4"/>
  <c r="K91" i="4"/>
  <c r="K51" i="4"/>
  <c r="K52" i="4"/>
  <c r="K53" i="4"/>
  <c r="K54" i="4"/>
  <c r="K55" i="4"/>
  <c r="K57" i="4"/>
  <c r="K58" i="4"/>
  <c r="K64" i="4"/>
  <c r="K65" i="4"/>
  <c r="K66" i="4"/>
  <c r="K67" i="4"/>
  <c r="K68" i="4"/>
  <c r="K69" i="4"/>
  <c r="K71" i="4"/>
  <c r="K72" i="4"/>
  <c r="K75" i="4"/>
  <c r="K76" i="4"/>
  <c r="K78" i="4"/>
  <c r="K79" i="4"/>
  <c r="K81" i="4"/>
  <c r="K82" i="4"/>
  <c r="K84" i="4"/>
  <c r="K86" i="4"/>
  <c r="K87" i="4"/>
  <c r="K13" i="4"/>
  <c r="K14" i="4"/>
  <c r="K17" i="4"/>
  <c r="K18" i="4"/>
  <c r="K22" i="4"/>
  <c r="K23" i="4"/>
  <c r="K25" i="4"/>
  <c r="K26" i="4"/>
  <c r="K28" i="4"/>
  <c r="K29" i="4"/>
  <c r="K35" i="4"/>
  <c r="K36" i="4"/>
  <c r="K37" i="4"/>
  <c r="K38" i="4"/>
  <c r="K41" i="4"/>
  <c r="K44" i="4"/>
  <c r="K90" i="4"/>
  <c r="K88" i="4"/>
  <c r="K47" i="4"/>
  <c r="K45" i="4"/>
  <c r="K177" i="3"/>
  <c r="K175" i="3"/>
  <c r="K47" i="3"/>
  <c r="K45" i="3"/>
  <c r="H166" i="4"/>
  <c r="H165" i="4"/>
  <c r="H164" i="4"/>
  <c r="H163" i="4"/>
  <c r="H162" i="4"/>
  <c r="H161" i="4"/>
  <c r="H160" i="4"/>
  <c r="H159" i="4"/>
  <c r="H158" i="4"/>
  <c r="H157" i="4"/>
  <c r="H156" i="4"/>
  <c r="H155" i="4"/>
  <c r="H154" i="4"/>
  <c r="H153" i="4"/>
  <c r="H152" i="4"/>
  <c r="H151" i="4"/>
  <c r="H150" i="4"/>
  <c r="H149" i="4"/>
  <c r="H148" i="4"/>
  <c r="H147" i="4"/>
  <c r="H146" i="4"/>
  <c r="H145" i="4"/>
  <c r="H144" i="4"/>
  <c r="H143" i="4"/>
  <c r="H142" i="4"/>
  <c r="H141" i="4"/>
  <c r="H140" i="4"/>
  <c r="H139" i="4"/>
  <c r="H138" i="4"/>
  <c r="H137" i="4"/>
  <c r="H136" i="4"/>
  <c r="H135" i="4"/>
  <c r="H134" i="4"/>
  <c r="H133" i="4"/>
  <c r="H132" i="4"/>
  <c r="H131" i="4"/>
  <c r="H130" i="4"/>
  <c r="H129" i="4"/>
  <c r="H124" i="4"/>
  <c r="H123" i="4"/>
  <c r="H122" i="4"/>
  <c r="H121" i="4"/>
  <c r="H120" i="4"/>
  <c r="H119" i="4"/>
  <c r="H118" i="4"/>
  <c r="H117" i="4"/>
  <c r="H116" i="4"/>
  <c r="H115" i="4"/>
  <c r="H114" i="4"/>
  <c r="H113" i="4"/>
  <c r="H112" i="4"/>
  <c r="H111" i="4"/>
  <c r="H110" i="4"/>
  <c r="H109" i="4"/>
  <c r="H108" i="4"/>
  <c r="H107" i="4"/>
  <c r="H106" i="4"/>
  <c r="H105" i="4"/>
  <c r="H104" i="4"/>
  <c r="H103" i="4"/>
  <c r="H102" i="4"/>
  <c r="H101" i="4"/>
  <c r="H100" i="4"/>
  <c r="H99" i="4"/>
  <c r="H98" i="4"/>
  <c r="H97" i="4"/>
  <c r="H95" i="4"/>
  <c r="H94" i="4"/>
  <c r="H93" i="4"/>
  <c r="H92" i="4"/>
  <c r="H91" i="4"/>
  <c r="H87" i="4"/>
  <c r="H83" i="4"/>
  <c r="H82" i="4"/>
  <c r="H81" i="4"/>
  <c r="H80" i="4"/>
  <c r="H79" i="4"/>
  <c r="H78" i="4"/>
  <c r="H77" i="4"/>
  <c r="H76" i="4"/>
  <c r="H75" i="4"/>
  <c r="H74" i="4"/>
  <c r="H73" i="4"/>
  <c r="H72" i="4"/>
  <c r="H71" i="4"/>
  <c r="H70" i="4"/>
  <c r="H69" i="4"/>
  <c r="H68" i="4"/>
  <c r="H67" i="4"/>
  <c r="H66" i="4"/>
  <c r="H65" i="4"/>
  <c r="H64" i="4"/>
  <c r="H63" i="4"/>
  <c r="H62" i="4"/>
  <c r="H61" i="4"/>
  <c r="H60" i="4"/>
  <c r="H59" i="4"/>
  <c r="H58" i="4"/>
  <c r="H57" i="4"/>
  <c r="H56" i="4"/>
  <c r="H55" i="4"/>
  <c r="H54" i="4"/>
  <c r="H53" i="4"/>
  <c r="H52" i="4"/>
  <c r="H51" i="4"/>
  <c r="H50" i="4"/>
  <c r="H49" i="4"/>
  <c r="H43" i="4"/>
  <c r="H42" i="4"/>
  <c r="H41" i="4"/>
  <c r="H40" i="4"/>
  <c r="H39" i="4"/>
  <c r="H38" i="4"/>
  <c r="H37" i="4"/>
  <c r="H36" i="4"/>
  <c r="H35" i="4"/>
  <c r="H34" i="4"/>
  <c r="H33" i="4"/>
  <c r="H32" i="4"/>
  <c r="H31" i="4"/>
  <c r="H30" i="4"/>
  <c r="H29" i="4"/>
  <c r="H28" i="4"/>
  <c r="H27" i="4"/>
  <c r="H26" i="4"/>
  <c r="H25" i="4"/>
  <c r="H24" i="4"/>
  <c r="H23" i="4"/>
  <c r="H22" i="4"/>
  <c r="H21" i="4"/>
  <c r="H20" i="4"/>
  <c r="H19" i="4"/>
  <c r="H18" i="4"/>
  <c r="H17" i="4"/>
  <c r="H16" i="4"/>
  <c r="H15" i="4"/>
  <c r="H14" i="4"/>
  <c r="H13" i="4"/>
  <c r="H12" i="4"/>
  <c r="H11" i="4"/>
  <c r="H10" i="4"/>
  <c r="H9" i="4"/>
  <c r="H8" i="4"/>
  <c r="H7" i="4"/>
  <c r="H6" i="4"/>
  <c r="H5" i="4"/>
  <c r="H4" i="4"/>
  <c r="H3" i="4"/>
  <c r="H218" i="3"/>
  <c r="H217" i="3"/>
  <c r="H214" i="3"/>
  <c r="H213" i="3"/>
  <c r="H212" i="3"/>
  <c r="H211" i="3"/>
  <c r="H210" i="3"/>
  <c r="H209" i="3"/>
  <c r="H208" i="3"/>
  <c r="H207" i="3"/>
  <c r="H206" i="3"/>
  <c r="H205" i="3"/>
  <c r="H204" i="3"/>
  <c r="H203" i="3"/>
  <c r="H202" i="3"/>
  <c r="H201" i="3"/>
  <c r="H200" i="3"/>
  <c r="H199" i="3"/>
  <c r="H198" i="3"/>
  <c r="H197" i="3"/>
  <c r="H196" i="3"/>
  <c r="H195" i="3"/>
  <c r="H194" i="3"/>
  <c r="H193" i="3"/>
  <c r="H192" i="3"/>
  <c r="H191" i="3"/>
  <c r="H190" i="3"/>
  <c r="H189" i="3"/>
  <c r="H188" i="3"/>
  <c r="H187" i="3"/>
  <c r="H186" i="3"/>
  <c r="H185" i="3"/>
  <c r="H184" i="3"/>
  <c r="H183" i="3"/>
  <c r="H182" i="3"/>
  <c r="H181" i="3"/>
  <c r="H180" i="3"/>
  <c r="H179" i="3"/>
  <c r="H174" i="3"/>
  <c r="H173" i="3"/>
  <c r="H172" i="3"/>
  <c r="H171" i="3"/>
  <c r="H170" i="3"/>
  <c r="H169" i="3"/>
  <c r="H168" i="3"/>
  <c r="H167" i="3"/>
  <c r="H166" i="3"/>
  <c r="H165" i="3"/>
  <c r="H164" i="3"/>
  <c r="H163" i="3"/>
  <c r="H162" i="3"/>
  <c r="H161" i="3"/>
  <c r="H160" i="3"/>
  <c r="H159" i="3"/>
  <c r="H158" i="3"/>
  <c r="H157" i="3"/>
  <c r="H156" i="3"/>
  <c r="H155" i="3"/>
  <c r="H154" i="3"/>
  <c r="H153" i="3"/>
  <c r="H152" i="3"/>
  <c r="H151" i="3"/>
  <c r="H150" i="3"/>
  <c r="H149" i="3"/>
  <c r="H148" i="3"/>
  <c r="H147" i="3"/>
  <c r="H146" i="3"/>
  <c r="H145" i="3"/>
  <c r="H144" i="3"/>
  <c r="H143" i="3"/>
  <c r="H142" i="3"/>
  <c r="H141" i="3"/>
  <c r="H140" i="3"/>
  <c r="H139" i="3"/>
  <c r="H138" i="3"/>
  <c r="H137" i="3"/>
  <c r="H136" i="3"/>
  <c r="H135" i="3"/>
  <c r="H131" i="3"/>
  <c r="H130" i="3"/>
  <c r="H129" i="3"/>
  <c r="H128" i="3"/>
  <c r="H127" i="3"/>
  <c r="H126" i="3"/>
  <c r="H125" i="3"/>
  <c r="H124" i="3"/>
  <c r="H123" i="3"/>
  <c r="H122" i="3"/>
  <c r="H121" i="3"/>
  <c r="H120" i="3"/>
  <c r="H119" i="3"/>
  <c r="H118" i="3"/>
  <c r="H117" i="3"/>
  <c r="H116" i="3"/>
  <c r="H115" i="3"/>
  <c r="H114" i="3"/>
  <c r="H113" i="3"/>
  <c r="H112" i="3"/>
  <c r="H111" i="3"/>
  <c r="H110" i="3"/>
  <c r="H109" i="3"/>
  <c r="H108" i="3"/>
  <c r="H107" i="3"/>
  <c r="H106" i="3"/>
  <c r="H105" i="3"/>
  <c r="H104" i="3"/>
  <c r="H103" i="3"/>
  <c r="H102" i="3"/>
  <c r="H101" i="3"/>
  <c r="H100" i="3"/>
  <c r="H99" i="3"/>
  <c r="H98" i="3"/>
  <c r="H97" i="3"/>
  <c r="H96" i="3"/>
  <c r="H95" i="3"/>
  <c r="H93" i="3"/>
  <c r="H60" i="3"/>
  <c r="H59" i="3"/>
  <c r="H58" i="3"/>
  <c r="H57" i="3"/>
  <c r="H56" i="3"/>
  <c r="H55" i="3"/>
  <c r="H54" i="3"/>
  <c r="H53" i="3"/>
  <c r="H52" i="3"/>
  <c r="H50" i="3"/>
  <c r="H48" i="3"/>
  <c r="H44" i="3"/>
  <c r="H43" i="3"/>
  <c r="H42" i="3"/>
  <c r="H41" i="3"/>
  <c r="H40" i="3"/>
  <c r="H39" i="3"/>
  <c r="H38" i="3"/>
  <c r="H37" i="3"/>
  <c r="H36" i="3"/>
  <c r="H35" i="3"/>
  <c r="H34" i="3"/>
  <c r="H33" i="3"/>
  <c r="H32" i="3"/>
  <c r="H31" i="3"/>
  <c r="H30" i="3"/>
  <c r="H29" i="3"/>
  <c r="H28" i="3"/>
  <c r="H27" i="3"/>
  <c r="H26" i="3"/>
  <c r="H25" i="3"/>
  <c r="H24" i="3"/>
  <c r="H23" i="3"/>
  <c r="H22" i="3"/>
  <c r="H21" i="3"/>
  <c r="H20" i="3"/>
  <c r="H19" i="3"/>
  <c r="H18" i="3"/>
  <c r="H17" i="3"/>
  <c r="H16" i="3"/>
  <c r="H15" i="3"/>
  <c r="H14" i="3"/>
  <c r="H13" i="3"/>
  <c r="H12" i="3"/>
  <c r="H11" i="3"/>
  <c r="H10" i="3"/>
  <c r="H9" i="3"/>
  <c r="H7" i="3"/>
  <c r="H5" i="3"/>
  <c r="H4" i="3"/>
  <c r="H3" i="3"/>
  <c r="H89" i="3"/>
  <c r="H88" i="3"/>
  <c r="H87" i="3"/>
  <c r="H86" i="3"/>
  <c r="H85" i="3"/>
  <c r="H84" i="3"/>
  <c r="H83" i="3"/>
  <c r="H81" i="3"/>
  <c r="H80" i="3"/>
  <c r="H79" i="3"/>
  <c r="H78" i="3"/>
  <c r="H77" i="3"/>
  <c r="H76" i="3"/>
  <c r="H75" i="3"/>
  <c r="H74" i="3"/>
  <c r="H73" i="3"/>
  <c r="H72" i="3"/>
  <c r="H71" i="3"/>
  <c r="H70" i="3"/>
  <c r="H69" i="3"/>
  <c r="H68" i="3"/>
  <c r="H67" i="3"/>
  <c r="H66" i="3"/>
  <c r="H65" i="3"/>
  <c r="H64" i="3"/>
  <c r="H63" i="3"/>
  <c r="H62" i="3"/>
  <c r="H61" i="3"/>
  <c r="H82" i="3"/>
  <c r="K80" i="3"/>
  <c r="B80" i="3" s="1"/>
  <c r="K81" i="3"/>
  <c r="B81" i="3" s="1"/>
  <c r="K83" i="3"/>
  <c r="B83" i="3" s="1"/>
  <c r="K84" i="3"/>
  <c r="K85" i="3"/>
  <c r="K86" i="3"/>
  <c r="K88" i="3"/>
  <c r="H5" i="2"/>
  <c r="H3" i="2"/>
  <c r="H164" i="1"/>
  <c r="H162" i="1"/>
  <c r="H161" i="1"/>
  <c r="H160" i="1"/>
  <c r="H159" i="1"/>
  <c r="H156" i="1"/>
  <c r="H152" i="1"/>
  <c r="H151" i="1"/>
  <c r="H150" i="1"/>
  <c r="H149" i="1"/>
  <c r="H148" i="1"/>
  <c r="H147" i="1"/>
  <c r="H146" i="1"/>
  <c r="H145" i="1"/>
  <c r="H144" i="1"/>
  <c r="H143" i="1"/>
  <c r="H142" i="1"/>
  <c r="H140" i="1"/>
  <c r="H138" i="1"/>
  <c r="H136" i="1"/>
  <c r="H134" i="1"/>
  <c r="F135" i="1" s="1"/>
  <c r="H132" i="1"/>
  <c r="H130" i="1"/>
  <c r="H128" i="1"/>
  <c r="H127" i="1"/>
  <c r="H123" i="1"/>
  <c r="F103" i="1"/>
  <c r="H103" i="1" s="1"/>
  <c r="H43" i="14" l="1"/>
  <c r="H45" i="14" s="1"/>
  <c r="H87" i="14" s="1"/>
  <c r="H45" i="13"/>
  <c r="H47" i="13" s="1"/>
  <c r="H87" i="13" s="1"/>
  <c r="H43" i="12"/>
  <c r="H45" i="12" s="1"/>
  <c r="H46" i="5"/>
  <c r="H31" i="2"/>
  <c r="A13" i="62"/>
  <c r="H14" i="62"/>
  <c r="G32" i="34"/>
  <c r="H12" i="59"/>
  <c r="A8" i="59"/>
  <c r="A7" i="55"/>
  <c r="H10" i="54"/>
  <c r="A7" i="54"/>
  <c r="H12" i="53"/>
  <c r="A9" i="53"/>
  <c r="H10" i="52"/>
  <c r="A9" i="52"/>
  <c r="A7" i="51"/>
  <c r="H10" i="48"/>
  <c r="A10" i="48" s="1"/>
  <c r="H11" i="48"/>
  <c r="A11" i="48" s="1"/>
  <c r="A7" i="48"/>
  <c r="H11" i="47"/>
  <c r="A11" i="47" s="1"/>
  <c r="A10" i="47"/>
  <c r="A7" i="46"/>
  <c r="A8" i="44"/>
  <c r="A7" i="43"/>
  <c r="A8" i="42"/>
  <c r="A8" i="41"/>
  <c r="H12" i="40"/>
  <c r="A10" i="40"/>
  <c r="A7" i="39"/>
  <c r="A17" i="56"/>
  <c r="H20" i="56"/>
  <c r="H23" i="56"/>
  <c r="A23" i="56" s="1"/>
  <c r="A9" i="61"/>
  <c r="H10" i="61"/>
  <c r="A7" i="60"/>
  <c r="H8" i="60"/>
  <c r="H9" i="60"/>
  <c r="A7" i="58"/>
  <c r="H9" i="58"/>
  <c r="H10" i="58" s="1"/>
  <c r="A10" i="55"/>
  <c r="H11" i="55"/>
  <c r="A8" i="51"/>
  <c r="H9" i="51"/>
  <c r="H12" i="51"/>
  <c r="A12" i="51" s="1"/>
  <c r="A8" i="46"/>
  <c r="H9" i="46"/>
  <c r="A12" i="45"/>
  <c r="H13" i="45"/>
  <c r="A13" i="45" s="1"/>
  <c r="H15" i="45"/>
  <c r="A15" i="45" s="1"/>
  <c r="H14" i="45"/>
  <c r="A14" i="45" s="1"/>
  <c r="H11" i="44"/>
  <c r="H8" i="43"/>
  <c r="H11" i="42"/>
  <c r="H10" i="41"/>
  <c r="A11" i="40"/>
  <c r="H8" i="39"/>
  <c r="H9" i="39"/>
  <c r="H10" i="39"/>
  <c r="H11" i="39"/>
  <c r="A8" i="38"/>
  <c r="H11" i="38"/>
  <c r="A7" i="36"/>
  <c r="H10" i="36"/>
  <c r="A10" i="35"/>
  <c r="H13" i="35"/>
  <c r="A12" i="35"/>
  <c r="A11" i="35"/>
  <c r="H15" i="35"/>
  <c r="H38" i="15"/>
  <c r="H40" i="15" s="1"/>
  <c r="H80" i="15" s="1"/>
  <c r="H82" i="15" s="1"/>
  <c r="H120" i="15" s="1"/>
  <c r="H122" i="15" s="1"/>
  <c r="H163" i="15" s="1"/>
  <c r="H165" i="15" s="1"/>
  <c r="H198" i="15" s="1"/>
  <c r="H200" i="15" s="1"/>
  <c r="H239" i="15" s="1"/>
  <c r="H86" i="8"/>
  <c r="H47" i="6"/>
  <c r="H49" i="6" s="1"/>
  <c r="H93" i="6" s="1"/>
  <c r="H95" i="6" s="1"/>
  <c r="H136" i="6" s="1"/>
  <c r="H138" i="6" s="1"/>
  <c r="H179" i="6" s="1"/>
  <c r="H45" i="3"/>
  <c r="H47" i="3" s="1"/>
  <c r="H90" i="3" s="1"/>
  <c r="H92" i="3" s="1"/>
  <c r="H132" i="3" s="1"/>
  <c r="K51" i="29"/>
  <c r="K21" i="28"/>
  <c r="K23" i="28"/>
  <c r="K21" i="26"/>
  <c r="H458" i="20"/>
  <c r="H460" i="20" s="1"/>
  <c r="H496" i="20" s="1"/>
  <c r="H498" i="20" s="1"/>
  <c r="H534" i="20" s="1"/>
  <c r="H536" i="20" s="1"/>
  <c r="H573" i="20" s="1"/>
  <c r="H575" i="20" s="1"/>
  <c r="H611" i="20" s="1"/>
  <c r="H613" i="20" s="1"/>
  <c r="H650" i="20" s="1"/>
  <c r="H652" i="20" s="1"/>
  <c r="H688" i="20" s="1"/>
  <c r="H690" i="20" s="1"/>
  <c r="H727" i="20" s="1"/>
  <c r="H729" i="20" s="1"/>
  <c r="H764" i="20" s="1"/>
  <c r="H766" i="20" s="1"/>
  <c r="H802" i="20" s="1"/>
  <c r="H804" i="20" s="1"/>
  <c r="H840" i="20" s="1"/>
  <c r="H842" i="20" s="1"/>
  <c r="K13" i="17"/>
  <c r="K18" i="16"/>
  <c r="K27" i="14"/>
  <c r="K16" i="13"/>
  <c r="H85" i="12"/>
  <c r="H87" i="12" s="1"/>
  <c r="H129" i="12" s="1"/>
  <c r="H18" i="33" s="1"/>
  <c r="K20" i="12"/>
  <c r="H44" i="11"/>
  <c r="H46" i="11" s="1"/>
  <c r="H87" i="11" s="1"/>
  <c r="H17" i="33" s="1"/>
  <c r="H44" i="9"/>
  <c r="H46" i="9" s="1"/>
  <c r="H85" i="9" s="1"/>
  <c r="H87" i="9" s="1"/>
  <c r="H123" i="9" s="1"/>
  <c r="H125" i="9" s="1"/>
  <c r="H164" i="9" s="1"/>
  <c r="H15" i="33" s="1"/>
  <c r="H43" i="7"/>
  <c r="H45" i="7" s="1"/>
  <c r="H88" i="7" s="1"/>
  <c r="H90" i="7" s="1"/>
  <c r="H133" i="7" s="1"/>
  <c r="H45" i="4"/>
  <c r="H47" i="4" s="1"/>
  <c r="H36" i="33"/>
  <c r="H35" i="33"/>
  <c r="H34" i="33"/>
  <c r="H33" i="33"/>
  <c r="H32" i="33"/>
  <c r="H31" i="33"/>
  <c r="H30" i="33"/>
  <c r="H29" i="33"/>
  <c r="H27" i="33"/>
  <c r="H25" i="33"/>
  <c r="H24" i="33"/>
  <c r="H23" i="33"/>
  <c r="H22" i="33"/>
  <c r="K11" i="3"/>
  <c r="K12" i="3"/>
  <c r="B12" i="3" s="1"/>
  <c r="K13" i="3"/>
  <c r="B13" i="3" s="1"/>
  <c r="K15" i="3"/>
  <c r="B15" i="3" s="1"/>
  <c r="K16" i="3"/>
  <c r="B16" i="3" s="1"/>
  <c r="K17" i="3"/>
  <c r="B17" i="3" s="1"/>
  <c r="K19" i="3"/>
  <c r="B19" i="3" s="1"/>
  <c r="K20" i="3"/>
  <c r="B20" i="3" s="1"/>
  <c r="K22" i="3"/>
  <c r="B22" i="3" s="1"/>
  <c r="K23" i="3"/>
  <c r="B23" i="3" s="1"/>
  <c r="K25" i="3"/>
  <c r="B25" i="3" s="1"/>
  <c r="K26" i="3"/>
  <c r="B26" i="3" s="1"/>
  <c r="K28" i="3"/>
  <c r="B28" i="3" s="1"/>
  <c r="K29" i="3"/>
  <c r="B29" i="3" s="1"/>
  <c r="K32" i="3"/>
  <c r="B32" i="3" s="1"/>
  <c r="K33" i="3"/>
  <c r="B33" i="3" s="1"/>
  <c r="K34" i="3"/>
  <c r="B34" i="3" s="1"/>
  <c r="K35" i="3"/>
  <c r="B35" i="3" s="1"/>
  <c r="K38" i="3"/>
  <c r="B38" i="3" s="1"/>
  <c r="K40" i="3"/>
  <c r="B40" i="3" s="1"/>
  <c r="K43" i="3"/>
  <c r="B43" i="3" s="1"/>
  <c r="K48" i="3"/>
  <c r="B48" i="3" s="1"/>
  <c r="K50" i="3"/>
  <c r="B50" i="3" s="1"/>
  <c r="K52" i="3"/>
  <c r="B52" i="3" s="1"/>
  <c r="K54" i="3"/>
  <c r="B54" i="3" s="1"/>
  <c r="K55" i="3"/>
  <c r="B55" i="3" s="1"/>
  <c r="K61" i="3"/>
  <c r="B61" i="3" s="1"/>
  <c r="K62" i="3"/>
  <c r="B62" i="3" s="1"/>
  <c r="K64" i="3"/>
  <c r="B64" i="3" s="1"/>
  <c r="K65" i="3"/>
  <c r="B65" i="3" s="1"/>
  <c r="K67" i="3"/>
  <c r="B67" i="3" s="1"/>
  <c r="K69" i="3"/>
  <c r="B69" i="3" s="1"/>
  <c r="K71" i="3"/>
  <c r="B71" i="3" s="1"/>
  <c r="K72" i="3"/>
  <c r="B72" i="3" s="1"/>
  <c r="K74" i="3"/>
  <c r="B74" i="3" s="1"/>
  <c r="K75" i="3"/>
  <c r="B75" i="3" s="1"/>
  <c r="K77" i="3"/>
  <c r="B77" i="3" s="1"/>
  <c r="K78" i="3"/>
  <c r="B78" i="3" s="1"/>
  <c r="B84" i="3"/>
  <c r="B86" i="3"/>
  <c r="B88" i="3"/>
  <c r="K90" i="3"/>
  <c r="K92" i="3"/>
  <c r="K93" i="3"/>
  <c r="B93" i="3" s="1"/>
  <c r="K95" i="3"/>
  <c r="B95" i="3" s="1"/>
  <c r="K99" i="3"/>
  <c r="B99" i="3" s="1"/>
  <c r="K100" i="3"/>
  <c r="B100" i="3" s="1"/>
  <c r="B105" i="3"/>
  <c r="K107" i="3"/>
  <c r="B107" i="3" s="1"/>
  <c r="K108" i="3"/>
  <c r="B108" i="3" s="1"/>
  <c r="K109" i="3"/>
  <c r="B109" i="3" s="1"/>
  <c r="K111" i="3"/>
  <c r="B111" i="3" s="1"/>
  <c r="K113" i="3"/>
  <c r="B113" i="3" s="1"/>
  <c r="K115" i="3"/>
  <c r="B115" i="3" s="1"/>
  <c r="K117" i="3"/>
  <c r="B117" i="3" s="1"/>
  <c r="K118" i="3"/>
  <c r="B118" i="3" s="1"/>
  <c r="K120" i="3"/>
  <c r="B120" i="3" s="1"/>
  <c r="K121" i="3"/>
  <c r="B121" i="3" s="1"/>
  <c r="K122" i="3"/>
  <c r="K123" i="3"/>
  <c r="B123" i="3" s="1"/>
  <c r="K124" i="3"/>
  <c r="B124" i="3" s="1"/>
  <c r="K125" i="3"/>
  <c r="B125" i="3" s="1"/>
  <c r="K128" i="3"/>
  <c r="B128" i="3" s="1"/>
  <c r="B135" i="3"/>
  <c r="K136" i="3"/>
  <c r="B136" i="3" s="1"/>
  <c r="K137" i="3"/>
  <c r="B137" i="3" s="1"/>
  <c r="K141" i="3"/>
  <c r="B141" i="3" s="1"/>
  <c r="K142" i="3"/>
  <c r="B142" i="3" s="1"/>
  <c r="K143" i="3"/>
  <c r="B143" i="3" s="1"/>
  <c r="K145" i="3"/>
  <c r="K146" i="3"/>
  <c r="B146" i="3" s="1"/>
  <c r="K147" i="3"/>
  <c r="K148" i="3"/>
  <c r="B148" i="3" s="1"/>
  <c r="K151" i="3"/>
  <c r="B151" i="3" s="1"/>
  <c r="K152" i="3"/>
  <c r="B152" i="3" s="1"/>
  <c r="K154" i="3"/>
  <c r="K155" i="3"/>
  <c r="K156" i="3"/>
  <c r="K157" i="3"/>
  <c r="B157" i="3" s="1"/>
  <c r="K159" i="3"/>
  <c r="B159" i="3" s="1"/>
  <c r="K160" i="3"/>
  <c r="B160" i="3" s="1"/>
  <c r="K161" i="3"/>
  <c r="B161" i="3" s="1"/>
  <c r="K163" i="3"/>
  <c r="B163" i="3" s="1"/>
  <c r="K165" i="3"/>
  <c r="B165" i="3" s="1"/>
  <c r="K166" i="3"/>
  <c r="B166" i="3" s="1"/>
  <c r="K167" i="3"/>
  <c r="B167" i="3" s="1"/>
  <c r="K169" i="3"/>
  <c r="K170" i="3"/>
  <c r="K171" i="3"/>
  <c r="K172" i="3"/>
  <c r="B172" i="3" s="1"/>
  <c r="K179" i="3"/>
  <c r="B179" i="3" s="1"/>
  <c r="K180" i="3"/>
  <c r="B180" i="3" s="1"/>
  <c r="K183" i="3"/>
  <c r="B183" i="3" s="1"/>
  <c r="K186" i="3"/>
  <c r="K187" i="3"/>
  <c r="B187" i="3" s="1"/>
  <c r="K188" i="3"/>
  <c r="B188" i="3" s="1"/>
  <c r="K189" i="3"/>
  <c r="B189" i="3" s="1"/>
  <c r="K191" i="3"/>
  <c r="K192" i="3"/>
  <c r="K195" i="3"/>
  <c r="B195" i="3" s="1"/>
  <c r="K196" i="3"/>
  <c r="B196" i="3" s="1"/>
  <c r="K197" i="3"/>
  <c r="B197" i="3" s="1"/>
  <c r="K200" i="3"/>
  <c r="B200" i="3" s="1"/>
  <c r="K201" i="3"/>
  <c r="B201" i="3" s="1"/>
  <c r="K202" i="3"/>
  <c r="B202" i="3" s="1"/>
  <c r="K203" i="3"/>
  <c r="B203" i="3" s="1"/>
  <c r="K204" i="3"/>
  <c r="B204" i="3" s="1"/>
  <c r="K205" i="3"/>
  <c r="B205" i="3" s="1"/>
  <c r="K206" i="3"/>
  <c r="B206" i="3" s="1"/>
  <c r="K207" i="3"/>
  <c r="B207" i="3" s="1"/>
  <c r="K208" i="3"/>
  <c r="B208" i="3" s="1"/>
  <c r="K209" i="3"/>
  <c r="B209" i="3" s="1"/>
  <c r="K210" i="3"/>
  <c r="B210" i="3" s="1"/>
  <c r="K211" i="3"/>
  <c r="B211" i="3" s="1"/>
  <c r="K212" i="3"/>
  <c r="B212" i="3" s="1"/>
  <c r="K213" i="3"/>
  <c r="B213" i="3" s="1"/>
  <c r="K214" i="3"/>
  <c r="B214" i="3" s="1"/>
  <c r="K217" i="3"/>
  <c r="B217" i="3" s="1"/>
  <c r="K218" i="3"/>
  <c r="B218" i="3" s="1"/>
  <c r="K3" i="4"/>
  <c r="K4" i="4"/>
  <c r="K5" i="4"/>
  <c r="K6" i="4"/>
  <c r="K7" i="4"/>
  <c r="K8" i="4"/>
  <c r="K9" i="4"/>
  <c r="B9" i="4" s="1"/>
  <c r="K10" i="4"/>
  <c r="B10" i="4" s="1"/>
  <c r="K12" i="4"/>
  <c r="B12" i="4" s="1"/>
  <c r="B17" i="4"/>
  <c r="B25" i="4"/>
  <c r="B35" i="4"/>
  <c r="B41" i="4"/>
  <c r="K49" i="4"/>
  <c r="B49" i="4" s="1"/>
  <c r="B51" i="4"/>
  <c r="B52" i="4"/>
  <c r="B54" i="4"/>
  <c r="B57" i="4"/>
  <c r="B58" i="4"/>
  <c r="B64" i="4"/>
  <c r="B65" i="4"/>
  <c r="B66" i="4"/>
  <c r="B67" i="4"/>
  <c r="B69" i="4"/>
  <c r="B71" i="4"/>
  <c r="B72" i="4"/>
  <c r="B75" i="4"/>
  <c r="B76" i="4"/>
  <c r="B78" i="4"/>
  <c r="B81" i="4"/>
  <c r="B91" i="4"/>
  <c r="B92" i="4"/>
  <c r="B93" i="4"/>
  <c r="B97" i="4"/>
  <c r="B100" i="4"/>
  <c r="B102" i="4"/>
  <c r="B103" i="4"/>
  <c r="B104" i="4"/>
  <c r="B107" i="4"/>
  <c r="B109" i="4"/>
  <c r="B111" i="4"/>
  <c r="B112" i="4"/>
  <c r="B113" i="4"/>
  <c r="B115" i="4"/>
  <c r="B119" i="4"/>
  <c r="B120" i="4"/>
  <c r="B123" i="4"/>
  <c r="K132" i="4"/>
  <c r="B132" i="4" s="1"/>
  <c r="B134" i="4"/>
  <c r="B137" i="4"/>
  <c r="B138" i="4"/>
  <c r="B139" i="4"/>
  <c r="B140" i="4"/>
  <c r="B141" i="4"/>
  <c r="B152" i="4"/>
  <c r="B153" i="4"/>
  <c r="B154" i="4"/>
  <c r="B157" i="4"/>
  <c r="K165" i="4"/>
  <c r="K166" i="4"/>
  <c r="K167" i="4"/>
  <c r="K10" i="5"/>
  <c r="K9" i="5"/>
  <c r="K11" i="5"/>
  <c r="K12" i="5"/>
  <c r="K13" i="5"/>
  <c r="K14" i="5"/>
  <c r="K17" i="5"/>
  <c r="K18" i="5"/>
  <c r="K19" i="5"/>
  <c r="K20" i="5"/>
  <c r="K21" i="5"/>
  <c r="K22" i="5"/>
  <c r="B22" i="5" s="1"/>
  <c r="K24" i="5"/>
  <c r="B24" i="5" s="1"/>
  <c r="K25" i="5"/>
  <c r="K26" i="5"/>
  <c r="K27" i="5"/>
  <c r="B27" i="5" s="1"/>
  <c r="K28" i="5"/>
  <c r="K29" i="5"/>
  <c r="K31" i="5"/>
  <c r="K32" i="5"/>
  <c r="K34" i="5"/>
  <c r="K35" i="5"/>
  <c r="K36" i="5"/>
  <c r="K37" i="5"/>
  <c r="K42" i="5"/>
  <c r="B42" i="5" s="1"/>
  <c r="K43" i="5"/>
  <c r="K44" i="5"/>
  <c r="B44" i="5" s="1"/>
  <c r="K97" i="31"/>
  <c r="K96" i="31"/>
  <c r="K95" i="31"/>
  <c r="K94" i="31"/>
  <c r="K93" i="31"/>
  <c r="K92" i="31"/>
  <c r="K91" i="31"/>
  <c r="K90" i="31"/>
  <c r="K89" i="31"/>
  <c r="K88" i="31"/>
  <c r="K87" i="31"/>
  <c r="K86" i="31"/>
  <c r="K85" i="31"/>
  <c r="K84" i="31"/>
  <c r="K83" i="31"/>
  <c r="K82" i="31"/>
  <c r="K81" i="31"/>
  <c r="K80" i="31"/>
  <c r="K79" i="31"/>
  <c r="K78" i="31"/>
  <c r="K77" i="31"/>
  <c r="K76" i="31"/>
  <c r="K75" i="31"/>
  <c r="K74" i="31"/>
  <c r="K73" i="31"/>
  <c r="K72" i="31"/>
  <c r="K71" i="31"/>
  <c r="K70" i="31"/>
  <c r="K69" i="31"/>
  <c r="K68" i="31"/>
  <c r="K67" i="31"/>
  <c r="K66" i="31"/>
  <c r="K65" i="31"/>
  <c r="K64" i="31"/>
  <c r="K63" i="31"/>
  <c r="K62" i="31"/>
  <c r="K61" i="31"/>
  <c r="K60" i="31"/>
  <c r="K59" i="31"/>
  <c r="K58" i="31"/>
  <c r="K57" i="31"/>
  <c r="K56" i="31"/>
  <c r="K55" i="31"/>
  <c r="K54" i="31"/>
  <c r="K53" i="31"/>
  <c r="K52" i="31"/>
  <c r="K51" i="31"/>
  <c r="K50" i="31"/>
  <c r="K49" i="31"/>
  <c r="K48" i="31"/>
  <c r="K47" i="31"/>
  <c r="K46" i="31"/>
  <c r="K45" i="31"/>
  <c r="K10" i="31"/>
  <c r="B10" i="31" s="1"/>
  <c r="K9" i="31"/>
  <c r="B9" i="31" s="1"/>
  <c r="F8" i="31"/>
  <c r="H8" i="31" s="1"/>
  <c r="H7" i="31"/>
  <c r="K6" i="31"/>
  <c r="K5" i="31"/>
  <c r="K7" i="31" s="1"/>
  <c r="K141" i="30"/>
  <c r="K140" i="30"/>
  <c r="K139" i="30"/>
  <c r="K138" i="30"/>
  <c r="K137" i="30"/>
  <c r="K136" i="30"/>
  <c r="K135" i="30"/>
  <c r="K134" i="30"/>
  <c r="K133" i="30"/>
  <c r="K132" i="30"/>
  <c r="K131" i="30"/>
  <c r="K130" i="30"/>
  <c r="K129" i="30"/>
  <c r="K128" i="30"/>
  <c r="K127" i="30"/>
  <c r="K126" i="30"/>
  <c r="K125" i="30"/>
  <c r="K124" i="30"/>
  <c r="K123" i="30"/>
  <c r="K122" i="30"/>
  <c r="K121" i="30"/>
  <c r="K120" i="30"/>
  <c r="K119" i="30"/>
  <c r="K118" i="30"/>
  <c r="K117" i="30"/>
  <c r="K116" i="30"/>
  <c r="K115" i="30"/>
  <c r="K114" i="30"/>
  <c r="K113" i="30"/>
  <c r="K112" i="30"/>
  <c r="K111" i="30"/>
  <c r="K110" i="30"/>
  <c r="K109" i="30"/>
  <c r="K108" i="30"/>
  <c r="K107" i="30"/>
  <c r="K106" i="30"/>
  <c r="K105" i="30"/>
  <c r="K104" i="30"/>
  <c r="K103" i="30"/>
  <c r="K102" i="30"/>
  <c r="K101" i="30"/>
  <c r="K100" i="30"/>
  <c r="K99" i="30"/>
  <c r="K98" i="30"/>
  <c r="K97" i="30"/>
  <c r="K96" i="30"/>
  <c r="K95" i="30"/>
  <c r="K94" i="30"/>
  <c r="K93" i="30"/>
  <c r="K92" i="30"/>
  <c r="K91" i="30"/>
  <c r="B87" i="30"/>
  <c r="B86" i="30"/>
  <c r="B85" i="30"/>
  <c r="B84" i="30"/>
  <c r="B83" i="30"/>
  <c r="B82" i="30"/>
  <c r="B76" i="30"/>
  <c r="B75" i="30"/>
  <c r="B74" i="30"/>
  <c r="B73" i="30"/>
  <c r="B72" i="30"/>
  <c r="B71" i="30"/>
  <c r="B70" i="30"/>
  <c r="B67" i="30"/>
  <c r="B64" i="30"/>
  <c r="B63" i="30"/>
  <c r="B62" i="30"/>
  <c r="B61" i="30"/>
  <c r="B60" i="30"/>
  <c r="B58" i="30"/>
  <c r="B57" i="30"/>
  <c r="B56" i="30"/>
  <c r="B49" i="30"/>
  <c r="B43" i="30"/>
  <c r="B42" i="30"/>
  <c r="B40" i="30"/>
  <c r="B39" i="30"/>
  <c r="B37" i="30"/>
  <c r="B36" i="30"/>
  <c r="B35" i="30"/>
  <c r="B34" i="30"/>
  <c r="B32" i="30"/>
  <c r="B30" i="30"/>
  <c r="B29" i="30"/>
  <c r="B28" i="30"/>
  <c r="B27" i="30"/>
  <c r="B25" i="30"/>
  <c r="B21" i="30"/>
  <c r="B20" i="30"/>
  <c r="B18" i="30"/>
  <c r="B16" i="30"/>
  <c r="B14" i="30"/>
  <c r="K12" i="30"/>
  <c r="B12" i="30" s="1"/>
  <c r="K11" i="30"/>
  <c r="B11" i="30" s="1"/>
  <c r="K10" i="30"/>
  <c r="K5" i="30"/>
  <c r="K9" i="30" s="1"/>
  <c r="K306" i="29"/>
  <c r="K305" i="29"/>
  <c r="B253" i="29"/>
  <c r="B252" i="29"/>
  <c r="B229" i="29"/>
  <c r="B228" i="29"/>
  <c r="B226" i="29"/>
  <c r="B224" i="29"/>
  <c r="B222" i="29"/>
  <c r="B221" i="29"/>
  <c r="B220" i="29"/>
  <c r="B219" i="29"/>
  <c r="B218" i="29"/>
  <c r="B217" i="29"/>
  <c r="B216" i="29"/>
  <c r="B215" i="29"/>
  <c r="B201" i="29"/>
  <c r="B200" i="29"/>
  <c r="B199" i="29"/>
  <c r="B198" i="29"/>
  <c r="B197" i="29"/>
  <c r="B196" i="29"/>
  <c r="B194" i="29"/>
  <c r="B193" i="29"/>
  <c r="B192" i="29"/>
  <c r="B191" i="29"/>
  <c r="B190" i="29"/>
  <c r="B189" i="29"/>
  <c r="B188" i="29"/>
  <c r="B186" i="29"/>
  <c r="B184" i="29"/>
  <c r="B183" i="29"/>
  <c r="B182" i="29"/>
  <c r="B181" i="29"/>
  <c r="B180" i="29"/>
  <c r="B179" i="29"/>
  <c r="B177" i="29"/>
  <c r="B175" i="29"/>
  <c r="B174" i="29"/>
  <c r="B173" i="29"/>
  <c r="B172" i="29"/>
  <c r="B171" i="29"/>
  <c r="B170" i="29"/>
  <c r="B166" i="29"/>
  <c r="B163" i="29"/>
  <c r="B162" i="29"/>
  <c r="B161" i="29"/>
  <c r="B159" i="29"/>
  <c r="B158" i="29"/>
  <c r="B157" i="29"/>
  <c r="B156" i="29"/>
  <c r="B155" i="29"/>
  <c r="B154" i="29"/>
  <c r="B152" i="29"/>
  <c r="B150" i="29"/>
  <c r="B148" i="29"/>
  <c r="B146" i="29"/>
  <c r="B144" i="29"/>
  <c r="B142" i="29"/>
  <c r="B141" i="29"/>
  <c r="B140" i="29"/>
  <c r="B139" i="29"/>
  <c r="B138" i="29"/>
  <c r="B137" i="29"/>
  <c r="B135" i="29"/>
  <c r="B134" i="29"/>
  <c r="B132" i="29"/>
  <c r="B131" i="29"/>
  <c r="B130" i="29"/>
  <c r="B129" i="29"/>
  <c r="B128" i="29"/>
  <c r="B127" i="29"/>
  <c r="B126" i="29"/>
  <c r="B122" i="29"/>
  <c r="B115" i="29"/>
  <c r="B114" i="29"/>
  <c r="B113" i="29"/>
  <c r="B112" i="29"/>
  <c r="B111" i="29"/>
  <c r="B110" i="29"/>
  <c r="B109" i="29"/>
  <c r="B105" i="29"/>
  <c r="B104" i="29"/>
  <c r="B103" i="29"/>
  <c r="B102" i="29"/>
  <c r="B101" i="29"/>
  <c r="B100" i="29"/>
  <c r="B99" i="29"/>
  <c r="B97" i="29"/>
  <c r="B96" i="29"/>
  <c r="B95" i="29"/>
  <c r="B93" i="29"/>
  <c r="B92" i="29"/>
  <c r="B91" i="29"/>
  <c r="B90" i="29"/>
  <c r="B89" i="29"/>
  <c r="B88" i="29"/>
  <c r="B87" i="29"/>
  <c r="B86" i="29"/>
  <c r="B81" i="29"/>
  <c r="B77" i="29"/>
  <c r="B75" i="29"/>
  <c r="B74" i="29"/>
  <c r="B73" i="29"/>
  <c r="B71" i="29"/>
  <c r="B69" i="29"/>
  <c r="B68" i="29"/>
  <c r="B67" i="29"/>
  <c r="B65" i="29"/>
  <c r="B64" i="29"/>
  <c r="B63" i="29"/>
  <c r="B62" i="29"/>
  <c r="B61" i="29"/>
  <c r="B60" i="29"/>
  <c r="B59" i="29"/>
  <c r="B58" i="29"/>
  <c r="B57" i="29"/>
  <c r="B56" i="29"/>
  <c r="B54" i="29"/>
  <c r="B53" i="29"/>
  <c r="B52" i="29"/>
  <c r="B50" i="29"/>
  <c r="B49" i="29"/>
  <c r="B48" i="29"/>
  <c r="B47" i="29"/>
  <c r="J28" i="29"/>
  <c r="B23" i="29"/>
  <c r="B22" i="29"/>
  <c r="J22" i="29"/>
  <c r="B21" i="29"/>
  <c r="B20" i="29"/>
  <c r="K18" i="29"/>
  <c r="B18" i="29" s="1"/>
  <c r="J18" i="29"/>
  <c r="K17" i="29"/>
  <c r="B17" i="29" s="1"/>
  <c r="K16" i="29"/>
  <c r="B16" i="29" s="1"/>
  <c r="K15" i="29"/>
  <c r="B15" i="29" s="1"/>
  <c r="K14" i="29"/>
  <c r="B14" i="29" s="1"/>
  <c r="K13" i="29"/>
  <c r="B13" i="29" s="1"/>
  <c r="K12" i="29"/>
  <c r="B12" i="29" s="1"/>
  <c r="K11" i="29"/>
  <c r="B11" i="29" s="1"/>
  <c r="K10" i="29"/>
  <c r="K8" i="29"/>
  <c r="K7" i="29"/>
  <c r="B7" i="29" s="1"/>
  <c r="K6" i="29"/>
  <c r="K5" i="29"/>
  <c r="K350" i="28"/>
  <c r="K349" i="28"/>
  <c r="K348" i="28"/>
  <c r="K347" i="28"/>
  <c r="K346" i="28"/>
  <c r="K345" i="28"/>
  <c r="K344" i="28"/>
  <c r="K343" i="28"/>
  <c r="K342" i="28"/>
  <c r="K341" i="28"/>
  <c r="K340" i="28"/>
  <c r="K339" i="28"/>
  <c r="K338" i="28"/>
  <c r="K337" i="28"/>
  <c r="K336" i="28"/>
  <c r="K335" i="28"/>
  <c r="K334" i="28"/>
  <c r="K333" i="28"/>
  <c r="K332" i="28"/>
  <c r="K331" i="28"/>
  <c r="K330" i="28"/>
  <c r="K329" i="28"/>
  <c r="B288" i="28"/>
  <c r="B287" i="28"/>
  <c r="B285" i="28"/>
  <c r="B284" i="28"/>
  <c r="B282" i="28"/>
  <c r="B281" i="28"/>
  <c r="B280" i="28"/>
  <c r="B278" i="28"/>
  <c r="B275" i="28"/>
  <c r="B274" i="28"/>
  <c r="B273" i="28"/>
  <c r="B271" i="28"/>
  <c r="B270" i="28"/>
  <c r="B267" i="28"/>
  <c r="B266" i="28"/>
  <c r="B264" i="28"/>
  <c r="B263" i="28"/>
  <c r="B246" i="28"/>
  <c r="B245" i="28"/>
  <c r="B241" i="28"/>
  <c r="B240" i="28"/>
  <c r="B239" i="28"/>
  <c r="B237" i="28"/>
  <c r="B236" i="28"/>
  <c r="B233" i="28"/>
  <c r="B229" i="28"/>
  <c r="B228" i="28"/>
  <c r="B226" i="28"/>
  <c r="B225" i="28"/>
  <c r="B222" i="28"/>
  <c r="B221" i="28"/>
  <c r="B219" i="28"/>
  <c r="B218" i="28"/>
  <c r="B215" i="28"/>
  <c r="B214" i="28"/>
  <c r="B213" i="28"/>
  <c r="B207" i="28"/>
  <c r="B206" i="28"/>
  <c r="B204" i="28"/>
  <c r="B203" i="28"/>
  <c r="B202" i="28"/>
  <c r="B201" i="28"/>
  <c r="B200" i="28"/>
  <c r="B199" i="28"/>
  <c r="B198" i="28"/>
  <c r="B194" i="28"/>
  <c r="B193" i="28"/>
  <c r="B190" i="28"/>
  <c r="B185" i="28"/>
  <c r="B184" i="28"/>
  <c r="B181" i="28"/>
  <c r="B180" i="28"/>
  <c r="B179" i="28"/>
  <c r="B175" i="28"/>
  <c r="B174" i="28"/>
  <c r="B173" i="28"/>
  <c r="B171" i="28"/>
  <c r="B162" i="28"/>
  <c r="B161" i="28"/>
  <c r="B159" i="28"/>
  <c r="B158" i="28"/>
  <c r="B157" i="28"/>
  <c r="B153" i="28"/>
  <c r="B152" i="28"/>
  <c r="B149" i="28"/>
  <c r="B148" i="28"/>
  <c r="B146" i="28"/>
  <c r="B145" i="28"/>
  <c r="B143" i="28"/>
  <c r="B142" i="28"/>
  <c r="B141" i="28"/>
  <c r="B138" i="28"/>
  <c r="B137" i="28"/>
  <c r="B134" i="28"/>
  <c r="B133" i="28"/>
  <c r="B132" i="28"/>
  <c r="B131" i="28"/>
  <c r="B130" i="28"/>
  <c r="B129" i="28"/>
  <c r="B112" i="28"/>
  <c r="B111" i="28"/>
  <c r="B110" i="28"/>
  <c r="B109" i="28"/>
  <c r="B107" i="28"/>
  <c r="B104" i="28"/>
  <c r="B103" i="28"/>
  <c r="B100" i="28"/>
  <c r="B99" i="28"/>
  <c r="B96" i="28"/>
  <c r="B95" i="28"/>
  <c r="B94" i="28"/>
  <c r="B93" i="28"/>
  <c r="B92" i="28"/>
  <c r="B91" i="28"/>
  <c r="B88" i="28"/>
  <c r="B83" i="28"/>
  <c r="B72" i="28"/>
  <c r="B71" i="28"/>
  <c r="B70" i="28"/>
  <c r="B69" i="28"/>
  <c r="B68" i="28"/>
  <c r="B67" i="28"/>
  <c r="B64" i="28"/>
  <c r="B63" i="28"/>
  <c r="B59" i="28"/>
  <c r="B58" i="28"/>
  <c r="B56" i="28"/>
  <c r="B55" i="28"/>
  <c r="B50" i="28"/>
  <c r="B49" i="28"/>
  <c r="B41" i="28"/>
  <c r="B40" i="28"/>
  <c r="B39" i="28"/>
  <c r="B38" i="28"/>
  <c r="B34" i="28"/>
  <c r="B33" i="28"/>
  <c r="B30" i="28"/>
  <c r="J30" i="28"/>
  <c r="B28" i="28"/>
  <c r="B26" i="28"/>
  <c r="B25" i="28"/>
  <c r="B24" i="28"/>
  <c r="J24" i="28"/>
  <c r="B22" i="28"/>
  <c r="B20" i="28"/>
  <c r="J20" i="28"/>
  <c r="B18" i="28"/>
  <c r="B16" i="28"/>
  <c r="B14" i="28"/>
  <c r="B11" i="28"/>
  <c r="B10" i="28"/>
  <c r="K8" i="28"/>
  <c r="B8" i="28" s="1"/>
  <c r="K6" i="28"/>
  <c r="K5" i="28"/>
  <c r="B59" i="27"/>
  <c r="B58" i="27"/>
  <c r="B57" i="27"/>
  <c r="B56" i="27"/>
  <c r="B55" i="27"/>
  <c r="B54" i="27"/>
  <c r="B53" i="27"/>
  <c r="B52" i="27"/>
  <c r="B51" i="27"/>
  <c r="B50" i="27"/>
  <c r="B49" i="27"/>
  <c r="B48" i="27"/>
  <c r="B47" i="27"/>
  <c r="B46" i="27"/>
  <c r="B45" i="27"/>
  <c r="B41" i="27"/>
  <c r="B40" i="27"/>
  <c r="B25" i="27"/>
  <c r="B24" i="27"/>
  <c r="B21" i="27"/>
  <c r="B20" i="27"/>
  <c r="B19" i="27"/>
  <c r="B18" i="27"/>
  <c r="B17" i="27"/>
  <c r="B15" i="27"/>
  <c r="B12" i="27"/>
  <c r="B11" i="27"/>
  <c r="K8" i="27"/>
  <c r="B8" i="27" s="1"/>
  <c r="K7" i="27"/>
  <c r="B7" i="27" s="1"/>
  <c r="K5" i="27"/>
  <c r="B115" i="26"/>
  <c r="B114" i="26"/>
  <c r="B113" i="26"/>
  <c r="B111" i="26"/>
  <c r="B110" i="26"/>
  <c r="B108" i="26"/>
  <c r="B107" i="26"/>
  <c r="B106" i="26"/>
  <c r="B104" i="26"/>
  <c r="B103" i="26"/>
  <c r="B101" i="26"/>
  <c r="B100" i="26"/>
  <c r="B99" i="26"/>
  <c r="B97" i="26"/>
  <c r="B96" i="26"/>
  <c r="B94" i="26"/>
  <c r="B93" i="26"/>
  <c r="B92" i="26"/>
  <c r="B91" i="26"/>
  <c r="B88" i="26"/>
  <c r="B83" i="26"/>
  <c r="B77" i="26"/>
  <c r="B76" i="26"/>
  <c r="B74" i="26"/>
  <c r="B73" i="26"/>
  <c r="B72" i="26"/>
  <c r="B70" i="26"/>
  <c r="B69" i="26"/>
  <c r="B67" i="26"/>
  <c r="B66" i="26"/>
  <c r="B64" i="26"/>
  <c r="B63" i="26"/>
  <c r="B62" i="26"/>
  <c r="B59" i="26"/>
  <c r="B58" i="26"/>
  <c r="B57" i="26"/>
  <c r="B55" i="26"/>
  <c r="B53" i="26"/>
  <c r="B51" i="26"/>
  <c r="B47" i="26"/>
  <c r="B31" i="26"/>
  <c r="B30" i="26"/>
  <c r="B28" i="26"/>
  <c r="B27" i="26"/>
  <c r="B24" i="26"/>
  <c r="B23" i="26"/>
  <c r="B20" i="26"/>
  <c r="B19" i="26"/>
  <c r="B16" i="26"/>
  <c r="B15" i="26"/>
  <c r="B14" i="26"/>
  <c r="B13" i="26"/>
  <c r="B11" i="26"/>
  <c r="B10" i="26"/>
  <c r="B9" i="26"/>
  <c r="K7" i="26"/>
  <c r="B7" i="26" s="1"/>
  <c r="K638" i="25"/>
  <c r="B638" i="25" s="1"/>
  <c r="K605" i="25"/>
  <c r="B605" i="25" s="1"/>
  <c r="K604" i="25"/>
  <c r="B604" i="25" s="1"/>
  <c r="K603" i="25"/>
  <c r="B603" i="25" s="1"/>
  <c r="K601" i="25"/>
  <c r="B601" i="25" s="1"/>
  <c r="K600" i="25"/>
  <c r="B600" i="25" s="1"/>
  <c r="K599" i="25"/>
  <c r="B599" i="25" s="1"/>
  <c r="K598" i="25"/>
  <c r="B598" i="25" s="1"/>
  <c r="K597" i="25"/>
  <c r="K595" i="25"/>
  <c r="K584" i="25"/>
  <c r="B584" i="25" s="1"/>
  <c r="K583" i="25"/>
  <c r="B583" i="25" s="1"/>
  <c r="K581" i="25"/>
  <c r="B581" i="25" s="1"/>
  <c r="K580" i="25"/>
  <c r="B580" i="25" s="1"/>
  <c r="K579" i="25"/>
  <c r="B579" i="25" s="1"/>
  <c r="K578" i="25"/>
  <c r="B578" i="25" s="1"/>
  <c r="K575" i="25"/>
  <c r="B575" i="25" s="1"/>
  <c r="K574" i="25"/>
  <c r="B574" i="25" s="1"/>
  <c r="K573" i="25"/>
  <c r="B573" i="25" s="1"/>
  <c r="K567" i="25"/>
  <c r="B567" i="25" s="1"/>
  <c r="K563" i="25"/>
  <c r="B563" i="25" s="1"/>
  <c r="K562" i="25"/>
  <c r="B562" i="25" s="1"/>
  <c r="K560" i="25"/>
  <c r="B560" i="25" s="1"/>
  <c r="K559" i="25"/>
  <c r="B559" i="25" s="1"/>
  <c r="K558" i="25"/>
  <c r="B558" i="25" s="1"/>
  <c r="K557" i="25"/>
  <c r="B557" i="25" s="1"/>
  <c r="K556" i="25"/>
  <c r="K554" i="25"/>
  <c r="K538" i="25"/>
  <c r="B538" i="25" s="1"/>
  <c r="K536" i="25"/>
  <c r="B536" i="25" s="1"/>
  <c r="K535" i="25"/>
  <c r="B535" i="25" s="1"/>
  <c r="K530" i="25"/>
  <c r="B530" i="25" s="1"/>
  <c r="K526" i="25"/>
  <c r="B526" i="25" s="1"/>
  <c r="K525" i="25"/>
  <c r="B525" i="25" s="1"/>
  <c r="K521" i="25"/>
  <c r="B521" i="25" s="1"/>
  <c r="K520" i="25"/>
  <c r="B520" i="25" s="1"/>
  <c r="K514" i="25"/>
  <c r="B514" i="25" s="1"/>
  <c r="K513" i="25"/>
  <c r="B513" i="25" s="1"/>
  <c r="K512" i="25"/>
  <c r="K510" i="25"/>
  <c r="K509" i="25"/>
  <c r="B509" i="25" s="1"/>
  <c r="K504" i="25"/>
  <c r="B504" i="25" s="1"/>
  <c r="K503" i="25"/>
  <c r="B503" i="25" s="1"/>
  <c r="K500" i="25"/>
  <c r="B500" i="25" s="1"/>
  <c r="K499" i="25"/>
  <c r="B499" i="25" s="1"/>
  <c r="K495" i="25"/>
  <c r="B495" i="25" s="1"/>
  <c r="K494" i="25"/>
  <c r="B494" i="25" s="1"/>
  <c r="K490" i="25"/>
  <c r="B490" i="25" s="1"/>
  <c r="K485" i="25"/>
  <c r="B485" i="25" s="1"/>
  <c r="K484" i="25"/>
  <c r="B484" i="25" s="1"/>
  <c r="K482" i="25"/>
  <c r="B482" i="25" s="1"/>
  <c r="K481" i="25"/>
  <c r="B481" i="25" s="1"/>
  <c r="K477" i="25"/>
  <c r="B477" i="25" s="1"/>
  <c r="K472" i="25"/>
  <c r="B472" i="25" s="1"/>
  <c r="K471" i="25"/>
  <c r="B471" i="25" s="1"/>
  <c r="K470" i="25"/>
  <c r="B470" i="25" s="1"/>
  <c r="K469" i="25"/>
  <c r="K467" i="25"/>
  <c r="K463" i="25"/>
  <c r="B463" i="25" s="1"/>
  <c r="K459" i="25"/>
  <c r="B459" i="25" s="1"/>
  <c r="K458" i="25"/>
  <c r="K455" i="25"/>
  <c r="B455" i="25" s="1"/>
  <c r="B454" i="25"/>
  <c r="K450" i="25"/>
  <c r="B450" i="25" s="1"/>
  <c r="K449" i="25"/>
  <c r="B449" i="25" s="1"/>
  <c r="K446" i="25"/>
  <c r="B446" i="25" s="1"/>
  <c r="K442" i="25"/>
  <c r="B442" i="25" s="1"/>
  <c r="K438" i="25"/>
  <c r="B438" i="25" s="1"/>
  <c r="K435" i="25"/>
  <c r="B435" i="25" s="1"/>
  <c r="K432" i="25"/>
  <c r="B432" i="25" s="1"/>
  <c r="K431" i="25"/>
  <c r="B431" i="25" s="1"/>
  <c r="K425" i="25"/>
  <c r="K423" i="25"/>
  <c r="K421" i="25"/>
  <c r="B421" i="25" s="1"/>
  <c r="K418" i="25"/>
  <c r="B418" i="25" s="1"/>
  <c r="K417" i="25"/>
  <c r="K415" i="25"/>
  <c r="B415" i="25" s="1"/>
  <c r="K414" i="25"/>
  <c r="B414" i="25" s="1"/>
  <c r="K412" i="25"/>
  <c r="B412" i="25" s="1"/>
  <c r="B411" i="25"/>
  <c r="K409" i="25"/>
  <c r="B409" i="25" s="1"/>
  <c r="K406" i="25"/>
  <c r="B406" i="25" s="1"/>
  <c r="K405" i="25"/>
  <c r="B405" i="25" s="1"/>
  <c r="K403" i="25"/>
  <c r="B403" i="25" s="1"/>
  <c r="K400" i="25"/>
  <c r="B400" i="25" s="1"/>
  <c r="K399" i="25"/>
  <c r="B399" i="25" s="1"/>
  <c r="K397" i="25"/>
  <c r="B397" i="25" s="1"/>
  <c r="K396" i="25"/>
  <c r="B396" i="25" s="1"/>
  <c r="K394" i="25"/>
  <c r="B394" i="25" s="1"/>
  <c r="K393" i="25"/>
  <c r="B393" i="25" s="1"/>
  <c r="K390" i="25"/>
  <c r="B390" i="25" s="1"/>
  <c r="K389" i="25"/>
  <c r="B389" i="25" s="1"/>
  <c r="K388" i="25"/>
  <c r="B388" i="25" s="1"/>
  <c r="K387" i="25"/>
  <c r="B387" i="25" s="1"/>
  <c r="K386" i="25"/>
  <c r="K383" i="25"/>
  <c r="B383" i="25" s="1"/>
  <c r="K382" i="25"/>
  <c r="K380" i="25"/>
  <c r="K376" i="25"/>
  <c r="B376" i="25" s="1"/>
  <c r="B375" i="25"/>
  <c r="K372" i="25"/>
  <c r="B372" i="25" s="1"/>
  <c r="K371" i="25"/>
  <c r="B371" i="25" s="1"/>
  <c r="K366" i="25"/>
  <c r="B366" i="25" s="1"/>
  <c r="K363" i="25"/>
  <c r="B363" i="25" s="1"/>
  <c r="K362" i="25"/>
  <c r="B362" i="25" s="1"/>
  <c r="K361" i="25"/>
  <c r="B361" i="25" s="1"/>
  <c r="K360" i="25"/>
  <c r="B360" i="25" s="1"/>
  <c r="K359" i="25"/>
  <c r="K357" i="25"/>
  <c r="B357" i="25" s="1"/>
  <c r="K356" i="25"/>
  <c r="K354" i="25"/>
  <c r="B354" i="25" s="1"/>
  <c r="K353" i="25"/>
  <c r="B353" i="25" s="1"/>
  <c r="K351" i="25"/>
  <c r="B351" i="25" s="1"/>
  <c r="K348" i="25"/>
  <c r="B348" i="25" s="1"/>
  <c r="B345" i="25"/>
  <c r="K344" i="25"/>
  <c r="B344" i="25" s="1"/>
  <c r="K343" i="25"/>
  <c r="B343" i="25" s="1"/>
  <c r="K340" i="25"/>
  <c r="B340" i="25" s="1"/>
  <c r="K338" i="25"/>
  <c r="K336" i="25"/>
  <c r="K321" i="25"/>
  <c r="B321" i="25" s="1"/>
  <c r="K320" i="25"/>
  <c r="K318" i="25"/>
  <c r="K317" i="25"/>
  <c r="B317" i="25" s="1"/>
  <c r="B314" i="25"/>
  <c r="B313" i="25"/>
  <c r="K310" i="25"/>
  <c r="B310" i="25" s="1"/>
  <c r="B309" i="25"/>
  <c r="K306" i="25"/>
  <c r="B306" i="25" s="1"/>
  <c r="K305" i="25"/>
  <c r="B305" i="25" s="1"/>
  <c r="K304" i="25"/>
  <c r="B304" i="25" s="1"/>
  <c r="K302" i="25"/>
  <c r="K300" i="25"/>
  <c r="B299" i="25"/>
  <c r="K284" i="25"/>
  <c r="B284" i="25" s="1"/>
  <c r="K283" i="25"/>
  <c r="B283" i="25" s="1"/>
  <c r="K282" i="25"/>
  <c r="B282" i="25" s="1"/>
  <c r="K281" i="25"/>
  <c r="B281" i="25" s="1"/>
  <c r="K280" i="25"/>
  <c r="B280" i="25" s="1"/>
  <c r="K278" i="25"/>
  <c r="B278" i="25" s="1"/>
  <c r="K275" i="25"/>
  <c r="B275" i="25" s="1"/>
  <c r="K274" i="25"/>
  <c r="B274" i="25" s="1"/>
  <c r="K273" i="25"/>
  <c r="B273" i="25" s="1"/>
  <c r="K270" i="25"/>
  <c r="K269" i="25"/>
  <c r="K267" i="25"/>
  <c r="K265" i="25"/>
  <c r="K263" i="25"/>
  <c r="K261" i="25"/>
  <c r="K250" i="25"/>
  <c r="B250" i="25" s="1"/>
  <c r="K249" i="25"/>
  <c r="B249" i="25" s="1"/>
  <c r="K242" i="25"/>
  <c r="B242" i="25" s="1"/>
  <c r="K241" i="25"/>
  <c r="B241" i="25" s="1"/>
  <c r="K234" i="25"/>
  <c r="B234" i="25" s="1"/>
  <c r="K230" i="25"/>
  <c r="B230" i="25" s="1"/>
  <c r="K229" i="25"/>
  <c r="K227" i="25"/>
  <c r="B227" i="25" s="1"/>
  <c r="K226" i="25"/>
  <c r="B226" i="25" s="1"/>
  <c r="K225" i="25"/>
  <c r="B225" i="25" s="1"/>
  <c r="K223" i="25"/>
  <c r="B223" i="25" s="1"/>
  <c r="K221" i="25"/>
  <c r="K219" i="25"/>
  <c r="K213" i="25"/>
  <c r="B213" i="25" s="1"/>
  <c r="K212" i="25"/>
  <c r="B212" i="25" s="1"/>
  <c r="K210" i="25"/>
  <c r="B210" i="25" s="1"/>
  <c r="K204" i="25"/>
  <c r="B204" i="25" s="1"/>
  <c r="B202" i="25"/>
  <c r="K201" i="25"/>
  <c r="B201" i="25" s="1"/>
  <c r="K199" i="25"/>
  <c r="B199" i="25" s="1"/>
  <c r="K198" i="25"/>
  <c r="B198" i="25" s="1"/>
  <c r="K197" i="25"/>
  <c r="B197" i="25" s="1"/>
  <c r="K194" i="25"/>
  <c r="B194" i="25" s="1"/>
  <c r="K184" i="25"/>
  <c r="B184" i="25" s="1"/>
  <c r="K183" i="25"/>
  <c r="B183" i="25" s="1"/>
  <c r="K181" i="25"/>
  <c r="B181" i="25" s="1"/>
  <c r="K180" i="25"/>
  <c r="B180" i="25" s="1"/>
  <c r="K179" i="25"/>
  <c r="B179" i="25" s="1"/>
  <c r="K178" i="25"/>
  <c r="B178" i="25" s="1"/>
  <c r="K177" i="25"/>
  <c r="K175" i="25"/>
  <c r="K174" i="25"/>
  <c r="B174" i="25" s="1"/>
  <c r="K166" i="25"/>
  <c r="B166" i="25" s="1"/>
  <c r="K165" i="25"/>
  <c r="B165" i="25" s="1"/>
  <c r="K163" i="25"/>
  <c r="B163" i="25" s="1"/>
  <c r="K158" i="25"/>
  <c r="B158" i="25" s="1"/>
  <c r="K157" i="25"/>
  <c r="B157" i="25" s="1"/>
  <c r="K156" i="25"/>
  <c r="B156" i="25" s="1"/>
  <c r="K152" i="25"/>
  <c r="B152" i="25" s="1"/>
  <c r="K151" i="25"/>
  <c r="B151" i="25" s="1"/>
  <c r="K150" i="25"/>
  <c r="B150" i="25" s="1"/>
  <c r="K149" i="25"/>
  <c r="B149" i="25" s="1"/>
  <c r="K148" i="25"/>
  <c r="B148" i="25" s="1"/>
  <c r="K147" i="25"/>
  <c r="B147" i="25" s="1"/>
  <c r="K145" i="25"/>
  <c r="B145" i="25" s="1"/>
  <c r="K143" i="25"/>
  <c r="B143" i="25" s="1"/>
  <c r="K141" i="25"/>
  <c r="B141" i="25" s="1"/>
  <c r="K138" i="25"/>
  <c r="B138" i="25" s="1"/>
  <c r="K137" i="25"/>
  <c r="B137" i="25" s="1"/>
  <c r="K136" i="25"/>
  <c r="B136" i="25" s="1"/>
  <c r="K135" i="25"/>
  <c r="K134" i="25"/>
  <c r="K132" i="25"/>
  <c r="K131" i="25"/>
  <c r="K125" i="25"/>
  <c r="B125" i="25" s="1"/>
  <c r="K122" i="25"/>
  <c r="B122" i="25" s="1"/>
  <c r="K121" i="25"/>
  <c r="B121" i="25" s="1"/>
  <c r="K120" i="25"/>
  <c r="B120" i="25" s="1"/>
  <c r="K118" i="25"/>
  <c r="B118" i="25" s="1"/>
  <c r="K112" i="25"/>
  <c r="B112" i="25" s="1"/>
  <c r="K109" i="25"/>
  <c r="B109" i="25" s="1"/>
  <c r="K104" i="25"/>
  <c r="B104" i="25" s="1"/>
  <c r="K100" i="25"/>
  <c r="B100" i="25" s="1"/>
  <c r="K99" i="25"/>
  <c r="B99" i="25" s="1"/>
  <c r="K98" i="25"/>
  <c r="B98" i="25" s="1"/>
  <c r="K97" i="25"/>
  <c r="B97" i="25" s="1"/>
  <c r="K96" i="25"/>
  <c r="B96" i="25" s="1"/>
  <c r="K93" i="25"/>
  <c r="B93" i="25" s="1"/>
  <c r="K92" i="25"/>
  <c r="B92" i="25" s="1"/>
  <c r="K90" i="25"/>
  <c r="K88" i="25"/>
  <c r="K87" i="25"/>
  <c r="B87" i="25" s="1"/>
  <c r="K80" i="25"/>
  <c r="B80" i="25" s="1"/>
  <c r="K77" i="25"/>
  <c r="B77" i="25" s="1"/>
  <c r="K76" i="25"/>
  <c r="B76" i="25" s="1"/>
  <c r="K75" i="25"/>
  <c r="B75" i="25" s="1"/>
  <c r="K73" i="25"/>
  <c r="B73" i="25" s="1"/>
  <c r="K67" i="25"/>
  <c r="B67" i="25" s="1"/>
  <c r="K63" i="25"/>
  <c r="B63" i="25" s="1"/>
  <c r="K62" i="25"/>
  <c r="K59" i="25"/>
  <c r="B59" i="25" s="1"/>
  <c r="K58" i="25"/>
  <c r="B58" i="25" s="1"/>
  <c r="K54" i="25"/>
  <c r="B54" i="25" s="1"/>
  <c r="K53" i="25"/>
  <c r="B53" i="25" s="1"/>
  <c r="K52" i="25"/>
  <c r="B52" i="25" s="1"/>
  <c r="K51" i="25"/>
  <c r="B51" i="25" s="1"/>
  <c r="K50" i="25"/>
  <c r="B50" i="25" s="1"/>
  <c r="B47" i="25"/>
  <c r="K46" i="25"/>
  <c r="K44" i="25"/>
  <c r="K36" i="25"/>
  <c r="B36" i="25" s="1"/>
  <c r="B34" i="25"/>
  <c r="B32" i="25"/>
  <c r="K30" i="25"/>
  <c r="B30" i="25" s="1"/>
  <c r="K28" i="25"/>
  <c r="B28" i="25" s="1"/>
  <c r="K26" i="25"/>
  <c r="B26" i="25" s="1"/>
  <c r="K25" i="25"/>
  <c r="B25" i="25" s="1"/>
  <c r="K23" i="25"/>
  <c r="B23" i="25" s="1"/>
  <c r="K21" i="25"/>
  <c r="B21" i="25" s="1"/>
  <c r="K18" i="25"/>
  <c r="B18" i="25" s="1"/>
  <c r="K17" i="25"/>
  <c r="B17" i="25" s="1"/>
  <c r="K15" i="25"/>
  <c r="B15" i="25" s="1"/>
  <c r="K14" i="25"/>
  <c r="B14" i="25" s="1"/>
  <c r="K11" i="25"/>
  <c r="B11" i="25" s="1"/>
  <c r="K10" i="25"/>
  <c r="K9" i="25"/>
  <c r="K8" i="25"/>
  <c r="B8" i="25" s="1"/>
  <c r="K7" i="25"/>
  <c r="B7" i="25" s="1"/>
  <c r="B6" i="25"/>
  <c r="K4" i="25"/>
  <c r="B52" i="24"/>
  <c r="B51" i="24"/>
  <c r="B46" i="24"/>
  <c r="B42" i="24"/>
  <c r="B15" i="24"/>
  <c r="B14" i="24"/>
  <c r="B6" i="24"/>
  <c r="B5" i="24"/>
  <c r="B126" i="23"/>
  <c r="B119" i="23"/>
  <c r="B118" i="23"/>
  <c r="B116" i="23"/>
  <c r="B115" i="23"/>
  <c r="B114" i="23"/>
  <c r="B111" i="23"/>
  <c r="B110" i="23"/>
  <c r="B105" i="23"/>
  <c r="B104" i="23"/>
  <c r="B102" i="23"/>
  <c r="B101" i="23"/>
  <c r="B100" i="23"/>
  <c r="B99" i="23"/>
  <c r="B94" i="23"/>
  <c r="B91" i="23"/>
  <c r="B90" i="23"/>
  <c r="B80" i="23"/>
  <c r="B78" i="23"/>
  <c r="B76" i="23"/>
  <c r="B75" i="23"/>
  <c r="B73" i="23"/>
  <c r="B71" i="23"/>
  <c r="B70" i="23"/>
  <c r="B69" i="23"/>
  <c r="B66" i="23"/>
  <c r="B64" i="23"/>
  <c r="B63" i="23"/>
  <c r="B62" i="23"/>
  <c r="B60" i="23"/>
  <c r="B59" i="23"/>
  <c r="B58" i="23"/>
  <c r="B55" i="23"/>
  <c r="B53" i="23"/>
  <c r="B52" i="23"/>
  <c r="B51" i="23"/>
  <c r="B49" i="23"/>
  <c r="B44" i="23"/>
  <c r="B41" i="23"/>
  <c r="B40" i="23"/>
  <c r="B38" i="23"/>
  <c r="B37" i="23"/>
  <c r="B36" i="23"/>
  <c r="B35" i="23"/>
  <c r="B33" i="23"/>
  <c r="B32" i="23"/>
  <c r="B27" i="23"/>
  <c r="B25" i="23"/>
  <c r="B24" i="23"/>
  <c r="B23" i="23"/>
  <c r="B22" i="23"/>
  <c r="B20" i="23"/>
  <c r="B19" i="23"/>
  <c r="B17" i="23"/>
  <c r="B16" i="23"/>
  <c r="B12" i="23"/>
  <c r="K10" i="23"/>
  <c r="B10" i="23" s="1"/>
  <c r="K8" i="23"/>
  <c r="B8" i="23" s="1"/>
  <c r="K7" i="23"/>
  <c r="K6" i="23"/>
  <c r="B6" i="23" s="1"/>
  <c r="K5" i="23"/>
  <c r="K3" i="23"/>
  <c r="K226" i="22"/>
  <c r="K225" i="22"/>
  <c r="K224" i="22"/>
  <c r="K223" i="22"/>
  <c r="K222" i="22"/>
  <c r="K221" i="22"/>
  <c r="K220" i="22"/>
  <c r="K219" i="22"/>
  <c r="K218" i="22"/>
  <c r="K217" i="22"/>
  <c r="K216" i="22"/>
  <c r="K215" i="22"/>
  <c r="K214" i="22"/>
  <c r="K213" i="22"/>
  <c r="K212" i="22"/>
  <c r="K211" i="22"/>
  <c r="K210" i="22"/>
  <c r="K209" i="22"/>
  <c r="K208" i="22"/>
  <c r="K207" i="22"/>
  <c r="K198" i="22"/>
  <c r="B198" i="22" s="1"/>
  <c r="K197" i="22"/>
  <c r="B197" i="22" s="1"/>
  <c r="K196" i="22"/>
  <c r="B196" i="22" s="1"/>
  <c r="K193" i="22"/>
  <c r="B193" i="22" s="1"/>
  <c r="K192" i="22"/>
  <c r="B192" i="22" s="1"/>
  <c r="K188" i="22"/>
  <c r="B188" i="22" s="1"/>
  <c r="K187" i="22"/>
  <c r="B187" i="22" s="1"/>
  <c r="K181" i="22"/>
  <c r="B181" i="22" s="1"/>
  <c r="K178" i="22"/>
  <c r="B178" i="22" s="1"/>
  <c r="K177" i="22"/>
  <c r="B177" i="22" s="1"/>
  <c r="K176" i="22"/>
  <c r="B176" i="22" s="1"/>
  <c r="K175" i="22"/>
  <c r="K172" i="22"/>
  <c r="B172" i="22" s="1"/>
  <c r="K171" i="22"/>
  <c r="B171" i="22" s="1"/>
  <c r="K168" i="22"/>
  <c r="B168" i="22" s="1"/>
  <c r="K167" i="22"/>
  <c r="B167" i="22" s="1"/>
  <c r="K166" i="22"/>
  <c r="K165" i="22"/>
  <c r="K163" i="22"/>
  <c r="K151" i="22"/>
  <c r="B151" i="22" s="1"/>
  <c r="K150" i="22"/>
  <c r="B150" i="22" s="1"/>
  <c r="K146" i="22"/>
  <c r="B146" i="22" s="1"/>
  <c r="K145" i="22"/>
  <c r="B145" i="22" s="1"/>
  <c r="K144" i="22"/>
  <c r="B144" i="22" s="1"/>
  <c r="K143" i="22"/>
  <c r="B143" i="22" s="1"/>
  <c r="K142" i="22"/>
  <c r="B142" i="22" s="1"/>
  <c r="K141" i="22"/>
  <c r="B141" i="22" s="1"/>
  <c r="K139" i="22"/>
  <c r="B139" i="22" s="1"/>
  <c r="K134" i="22"/>
  <c r="B134" i="22" s="1"/>
  <c r="K131" i="22"/>
  <c r="B131" i="22" s="1"/>
  <c r="K130" i="22"/>
  <c r="K128" i="22"/>
  <c r="B128" i="22" s="1"/>
  <c r="K126" i="22"/>
  <c r="B126" i="22" s="1"/>
  <c r="K125" i="22"/>
  <c r="B125" i="22" s="1"/>
  <c r="K124" i="22"/>
  <c r="K123" i="22"/>
  <c r="K121" i="22"/>
  <c r="K120" i="22"/>
  <c r="K119" i="22"/>
  <c r="B119" i="22" s="1"/>
  <c r="K112" i="22"/>
  <c r="B112" i="22" s="1"/>
  <c r="K111" i="22"/>
  <c r="B111" i="22" s="1"/>
  <c r="K109" i="22"/>
  <c r="B109" i="22" s="1"/>
  <c r="K108" i="22"/>
  <c r="B108" i="22" s="1"/>
  <c r="K104" i="22"/>
  <c r="B104" i="22" s="1"/>
  <c r="K103" i="22"/>
  <c r="B103" i="22" s="1"/>
  <c r="K102" i="22"/>
  <c r="B102" i="22" s="1"/>
  <c r="K98" i="22"/>
  <c r="B98" i="22" s="1"/>
  <c r="K97" i="22"/>
  <c r="B97" i="22" s="1"/>
  <c r="K96" i="22"/>
  <c r="B96" i="22" s="1"/>
  <c r="K95" i="22"/>
  <c r="B95" i="22" s="1"/>
  <c r="K93" i="22"/>
  <c r="B93" i="22" s="1"/>
  <c r="K91" i="22"/>
  <c r="B91" i="22" s="1"/>
  <c r="K89" i="22"/>
  <c r="B89" i="22" s="1"/>
  <c r="K88" i="22"/>
  <c r="B88" i="22" s="1"/>
  <c r="K86" i="22"/>
  <c r="B86" i="22" s="1"/>
  <c r="K85" i="22"/>
  <c r="B85" i="22" s="1"/>
  <c r="K82" i="22"/>
  <c r="B82" i="22" s="1"/>
  <c r="K81" i="22"/>
  <c r="K80" i="22"/>
  <c r="K78" i="22"/>
  <c r="K74" i="22"/>
  <c r="B74" i="22" s="1"/>
  <c r="K73" i="22"/>
  <c r="B73" i="22" s="1"/>
  <c r="K70" i="22"/>
  <c r="B70" i="22" s="1"/>
  <c r="K69" i="22"/>
  <c r="B69" i="22" s="1"/>
  <c r="K67" i="22"/>
  <c r="B67" i="22" s="1"/>
  <c r="K66" i="22"/>
  <c r="B66" i="22" s="1"/>
  <c r="K63" i="22"/>
  <c r="B63" i="22" s="1"/>
  <c r="K62" i="22"/>
  <c r="B62" i="22" s="1"/>
  <c r="K61" i="22"/>
  <c r="B61" i="22" s="1"/>
  <c r="K59" i="22"/>
  <c r="B59" i="22" s="1"/>
  <c r="K56" i="22"/>
  <c r="B56" i="22" s="1"/>
  <c r="K55" i="22"/>
  <c r="B55" i="22" s="1"/>
  <c r="K54" i="22"/>
  <c r="B54" i="22" s="1"/>
  <c r="K53" i="22"/>
  <c r="B53" i="22" s="1"/>
  <c r="K46" i="22"/>
  <c r="K45" i="22"/>
  <c r="K43" i="22"/>
  <c r="K33" i="22"/>
  <c r="B33" i="22" s="1"/>
  <c r="K31" i="22"/>
  <c r="B31" i="22" s="1"/>
  <c r="K29" i="22"/>
  <c r="B29" i="22" s="1"/>
  <c r="K28" i="22"/>
  <c r="B28" i="22" s="1"/>
  <c r="K26" i="22"/>
  <c r="B26" i="22" s="1"/>
  <c r="K24" i="22"/>
  <c r="B24" i="22" s="1"/>
  <c r="K21" i="22"/>
  <c r="B21" i="22" s="1"/>
  <c r="K20" i="22"/>
  <c r="B20" i="22" s="1"/>
  <c r="K17" i="22"/>
  <c r="B17" i="22" s="1"/>
  <c r="K16" i="22"/>
  <c r="B16" i="22" s="1"/>
  <c r="K15" i="22"/>
  <c r="B15" i="22" s="1"/>
  <c r="K12" i="22"/>
  <c r="B12" i="22" s="1"/>
  <c r="K11" i="22"/>
  <c r="B11" i="22" s="1"/>
  <c r="K10" i="22"/>
  <c r="B10" i="22" s="1"/>
  <c r="K9" i="22"/>
  <c r="B9" i="22" s="1"/>
  <c r="K7" i="22"/>
  <c r="B7" i="22" s="1"/>
  <c r="K5" i="22"/>
  <c r="K128" i="21"/>
  <c r="K127" i="21"/>
  <c r="K126" i="21"/>
  <c r="K125" i="21"/>
  <c r="K124" i="21"/>
  <c r="K123" i="21"/>
  <c r="K122" i="21"/>
  <c r="K121" i="21"/>
  <c r="K115" i="21"/>
  <c r="K114" i="21"/>
  <c r="K113" i="21"/>
  <c r="K112" i="21"/>
  <c r="K110" i="21"/>
  <c r="K106" i="21"/>
  <c r="B106" i="21" s="1"/>
  <c r="K105" i="21"/>
  <c r="B105" i="21" s="1"/>
  <c r="K104" i="21"/>
  <c r="B104" i="21" s="1"/>
  <c r="K103" i="21"/>
  <c r="B103" i="21" s="1"/>
  <c r="K101" i="21"/>
  <c r="B101" i="21" s="1"/>
  <c r="K99" i="21"/>
  <c r="B99" i="21" s="1"/>
  <c r="K97" i="21"/>
  <c r="B97" i="21" s="1"/>
  <c r="K96" i="21"/>
  <c r="B96" i="21" s="1"/>
  <c r="K94" i="21"/>
  <c r="B94" i="21" s="1"/>
  <c r="K93" i="21"/>
  <c r="B93" i="21" s="1"/>
  <c r="K92" i="21"/>
  <c r="B92" i="21" s="1"/>
  <c r="K89" i="21"/>
  <c r="B89" i="21" s="1"/>
  <c r="K88" i="21"/>
  <c r="K87" i="21"/>
  <c r="K85" i="21"/>
  <c r="K84" i="21"/>
  <c r="K83" i="21"/>
  <c r="B83" i="21" s="1"/>
  <c r="K74" i="21"/>
  <c r="B74" i="21" s="1"/>
  <c r="K73" i="21"/>
  <c r="B73" i="21" s="1"/>
  <c r="K71" i="21"/>
  <c r="B71" i="21" s="1"/>
  <c r="K68" i="21"/>
  <c r="B68" i="21" s="1"/>
  <c r="K65" i="21"/>
  <c r="B65" i="21" s="1"/>
  <c r="K64" i="21"/>
  <c r="B64" i="21" s="1"/>
  <c r="K63" i="21"/>
  <c r="B63" i="21" s="1"/>
  <c r="K61" i="21"/>
  <c r="B61" i="21" s="1"/>
  <c r="K59" i="21"/>
  <c r="B59" i="21" s="1"/>
  <c r="K56" i="21"/>
  <c r="B56" i="21" s="1"/>
  <c r="K55" i="21"/>
  <c r="B55" i="21" s="1"/>
  <c r="K53" i="21"/>
  <c r="B53" i="21" s="1"/>
  <c r="K52" i="21"/>
  <c r="B52" i="21" s="1"/>
  <c r="K50" i="21"/>
  <c r="B50" i="21" s="1"/>
  <c r="K49" i="21"/>
  <c r="B49" i="21" s="1"/>
  <c r="K48" i="21"/>
  <c r="B48" i="21" s="1"/>
  <c r="K47" i="21"/>
  <c r="K46" i="21"/>
  <c r="K44" i="21"/>
  <c r="K33" i="21"/>
  <c r="B33" i="21" s="1"/>
  <c r="K31" i="21"/>
  <c r="B31" i="21" s="1"/>
  <c r="K28" i="21"/>
  <c r="B28" i="21" s="1"/>
  <c r="K27" i="21"/>
  <c r="B27" i="21" s="1"/>
  <c r="K24" i="21"/>
  <c r="B24" i="21" s="1"/>
  <c r="K23" i="21"/>
  <c r="B23" i="21" s="1"/>
  <c r="K22" i="21"/>
  <c r="B22" i="21" s="1"/>
  <c r="K21" i="21"/>
  <c r="B21" i="21" s="1"/>
  <c r="K20" i="21"/>
  <c r="B20" i="21" s="1"/>
  <c r="K19" i="21"/>
  <c r="B19" i="21" s="1"/>
  <c r="K17" i="21"/>
  <c r="B17" i="21" s="1"/>
  <c r="K16" i="21"/>
  <c r="B16" i="21" s="1"/>
  <c r="K14" i="21"/>
  <c r="B14" i="21" s="1"/>
  <c r="K12" i="21"/>
  <c r="B12" i="21" s="1"/>
  <c r="K8" i="21"/>
  <c r="B8" i="21" s="1"/>
  <c r="K7" i="21"/>
  <c r="B7" i="21" s="1"/>
  <c r="K6" i="21"/>
  <c r="K932" i="20"/>
  <c r="B932" i="20" s="1"/>
  <c r="K931" i="20"/>
  <c r="B931" i="20" s="1"/>
  <c r="K930" i="20"/>
  <c r="B930" i="20" s="1"/>
  <c r="K928" i="20"/>
  <c r="B928" i="20" s="1"/>
  <c r="K927" i="20"/>
  <c r="B927" i="20" s="1"/>
  <c r="K926" i="20"/>
  <c r="B926" i="20" s="1"/>
  <c r="K925" i="20"/>
  <c r="B925" i="20" s="1"/>
  <c r="K924" i="20"/>
  <c r="B924" i="20" s="1"/>
  <c r="K923" i="20"/>
  <c r="B923" i="20" s="1"/>
  <c r="K922" i="20"/>
  <c r="B922" i="20" s="1"/>
  <c r="K921" i="20"/>
  <c r="K920" i="20"/>
  <c r="K918" i="20"/>
  <c r="K896" i="20"/>
  <c r="B896" i="20" s="1"/>
  <c r="K895" i="20"/>
  <c r="B895" i="20" s="1"/>
  <c r="K893" i="20"/>
  <c r="B893" i="20" s="1"/>
  <c r="K892" i="20"/>
  <c r="B892" i="20" s="1"/>
  <c r="K891" i="20"/>
  <c r="B891" i="20" s="1"/>
  <c r="K890" i="20"/>
  <c r="B890" i="20" s="1"/>
  <c r="K889" i="20"/>
  <c r="B889" i="20" s="1"/>
  <c r="K888" i="20"/>
  <c r="K886" i="20"/>
  <c r="B886" i="20" s="1"/>
  <c r="K885" i="20"/>
  <c r="B885" i="20" s="1"/>
  <c r="K884" i="20"/>
  <c r="B884" i="20" s="1"/>
  <c r="K883" i="20"/>
  <c r="B883" i="20" s="1"/>
  <c r="K882" i="20"/>
  <c r="B882" i="20" s="1"/>
  <c r="K881" i="20"/>
  <c r="K880" i="20"/>
  <c r="K878" i="20"/>
  <c r="K860" i="20"/>
  <c r="B860" i="20" s="1"/>
  <c r="K859" i="20"/>
  <c r="B859" i="20" s="1"/>
  <c r="K858" i="20"/>
  <c r="B858" i="20" s="1"/>
  <c r="K857" i="20"/>
  <c r="B857" i="20" s="1"/>
  <c r="K856" i="20"/>
  <c r="B856" i="20" s="1"/>
  <c r="K855" i="20"/>
  <c r="B855" i="20" s="1"/>
  <c r="K854" i="20"/>
  <c r="B854" i="20" s="1"/>
  <c r="K851" i="20"/>
  <c r="B851" i="20" s="1"/>
  <c r="K850" i="20"/>
  <c r="B850" i="20" s="1"/>
  <c r="K847" i="20"/>
  <c r="B847" i="20" s="1"/>
  <c r="K846" i="20"/>
  <c r="B846" i="20" s="1"/>
  <c r="K845" i="20"/>
  <c r="B845" i="20" s="1"/>
  <c r="K844" i="20"/>
  <c r="B844" i="20" s="1"/>
  <c r="K843" i="20"/>
  <c r="K842" i="20"/>
  <c r="K840" i="20"/>
  <c r="K839" i="20"/>
  <c r="B839" i="20" s="1"/>
  <c r="K822" i="20"/>
  <c r="B822" i="20" s="1"/>
  <c r="K820" i="20"/>
  <c r="B820" i="20" s="1"/>
  <c r="K819" i="20"/>
  <c r="B819" i="20" s="1"/>
  <c r="K818" i="20"/>
  <c r="B818" i="20" s="1"/>
  <c r="K815" i="20"/>
  <c r="B815" i="20" s="1"/>
  <c r="K814" i="20"/>
  <c r="B814" i="20" s="1"/>
  <c r="K813" i="20"/>
  <c r="B813" i="20" s="1"/>
  <c r="K811" i="20"/>
  <c r="B811" i="20" s="1"/>
  <c r="K810" i="20"/>
  <c r="B810" i="20" s="1"/>
  <c r="K809" i="20"/>
  <c r="B809" i="20" s="1"/>
  <c r="K808" i="20"/>
  <c r="B808" i="20" s="1"/>
  <c r="K807" i="20"/>
  <c r="B807" i="20" s="1"/>
  <c r="K805" i="20"/>
  <c r="K804" i="20"/>
  <c r="K802" i="20"/>
  <c r="K789" i="20"/>
  <c r="B789" i="20" s="1"/>
  <c r="K788" i="20"/>
  <c r="B788" i="20" s="1"/>
  <c r="K785" i="20"/>
  <c r="B785" i="20" s="1"/>
  <c r="K784" i="20"/>
  <c r="B784" i="20" s="1"/>
  <c r="K783" i="20"/>
  <c r="B783" i="20" s="1"/>
  <c r="K782" i="20"/>
  <c r="B782" i="20" s="1"/>
  <c r="K781" i="20"/>
  <c r="B781" i="20" s="1"/>
  <c r="K780" i="20"/>
  <c r="B780" i="20" s="1"/>
  <c r="K778" i="20"/>
  <c r="B778" i="20" s="1"/>
  <c r="K777" i="20"/>
  <c r="B777" i="20" s="1"/>
  <c r="K776" i="20"/>
  <c r="B776" i="20" s="1"/>
  <c r="K774" i="20"/>
  <c r="B774" i="20" s="1"/>
  <c r="K773" i="20"/>
  <c r="B773" i="20" s="1"/>
  <c r="K772" i="20"/>
  <c r="B772" i="20" s="1"/>
  <c r="K771" i="20"/>
  <c r="B771" i="20" s="1"/>
  <c r="K770" i="20"/>
  <c r="B770" i="20" s="1"/>
  <c r="K769" i="20"/>
  <c r="B769" i="20" s="1"/>
  <c r="K768" i="20"/>
  <c r="B768" i="20" s="1"/>
  <c r="K767" i="20"/>
  <c r="K766" i="20"/>
  <c r="K764" i="20"/>
  <c r="K763" i="20"/>
  <c r="B763" i="20" s="1"/>
  <c r="K749" i="20"/>
  <c r="B749" i="20" s="1"/>
  <c r="K746" i="20"/>
  <c r="B746" i="20" s="1"/>
  <c r="K745" i="20"/>
  <c r="B745" i="20" s="1"/>
  <c r="K743" i="20"/>
  <c r="B743" i="20" s="1"/>
  <c r="K742" i="20"/>
  <c r="B742" i="20" s="1"/>
  <c r="K741" i="20"/>
  <c r="B741" i="20" s="1"/>
  <c r="K740" i="20"/>
  <c r="B740" i="20" s="1"/>
  <c r="K739" i="20"/>
  <c r="B739" i="20" s="1"/>
  <c r="K737" i="20"/>
  <c r="B737" i="20" s="1"/>
  <c r="K736" i="20"/>
  <c r="B736" i="20" s="1"/>
  <c r="K733" i="20"/>
  <c r="B733" i="20" s="1"/>
  <c r="K732" i="20"/>
  <c r="B732" i="20" s="1"/>
  <c r="K731" i="20"/>
  <c r="B731" i="20" s="1"/>
  <c r="K730" i="20"/>
  <c r="K729" i="20"/>
  <c r="K727" i="20"/>
  <c r="K712" i="20"/>
  <c r="B712" i="20" s="1"/>
  <c r="K711" i="20"/>
  <c r="B711" i="20" s="1"/>
  <c r="K710" i="20"/>
  <c r="B710" i="20" s="1"/>
  <c r="K709" i="20"/>
  <c r="B709" i="20" s="1"/>
  <c r="K708" i="20"/>
  <c r="B708" i="20" s="1"/>
  <c r="K705" i="20"/>
  <c r="B705" i="20" s="1"/>
  <c r="K704" i="20"/>
  <c r="B704" i="20" s="1"/>
  <c r="K701" i="20"/>
  <c r="B701" i="20" s="1"/>
  <c r="K700" i="20"/>
  <c r="B700" i="20" s="1"/>
  <c r="K699" i="20"/>
  <c r="B699" i="20" s="1"/>
  <c r="K698" i="20"/>
  <c r="B698" i="20" s="1"/>
  <c r="K695" i="20"/>
  <c r="B695" i="20" s="1"/>
  <c r="K694" i="20"/>
  <c r="B694" i="20" s="1"/>
  <c r="K693" i="20"/>
  <c r="B693" i="20" s="1"/>
  <c r="K691" i="20"/>
  <c r="K690" i="20"/>
  <c r="K688" i="20"/>
  <c r="K671" i="20"/>
  <c r="B671" i="20" s="1"/>
  <c r="K670" i="20"/>
  <c r="B670" i="20" s="1"/>
  <c r="K669" i="20"/>
  <c r="B669" i="20" s="1"/>
  <c r="K668" i="20"/>
  <c r="B668" i="20" s="1"/>
  <c r="K667" i="20"/>
  <c r="B667" i="20" s="1"/>
  <c r="K666" i="20"/>
  <c r="B666" i="20" s="1"/>
  <c r="K665" i="20"/>
  <c r="B665" i="20" s="1"/>
  <c r="K664" i="20"/>
  <c r="B664" i="20" s="1"/>
  <c r="K661" i="20"/>
  <c r="B661" i="20" s="1"/>
  <c r="K657" i="20"/>
  <c r="B657" i="20" s="1"/>
  <c r="K656" i="20"/>
  <c r="B656" i="20" s="1"/>
  <c r="K655" i="20"/>
  <c r="B655" i="20" s="1"/>
  <c r="K654" i="20"/>
  <c r="B654" i="20" s="1"/>
  <c r="K653" i="20"/>
  <c r="K652" i="20"/>
  <c r="K650" i="20"/>
  <c r="K630" i="20"/>
  <c r="B630" i="20" s="1"/>
  <c r="K628" i="20"/>
  <c r="B628" i="20" s="1"/>
  <c r="K627" i="20"/>
  <c r="B627" i="20" s="1"/>
  <c r="K626" i="20"/>
  <c r="B626" i="20" s="1"/>
  <c r="K624" i="20"/>
  <c r="B624" i="20" s="1"/>
  <c r="K623" i="20"/>
  <c r="B623" i="20" s="1"/>
  <c r="K622" i="20"/>
  <c r="B622" i="20" s="1"/>
  <c r="K621" i="20"/>
  <c r="B621" i="20" s="1"/>
  <c r="K620" i="20"/>
  <c r="B620" i="20" s="1"/>
  <c r="K619" i="20"/>
  <c r="B619" i="20" s="1"/>
  <c r="K618" i="20"/>
  <c r="B618" i="20" s="1"/>
  <c r="K615" i="20"/>
  <c r="B615" i="20" s="1"/>
  <c r="K614" i="20"/>
  <c r="K613" i="20"/>
  <c r="K611" i="20"/>
  <c r="K593" i="20"/>
  <c r="B593" i="20" s="1"/>
  <c r="K592" i="20"/>
  <c r="B592" i="20" s="1"/>
  <c r="K591" i="20"/>
  <c r="B591" i="20" s="1"/>
  <c r="K590" i="20"/>
  <c r="B590" i="20" s="1"/>
  <c r="K589" i="20"/>
  <c r="B589" i="20" s="1"/>
  <c r="K587" i="20"/>
  <c r="B587" i="20" s="1"/>
  <c r="K586" i="20"/>
  <c r="B586" i="20" s="1"/>
  <c r="K585" i="20"/>
  <c r="B585" i="20" s="1"/>
  <c r="K583" i="20"/>
  <c r="B583" i="20" s="1"/>
  <c r="K582" i="20"/>
  <c r="B582" i="20" s="1"/>
  <c r="K581" i="20"/>
  <c r="B581" i="20" s="1"/>
  <c r="K580" i="20"/>
  <c r="B580" i="20" s="1"/>
  <c r="K579" i="20"/>
  <c r="B579" i="20" s="1"/>
  <c r="K578" i="20"/>
  <c r="B578" i="20" s="1"/>
  <c r="K577" i="20"/>
  <c r="B577" i="20" s="1"/>
  <c r="K576" i="20"/>
  <c r="K575" i="20"/>
  <c r="K573" i="20"/>
  <c r="K572" i="20"/>
  <c r="B572" i="20" s="1"/>
  <c r="K553" i="20"/>
  <c r="B553" i="20" s="1"/>
  <c r="K552" i="20"/>
  <c r="B552" i="20" s="1"/>
  <c r="K549" i="20"/>
  <c r="B549" i="20" s="1"/>
  <c r="K548" i="20"/>
  <c r="B548" i="20" s="1"/>
  <c r="K547" i="20"/>
  <c r="B547" i="20" s="1"/>
  <c r="K546" i="20"/>
  <c r="B546" i="20" s="1"/>
  <c r="K545" i="20"/>
  <c r="B545" i="20" s="1"/>
  <c r="K543" i="20"/>
  <c r="B543" i="20" s="1"/>
  <c r="K542" i="20"/>
  <c r="B542" i="20" s="1"/>
  <c r="K541" i="20"/>
  <c r="B541" i="20" s="1"/>
  <c r="K538" i="20"/>
  <c r="B538" i="20" s="1"/>
  <c r="K537" i="20"/>
  <c r="K536" i="20"/>
  <c r="K534" i="20"/>
  <c r="K520" i="20"/>
  <c r="B520" i="20" s="1"/>
  <c r="K519" i="20"/>
  <c r="B519" i="20" s="1"/>
  <c r="K518" i="20"/>
  <c r="B518" i="20" s="1"/>
  <c r="K517" i="20"/>
  <c r="B517" i="20" s="1"/>
  <c r="K516" i="20"/>
  <c r="B516" i="20" s="1"/>
  <c r="K515" i="20"/>
  <c r="B515" i="20" s="1"/>
  <c r="K512" i="20"/>
  <c r="B512" i="20" s="1"/>
  <c r="K511" i="20"/>
  <c r="B511" i="20" s="1"/>
  <c r="K508" i="20"/>
  <c r="B508" i="20" s="1"/>
  <c r="K507" i="20"/>
  <c r="B507" i="20" s="1"/>
  <c r="K506" i="20"/>
  <c r="B506" i="20" s="1"/>
  <c r="K505" i="20"/>
  <c r="B505" i="20" s="1"/>
  <c r="K504" i="20"/>
  <c r="B504" i="20" s="1"/>
  <c r="K503" i="20"/>
  <c r="B503" i="20" s="1"/>
  <c r="K501" i="20"/>
  <c r="B501" i="20" s="1"/>
  <c r="K500" i="20"/>
  <c r="B500" i="20" s="1"/>
  <c r="K499" i="20"/>
  <c r="K498" i="20"/>
  <c r="K496" i="20"/>
  <c r="K478" i="20"/>
  <c r="B478" i="20" s="1"/>
  <c r="K477" i="20"/>
  <c r="B477" i="20" s="1"/>
  <c r="K476" i="20"/>
  <c r="B476" i="20" s="1"/>
  <c r="K475" i="20"/>
  <c r="B475" i="20" s="1"/>
  <c r="K474" i="20"/>
  <c r="B474" i="20" s="1"/>
  <c r="K473" i="20"/>
  <c r="B473" i="20" s="1"/>
  <c r="K472" i="20"/>
  <c r="B472" i="20" s="1"/>
  <c r="K471" i="20"/>
  <c r="B471" i="20" s="1"/>
  <c r="K469" i="20"/>
  <c r="B469" i="20" s="1"/>
  <c r="K468" i="20"/>
  <c r="B468" i="20" s="1"/>
  <c r="K465" i="20"/>
  <c r="B465" i="20" s="1"/>
  <c r="K464" i="20"/>
  <c r="B464" i="20" s="1"/>
  <c r="K463" i="20"/>
  <c r="B463" i="20" s="1"/>
  <c r="K462" i="20"/>
  <c r="B462" i="20" s="1"/>
  <c r="K461" i="20"/>
  <c r="K460" i="20"/>
  <c r="K458" i="20"/>
  <c r="K437" i="20"/>
  <c r="B437" i="20" s="1"/>
  <c r="K436" i="20"/>
  <c r="B436" i="20" s="1"/>
  <c r="K435" i="20"/>
  <c r="B435" i="20" s="1"/>
  <c r="K433" i="20"/>
  <c r="B433" i="20" s="1"/>
  <c r="K432" i="20"/>
  <c r="B432" i="20" s="1"/>
  <c r="K431" i="20"/>
  <c r="B431" i="20" s="1"/>
  <c r="K430" i="20"/>
  <c r="B430" i="20" s="1"/>
  <c r="K429" i="20"/>
  <c r="B429" i="20" s="1"/>
  <c r="K428" i="20"/>
  <c r="B428" i="20" s="1"/>
  <c r="K427" i="20"/>
  <c r="B427" i="20" s="1"/>
  <c r="K426" i="20"/>
  <c r="B426" i="20" s="1"/>
  <c r="K423" i="20"/>
  <c r="B423" i="20" s="1"/>
  <c r="K422" i="20"/>
  <c r="K421" i="20"/>
  <c r="K419" i="20"/>
  <c r="K405" i="20"/>
  <c r="B405" i="20" s="1"/>
  <c r="K404" i="20"/>
  <c r="B404" i="20" s="1"/>
  <c r="K403" i="20"/>
  <c r="B403" i="20" s="1"/>
  <c r="K402" i="20"/>
  <c r="B402" i="20" s="1"/>
  <c r="K401" i="20"/>
  <c r="B401" i="20" s="1"/>
  <c r="K399" i="20"/>
  <c r="B399" i="20" s="1"/>
  <c r="K398" i="20"/>
  <c r="B398" i="20" s="1"/>
  <c r="K397" i="20"/>
  <c r="B397" i="20" s="1"/>
  <c r="K395" i="20"/>
  <c r="B395" i="20" s="1"/>
  <c r="K394" i="20"/>
  <c r="B394" i="20" s="1"/>
  <c r="K393" i="20"/>
  <c r="B393" i="20" s="1"/>
  <c r="K392" i="20"/>
  <c r="B392" i="20" s="1"/>
  <c r="K391" i="20"/>
  <c r="B391" i="20" s="1"/>
  <c r="K390" i="20"/>
  <c r="B390" i="20" s="1"/>
  <c r="K389" i="20"/>
  <c r="B389" i="20" s="1"/>
  <c r="K388" i="20"/>
  <c r="B388" i="20" s="1"/>
  <c r="K386" i="20"/>
  <c r="B386" i="20" s="1"/>
  <c r="K385" i="20"/>
  <c r="K384" i="20"/>
  <c r="K382" i="20"/>
  <c r="K366" i="20"/>
  <c r="B366" i="20" s="1"/>
  <c r="K365" i="20"/>
  <c r="B365" i="20" s="1"/>
  <c r="K364" i="20"/>
  <c r="B364" i="20" s="1"/>
  <c r="K363" i="20"/>
  <c r="B363" i="20" s="1"/>
  <c r="K362" i="20"/>
  <c r="B362" i="20" s="1"/>
  <c r="K361" i="20"/>
  <c r="B361" i="20" s="1"/>
  <c r="K359" i="20"/>
  <c r="B359" i="20" s="1"/>
  <c r="K358" i="20"/>
  <c r="B358" i="20" s="1"/>
  <c r="K357" i="20"/>
  <c r="B357" i="20" s="1"/>
  <c r="K354" i="20"/>
  <c r="B354" i="20" s="1"/>
  <c r="K353" i="20"/>
  <c r="B353" i="20" s="1"/>
  <c r="K352" i="20"/>
  <c r="B352" i="20" s="1"/>
  <c r="K351" i="20"/>
  <c r="B351" i="20" s="1"/>
  <c r="K350" i="20"/>
  <c r="B350" i="20" s="1"/>
  <c r="K349" i="20"/>
  <c r="B349" i="20" s="1"/>
  <c r="K348" i="20"/>
  <c r="B348" i="20" s="1"/>
  <c r="K347" i="20"/>
  <c r="K346" i="20"/>
  <c r="K344" i="20"/>
  <c r="K343" i="20"/>
  <c r="B343" i="20" s="1"/>
  <c r="K331" i="20"/>
  <c r="B331" i="20" s="1"/>
  <c r="K328" i="20"/>
  <c r="B328" i="20" s="1"/>
  <c r="K327" i="20"/>
  <c r="B327" i="20" s="1"/>
  <c r="K324" i="20"/>
  <c r="B324" i="20" s="1"/>
  <c r="K323" i="20"/>
  <c r="B323" i="20" s="1"/>
  <c r="K322" i="20"/>
  <c r="B322" i="20" s="1"/>
  <c r="K321" i="20"/>
  <c r="B321" i="20" s="1"/>
  <c r="K320" i="20"/>
  <c r="B320" i="20" s="1"/>
  <c r="K319" i="20"/>
  <c r="B319" i="20" s="1"/>
  <c r="K317" i="20"/>
  <c r="B317" i="20" s="1"/>
  <c r="K316" i="20"/>
  <c r="B316" i="20" s="1"/>
  <c r="K315" i="20"/>
  <c r="B315" i="20" s="1"/>
  <c r="K313" i="20"/>
  <c r="B313" i="20" s="1"/>
  <c r="K312" i="20"/>
  <c r="B312" i="20" s="1"/>
  <c r="K311" i="20"/>
  <c r="B311" i="20" s="1"/>
  <c r="K310" i="20"/>
  <c r="K309" i="20"/>
  <c r="K307" i="20"/>
  <c r="K293" i="20"/>
  <c r="B293" i="20" s="1"/>
  <c r="K292" i="20"/>
  <c r="B292" i="20" s="1"/>
  <c r="K291" i="20"/>
  <c r="B291" i="20" s="1"/>
  <c r="K290" i="20"/>
  <c r="B290" i="20" s="1"/>
  <c r="K289" i="20"/>
  <c r="B289" i="20" s="1"/>
  <c r="K286" i="20"/>
  <c r="B286" i="20" s="1"/>
  <c r="K285" i="20"/>
  <c r="B285" i="20" s="1"/>
  <c r="K282" i="20"/>
  <c r="B282" i="20" s="1"/>
  <c r="K281" i="20"/>
  <c r="B281" i="20" s="1"/>
  <c r="K280" i="20"/>
  <c r="B280" i="20" s="1"/>
  <c r="K279" i="20"/>
  <c r="B279" i="20" s="1"/>
  <c r="K278" i="20"/>
  <c r="B278" i="20" s="1"/>
  <c r="K277" i="20"/>
  <c r="B277" i="20" s="1"/>
  <c r="K275" i="20"/>
  <c r="B275" i="20" s="1"/>
  <c r="K274" i="20"/>
  <c r="B274" i="20" s="1"/>
  <c r="K273" i="20"/>
  <c r="B273" i="20" s="1"/>
  <c r="K271" i="20"/>
  <c r="K270" i="20"/>
  <c r="K268" i="20"/>
  <c r="K254" i="20"/>
  <c r="B254" i="20" s="1"/>
  <c r="K253" i="20"/>
  <c r="B253" i="20" s="1"/>
  <c r="K252" i="20"/>
  <c r="B252" i="20" s="1"/>
  <c r="K251" i="20"/>
  <c r="B251" i="20" s="1"/>
  <c r="K250" i="20"/>
  <c r="B250" i="20" s="1"/>
  <c r="K249" i="20"/>
  <c r="B249" i="20" s="1"/>
  <c r="K248" i="20"/>
  <c r="B248" i="20" s="1"/>
  <c r="K247" i="20"/>
  <c r="B247" i="20" s="1"/>
  <c r="K244" i="20"/>
  <c r="B244" i="20" s="1"/>
  <c r="K243" i="20"/>
  <c r="B243" i="20" s="1"/>
  <c r="K239" i="20"/>
  <c r="B239" i="20" s="1"/>
  <c r="K238" i="20"/>
  <c r="B238" i="20" s="1"/>
  <c r="K237" i="20"/>
  <c r="B237" i="20" s="1"/>
  <c r="K234" i="20"/>
  <c r="K233" i="20"/>
  <c r="K231" i="20"/>
  <c r="K215" i="20"/>
  <c r="B215" i="20" s="1"/>
  <c r="K214" i="20"/>
  <c r="B214" i="20" s="1"/>
  <c r="K210" i="20"/>
  <c r="B210" i="20" s="1"/>
  <c r="K209" i="20"/>
  <c r="B209" i="20" s="1"/>
  <c r="K208" i="20"/>
  <c r="B208" i="20" s="1"/>
  <c r="K207" i="20"/>
  <c r="B207" i="20" s="1"/>
  <c r="K206" i="20"/>
  <c r="B206" i="20" s="1"/>
  <c r="K205" i="20"/>
  <c r="B205" i="20" s="1"/>
  <c r="K203" i="20"/>
  <c r="B203" i="20" s="1"/>
  <c r="K202" i="20"/>
  <c r="B202" i="20" s="1"/>
  <c r="K201" i="20"/>
  <c r="B201" i="20" s="1"/>
  <c r="K199" i="20"/>
  <c r="B199" i="20" s="1"/>
  <c r="K198" i="20"/>
  <c r="B198" i="20" s="1"/>
  <c r="K197" i="20"/>
  <c r="B197" i="20" s="1"/>
  <c r="K196" i="20"/>
  <c r="K195" i="20"/>
  <c r="K193" i="20"/>
  <c r="K192" i="20"/>
  <c r="B192" i="20" s="1"/>
  <c r="K180" i="20"/>
  <c r="B180" i="20" s="1"/>
  <c r="K179" i="20"/>
  <c r="B179" i="20" s="1"/>
  <c r="K178" i="20"/>
  <c r="B178" i="20" s="1"/>
  <c r="K177" i="20"/>
  <c r="B177" i="20" s="1"/>
  <c r="K176" i="20"/>
  <c r="B176" i="20" s="1"/>
  <c r="K173" i="20"/>
  <c r="B173" i="20" s="1"/>
  <c r="K172" i="20"/>
  <c r="B172" i="20" s="1"/>
  <c r="K170" i="20"/>
  <c r="B170" i="20" s="1"/>
  <c r="K169" i="20"/>
  <c r="B169" i="20" s="1"/>
  <c r="K168" i="20"/>
  <c r="B168" i="20" s="1"/>
  <c r="K165" i="20"/>
  <c r="B165" i="20" s="1"/>
  <c r="K164" i="20"/>
  <c r="B164" i="20" s="1"/>
  <c r="K161" i="20"/>
  <c r="B161" i="20" s="1"/>
  <c r="K160" i="20"/>
  <c r="B160" i="20" s="1"/>
  <c r="K159" i="20"/>
  <c r="B159" i="20" s="1"/>
  <c r="K158" i="20"/>
  <c r="B158" i="20" s="1"/>
  <c r="K157" i="20"/>
  <c r="K156" i="20"/>
  <c r="K154" i="20"/>
  <c r="K140" i="20"/>
  <c r="B140" i="20" s="1"/>
  <c r="K139" i="20"/>
  <c r="B139" i="20" s="1"/>
  <c r="K138" i="20"/>
  <c r="B138" i="20" s="1"/>
  <c r="K136" i="20"/>
  <c r="B136" i="20" s="1"/>
  <c r="K135" i="20"/>
  <c r="B135" i="20" s="1"/>
  <c r="K134" i="20"/>
  <c r="B134" i="20" s="1"/>
  <c r="K133" i="20"/>
  <c r="B133" i="20" s="1"/>
  <c r="K132" i="20"/>
  <c r="B132" i="20" s="1"/>
  <c r="K131" i="20"/>
  <c r="B131" i="20" s="1"/>
  <c r="K130" i="20"/>
  <c r="B130" i="20" s="1"/>
  <c r="K129" i="20"/>
  <c r="B129" i="20" s="1"/>
  <c r="K127" i="20"/>
  <c r="B127" i="20" s="1"/>
  <c r="K126" i="20"/>
  <c r="B126" i="20" s="1"/>
  <c r="K124" i="20"/>
  <c r="B124" i="20" s="1"/>
  <c r="K123" i="20"/>
  <c r="B123" i="20" s="1"/>
  <c r="K122" i="20"/>
  <c r="B122" i="20" s="1"/>
  <c r="K121" i="20"/>
  <c r="B121" i="20" s="1"/>
  <c r="K120" i="20"/>
  <c r="B120" i="20" s="1"/>
  <c r="K119" i="20"/>
  <c r="K118" i="20"/>
  <c r="K116" i="20"/>
  <c r="K97" i="20"/>
  <c r="B97" i="20" s="1"/>
  <c r="K96" i="20"/>
  <c r="B96" i="20" s="1"/>
  <c r="K95" i="20"/>
  <c r="B95" i="20" s="1"/>
  <c r="K92" i="20"/>
  <c r="B92" i="20" s="1"/>
  <c r="K91" i="20"/>
  <c r="B91" i="20" s="1"/>
  <c r="K90" i="20"/>
  <c r="B90" i="20" s="1"/>
  <c r="K89" i="20"/>
  <c r="B89" i="20" s="1"/>
  <c r="K88" i="20"/>
  <c r="B88" i="20" s="1"/>
  <c r="K87" i="20"/>
  <c r="B87" i="20" s="1"/>
  <c r="K86" i="20"/>
  <c r="B86" i="20" s="1"/>
  <c r="K85" i="20"/>
  <c r="B85" i="20" s="1"/>
  <c r="K82" i="20"/>
  <c r="B82" i="20" s="1"/>
  <c r="K81" i="20"/>
  <c r="K80" i="20"/>
  <c r="K78" i="20"/>
  <c r="K77" i="20"/>
  <c r="B77" i="20" s="1"/>
  <c r="K61" i="20"/>
  <c r="B61" i="20" s="1"/>
  <c r="K60" i="20"/>
  <c r="B60" i="20" s="1"/>
  <c r="K59" i="20"/>
  <c r="B59" i="20" s="1"/>
  <c r="K58" i="20"/>
  <c r="B58" i="20" s="1"/>
  <c r="K57" i="20"/>
  <c r="B57" i="20" s="1"/>
  <c r="K56" i="20"/>
  <c r="B56" i="20" s="1"/>
  <c r="K54" i="20"/>
  <c r="B54" i="20" s="1"/>
  <c r="K53" i="20"/>
  <c r="B53" i="20" s="1"/>
  <c r="K52" i="20"/>
  <c r="B52" i="20" s="1"/>
  <c r="K47" i="20"/>
  <c r="B47" i="20" s="1"/>
  <c r="K46" i="20"/>
  <c r="B46" i="20" s="1"/>
  <c r="K45" i="20"/>
  <c r="B45" i="20" s="1"/>
  <c r="K44" i="20"/>
  <c r="B44" i="20" s="1"/>
  <c r="K43" i="20"/>
  <c r="K42" i="20"/>
  <c r="K40" i="20"/>
  <c r="K39" i="20"/>
  <c r="B39" i="20" s="1"/>
  <c r="K27" i="20"/>
  <c r="B27" i="20" s="1"/>
  <c r="K26" i="20"/>
  <c r="B26" i="20" s="1"/>
  <c r="K25" i="20"/>
  <c r="B25" i="20" s="1"/>
  <c r="K21" i="20"/>
  <c r="B21" i="20" s="1"/>
  <c r="K17" i="20"/>
  <c r="B17" i="20" s="1"/>
  <c r="K16" i="20"/>
  <c r="B16" i="20" s="1"/>
  <c r="K15" i="20"/>
  <c r="B15" i="20" s="1"/>
  <c r="K12" i="20"/>
  <c r="B12" i="20" s="1"/>
  <c r="K11" i="20"/>
  <c r="K10" i="20"/>
  <c r="B10" i="20" s="1"/>
  <c r="K34" i="19"/>
  <c r="B34" i="19" s="1"/>
  <c r="K32" i="19"/>
  <c r="B32" i="19" s="1"/>
  <c r="K30" i="19"/>
  <c r="B30" i="19" s="1"/>
  <c r="K27" i="19"/>
  <c r="B27" i="19" s="1"/>
  <c r="K26" i="19"/>
  <c r="B26" i="19" s="1"/>
  <c r="K25" i="19"/>
  <c r="B25" i="19" s="1"/>
  <c r="K23" i="19"/>
  <c r="B23" i="19" s="1"/>
  <c r="K20" i="19"/>
  <c r="B20" i="19" s="1"/>
  <c r="K18" i="19"/>
  <c r="B18" i="19" s="1"/>
  <c r="K15" i="19"/>
  <c r="B15" i="19" s="1"/>
  <c r="K14" i="19"/>
  <c r="B14" i="19" s="1"/>
  <c r="K11" i="19"/>
  <c r="B11" i="19" s="1"/>
  <c r="K10" i="19"/>
  <c r="B10" i="19" s="1"/>
  <c r="K9" i="19"/>
  <c r="B8" i="19"/>
  <c r="B884" i="18"/>
  <c r="B883" i="18"/>
  <c r="B866" i="18"/>
  <c r="B865" i="18"/>
  <c r="B862" i="18"/>
  <c r="B857" i="18"/>
  <c r="B855" i="18"/>
  <c r="B854" i="18"/>
  <c r="B853" i="18"/>
  <c r="B851" i="18"/>
  <c r="B849" i="18"/>
  <c r="B847" i="18"/>
  <c r="B845" i="18"/>
  <c r="B837" i="18"/>
  <c r="B832" i="18"/>
  <c r="B831" i="18"/>
  <c r="B828" i="18"/>
  <c r="B827" i="18"/>
  <c r="B825" i="18"/>
  <c r="B824" i="18"/>
  <c r="B821" i="18"/>
  <c r="B820" i="18"/>
  <c r="B818" i="18"/>
  <c r="B817" i="18"/>
  <c r="B816" i="18"/>
  <c r="B807" i="18"/>
  <c r="B806" i="18"/>
  <c r="B802" i="18"/>
  <c r="B798" i="18"/>
  <c r="B797" i="18"/>
  <c r="B791" i="18"/>
  <c r="B790" i="18"/>
  <c r="B785" i="18"/>
  <c r="B783" i="18"/>
  <c r="B782" i="18"/>
  <c r="B774" i="18"/>
  <c r="B773" i="18"/>
  <c r="B770" i="18"/>
  <c r="B769" i="18"/>
  <c r="B767" i="18"/>
  <c r="B766" i="18"/>
  <c r="B765" i="18"/>
  <c r="B764" i="18"/>
  <c r="B759" i="18"/>
  <c r="B758" i="18"/>
  <c r="B756" i="18"/>
  <c r="B755" i="18"/>
  <c r="B752" i="18"/>
  <c r="B751" i="18"/>
  <c r="B745" i="18"/>
  <c r="B744" i="18"/>
  <c r="B743" i="18"/>
  <c r="B737" i="18"/>
  <c r="B736" i="18"/>
  <c r="B734" i="18"/>
  <c r="B731" i="18"/>
  <c r="B730" i="18"/>
  <c r="B727" i="18"/>
  <c r="B726" i="18"/>
  <c r="B725" i="18"/>
  <c r="B722" i="18"/>
  <c r="B721" i="18"/>
  <c r="B720" i="18"/>
  <c r="B719" i="18"/>
  <c r="B711" i="18"/>
  <c r="B706" i="18"/>
  <c r="B705" i="18"/>
  <c r="B704" i="18"/>
  <c r="B700" i="18"/>
  <c r="B699" i="18"/>
  <c r="B698" i="18"/>
  <c r="B697" i="18"/>
  <c r="B691" i="18"/>
  <c r="B690" i="18"/>
  <c r="B688" i="18"/>
  <c r="B685" i="18"/>
  <c r="B684" i="18"/>
  <c r="B681" i="18"/>
  <c r="B680" i="18"/>
  <c r="B679" i="18"/>
  <c r="B676" i="18"/>
  <c r="B675" i="18"/>
  <c r="B674" i="18"/>
  <c r="B669" i="18"/>
  <c r="B666" i="18"/>
  <c r="B663" i="18"/>
  <c r="B662" i="18"/>
  <c r="B659" i="18"/>
  <c r="B658" i="18"/>
  <c r="B657" i="18"/>
  <c r="B654" i="18"/>
  <c r="B653" i="18"/>
  <c r="B652" i="18"/>
  <c r="B651" i="18"/>
  <c r="B647" i="18"/>
  <c r="B644" i="18"/>
  <c r="B641" i="18"/>
  <c r="B640" i="18"/>
  <c r="B637" i="18"/>
  <c r="B636" i="18"/>
  <c r="B635" i="18"/>
  <c r="B632" i="18"/>
  <c r="B631" i="18"/>
  <c r="B630" i="18"/>
  <c r="B624" i="18"/>
  <c r="B623" i="18"/>
  <c r="B621" i="18"/>
  <c r="B618" i="18"/>
  <c r="B617" i="18"/>
  <c r="B614" i="18"/>
  <c r="B613" i="18"/>
  <c r="B610" i="18"/>
  <c r="B609" i="18"/>
  <c r="B608" i="18"/>
  <c r="B607" i="18"/>
  <c r="B604" i="18"/>
  <c r="B603" i="18"/>
  <c r="B601" i="18"/>
  <c r="B598" i="18"/>
  <c r="B597" i="18"/>
  <c r="B594" i="18"/>
  <c r="B593" i="18"/>
  <c r="B592" i="18"/>
  <c r="B589" i="18"/>
  <c r="B588" i="18"/>
  <c r="B587" i="18"/>
  <c r="B586" i="18"/>
  <c r="B581" i="18"/>
  <c r="B578" i="18"/>
  <c r="B577" i="18"/>
  <c r="B575" i="18"/>
  <c r="B574" i="18"/>
  <c r="B570" i="18"/>
  <c r="B569" i="18"/>
  <c r="B562" i="18"/>
  <c r="B561" i="18"/>
  <c r="B560" i="18"/>
  <c r="B555" i="18"/>
  <c r="B554" i="18"/>
  <c r="B551" i="18"/>
  <c r="B550" i="18"/>
  <c r="B548" i="18"/>
  <c r="B547" i="18"/>
  <c r="B542" i="18"/>
  <c r="B541" i="18"/>
  <c r="B538" i="18"/>
  <c r="B529" i="18"/>
  <c r="B528" i="18"/>
  <c r="B524" i="18"/>
  <c r="B523" i="18"/>
  <c r="B519" i="18"/>
  <c r="B518" i="18"/>
  <c r="B514" i="18"/>
  <c r="B513" i="18"/>
  <c r="B509" i="18"/>
  <c r="B508" i="18"/>
  <c r="B505" i="18"/>
  <c r="B504" i="18"/>
  <c r="B503" i="18"/>
  <c r="B498" i="18"/>
  <c r="B497" i="18"/>
  <c r="B496" i="18"/>
  <c r="B495" i="18"/>
  <c r="B494" i="18"/>
  <c r="B491" i="18"/>
  <c r="B486" i="18"/>
  <c r="B484" i="18"/>
  <c r="B483" i="18"/>
  <c r="B481" i="18"/>
  <c r="B480" i="18"/>
  <c r="B476" i="18"/>
  <c r="B475" i="18"/>
  <c r="B472" i="18"/>
  <c r="B471" i="18"/>
  <c r="B470" i="18"/>
  <c r="B467" i="18"/>
  <c r="B463" i="18"/>
  <c r="B462" i="18"/>
  <c r="B460" i="18"/>
  <c r="B459" i="18"/>
  <c r="B456" i="18"/>
  <c r="B455" i="18"/>
  <c r="B452" i="18"/>
  <c r="B451" i="18"/>
  <c r="B448" i="18"/>
  <c r="B447" i="18"/>
  <c r="B443" i="18"/>
  <c r="B437" i="18"/>
  <c r="B436" i="18"/>
  <c r="B433" i="18"/>
  <c r="B432" i="18"/>
  <c r="B429" i="18"/>
  <c r="B428" i="18"/>
  <c r="B427" i="18"/>
  <c r="B424" i="18"/>
  <c r="B423" i="18"/>
  <c r="B422" i="18"/>
  <c r="B421" i="18"/>
  <c r="B420" i="18"/>
  <c r="B418" i="18"/>
  <c r="B416" i="18"/>
  <c r="B414" i="18"/>
  <c r="B413" i="18"/>
  <c r="B411" i="18"/>
  <c r="B410" i="18"/>
  <c r="B406" i="18"/>
  <c r="B405" i="18"/>
  <c r="B402" i="18"/>
  <c r="B401" i="18"/>
  <c r="B395" i="18"/>
  <c r="B394" i="18"/>
  <c r="B391" i="18"/>
  <c r="B390" i="18"/>
  <c r="B388" i="18"/>
  <c r="B387" i="18"/>
  <c r="B384" i="18"/>
  <c r="B383" i="18"/>
  <c r="B380" i="18"/>
  <c r="B379" i="18"/>
  <c r="B376" i="18"/>
  <c r="B375" i="18"/>
  <c r="B372" i="18"/>
  <c r="B371" i="18"/>
  <c r="B368" i="18"/>
  <c r="B367" i="18"/>
  <c r="B364" i="18"/>
  <c r="B360" i="18"/>
  <c r="B359" i="18"/>
  <c r="B355" i="18"/>
  <c r="B354" i="18"/>
  <c r="B353" i="18"/>
  <c r="B352" i="18"/>
  <c r="B348" i="18"/>
  <c r="B342" i="18"/>
  <c r="B340" i="18"/>
  <c r="B338" i="18"/>
  <c r="B337" i="18"/>
  <c r="B334" i="18"/>
  <c r="B333" i="18"/>
  <c r="B331" i="18"/>
  <c r="B327" i="18"/>
  <c r="B326" i="18"/>
  <c r="B324" i="18"/>
  <c r="B323" i="18"/>
  <c r="B322" i="18"/>
  <c r="B320" i="18"/>
  <c r="B319" i="18"/>
  <c r="B318" i="18"/>
  <c r="B316" i="18"/>
  <c r="B313" i="18"/>
  <c r="B312" i="18"/>
  <c r="B311" i="18"/>
  <c r="B309" i="18"/>
  <c r="B305" i="18"/>
  <c r="B303" i="18"/>
  <c r="B297" i="18"/>
  <c r="B294" i="18"/>
  <c r="B293" i="18"/>
  <c r="B290" i="18"/>
  <c r="B289" i="18"/>
  <c r="B286" i="18"/>
  <c r="B285" i="18"/>
  <c r="B282" i="18"/>
  <c r="B281" i="18"/>
  <c r="B280" i="18"/>
  <c r="B279" i="18"/>
  <c r="B278" i="18"/>
  <c r="B277" i="18"/>
  <c r="B275" i="18"/>
  <c r="B274" i="18"/>
  <c r="B273" i="18"/>
  <c r="B271" i="18"/>
  <c r="B268" i="18"/>
  <c r="B267" i="18"/>
  <c r="B266" i="18"/>
  <c r="B262" i="18"/>
  <c r="B255" i="18"/>
  <c r="B253" i="18"/>
  <c r="B247" i="18"/>
  <c r="B244" i="18"/>
  <c r="B243" i="18"/>
  <c r="B240" i="18"/>
  <c r="B239" i="18"/>
  <c r="B230" i="18"/>
  <c r="B222" i="18"/>
  <c r="B211" i="18"/>
  <c r="B210" i="18"/>
  <c r="B209" i="18"/>
  <c r="B208" i="18"/>
  <c r="B207" i="18"/>
  <c r="B206" i="18"/>
  <c r="B204" i="18"/>
  <c r="B203" i="18"/>
  <c r="B202" i="18"/>
  <c r="B200" i="18"/>
  <c r="B197" i="18"/>
  <c r="B196" i="18"/>
  <c r="B195" i="18"/>
  <c r="B193" i="18"/>
  <c r="B187" i="18"/>
  <c r="B184" i="18"/>
  <c r="B183" i="18"/>
  <c r="B178" i="18"/>
  <c r="B174" i="18"/>
  <c r="B168" i="18"/>
  <c r="B163" i="18"/>
  <c r="B162" i="18"/>
  <c r="B161" i="18"/>
  <c r="B160" i="18"/>
  <c r="B159" i="18"/>
  <c r="B158" i="18"/>
  <c r="B156" i="18"/>
  <c r="B155" i="18"/>
  <c r="B154" i="18"/>
  <c r="B152" i="18"/>
  <c r="B149" i="18"/>
  <c r="B148" i="18"/>
  <c r="B147" i="18"/>
  <c r="B145" i="18"/>
  <c r="B139" i="18"/>
  <c r="B138" i="18"/>
  <c r="B135" i="18"/>
  <c r="B134" i="18"/>
  <c r="B120" i="18"/>
  <c r="B119" i="18"/>
  <c r="B118" i="18"/>
  <c r="B117" i="18"/>
  <c r="B116" i="18"/>
  <c r="B115" i="18"/>
  <c r="B113" i="18"/>
  <c r="B112" i="18"/>
  <c r="B111" i="18"/>
  <c r="B109" i="18"/>
  <c r="B106" i="18"/>
  <c r="B105" i="18"/>
  <c r="B104" i="18"/>
  <c r="B102" i="18"/>
  <c r="B96" i="18"/>
  <c r="B92" i="18"/>
  <c r="B91" i="18"/>
  <c r="B80" i="18"/>
  <c r="B79" i="18"/>
  <c r="B78" i="18"/>
  <c r="B77" i="18"/>
  <c r="B76" i="18"/>
  <c r="B75" i="18"/>
  <c r="B73" i="18"/>
  <c r="B72" i="18"/>
  <c r="B71" i="18"/>
  <c r="B69" i="18"/>
  <c r="B66" i="18"/>
  <c r="B65" i="18"/>
  <c r="B64" i="18"/>
  <c r="B62" i="18"/>
  <c r="B56" i="18"/>
  <c r="B53" i="18"/>
  <c r="B49" i="18"/>
  <c r="B48" i="18"/>
  <c r="B37" i="18"/>
  <c r="B36" i="18"/>
  <c r="B35" i="18"/>
  <c r="B34" i="18"/>
  <c r="B33" i="18"/>
  <c r="B31" i="18"/>
  <c r="B30" i="18"/>
  <c r="B29" i="18"/>
  <c r="B27" i="18"/>
  <c r="B24" i="18"/>
  <c r="B23" i="18"/>
  <c r="B22" i="18"/>
  <c r="B20" i="18"/>
  <c r="B14" i="18"/>
  <c r="B11" i="18"/>
  <c r="B10" i="18"/>
  <c r="K9" i="18"/>
  <c r="B749" i="17"/>
  <c r="B748" i="17"/>
  <c r="K743" i="17"/>
  <c r="K742" i="17"/>
  <c r="K741" i="17"/>
  <c r="K740" i="17"/>
  <c r="K739" i="17"/>
  <c r="K738" i="17"/>
  <c r="B738" i="17" s="1"/>
  <c r="K737" i="17"/>
  <c r="B737" i="17" s="1"/>
  <c r="K736" i="17"/>
  <c r="B736" i="17" s="1"/>
  <c r="K735" i="17"/>
  <c r="B735" i="17" s="1"/>
  <c r="K730" i="17"/>
  <c r="B730" i="17" s="1"/>
  <c r="K729" i="17"/>
  <c r="B729" i="17" s="1"/>
  <c r="K728" i="17"/>
  <c r="B728" i="17" s="1"/>
  <c r="K723" i="17"/>
  <c r="B723" i="17" s="1"/>
  <c r="K722" i="17"/>
  <c r="B722" i="17" s="1"/>
  <c r="K721" i="17"/>
  <c r="B721" i="17" s="1"/>
  <c r="K720" i="17"/>
  <c r="B720" i="17" s="1"/>
  <c r="K718" i="17"/>
  <c r="B718" i="17" s="1"/>
  <c r="K715" i="17"/>
  <c r="B715" i="17" s="1"/>
  <c r="K714" i="17"/>
  <c r="B714" i="17" s="1"/>
  <c r="K711" i="17"/>
  <c r="B711" i="17" s="1"/>
  <c r="K710" i="17"/>
  <c r="B710" i="17" s="1"/>
  <c r="K709" i="17"/>
  <c r="B709" i="17" s="1"/>
  <c r="K708" i="17"/>
  <c r="K706" i="17"/>
  <c r="K705" i="17"/>
  <c r="B705" i="17" s="1"/>
  <c r="K701" i="17"/>
  <c r="B701" i="17" s="1"/>
  <c r="K698" i="17"/>
  <c r="B698" i="17" s="1"/>
  <c r="K697" i="17"/>
  <c r="B697" i="17" s="1"/>
  <c r="K696" i="17"/>
  <c r="K694" i="17"/>
  <c r="B694" i="17" s="1"/>
  <c r="K692" i="17"/>
  <c r="B692" i="17" s="1"/>
  <c r="K691" i="17"/>
  <c r="B691" i="17" s="1"/>
  <c r="K689" i="17"/>
  <c r="B689" i="17" s="1"/>
  <c r="K688" i="17"/>
  <c r="B688" i="17" s="1"/>
  <c r="K684" i="17"/>
  <c r="B684" i="17" s="1"/>
  <c r="K683" i="17"/>
  <c r="B683" i="17" s="1"/>
  <c r="K668" i="17"/>
  <c r="B668" i="17" s="1"/>
  <c r="K667" i="17"/>
  <c r="K665" i="17"/>
  <c r="K664" i="17"/>
  <c r="K632" i="17"/>
  <c r="B632" i="17" s="1"/>
  <c r="K631" i="17"/>
  <c r="B631" i="17" s="1"/>
  <c r="K630" i="17"/>
  <c r="K628" i="17"/>
  <c r="K595" i="17"/>
  <c r="B595" i="17" s="1"/>
  <c r="K594" i="17"/>
  <c r="B594" i="17" s="1"/>
  <c r="K593" i="17"/>
  <c r="K591" i="17"/>
  <c r="K590" i="17"/>
  <c r="B590" i="17" s="1"/>
  <c r="K589" i="17"/>
  <c r="B589" i="17" s="1"/>
  <c r="K588" i="17"/>
  <c r="K587" i="17"/>
  <c r="K586" i="17"/>
  <c r="K584" i="17"/>
  <c r="B584" i="17" s="1"/>
  <c r="K573" i="17"/>
  <c r="B573" i="17" s="1"/>
  <c r="K572" i="17"/>
  <c r="B572" i="17" s="1"/>
  <c r="K571" i="17"/>
  <c r="B571" i="17" s="1"/>
  <c r="K569" i="17"/>
  <c r="B569" i="17" s="1"/>
  <c r="K568" i="17"/>
  <c r="B568" i="17" s="1"/>
  <c r="K567" i="17"/>
  <c r="B567" i="17" s="1"/>
  <c r="K565" i="17"/>
  <c r="B565" i="17" s="1"/>
  <c r="K564" i="17"/>
  <c r="B564" i="17" s="1"/>
  <c r="K554" i="17"/>
  <c r="B554" i="17" s="1"/>
  <c r="K553" i="17"/>
  <c r="K551" i="17"/>
  <c r="B542" i="17"/>
  <c r="B523" i="17"/>
  <c r="B522" i="17"/>
  <c r="B519" i="17"/>
  <c r="B518" i="17"/>
  <c r="B509" i="17"/>
  <c r="K501" i="17"/>
  <c r="B501" i="17" s="1"/>
  <c r="K500" i="17"/>
  <c r="K498" i="17"/>
  <c r="B484" i="17"/>
  <c r="B469" i="17"/>
  <c r="B468" i="17"/>
  <c r="B454" i="17"/>
  <c r="B453" i="17"/>
  <c r="K449" i="17"/>
  <c r="K447" i="17"/>
  <c r="K446" i="17"/>
  <c r="B446" i="17" s="1"/>
  <c r="K435" i="17"/>
  <c r="B435" i="17" s="1"/>
  <c r="K434" i="17"/>
  <c r="K420" i="17"/>
  <c r="B420" i="17" s="1"/>
  <c r="K419" i="17"/>
  <c r="B419" i="17" s="1"/>
  <c r="K416" i="17"/>
  <c r="B416" i="17" s="1"/>
  <c r="K415" i="17"/>
  <c r="B415" i="17" s="1"/>
  <c r="K397" i="17"/>
  <c r="B397" i="17" s="1"/>
  <c r="K396" i="17"/>
  <c r="B396" i="17" s="1"/>
  <c r="K395" i="17"/>
  <c r="B395" i="17" s="1"/>
  <c r="K394" i="17"/>
  <c r="K392" i="17"/>
  <c r="K391" i="17"/>
  <c r="K370" i="17"/>
  <c r="B370" i="17" s="1"/>
  <c r="K369" i="17"/>
  <c r="B369" i="17" s="1"/>
  <c r="K358" i="17"/>
  <c r="B358" i="17" s="1"/>
  <c r="K357" i="17"/>
  <c r="B357" i="17" s="1"/>
  <c r="K346" i="17"/>
  <c r="B346" i="17" s="1"/>
  <c r="K345" i="17"/>
  <c r="B345" i="17" s="1"/>
  <c r="K344" i="17"/>
  <c r="K342" i="17"/>
  <c r="K341" i="17"/>
  <c r="B341" i="17" s="1"/>
  <c r="K339" i="17"/>
  <c r="B339" i="17" s="1"/>
  <c r="K338" i="17"/>
  <c r="B338" i="17" s="1"/>
  <c r="K333" i="17"/>
  <c r="B333" i="17" s="1"/>
  <c r="K327" i="17"/>
  <c r="B327" i="17" s="1"/>
  <c r="K326" i="17"/>
  <c r="B326" i="17" s="1"/>
  <c r="K317" i="17"/>
  <c r="B317" i="17" s="1"/>
  <c r="K316" i="17"/>
  <c r="B316" i="17" s="1"/>
  <c r="K307" i="17"/>
  <c r="B307" i="17" s="1"/>
  <c r="K306" i="17"/>
  <c r="B306" i="17" s="1"/>
  <c r="K297" i="17"/>
  <c r="B297" i="17" s="1"/>
  <c r="K296" i="17"/>
  <c r="K291" i="17"/>
  <c r="B291" i="17" s="1"/>
  <c r="K290" i="17"/>
  <c r="K288" i="17"/>
  <c r="B287" i="17"/>
  <c r="B282" i="17"/>
  <c r="B281" i="17"/>
  <c r="B272" i="17"/>
  <c r="B271" i="17"/>
  <c r="B269" i="17"/>
  <c r="B268" i="17"/>
  <c r="B257" i="17"/>
  <c r="B256" i="17"/>
  <c r="B255" i="17"/>
  <c r="K240" i="17"/>
  <c r="B240" i="17" s="1"/>
  <c r="K239" i="17"/>
  <c r="B239" i="17" s="1"/>
  <c r="K238" i="17"/>
  <c r="K236" i="17"/>
  <c r="B235" i="17"/>
  <c r="B224" i="17"/>
  <c r="B223" i="17"/>
  <c r="B212" i="17"/>
  <c r="B211" i="17"/>
  <c r="B209" i="17"/>
  <c r="B208" i="17"/>
  <c r="K198" i="17"/>
  <c r="B198" i="17" s="1"/>
  <c r="K197" i="17"/>
  <c r="B197" i="17" s="1"/>
  <c r="K188" i="17"/>
  <c r="B188" i="17" s="1"/>
  <c r="K187" i="17"/>
  <c r="B187" i="17" s="1"/>
  <c r="K186" i="17"/>
  <c r="K184" i="17"/>
  <c r="B175" i="17"/>
  <c r="B174" i="17"/>
  <c r="B165" i="17"/>
  <c r="B164" i="17"/>
  <c r="B155" i="17"/>
  <c r="B154" i="17"/>
  <c r="B145" i="17"/>
  <c r="B144" i="17"/>
  <c r="B142" i="17"/>
  <c r="B141" i="17"/>
  <c r="K132" i="17"/>
  <c r="K130" i="17"/>
  <c r="B126" i="17"/>
  <c r="B125" i="17"/>
  <c r="B109" i="17"/>
  <c r="B108" i="17"/>
  <c r="B107" i="17"/>
  <c r="B106" i="17"/>
  <c r="B105" i="17"/>
  <c r="B104" i="17"/>
  <c r="B103" i="17"/>
  <c r="B102" i="17"/>
  <c r="B101" i="17"/>
  <c r="B100" i="17"/>
  <c r="B99" i="17"/>
  <c r="B98" i="17"/>
  <c r="B97" i="17"/>
  <c r="B96" i="17"/>
  <c r="B95" i="17"/>
  <c r="B94" i="17"/>
  <c r="B93" i="17"/>
  <c r="K91" i="17"/>
  <c r="B91" i="17" s="1"/>
  <c r="K90" i="17"/>
  <c r="B90" i="17" s="1"/>
  <c r="K89" i="17"/>
  <c r="K87" i="17"/>
  <c r="K86" i="17"/>
  <c r="B78" i="17"/>
  <c r="B75" i="17"/>
  <c r="B74" i="17"/>
  <c r="B73" i="17"/>
  <c r="B71" i="17"/>
  <c r="B65" i="17"/>
  <c r="B62" i="17"/>
  <c r="B60" i="17"/>
  <c r="B57" i="17"/>
  <c r="B56" i="17"/>
  <c r="K48" i="17"/>
  <c r="B48" i="17" s="1"/>
  <c r="K47" i="17"/>
  <c r="B47" i="17" s="1"/>
  <c r="K46" i="17"/>
  <c r="K44" i="17"/>
  <c r="K34" i="17"/>
  <c r="B34" i="17" s="1"/>
  <c r="B26" i="17"/>
  <c r="B25" i="17"/>
  <c r="B17" i="17"/>
  <c r="B16" i="17"/>
  <c r="B9" i="17"/>
  <c r="B127" i="16"/>
  <c r="B119" i="16"/>
  <c r="B118" i="16"/>
  <c r="B112" i="16"/>
  <c r="B111" i="16"/>
  <c r="B110" i="16"/>
  <c r="B109" i="16"/>
  <c r="B106" i="16"/>
  <c r="B105" i="16"/>
  <c r="B104" i="16"/>
  <c r="B98" i="16"/>
  <c r="B94" i="16"/>
  <c r="B93" i="16"/>
  <c r="B92" i="16"/>
  <c r="B91" i="16"/>
  <c r="B86" i="16"/>
  <c r="B85" i="16"/>
  <c r="B80" i="16"/>
  <c r="B79" i="16"/>
  <c r="B77" i="16"/>
  <c r="B76" i="16"/>
  <c r="B74" i="16"/>
  <c r="B73" i="16"/>
  <c r="B66" i="16"/>
  <c r="B65" i="16"/>
  <c r="B64" i="16"/>
  <c r="B62" i="16"/>
  <c r="B61" i="16"/>
  <c r="B60" i="16"/>
  <c r="B59" i="16"/>
  <c r="B57" i="16"/>
  <c r="B56" i="16"/>
  <c r="B55" i="16"/>
  <c r="B54" i="16"/>
  <c r="B50" i="16"/>
  <c r="B49" i="16"/>
  <c r="B42" i="16"/>
  <c r="B41" i="16"/>
  <c r="B40" i="16"/>
  <c r="B38" i="16"/>
  <c r="B37" i="16"/>
  <c r="B36" i="16"/>
  <c r="B34" i="16"/>
  <c r="B33" i="16"/>
  <c r="B31" i="16"/>
  <c r="B30" i="16"/>
  <c r="B28" i="16"/>
  <c r="B27" i="16"/>
  <c r="B25" i="16"/>
  <c r="B24" i="16"/>
  <c r="B23" i="16"/>
  <c r="B22" i="16"/>
  <c r="B14" i="16"/>
  <c r="B13" i="16"/>
  <c r="K11" i="16"/>
  <c r="B11" i="16" s="1"/>
  <c r="K10" i="16"/>
  <c r="K9" i="16"/>
  <c r="B9" i="16"/>
  <c r="K8" i="16"/>
  <c r="B8" i="16" s="1"/>
  <c r="B7" i="16"/>
  <c r="B211" i="15"/>
  <c r="B210" i="15"/>
  <c r="B209" i="15"/>
  <c r="B184" i="15"/>
  <c r="B183" i="15"/>
  <c r="B182" i="15"/>
  <c r="B177" i="15"/>
  <c r="B174" i="15"/>
  <c r="B172" i="15"/>
  <c r="B169" i="15"/>
  <c r="B168" i="15"/>
  <c r="B167" i="15"/>
  <c r="B151" i="15"/>
  <c r="B148" i="15"/>
  <c r="B147" i="15"/>
  <c r="B146" i="15"/>
  <c r="B143" i="15"/>
  <c r="B137" i="15"/>
  <c r="B134" i="15"/>
  <c r="B133" i="15"/>
  <c r="B132" i="15"/>
  <c r="B127" i="15"/>
  <c r="B126" i="15"/>
  <c r="B124" i="15"/>
  <c r="B108" i="15"/>
  <c r="B107" i="15"/>
  <c r="B106" i="15"/>
  <c r="B101" i="15"/>
  <c r="B99" i="15"/>
  <c r="B98" i="15"/>
  <c r="B97" i="15"/>
  <c r="B95" i="15"/>
  <c r="B94" i="15"/>
  <c r="B90" i="15"/>
  <c r="B89" i="15"/>
  <c r="B86" i="15"/>
  <c r="B85" i="15"/>
  <c r="B69" i="15"/>
  <c r="B68" i="15"/>
  <c r="B65" i="15"/>
  <c r="B64" i="15"/>
  <c r="B63" i="15"/>
  <c r="B61" i="15"/>
  <c r="B60" i="15"/>
  <c r="B58" i="15"/>
  <c r="B57" i="15"/>
  <c r="B54" i="15"/>
  <c r="B53" i="15"/>
  <c r="B51" i="15"/>
  <c r="B50" i="15"/>
  <c r="B49" i="15"/>
  <c r="B48" i="15"/>
  <c r="B41" i="15"/>
  <c r="B31" i="15"/>
  <c r="B30" i="15"/>
  <c r="B29" i="15"/>
  <c r="B26" i="15"/>
  <c r="B25" i="15"/>
  <c r="B23" i="15"/>
  <c r="B20" i="15"/>
  <c r="B17" i="15"/>
  <c r="B15" i="15"/>
  <c r="B14" i="15"/>
  <c r="B13" i="15"/>
  <c r="B11" i="15"/>
  <c r="K8" i="15"/>
  <c r="B7" i="15"/>
  <c r="B6" i="15"/>
  <c r="B76" i="14"/>
  <c r="B74" i="14"/>
  <c r="B73" i="14"/>
  <c r="B72" i="14"/>
  <c r="B70" i="14"/>
  <c r="B69" i="14"/>
  <c r="B68" i="14"/>
  <c r="B67" i="14"/>
  <c r="B66" i="14"/>
  <c r="B64" i="14"/>
  <c r="B63" i="14"/>
  <c r="B62" i="14"/>
  <c r="B60" i="14"/>
  <c r="B57" i="14"/>
  <c r="B56" i="14"/>
  <c r="B54" i="14"/>
  <c r="B53" i="14"/>
  <c r="B49" i="14"/>
  <c r="B48" i="14"/>
  <c r="B47" i="14"/>
  <c r="B41" i="14"/>
  <c r="B40" i="14"/>
  <c r="B38" i="14"/>
  <c r="B37" i="14"/>
  <c r="B35" i="14"/>
  <c r="B34" i="14"/>
  <c r="B32" i="14"/>
  <c r="B31" i="14"/>
  <c r="B30" i="14"/>
  <c r="B29" i="14"/>
  <c r="B26" i="14"/>
  <c r="B25" i="14"/>
  <c r="B23" i="14"/>
  <c r="B22" i="14"/>
  <c r="B21" i="14"/>
  <c r="B20" i="14"/>
  <c r="B18" i="14"/>
  <c r="B15" i="14"/>
  <c r="B14" i="14"/>
  <c r="B13" i="14"/>
  <c r="K11" i="14"/>
  <c r="B11" i="14" s="1"/>
  <c r="K10" i="14"/>
  <c r="B10" i="14" s="1"/>
  <c r="K8" i="14"/>
  <c r="B8" i="14" s="1"/>
  <c r="K7" i="14"/>
  <c r="B76" i="13"/>
  <c r="B75" i="13"/>
  <c r="B73" i="13"/>
  <c r="B71" i="13"/>
  <c r="B70" i="13"/>
  <c r="B67" i="13"/>
  <c r="B65" i="13"/>
  <c r="B64" i="13"/>
  <c r="B62" i="13"/>
  <c r="B61" i="13"/>
  <c r="B60" i="13"/>
  <c r="B58" i="13"/>
  <c r="B57" i="13"/>
  <c r="B56" i="13"/>
  <c r="B54" i="13"/>
  <c r="B51" i="13"/>
  <c r="B50" i="13"/>
  <c r="B49" i="13"/>
  <c r="B48" i="13"/>
  <c r="B43" i="13"/>
  <c r="B42" i="13"/>
  <c r="B40" i="13"/>
  <c r="B39" i="13"/>
  <c r="B37" i="13"/>
  <c r="B36" i="13"/>
  <c r="B34" i="13"/>
  <c r="B33" i="13"/>
  <c r="B31" i="13"/>
  <c r="B30" i="13"/>
  <c r="B29" i="13"/>
  <c r="B28" i="13"/>
  <c r="B23" i="13"/>
  <c r="B22" i="13"/>
  <c r="B20" i="13"/>
  <c r="B19" i="13"/>
  <c r="B18" i="13"/>
  <c r="B17" i="13"/>
  <c r="B15" i="13"/>
  <c r="B14" i="13"/>
  <c r="B13" i="13"/>
  <c r="K11" i="13"/>
  <c r="B11" i="13" s="1"/>
  <c r="K10" i="13"/>
  <c r="B10" i="13" s="1"/>
  <c r="K8" i="13"/>
  <c r="K7" i="13"/>
  <c r="B6" i="13"/>
  <c r="B5" i="13"/>
  <c r="B104" i="12"/>
  <c r="B103" i="12"/>
  <c r="B102" i="12"/>
  <c r="B100" i="12"/>
  <c r="B99" i="12"/>
  <c r="B96" i="12"/>
  <c r="B93" i="12"/>
  <c r="B92" i="12"/>
  <c r="B91" i="12"/>
  <c r="B89" i="12"/>
  <c r="B80" i="12"/>
  <c r="B79" i="12"/>
  <c r="B77" i="12"/>
  <c r="B76" i="12"/>
  <c r="B75" i="12"/>
  <c r="B73" i="12"/>
  <c r="B71" i="12"/>
  <c r="B70" i="12"/>
  <c r="B69" i="12"/>
  <c r="B67" i="12"/>
  <c r="B65" i="12"/>
  <c r="B64" i="12"/>
  <c r="B63" i="12"/>
  <c r="B61" i="12"/>
  <c r="B60" i="12"/>
  <c r="B58" i="12"/>
  <c r="B57" i="12"/>
  <c r="B55" i="12"/>
  <c r="B54" i="12"/>
  <c r="B52" i="12"/>
  <c r="B51" i="12"/>
  <c r="B49" i="12"/>
  <c r="B47" i="12"/>
  <c r="B46" i="12"/>
  <c r="B41" i="12"/>
  <c r="B40" i="12"/>
  <c r="B34" i="12"/>
  <c r="B33" i="12"/>
  <c r="B31" i="12"/>
  <c r="B30" i="12"/>
  <c r="B29" i="12"/>
  <c r="B28" i="12"/>
  <c r="B25" i="12"/>
  <c r="B23" i="12"/>
  <c r="B22" i="12"/>
  <c r="B21" i="12"/>
  <c r="B19" i="12"/>
  <c r="B18" i="12"/>
  <c r="B16" i="12"/>
  <c r="B15" i="12"/>
  <c r="K12" i="12"/>
  <c r="B12" i="12" s="1"/>
  <c r="K11" i="12"/>
  <c r="K10" i="12"/>
  <c r="B10" i="12" s="1"/>
  <c r="B9" i="12"/>
  <c r="B8" i="12"/>
  <c r="B7" i="12"/>
  <c r="B6" i="12"/>
  <c r="B81" i="11"/>
  <c r="B79" i="11"/>
  <c r="B78" i="11"/>
  <c r="B76" i="11"/>
  <c r="B75" i="11"/>
  <c r="B74" i="11"/>
  <c r="B71" i="11"/>
  <c r="B68" i="11"/>
  <c r="B67" i="11"/>
  <c r="B66" i="11"/>
  <c r="B64" i="11"/>
  <c r="B63" i="11"/>
  <c r="B58" i="11"/>
  <c r="B56" i="11"/>
  <c r="B55" i="11"/>
  <c r="B54" i="11"/>
  <c r="B53" i="11"/>
  <c r="B51" i="11"/>
  <c r="B50" i="11"/>
  <c r="B48" i="11"/>
  <c r="B42" i="11"/>
  <c r="B41" i="11"/>
  <c r="B40" i="11"/>
  <c r="B39" i="11"/>
  <c r="B37" i="11"/>
  <c r="B31" i="11"/>
  <c r="B29" i="11"/>
  <c r="B27" i="11"/>
  <c r="K24" i="11"/>
  <c r="B24" i="11" s="1"/>
  <c r="K22" i="11"/>
  <c r="B22" i="11" s="1"/>
  <c r="K21" i="11"/>
  <c r="B21" i="11" s="1"/>
  <c r="K19" i="11"/>
  <c r="B19" i="11" s="1"/>
  <c r="K18" i="11"/>
  <c r="B18" i="11" s="1"/>
  <c r="K16" i="11"/>
  <c r="B16" i="11" s="1"/>
  <c r="K15" i="11"/>
  <c r="B15" i="11" s="1"/>
  <c r="K12" i="11"/>
  <c r="B12" i="11" s="1"/>
  <c r="K11" i="11"/>
  <c r="B11" i="11" s="1"/>
  <c r="K10" i="11"/>
  <c r="B10" i="11" s="1"/>
  <c r="K9" i="11"/>
  <c r="B42" i="10"/>
  <c r="B34" i="10"/>
  <c r="B33" i="10"/>
  <c r="B32" i="10"/>
  <c r="B30" i="10"/>
  <c r="B29" i="10"/>
  <c r="B28" i="10"/>
  <c r="B26" i="10"/>
  <c r="B25" i="10"/>
  <c r="B24" i="10"/>
  <c r="B23" i="10"/>
  <c r="B21" i="10"/>
  <c r="B20" i="10"/>
  <c r="B19" i="10"/>
  <c r="B18" i="10"/>
  <c r="B16" i="10"/>
  <c r="B15" i="10"/>
  <c r="B14" i="10"/>
  <c r="B13" i="10"/>
  <c r="K11" i="10"/>
  <c r="B11" i="10" s="1"/>
  <c r="K10" i="10"/>
  <c r="B10" i="10" s="1"/>
  <c r="K9" i="10"/>
  <c r="B9" i="10" s="1"/>
  <c r="K7" i="10"/>
  <c r="B149" i="9"/>
  <c r="B146" i="9"/>
  <c r="B145" i="9"/>
  <c r="B144" i="9"/>
  <c r="B137" i="9"/>
  <c r="B136" i="9"/>
  <c r="B135" i="9"/>
  <c r="B134" i="9"/>
  <c r="B133" i="9"/>
  <c r="B131" i="9"/>
  <c r="B130" i="9"/>
  <c r="B129" i="9"/>
  <c r="B127" i="9"/>
  <c r="B126" i="9"/>
  <c r="B122" i="9"/>
  <c r="B113" i="9"/>
  <c r="B111" i="9"/>
  <c r="B110" i="9"/>
  <c r="B104" i="9"/>
  <c r="B103" i="9"/>
  <c r="B102" i="9"/>
  <c r="B100" i="9"/>
  <c r="B98" i="9"/>
  <c r="B97" i="9"/>
  <c r="B94" i="9"/>
  <c r="B93" i="9"/>
  <c r="B92" i="9"/>
  <c r="B90" i="9"/>
  <c r="B89" i="9"/>
  <c r="B84" i="9"/>
  <c r="B62" i="9"/>
  <c r="B60" i="9"/>
  <c r="B59" i="9"/>
  <c r="B57" i="9"/>
  <c r="B53" i="9"/>
  <c r="B52" i="9"/>
  <c r="B50" i="9"/>
  <c r="B49" i="9"/>
  <c r="B48" i="9"/>
  <c r="B43" i="9"/>
  <c r="B37" i="9"/>
  <c r="B36" i="9"/>
  <c r="B32" i="9"/>
  <c r="B31" i="9"/>
  <c r="B29" i="9"/>
  <c r="B28" i="9"/>
  <c r="B24" i="9"/>
  <c r="B23" i="9"/>
  <c r="B21" i="9"/>
  <c r="B18" i="9"/>
  <c r="B14" i="9"/>
  <c r="K12" i="9"/>
  <c r="B12" i="9" s="1"/>
  <c r="K11" i="9"/>
  <c r="B11" i="9" s="1"/>
  <c r="K8" i="9"/>
  <c r="B8" i="9" s="1"/>
  <c r="K7" i="9"/>
  <c r="K6" i="9"/>
  <c r="K5" i="9"/>
  <c r="B84" i="8"/>
  <c r="B83" i="8"/>
  <c r="B82" i="8"/>
  <c r="B80" i="8"/>
  <c r="B79" i="8"/>
  <c r="B78" i="8"/>
  <c r="B77" i="8"/>
  <c r="B74" i="8"/>
  <c r="B71" i="8"/>
  <c r="B70" i="8"/>
  <c r="B69" i="8"/>
  <c r="B68" i="8"/>
  <c r="B67" i="8"/>
  <c r="B65" i="8"/>
  <c r="B64" i="8"/>
  <c r="B54" i="8"/>
  <c r="B53" i="8"/>
  <c r="B51" i="8"/>
  <c r="B50" i="8"/>
  <c r="B49" i="8"/>
  <c r="B48" i="8"/>
  <c r="B46" i="8"/>
  <c r="B41" i="8"/>
  <c r="B40" i="8"/>
  <c r="B38" i="8"/>
  <c r="B37" i="8"/>
  <c r="B35" i="8"/>
  <c r="B34" i="8"/>
  <c r="B33" i="8"/>
  <c r="B32" i="8"/>
  <c r="B26" i="8"/>
  <c r="B25" i="8"/>
  <c r="K23" i="8"/>
  <c r="B23" i="8" s="1"/>
  <c r="K22" i="8"/>
  <c r="B22" i="8" s="1"/>
  <c r="K21" i="8"/>
  <c r="B21" i="8" s="1"/>
  <c r="K20" i="8"/>
  <c r="B20" i="8" s="1"/>
  <c r="K17" i="8"/>
  <c r="B17" i="8" s="1"/>
  <c r="K16" i="8"/>
  <c r="B16" i="8" s="1"/>
  <c r="K15" i="8"/>
  <c r="B15" i="8" s="1"/>
  <c r="K13" i="8"/>
  <c r="B13" i="8" s="1"/>
  <c r="K12" i="8"/>
  <c r="B12" i="8" s="1"/>
  <c r="B10" i="8"/>
  <c r="K8" i="8"/>
  <c r="B8" i="8" s="1"/>
  <c r="K7" i="8"/>
  <c r="B7" i="8" s="1"/>
  <c r="K6" i="8"/>
  <c r="B176" i="7"/>
  <c r="B175" i="7"/>
  <c r="B174" i="7"/>
  <c r="B173" i="7"/>
  <c r="K172" i="7"/>
  <c r="K171" i="7"/>
  <c r="K170" i="7"/>
  <c r="B170" i="7" s="1"/>
  <c r="K169" i="7"/>
  <c r="B169" i="7" s="1"/>
  <c r="K168" i="7"/>
  <c r="K167" i="7"/>
  <c r="B167" i="7" s="1"/>
  <c r="K166" i="7"/>
  <c r="B166" i="7" s="1"/>
  <c r="K165" i="7"/>
  <c r="B165" i="7" s="1"/>
  <c r="K164" i="7"/>
  <c r="B164" i="7" s="1"/>
  <c r="K147" i="7"/>
  <c r="B147" i="7" s="1"/>
  <c r="K146" i="7"/>
  <c r="B146" i="7" s="1"/>
  <c r="K145" i="7"/>
  <c r="B145" i="7" s="1"/>
  <c r="K143" i="7"/>
  <c r="B143" i="7" s="1"/>
  <c r="K142" i="7"/>
  <c r="B142" i="7" s="1"/>
  <c r="K141" i="7"/>
  <c r="B141" i="7" s="1"/>
  <c r="K139" i="7"/>
  <c r="B139" i="7" s="1"/>
  <c r="K138" i="7"/>
  <c r="B138" i="7" s="1"/>
  <c r="K137" i="7"/>
  <c r="B137" i="7" s="1"/>
  <c r="K136" i="7"/>
  <c r="B136" i="7" s="1"/>
  <c r="K135" i="7"/>
  <c r="K133" i="7"/>
  <c r="K127" i="7"/>
  <c r="B127" i="7" s="1"/>
  <c r="K123" i="7"/>
  <c r="B123" i="7" s="1"/>
  <c r="K122" i="7"/>
  <c r="B122" i="7" s="1"/>
  <c r="K121" i="7"/>
  <c r="B121" i="7" s="1"/>
  <c r="K120" i="7"/>
  <c r="B120" i="7" s="1"/>
  <c r="K119" i="7"/>
  <c r="B119" i="7" s="1"/>
  <c r="K117" i="7"/>
  <c r="B117" i="7" s="1"/>
  <c r="K113" i="7"/>
  <c r="B113" i="7" s="1"/>
  <c r="K112" i="7"/>
  <c r="B112" i="7" s="1"/>
  <c r="K108" i="7"/>
  <c r="B108" i="7" s="1"/>
  <c r="K107" i="7"/>
  <c r="B107" i="7" s="1"/>
  <c r="K106" i="7"/>
  <c r="B106" i="7" s="1"/>
  <c r="K104" i="7"/>
  <c r="B104" i="7" s="1"/>
  <c r="K103" i="7"/>
  <c r="B103" i="7" s="1"/>
  <c r="K100" i="7"/>
  <c r="B100" i="7" s="1"/>
  <c r="K99" i="7"/>
  <c r="B99" i="7" s="1"/>
  <c r="B95" i="7"/>
  <c r="B94" i="7"/>
  <c r="K88" i="7"/>
  <c r="K76" i="7"/>
  <c r="B76" i="7" s="1"/>
  <c r="K75" i="7"/>
  <c r="B75" i="7" s="1"/>
  <c r="K73" i="7"/>
  <c r="B73" i="7" s="1"/>
  <c r="K72" i="7"/>
  <c r="B72" i="7" s="1"/>
  <c r="K70" i="7"/>
  <c r="B70" i="7" s="1"/>
  <c r="K69" i="7"/>
  <c r="B69" i="7" s="1"/>
  <c r="K66" i="7"/>
  <c r="B66" i="7" s="1"/>
  <c r="K65" i="7"/>
  <c r="K64" i="7"/>
  <c r="B64" i="7" s="1"/>
  <c r="K63" i="7"/>
  <c r="K62" i="7"/>
  <c r="B62" i="7" s="1"/>
  <c r="K61" i="7"/>
  <c r="B61" i="7" s="1"/>
  <c r="K53" i="7"/>
  <c r="B53" i="7" s="1"/>
  <c r="K52" i="7"/>
  <c r="B52" i="7" s="1"/>
  <c r="K50" i="7"/>
  <c r="B50" i="7" s="1"/>
  <c r="K49" i="7"/>
  <c r="K48" i="7"/>
  <c r="B48" i="7" s="1"/>
  <c r="K47" i="7"/>
  <c r="K46" i="7"/>
  <c r="B46" i="7" s="1"/>
  <c r="K45" i="7"/>
  <c r="K43" i="7"/>
  <c r="K42" i="7"/>
  <c r="K41" i="7"/>
  <c r="K40" i="7"/>
  <c r="K37" i="7"/>
  <c r="B37" i="7" s="1"/>
  <c r="K36" i="7"/>
  <c r="B36" i="7" s="1"/>
  <c r="K34" i="7"/>
  <c r="B34" i="7" s="1"/>
  <c r="K33" i="7"/>
  <c r="B33" i="7" s="1"/>
  <c r="K32" i="7"/>
  <c r="B32" i="7" s="1"/>
  <c r="K30" i="7"/>
  <c r="B30" i="7" s="1"/>
  <c r="K29" i="7"/>
  <c r="B29" i="7" s="1"/>
  <c r="K27" i="7"/>
  <c r="B27" i="7" s="1"/>
  <c r="K26" i="7"/>
  <c r="B26" i="7" s="1"/>
  <c r="K22" i="7"/>
  <c r="B22" i="7" s="1"/>
  <c r="K21" i="7"/>
  <c r="B21" i="7" s="1"/>
  <c r="K14" i="7"/>
  <c r="B14" i="7" s="1"/>
  <c r="K13" i="7"/>
  <c r="B13" i="7" s="1"/>
  <c r="K12" i="7"/>
  <c r="B12" i="7" s="1"/>
  <c r="K11" i="7"/>
  <c r="B157" i="6"/>
  <c r="B156" i="6"/>
  <c r="B155" i="6"/>
  <c r="B154" i="6"/>
  <c r="B152" i="6"/>
  <c r="B151" i="6"/>
  <c r="B145" i="6"/>
  <c r="B142" i="6"/>
  <c r="B141" i="6"/>
  <c r="B140" i="6"/>
  <c r="B134" i="6"/>
  <c r="B133" i="6"/>
  <c r="K131" i="6"/>
  <c r="B131" i="6" s="1"/>
  <c r="K129" i="6"/>
  <c r="B129" i="6" s="1"/>
  <c r="K128" i="6"/>
  <c r="B128" i="6" s="1"/>
  <c r="K126" i="6"/>
  <c r="B126" i="6" s="1"/>
  <c r="K125" i="6"/>
  <c r="B125" i="6" s="1"/>
  <c r="K123" i="6"/>
  <c r="B123" i="6" s="1"/>
  <c r="B119" i="6"/>
  <c r="B118" i="6"/>
  <c r="B117" i="6"/>
  <c r="B115" i="6"/>
  <c r="B114" i="6"/>
  <c r="B113" i="6"/>
  <c r="K111" i="6"/>
  <c r="B111" i="6" s="1"/>
  <c r="K107" i="6"/>
  <c r="B107" i="6" s="1"/>
  <c r="K106" i="6"/>
  <c r="B106" i="6" s="1"/>
  <c r="K101" i="6"/>
  <c r="B101" i="6" s="1"/>
  <c r="K100" i="6"/>
  <c r="B100" i="6" s="1"/>
  <c r="K99" i="6"/>
  <c r="B99" i="6" s="1"/>
  <c r="K97" i="6"/>
  <c r="B97" i="6" s="1"/>
  <c r="K96" i="6"/>
  <c r="B96" i="6" s="1"/>
  <c r="K95" i="6"/>
  <c r="K93" i="6"/>
  <c r="B88" i="6"/>
  <c r="B87" i="6"/>
  <c r="B84" i="6"/>
  <c r="B82" i="6"/>
  <c r="B81" i="6"/>
  <c r="B79" i="6"/>
  <c r="B78" i="6"/>
  <c r="B69" i="6"/>
  <c r="B68" i="6"/>
  <c r="B66" i="6"/>
  <c r="B65" i="6"/>
  <c r="B63" i="6"/>
  <c r="B62" i="6"/>
  <c r="B59" i="6"/>
  <c r="B57" i="6"/>
  <c r="B55" i="6"/>
  <c r="B54" i="6"/>
  <c r="K43" i="6"/>
  <c r="B43" i="6" s="1"/>
  <c r="K42" i="6"/>
  <c r="B42" i="6" s="1"/>
  <c r="K40" i="6"/>
  <c r="B40" i="6" s="1"/>
  <c r="K38" i="6"/>
  <c r="B38" i="6" s="1"/>
  <c r="K36" i="6"/>
  <c r="K35" i="6"/>
  <c r="B35" i="6" s="1"/>
  <c r="K33" i="6"/>
  <c r="B33" i="6" s="1"/>
  <c r="K31" i="6"/>
  <c r="B31" i="6" s="1"/>
  <c r="K30" i="6"/>
  <c r="B30" i="6" s="1"/>
  <c r="K29" i="6"/>
  <c r="B29" i="6" s="1"/>
  <c r="K27" i="6"/>
  <c r="B27" i="6" s="1"/>
  <c r="K26" i="6"/>
  <c r="B26" i="6" s="1"/>
  <c r="K23" i="6"/>
  <c r="B23" i="6" s="1"/>
  <c r="K22" i="6"/>
  <c r="B22" i="6" s="1"/>
  <c r="K20" i="6"/>
  <c r="B20" i="6" s="1"/>
  <c r="K19" i="6"/>
  <c r="B19" i="6" s="1"/>
  <c r="K15" i="6"/>
  <c r="B15" i="6" s="1"/>
  <c r="K14" i="6"/>
  <c r="B14" i="6" s="1"/>
  <c r="K13" i="6"/>
  <c r="B13" i="6" s="1"/>
  <c r="B43" i="5"/>
  <c r="B37" i="5"/>
  <c r="B36" i="5"/>
  <c r="B35" i="5"/>
  <c r="B34" i="5"/>
  <c r="B32" i="5"/>
  <c r="B31" i="5"/>
  <c r="B29" i="5"/>
  <c r="B28" i="5"/>
  <c r="B26" i="5"/>
  <c r="B25" i="5"/>
  <c r="B20" i="5"/>
  <c r="B18" i="5"/>
  <c r="B17" i="5"/>
  <c r="B14" i="5"/>
  <c r="B13" i="5"/>
  <c r="B12" i="5"/>
  <c r="B11" i="5"/>
  <c r="B9" i="5"/>
  <c r="B142" i="4"/>
  <c r="B136" i="4"/>
  <c r="B131" i="4"/>
  <c r="B129" i="4"/>
  <c r="B121" i="4"/>
  <c r="B87" i="4"/>
  <c r="B82" i="4"/>
  <c r="B79" i="4"/>
  <c r="B68" i="4"/>
  <c r="B55" i="4"/>
  <c r="B38" i="4"/>
  <c r="B37" i="4"/>
  <c r="B36" i="4"/>
  <c r="B29" i="4"/>
  <c r="B28" i="4"/>
  <c r="B26" i="4"/>
  <c r="B23" i="4"/>
  <c r="B22" i="4"/>
  <c r="B18" i="4"/>
  <c r="B14" i="4"/>
  <c r="B13" i="4"/>
  <c r="K75" i="2"/>
  <c r="K74" i="2"/>
  <c r="K73" i="2"/>
  <c r="K72" i="2"/>
  <c r="K71" i="2"/>
  <c r="K70" i="2"/>
  <c r="K69" i="2"/>
  <c r="K7" i="2"/>
  <c r="B7" i="2" s="1"/>
  <c r="K5" i="2"/>
  <c r="J171" i="1"/>
  <c r="J170" i="1"/>
  <c r="J169" i="1"/>
  <c r="J168" i="1"/>
  <c r="J167" i="1"/>
  <c r="J166" i="1"/>
  <c r="J165" i="1"/>
  <c r="B149" i="1"/>
  <c r="B147" i="1"/>
  <c r="B146" i="1"/>
  <c r="B143" i="1"/>
  <c r="H141" i="1"/>
  <c r="F139" i="1"/>
  <c r="H139" i="1" s="1"/>
  <c r="F137" i="1"/>
  <c r="H137" i="1" s="1"/>
  <c r="H135" i="1"/>
  <c r="F133" i="1"/>
  <c r="H133" i="1" s="1"/>
  <c r="F131" i="1"/>
  <c r="H131" i="1" s="1"/>
  <c r="F129" i="1"/>
  <c r="H129" i="1" s="1"/>
  <c r="J127" i="1"/>
  <c r="B127" i="1" s="1"/>
  <c r="J126" i="1"/>
  <c r="J124" i="1"/>
  <c r="F105" i="1"/>
  <c r="H105" i="1" s="1"/>
  <c r="J101" i="1"/>
  <c r="B101" i="1" s="1"/>
  <c r="J89" i="1"/>
  <c r="B89" i="1" s="1"/>
  <c r="J88" i="1"/>
  <c r="J86" i="1"/>
  <c r="J69" i="1"/>
  <c r="B69" i="1" s="1"/>
  <c r="J68" i="1"/>
  <c r="B68" i="1" s="1"/>
  <c r="J55" i="1"/>
  <c r="B55" i="1" s="1"/>
  <c r="J54" i="1"/>
  <c r="B54" i="1" s="1"/>
  <c r="J48" i="1"/>
  <c r="B48" i="1" s="1"/>
  <c r="J47" i="1"/>
  <c r="B47" i="1" s="1"/>
  <c r="J46" i="1"/>
  <c r="B46" i="1" s="1"/>
  <c r="J45" i="1"/>
  <c r="J43" i="1"/>
  <c r="J42" i="1"/>
  <c r="B42" i="1" s="1"/>
  <c r="J41" i="1"/>
  <c r="B41" i="1" s="1"/>
  <c r="J33" i="1"/>
  <c r="B33" i="1" s="1"/>
  <c r="J32" i="1"/>
  <c r="B32" i="1" s="1"/>
  <c r="J25" i="1"/>
  <c r="B25" i="1" s="1"/>
  <c r="J24" i="1"/>
  <c r="B24" i="1" s="1"/>
  <c r="J14" i="1"/>
  <c r="B14" i="1" s="1"/>
  <c r="J13" i="1"/>
  <c r="B13" i="1" s="1"/>
  <c r="J9" i="1"/>
  <c r="B9" i="1" s="1"/>
  <c r="J8" i="1"/>
  <c r="B8" i="1" s="1"/>
  <c r="J7" i="1"/>
  <c r="B7" i="1" s="1"/>
  <c r="J6" i="1"/>
  <c r="H45" i="31" l="1"/>
  <c r="H37" i="33" s="1"/>
  <c r="H20" i="33"/>
  <c r="H19" i="33"/>
  <c r="H14" i="33"/>
  <c r="H11" i="33"/>
  <c r="H33" i="2"/>
  <c r="A14" i="62"/>
  <c r="H15" i="62"/>
  <c r="G33" i="34"/>
  <c r="G38" i="34" s="1"/>
  <c r="H13" i="59"/>
  <c r="A12" i="59"/>
  <c r="K6" i="2"/>
  <c r="H11" i="54"/>
  <c r="A11" i="54" s="1"/>
  <c r="H13" i="54"/>
  <c r="A10" i="54"/>
  <c r="H15" i="53"/>
  <c r="A12" i="53"/>
  <c r="A10" i="52"/>
  <c r="A12" i="40"/>
  <c r="H26" i="56"/>
  <c r="A26" i="56" s="1"/>
  <c r="A20" i="56"/>
  <c r="H11" i="61"/>
  <c r="A10" i="61"/>
  <c r="A8" i="60"/>
  <c r="H12" i="58"/>
  <c r="A12" i="58" s="1"/>
  <c r="A9" i="58"/>
  <c r="H14" i="55"/>
  <c r="A11" i="55"/>
  <c r="H12" i="44"/>
  <c r="H13" i="44"/>
  <c r="A11" i="44"/>
  <c r="H12" i="42"/>
  <c r="A11" i="42"/>
  <c r="A10" i="41"/>
  <c r="A8" i="39"/>
  <c r="A10" i="36"/>
  <c r="H11" i="52"/>
  <c r="H13" i="40"/>
  <c r="A9" i="60"/>
  <c r="H12" i="60"/>
  <c r="H13" i="60"/>
  <c r="H13" i="58"/>
  <c r="A13" i="58" s="1"/>
  <c r="A10" i="58"/>
  <c r="A9" i="51"/>
  <c r="H13" i="51"/>
  <c r="H14" i="51"/>
  <c r="A9" i="46"/>
  <c r="H10" i="46"/>
  <c r="H13" i="46" s="1"/>
  <c r="A8" i="43"/>
  <c r="H11" i="43"/>
  <c r="H13" i="43" s="1"/>
  <c r="A13" i="43" s="1"/>
  <c r="H12" i="43"/>
  <c r="H11" i="41"/>
  <c r="H12" i="41"/>
  <c r="A9" i="39"/>
  <c r="H14" i="39"/>
  <c r="A10" i="39"/>
  <c r="H12" i="39"/>
  <c r="H13" i="39"/>
  <c r="A11" i="39"/>
  <c r="A11" i="38"/>
  <c r="H14" i="38"/>
  <c r="H15" i="38"/>
  <c r="A15" i="38" s="1"/>
  <c r="H14" i="36"/>
  <c r="A13" i="35"/>
  <c r="H16" i="35"/>
  <c r="A15" i="35"/>
  <c r="H19" i="35"/>
  <c r="A19" i="35" s="1"/>
  <c r="K6" i="22"/>
  <c r="K12" i="18"/>
  <c r="B11" i="3"/>
  <c r="B6" i="1"/>
  <c r="B7" i="31"/>
  <c r="B9" i="30"/>
  <c r="K55" i="29"/>
  <c r="B5" i="29"/>
  <c r="K9" i="29"/>
  <c r="B9" i="29" s="1"/>
  <c r="K27" i="28"/>
  <c r="K29" i="28"/>
  <c r="K7" i="28"/>
  <c r="B7" i="28" s="1"/>
  <c r="K6" i="27"/>
  <c r="K25" i="26"/>
  <c r="K26" i="26"/>
  <c r="K22" i="26"/>
  <c r="K9" i="23"/>
  <c r="H878" i="20"/>
  <c r="H880" i="20" s="1"/>
  <c r="H918" i="20" s="1"/>
  <c r="H920" i="20" s="1"/>
  <c r="H958" i="20" s="1"/>
  <c r="H26" i="33" s="1"/>
  <c r="K14" i="17"/>
  <c r="B86" i="17"/>
  <c r="K15" i="17"/>
  <c r="K19" i="16"/>
  <c r="K9" i="15"/>
  <c r="B9" i="15" s="1"/>
  <c r="K28" i="14"/>
  <c r="K21" i="13"/>
  <c r="B7" i="13"/>
  <c r="K24" i="12"/>
  <c r="K8" i="10"/>
  <c r="B6" i="8"/>
  <c r="H135" i="7"/>
  <c r="B11" i="7"/>
  <c r="B36" i="6"/>
  <c r="H88" i="4"/>
  <c r="H90" i="4" s="1"/>
  <c r="H126" i="4" s="1"/>
  <c r="H128" i="4" s="1"/>
  <c r="H167" i="4" s="1"/>
  <c r="H10" i="33" s="1"/>
  <c r="K8" i="2"/>
  <c r="J10" i="1"/>
  <c r="J11" i="1" s="1"/>
  <c r="K13" i="20"/>
  <c r="B13" i="20" s="1"/>
  <c r="B5" i="2"/>
  <c r="B8" i="15"/>
  <c r="B9" i="20"/>
  <c r="B9" i="14"/>
  <c r="K8" i="26"/>
  <c r="K9" i="8"/>
  <c r="K11" i="8" s="1"/>
  <c r="B11" i="8" s="1"/>
  <c r="K8" i="31"/>
  <c r="B8" i="31" s="1"/>
  <c r="K15" i="7"/>
  <c r="K16" i="7" s="1"/>
  <c r="K14" i="3"/>
  <c r="K11" i="4"/>
  <c r="K15" i="4" s="1"/>
  <c r="K15" i="5"/>
  <c r="B10" i="5"/>
  <c r="K11" i="6"/>
  <c r="H43" i="10"/>
  <c r="H16" i="33" s="1"/>
  <c r="K9" i="9"/>
  <c r="B11" i="12"/>
  <c r="K13" i="11"/>
  <c r="K14" i="11" s="1"/>
  <c r="B14" i="11" s="1"/>
  <c r="B7" i="10"/>
  <c r="B9" i="11"/>
  <c r="B8" i="13"/>
  <c r="B7" i="14"/>
  <c r="H21" i="33"/>
  <c r="B12" i="13"/>
  <c r="B10" i="16"/>
  <c r="B11" i="17"/>
  <c r="B9" i="18"/>
  <c r="B9" i="19"/>
  <c r="B8" i="18"/>
  <c r="H45" i="22"/>
  <c r="H78" i="22" s="1"/>
  <c r="H80" i="22" s="1"/>
  <c r="H121" i="22" s="1"/>
  <c r="H123" i="22" s="1"/>
  <c r="H163" i="22" s="1"/>
  <c r="H165" i="22" s="1"/>
  <c r="H206" i="22" s="1"/>
  <c r="H28" i="33" s="1"/>
  <c r="K12" i="19"/>
  <c r="K13" i="19" s="1"/>
  <c r="B11" i="20"/>
  <c r="K8" i="24"/>
  <c r="B6" i="21"/>
  <c r="B9" i="25"/>
  <c r="B10" i="25"/>
  <c r="K9" i="21"/>
  <c r="K10" i="21" s="1"/>
  <c r="B10" i="21" s="1"/>
  <c r="B7" i="23"/>
  <c r="B7" i="24"/>
  <c r="B5" i="27"/>
  <c r="B5" i="21"/>
  <c r="K9" i="28"/>
  <c r="B10" i="29"/>
  <c r="K12" i="25"/>
  <c r="K13" i="25" s="1"/>
  <c r="B6" i="26"/>
  <c r="K13" i="30"/>
  <c r="B6" i="29"/>
  <c r="B6" i="28"/>
  <c r="B8" i="29"/>
  <c r="B10" i="30"/>
  <c r="H16" i="62" l="1"/>
  <c r="A16" i="62" s="1"/>
  <c r="A15" i="62"/>
  <c r="H19" i="62"/>
  <c r="A19" i="62" s="1"/>
  <c r="G40" i="34"/>
  <c r="H12" i="61"/>
  <c r="H14" i="59"/>
  <c r="A13" i="59"/>
  <c r="B8" i="2"/>
  <c r="K9" i="2"/>
  <c r="B6" i="2"/>
  <c r="H18" i="53"/>
  <c r="H21" i="53"/>
  <c r="A15" i="53"/>
  <c r="A11" i="61"/>
  <c r="H15" i="55"/>
  <c r="A15" i="55" s="1"/>
  <c r="A14" i="55"/>
  <c r="A12" i="42"/>
  <c r="H12" i="52"/>
  <c r="A11" i="52"/>
  <c r="H14" i="40"/>
  <c r="A13" i="40"/>
  <c r="A12" i="60"/>
  <c r="A10" i="46"/>
  <c r="H16" i="43"/>
  <c r="A11" i="43"/>
  <c r="A11" i="41"/>
  <c r="A12" i="39"/>
  <c r="H16" i="38"/>
  <c r="A14" i="38"/>
  <c r="H15" i="36"/>
  <c r="A14" i="36"/>
  <c r="H20" i="35"/>
  <c r="A16" i="35"/>
  <c r="A13" i="54"/>
  <c r="H15" i="54"/>
  <c r="A15" i="54" s="1"/>
  <c r="A12" i="44"/>
  <c r="A13" i="44"/>
  <c r="H18" i="44"/>
  <c r="H15" i="42"/>
  <c r="A13" i="60"/>
  <c r="H14" i="60"/>
  <c r="A13" i="51"/>
  <c r="H18" i="51"/>
  <c r="A18" i="51" s="1"/>
  <c r="H15" i="51"/>
  <c r="A15" i="51" s="1"/>
  <c r="A14" i="51"/>
  <c r="H21" i="51"/>
  <c r="H14" i="46"/>
  <c r="A13" i="46"/>
  <c r="A12" i="43"/>
  <c r="A12" i="41"/>
  <c r="H15" i="41"/>
  <c r="A14" i="39"/>
  <c r="H15" i="39"/>
  <c r="A13" i="39"/>
  <c r="B6" i="22"/>
  <c r="K8" i="22"/>
  <c r="K9" i="27"/>
  <c r="K9" i="24"/>
  <c r="K13" i="18"/>
  <c r="K15" i="18" s="1"/>
  <c r="K16" i="18" s="1"/>
  <c r="K17" i="18" s="1"/>
  <c r="B10" i="1"/>
  <c r="K15" i="30"/>
  <c r="K66" i="29"/>
  <c r="K31" i="28"/>
  <c r="K29" i="26"/>
  <c r="K32" i="26"/>
  <c r="B8" i="26"/>
  <c r="K14" i="20"/>
  <c r="K18" i="20" s="1"/>
  <c r="B18" i="20" s="1"/>
  <c r="K18" i="17"/>
  <c r="B12" i="17"/>
  <c r="K20" i="16"/>
  <c r="K10" i="15"/>
  <c r="K33" i="14"/>
  <c r="K36" i="14" s="1"/>
  <c r="K24" i="13"/>
  <c r="K25" i="13" s="1"/>
  <c r="K26" i="12"/>
  <c r="B8" i="10"/>
  <c r="K12" i="10"/>
  <c r="K13" i="9"/>
  <c r="K15" i="9" s="1"/>
  <c r="B9" i="8"/>
  <c r="H177" i="7"/>
  <c r="H13" i="33" s="1"/>
  <c r="H12" i="33"/>
  <c r="K16" i="4"/>
  <c r="B12" i="14"/>
  <c r="K19" i="29"/>
  <c r="B27" i="29" s="1"/>
  <c r="H5" i="33"/>
  <c r="K11" i="23"/>
  <c r="K14" i="8"/>
  <c r="B14" i="8" s="1"/>
  <c r="K17" i="7"/>
  <c r="B17" i="7" s="1"/>
  <c r="B15" i="7"/>
  <c r="K18" i="3"/>
  <c r="B14" i="3"/>
  <c r="B15" i="5"/>
  <c r="K16" i="5"/>
  <c r="K23" i="5" s="1"/>
  <c r="B12" i="26"/>
  <c r="B13" i="25"/>
  <c r="K16" i="25"/>
  <c r="K19" i="25" s="1"/>
  <c r="B19" i="25" s="1"/>
  <c r="B13" i="19"/>
  <c r="B12" i="25"/>
  <c r="B9" i="21"/>
  <c r="K11" i="21"/>
  <c r="K13" i="21" s="1"/>
  <c r="B13" i="21" s="1"/>
  <c r="B6" i="27"/>
  <c r="B13" i="30"/>
  <c r="B8" i="24"/>
  <c r="B15" i="16"/>
  <c r="B9" i="23"/>
  <c r="B9" i="28"/>
  <c r="B12" i="19"/>
  <c r="K16" i="19"/>
  <c r="B16" i="19" s="1"/>
  <c r="B14" i="17"/>
  <c r="B12" i="16"/>
  <c r="B13" i="12"/>
  <c r="K17" i="11"/>
  <c r="B11" i="4"/>
  <c r="J12" i="1"/>
  <c r="B12" i="18"/>
  <c r="B11" i="1"/>
  <c r="B9" i="13"/>
  <c r="B9" i="9"/>
  <c r="B10" i="17"/>
  <c r="B17" i="12"/>
  <c r="B16" i="7"/>
  <c r="B13" i="11"/>
  <c r="K12" i="6"/>
  <c r="B11" i="6"/>
  <c r="H6" i="33" l="1"/>
  <c r="H17" i="62"/>
  <c r="A17" i="62" s="1"/>
  <c r="G41" i="34"/>
  <c r="G42" i="34" s="1"/>
  <c r="G43" i="34" s="1"/>
  <c r="H13" i="61"/>
  <c r="A12" i="61"/>
  <c r="A14" i="59"/>
  <c r="H15" i="59"/>
  <c r="B9" i="2"/>
  <c r="K14" i="2"/>
  <c r="H13" i="52"/>
  <c r="A12" i="52"/>
  <c r="A14" i="40"/>
  <c r="H17" i="43"/>
  <c r="A16" i="43"/>
  <c r="A16" i="38"/>
  <c r="H21" i="35"/>
  <c r="A20" i="35"/>
  <c r="H19" i="44"/>
  <c r="A18" i="44"/>
  <c r="H16" i="42"/>
  <c r="A15" i="42"/>
  <c r="H24" i="51"/>
  <c r="A21" i="51"/>
  <c r="H15" i="46"/>
  <c r="A14" i="46"/>
  <c r="H16" i="39"/>
  <c r="A15" i="39"/>
  <c r="A18" i="53"/>
  <c r="A21" i="53"/>
  <c r="H24" i="53"/>
  <c r="H15" i="40"/>
  <c r="H16" i="40" s="1"/>
  <c r="H17" i="38"/>
  <c r="A15" i="36"/>
  <c r="H16" i="36"/>
  <c r="A14" i="60"/>
  <c r="H15" i="60"/>
  <c r="A15" i="41"/>
  <c r="H16" i="41"/>
  <c r="K13" i="22"/>
  <c r="B8" i="22"/>
  <c r="K10" i="27"/>
  <c r="K13" i="27" s="1"/>
  <c r="K10" i="24"/>
  <c r="B11" i="23"/>
  <c r="K13" i="23"/>
  <c r="K18" i="18"/>
  <c r="K16" i="9"/>
  <c r="K21" i="3"/>
  <c r="K17" i="30"/>
  <c r="B17" i="30" s="1"/>
  <c r="B15" i="30"/>
  <c r="K70" i="29"/>
  <c r="B31" i="29"/>
  <c r="B35" i="29"/>
  <c r="B19" i="29"/>
  <c r="K32" i="28"/>
  <c r="K33" i="26"/>
  <c r="K19" i="20"/>
  <c r="B14" i="20"/>
  <c r="K19" i="17"/>
  <c r="K21" i="16"/>
  <c r="K26" i="16" s="1"/>
  <c r="K12" i="15"/>
  <c r="B10" i="15"/>
  <c r="K39" i="14"/>
  <c r="K42" i="14" s="1"/>
  <c r="B16" i="14"/>
  <c r="K27" i="13"/>
  <c r="K26" i="13"/>
  <c r="K27" i="12"/>
  <c r="K32" i="12"/>
  <c r="K35" i="12"/>
  <c r="B12" i="10"/>
  <c r="K17" i="10"/>
  <c r="B17" i="10" s="1"/>
  <c r="K19" i="4"/>
  <c r="K18" i="8"/>
  <c r="B18" i="8" s="1"/>
  <c r="K18" i="7"/>
  <c r="K19" i="7" s="1"/>
  <c r="B19" i="7" s="1"/>
  <c r="B18" i="3"/>
  <c r="K31" i="3"/>
  <c r="B31" i="3" s="1"/>
  <c r="B16" i="4"/>
  <c r="B16" i="5"/>
  <c r="K30" i="5"/>
  <c r="K33" i="5" s="1"/>
  <c r="B12" i="6"/>
  <c r="K16" i="6"/>
  <c r="B13" i="9"/>
  <c r="B16" i="13"/>
  <c r="B17" i="11"/>
  <c r="B9" i="24"/>
  <c r="B13" i="17"/>
  <c r="B16" i="25"/>
  <c r="B12" i="1"/>
  <c r="J15" i="1"/>
  <c r="B13" i="18"/>
  <c r="K17" i="19"/>
  <c r="K19" i="19" s="1"/>
  <c r="B19" i="19" s="1"/>
  <c r="B12" i="28"/>
  <c r="B16" i="16"/>
  <c r="B15" i="28"/>
  <c r="B17" i="26"/>
  <c r="B14" i="12"/>
  <c r="K20" i="25"/>
  <c r="B11" i="21"/>
  <c r="K15" i="21"/>
  <c r="K18" i="21" s="1"/>
  <c r="B18" i="21" s="1"/>
  <c r="B15" i="4"/>
  <c r="B9" i="27"/>
  <c r="K20" i="11"/>
  <c r="H7" i="33" l="1"/>
  <c r="A13" i="61"/>
  <c r="H14" i="61"/>
  <c r="A41" i="61"/>
  <c r="H16" i="59"/>
  <c r="A15" i="59"/>
  <c r="B14" i="2"/>
  <c r="K15" i="2"/>
  <c r="H16" i="52"/>
  <c r="A16" i="52" s="1"/>
  <c r="H17" i="52"/>
  <c r="A13" i="52"/>
  <c r="H17" i="40"/>
  <c r="A16" i="40"/>
  <c r="H18" i="43"/>
  <c r="A18" i="43" s="1"/>
  <c r="A17" i="43"/>
  <c r="H22" i="35"/>
  <c r="A21" i="35"/>
  <c r="H20" i="44"/>
  <c r="A19" i="44"/>
  <c r="H17" i="42"/>
  <c r="A16" i="42"/>
  <c r="H25" i="51"/>
  <c r="A24" i="51"/>
  <c r="H16" i="46"/>
  <c r="A15" i="46"/>
  <c r="H17" i="39"/>
  <c r="A16" i="39"/>
  <c r="H27" i="53"/>
  <c r="A24" i="53"/>
  <c r="A15" i="40"/>
  <c r="A16" i="36"/>
  <c r="H17" i="36"/>
  <c r="A15" i="60"/>
  <c r="H16" i="60"/>
  <c r="H19" i="41"/>
  <c r="A16" i="41"/>
  <c r="A17" i="38"/>
  <c r="H18" i="38"/>
  <c r="B13" i="22"/>
  <c r="K14" i="22"/>
  <c r="B13" i="27"/>
  <c r="K14" i="27"/>
  <c r="K11" i="24"/>
  <c r="K12" i="24"/>
  <c r="K15" i="23"/>
  <c r="B19" i="20"/>
  <c r="K22" i="20"/>
  <c r="K19" i="18"/>
  <c r="K17" i="9"/>
  <c r="B21" i="3"/>
  <c r="K24" i="3"/>
  <c r="K22" i="30"/>
  <c r="K72" i="29"/>
  <c r="K35" i="28"/>
  <c r="K20" i="17"/>
  <c r="K29" i="16"/>
  <c r="K32" i="16"/>
  <c r="K16" i="15"/>
  <c r="K18" i="15" s="1"/>
  <c r="B12" i="15"/>
  <c r="K32" i="13"/>
  <c r="K36" i="12"/>
  <c r="K22" i="10"/>
  <c r="K19" i="8"/>
  <c r="K24" i="8" s="1"/>
  <c r="B24" i="8" s="1"/>
  <c r="K20" i="4"/>
  <c r="K21" i="4" s="1"/>
  <c r="H134" i="3"/>
  <c r="H175" i="3" s="1"/>
  <c r="H177" i="3" s="1"/>
  <c r="K25" i="21"/>
  <c r="B13" i="23"/>
  <c r="B18" i="7"/>
  <c r="K20" i="7"/>
  <c r="K23" i="7" s="1"/>
  <c r="B19" i="14"/>
  <c r="B27" i="14"/>
  <c r="K38" i="5"/>
  <c r="B23" i="5"/>
  <c r="B33" i="5"/>
  <c r="B18" i="26"/>
  <c r="B13" i="28"/>
  <c r="B20" i="11"/>
  <c r="K23" i="11"/>
  <c r="B10" i="27"/>
  <c r="B17" i="16"/>
  <c r="B19" i="16"/>
  <c r="B20" i="12"/>
  <c r="B15" i="17"/>
  <c r="B20" i="25"/>
  <c r="K22" i="25"/>
  <c r="K17" i="6"/>
  <c r="K18" i="6" s="1"/>
  <c r="B18" i="6" s="1"/>
  <c r="B16" i="6"/>
  <c r="B10" i="24"/>
  <c r="B15" i="21"/>
  <c r="B19" i="4"/>
  <c r="B21" i="13"/>
  <c r="B17" i="19"/>
  <c r="K21" i="19"/>
  <c r="B15" i="1"/>
  <c r="J16" i="1"/>
  <c r="B15" i="9"/>
  <c r="B15" i="18"/>
  <c r="A14" i="61" l="1"/>
  <c r="H15" i="61"/>
  <c r="A16" i="59"/>
  <c r="H19" i="59"/>
  <c r="H20" i="59" s="1"/>
  <c r="A20" i="59" s="1"/>
  <c r="B15" i="2"/>
  <c r="K16" i="2"/>
  <c r="K19" i="2"/>
  <c r="B16" i="2"/>
  <c r="H18" i="52"/>
  <c r="A17" i="52"/>
  <c r="H18" i="40"/>
  <c r="A17" i="40"/>
  <c r="A22" i="35"/>
  <c r="H23" i="35"/>
  <c r="H23" i="44"/>
  <c r="A20" i="44"/>
  <c r="H21" i="42"/>
  <c r="A17" i="42"/>
  <c r="H26" i="51"/>
  <c r="A25" i="51"/>
  <c r="H17" i="46"/>
  <c r="A17" i="46" s="1"/>
  <c r="A16" i="46"/>
  <c r="H18" i="39"/>
  <c r="A17" i="39"/>
  <c r="H30" i="53"/>
  <c r="A30" i="53" s="1"/>
  <c r="A27" i="53"/>
  <c r="H18" i="36"/>
  <c r="A17" i="36"/>
  <c r="H18" i="60"/>
  <c r="A16" i="60"/>
  <c r="A19" i="41"/>
  <c r="H20" i="41"/>
  <c r="H19" i="38"/>
  <c r="A18" i="38"/>
  <c r="K18" i="22"/>
  <c r="B14" i="22"/>
  <c r="K19" i="22"/>
  <c r="B19" i="22" s="1"/>
  <c r="K16" i="27"/>
  <c r="K22" i="27" s="1"/>
  <c r="K26" i="27" s="1"/>
  <c r="B11" i="24"/>
  <c r="K13" i="24"/>
  <c r="K16" i="24" s="1"/>
  <c r="K18" i="23"/>
  <c r="K23" i="20"/>
  <c r="B22" i="20"/>
  <c r="K21" i="18"/>
  <c r="K19" i="9"/>
  <c r="K37" i="3"/>
  <c r="B37" i="3" s="1"/>
  <c r="B24" i="3"/>
  <c r="K27" i="3"/>
  <c r="K36" i="3"/>
  <c r="B36" i="3" s="1"/>
  <c r="H219" i="3"/>
  <c r="H9" i="33" s="1"/>
  <c r="H38" i="33" s="1"/>
  <c r="H73" i="33" s="1"/>
  <c r="B22" i="30"/>
  <c r="K23" i="30"/>
  <c r="K76" i="29"/>
  <c r="K94" i="29" s="1"/>
  <c r="K98" i="29" s="1"/>
  <c r="K106" i="29" s="1"/>
  <c r="K107" i="29" s="1"/>
  <c r="K108" i="29" s="1"/>
  <c r="K116" i="29" s="1"/>
  <c r="K117" i="29" s="1"/>
  <c r="K133" i="29" s="1"/>
  <c r="K136" i="29" s="1"/>
  <c r="K143" i="29" s="1"/>
  <c r="K145" i="29" s="1"/>
  <c r="K147" i="29" s="1"/>
  <c r="K149" i="29" s="1"/>
  <c r="K151" i="29" s="1"/>
  <c r="K153" i="29" s="1"/>
  <c r="K160" i="29" s="1"/>
  <c r="K164" i="29" s="1"/>
  <c r="K165" i="29" s="1"/>
  <c r="K176" i="29" s="1"/>
  <c r="K178" i="29" s="1"/>
  <c r="K185" i="29" s="1"/>
  <c r="K187" i="29" s="1"/>
  <c r="K195" i="29" s="1"/>
  <c r="K202" i="29" s="1"/>
  <c r="K206" i="29" s="1"/>
  <c r="K208" i="29" s="1"/>
  <c r="K209" i="29" s="1"/>
  <c r="K223" i="29" s="1"/>
  <c r="K225" i="29" s="1"/>
  <c r="K227" i="29" s="1"/>
  <c r="K36" i="28"/>
  <c r="K42" i="28" s="1"/>
  <c r="K47" i="28" s="1"/>
  <c r="K48" i="26"/>
  <c r="K49" i="26" s="1"/>
  <c r="K50" i="26" s="1"/>
  <c r="K26" i="21"/>
  <c r="B26" i="21" s="1"/>
  <c r="B25" i="21"/>
  <c r="K21" i="17"/>
  <c r="K35" i="16"/>
  <c r="K19" i="15"/>
  <c r="B16" i="15"/>
  <c r="K50" i="14"/>
  <c r="K35" i="13"/>
  <c r="K37" i="12"/>
  <c r="B23" i="11"/>
  <c r="B22" i="10"/>
  <c r="K27" i="10"/>
  <c r="B27" i="10" s="1"/>
  <c r="B16" i="9"/>
  <c r="B19" i="8"/>
  <c r="K27" i="8"/>
  <c r="B27" i="8" s="1"/>
  <c r="K24" i="4"/>
  <c r="B20" i="7"/>
  <c r="B18" i="23"/>
  <c r="B24" i="14"/>
  <c r="K21" i="6"/>
  <c r="B20" i="4"/>
  <c r="K41" i="5"/>
  <c r="K45" i="5" s="1"/>
  <c r="B30" i="5"/>
  <c r="J17" i="1"/>
  <c r="J18" i="1" s="1"/>
  <c r="B18" i="1" s="1"/>
  <c r="B25" i="13"/>
  <c r="B27" i="13"/>
  <c r="B21" i="19"/>
  <c r="B17" i="9"/>
  <c r="B17" i="28"/>
  <c r="K22" i="19"/>
  <c r="B22" i="19" s="1"/>
  <c r="B16" i="18"/>
  <c r="B18" i="17"/>
  <c r="B20" i="17"/>
  <c r="B16" i="1"/>
  <c r="B22" i="25"/>
  <c r="B21" i="26"/>
  <c r="K24" i="25"/>
  <c r="B23" i="7"/>
  <c r="K24" i="7"/>
  <c r="B17" i="6"/>
  <c r="B24" i="12"/>
  <c r="B14" i="27"/>
  <c r="B21" i="4"/>
  <c r="B24" i="13"/>
  <c r="K25" i="11"/>
  <c r="K30" i="11" s="1"/>
  <c r="B18" i="16"/>
  <c r="H16" i="61" l="1"/>
  <c r="A15" i="61"/>
  <c r="A19" i="59"/>
  <c r="H21" i="59"/>
  <c r="K20" i="2"/>
  <c r="B19" i="2"/>
  <c r="H19" i="52"/>
  <c r="A18" i="52"/>
  <c r="H19" i="40"/>
  <c r="A18" i="40"/>
  <c r="H24" i="35"/>
  <c r="A23" i="35"/>
  <c r="H24" i="44"/>
  <c r="A23" i="44"/>
  <c r="H22" i="42"/>
  <c r="A21" i="42"/>
  <c r="H37" i="51"/>
  <c r="A26" i="51"/>
  <c r="H19" i="39"/>
  <c r="A18" i="39"/>
  <c r="H19" i="36"/>
  <c r="A18" i="36"/>
  <c r="A18" i="60"/>
  <c r="H19" i="60"/>
  <c r="H22" i="41"/>
  <c r="A20" i="41"/>
  <c r="H22" i="38"/>
  <c r="A19" i="38"/>
  <c r="K22" i="22"/>
  <c r="B18" i="22"/>
  <c r="B13" i="24"/>
  <c r="K17" i="24"/>
  <c r="K21" i="23"/>
  <c r="B23" i="20"/>
  <c r="K48" i="20"/>
  <c r="K25" i="18"/>
  <c r="K20" i="9"/>
  <c r="K39" i="3"/>
  <c r="B39" i="3" s="1"/>
  <c r="B27" i="3"/>
  <c r="K30" i="3"/>
  <c r="H82" i="33"/>
  <c r="H84" i="33"/>
  <c r="H83" i="33"/>
  <c r="H74" i="33"/>
  <c r="B23" i="30"/>
  <c r="K24" i="30"/>
  <c r="B66" i="29"/>
  <c r="B55" i="29"/>
  <c r="B51" i="29"/>
  <c r="K48" i="28"/>
  <c r="K51" i="28" s="1"/>
  <c r="K52" i="28" s="1"/>
  <c r="K53" i="28" s="1"/>
  <c r="K54" i="28" s="1"/>
  <c r="K57" i="28" s="1"/>
  <c r="K60" i="28" s="1"/>
  <c r="K61" i="28" s="1"/>
  <c r="K62" i="28" s="1"/>
  <c r="K65" i="28" s="1"/>
  <c r="K66" i="28" s="1"/>
  <c r="K73" i="28" s="1"/>
  <c r="K74" i="28" s="1"/>
  <c r="K75" i="28" s="1"/>
  <c r="K77" i="28" s="1"/>
  <c r="K27" i="27"/>
  <c r="K52" i="26"/>
  <c r="K54" i="26" s="1"/>
  <c r="K56" i="26" s="1"/>
  <c r="K60" i="26" s="1"/>
  <c r="K61" i="26" s="1"/>
  <c r="K65" i="26" s="1"/>
  <c r="K68" i="26" s="1"/>
  <c r="K71" i="26" s="1"/>
  <c r="K75" i="26" s="1"/>
  <c r="K78" i="26" s="1"/>
  <c r="K29" i="21"/>
  <c r="K22" i="17"/>
  <c r="K39" i="16"/>
  <c r="K43" i="16" s="1"/>
  <c r="K44" i="16"/>
  <c r="K45" i="16" s="1"/>
  <c r="K51" i="16" s="1"/>
  <c r="K52" i="16" s="1"/>
  <c r="K53" i="16" s="1"/>
  <c r="K58" i="16" s="1"/>
  <c r="K63" i="16" s="1"/>
  <c r="K21" i="15"/>
  <c r="B19" i="15"/>
  <c r="B18" i="15"/>
  <c r="K51" i="14"/>
  <c r="K55" i="14" s="1"/>
  <c r="K58" i="14" s="1"/>
  <c r="K59" i="14" s="1"/>
  <c r="K61" i="14" s="1"/>
  <c r="K65" i="14" s="1"/>
  <c r="K38" i="13"/>
  <c r="K41" i="13"/>
  <c r="K52" i="13" s="1"/>
  <c r="K53" i="13" s="1"/>
  <c r="K55" i="13" s="1"/>
  <c r="K59" i="13" s="1"/>
  <c r="K63" i="13" s="1"/>
  <c r="K66" i="13" s="1"/>
  <c r="K72" i="13" s="1"/>
  <c r="K74" i="13" s="1"/>
  <c r="K44" i="13"/>
  <c r="K38" i="12"/>
  <c r="K32" i="11"/>
  <c r="K31" i="10"/>
  <c r="B19" i="9"/>
  <c r="K28" i="8"/>
  <c r="B21" i="6"/>
  <c r="K27" i="4"/>
  <c r="H75" i="33"/>
  <c r="H86" i="33"/>
  <c r="K24" i="6"/>
  <c r="B12" i="24"/>
  <c r="B28" i="14"/>
  <c r="B32" i="13"/>
  <c r="B38" i="5"/>
  <c r="B41" i="5"/>
  <c r="B45" i="5"/>
  <c r="B25" i="11"/>
  <c r="B22" i="26"/>
  <c r="B20" i="16"/>
  <c r="B26" i="16"/>
  <c r="B16" i="27"/>
  <c r="B19" i="28"/>
  <c r="B26" i="12"/>
  <c r="B24" i="7"/>
  <c r="K25" i="7"/>
  <c r="B24" i="4"/>
  <c r="B24" i="25"/>
  <c r="K27" i="25"/>
  <c r="B17" i="18"/>
  <c r="K24" i="19"/>
  <c r="B24" i="19" s="1"/>
  <c r="B19" i="17"/>
  <c r="J19" i="1"/>
  <c r="B17" i="1"/>
  <c r="B26" i="13"/>
  <c r="H17" i="61" l="1"/>
  <c r="H19" i="61" s="1"/>
  <c r="A16" i="61"/>
  <c r="H22" i="59"/>
  <c r="A21" i="59"/>
  <c r="K21" i="2"/>
  <c r="B20" i="2"/>
  <c r="H20" i="52"/>
  <c r="A19" i="52"/>
  <c r="H20" i="40"/>
  <c r="A19" i="40"/>
  <c r="H25" i="35"/>
  <c r="A24" i="35"/>
  <c r="H25" i="44"/>
  <c r="A25" i="44" s="1"/>
  <c r="A24" i="44"/>
  <c r="H25" i="42"/>
  <c r="A22" i="42"/>
  <c r="H38" i="51"/>
  <c r="A37" i="51"/>
  <c r="H20" i="39"/>
  <c r="A19" i="39"/>
  <c r="H22" i="36"/>
  <c r="A19" i="36"/>
  <c r="H22" i="60"/>
  <c r="A19" i="60"/>
  <c r="A22" i="41"/>
  <c r="H36" i="41"/>
  <c r="H37" i="41" s="1"/>
  <c r="H39" i="41" s="1"/>
  <c r="H40" i="41" s="1"/>
  <c r="H41" i="41" s="1"/>
  <c r="H44" i="41" s="1"/>
  <c r="H45" i="41" s="1"/>
  <c r="H48" i="41" s="1"/>
  <c r="H49" i="41" s="1"/>
  <c r="H51" i="41" s="1"/>
  <c r="H67" i="41" s="1"/>
  <c r="H68" i="41" s="1"/>
  <c r="H70" i="41" s="1"/>
  <c r="H71" i="41" s="1"/>
  <c r="H72" i="41" s="1"/>
  <c r="H75" i="41" s="1"/>
  <c r="H76" i="41" s="1"/>
  <c r="H79" i="41" s="1"/>
  <c r="H80" i="41" s="1"/>
  <c r="H82" i="41" s="1"/>
  <c r="H23" i="38"/>
  <c r="A22" i="38"/>
  <c r="K23" i="22"/>
  <c r="B22" i="22"/>
  <c r="K18" i="24"/>
  <c r="K26" i="23"/>
  <c r="B21" i="23"/>
  <c r="B48" i="20"/>
  <c r="K49" i="20"/>
  <c r="K26" i="18"/>
  <c r="K28" i="18" s="1"/>
  <c r="K26" i="9"/>
  <c r="K22" i="9"/>
  <c r="K25" i="9"/>
  <c r="K30" i="9"/>
  <c r="K35" i="9" s="1"/>
  <c r="B30" i="3"/>
  <c r="K41" i="3"/>
  <c r="K44" i="3"/>
  <c r="B44" i="3" s="1"/>
  <c r="K42" i="3"/>
  <c r="B42" i="3" s="1"/>
  <c r="J20" i="1"/>
  <c r="H78" i="33"/>
  <c r="H79" i="33" s="1"/>
  <c r="H80" i="33" s="1"/>
  <c r="B24" i="30"/>
  <c r="K26" i="30"/>
  <c r="B26" i="30" s="1"/>
  <c r="B77" i="28"/>
  <c r="K78" i="28"/>
  <c r="K28" i="27"/>
  <c r="B27" i="27"/>
  <c r="K89" i="26"/>
  <c r="K95" i="26" s="1"/>
  <c r="K98" i="26" s="1"/>
  <c r="K102" i="26" s="1"/>
  <c r="K105" i="26" s="1"/>
  <c r="K109" i="26" s="1"/>
  <c r="K112" i="26" s="1"/>
  <c r="K116" i="26" s="1"/>
  <c r="K117" i="26" s="1"/>
  <c r="B29" i="21"/>
  <c r="K30" i="21"/>
  <c r="K23" i="17"/>
  <c r="K67" i="16"/>
  <c r="K68" i="16" s="1"/>
  <c r="K69" i="16" s="1"/>
  <c r="K70" i="16" s="1"/>
  <c r="K71" i="16" s="1"/>
  <c r="K72" i="16" s="1"/>
  <c r="K75" i="16" s="1"/>
  <c r="K78" i="16" s="1"/>
  <c r="K81" i="16" s="1"/>
  <c r="K82" i="16" s="1"/>
  <c r="K83" i="16" s="1"/>
  <c r="K84" i="16" s="1"/>
  <c r="K87" i="16" s="1"/>
  <c r="K95" i="16" s="1"/>
  <c r="K96" i="16" s="1"/>
  <c r="K97" i="16" s="1"/>
  <c r="K99" i="16" s="1"/>
  <c r="K100" i="16" s="1"/>
  <c r="K101" i="16" s="1"/>
  <c r="K102" i="16" s="1"/>
  <c r="K103" i="16" s="1"/>
  <c r="K107" i="16" s="1"/>
  <c r="K108" i="16" s="1"/>
  <c r="K113" i="16" s="1"/>
  <c r="K114" i="16" s="1"/>
  <c r="K115" i="16" s="1"/>
  <c r="K116" i="16" s="1"/>
  <c r="K117" i="16" s="1"/>
  <c r="K120" i="16" s="1"/>
  <c r="K121" i="16" s="1"/>
  <c r="K122" i="16" s="1"/>
  <c r="K123" i="16" s="1"/>
  <c r="K124" i="16" s="1"/>
  <c r="K22" i="15"/>
  <c r="K24" i="15"/>
  <c r="K27" i="15" s="1"/>
  <c r="B21" i="15"/>
  <c r="K71" i="14"/>
  <c r="K75" i="14" s="1"/>
  <c r="B38" i="13"/>
  <c r="K39" i="12"/>
  <c r="K42" i="12" s="1"/>
  <c r="K50" i="12" s="1"/>
  <c r="K53" i="12" s="1"/>
  <c r="K56" i="12" s="1"/>
  <c r="K59" i="12" s="1"/>
  <c r="K62" i="12" s="1"/>
  <c r="K66" i="12" s="1"/>
  <c r="K68" i="12" s="1"/>
  <c r="K72" i="12" s="1"/>
  <c r="K74" i="12" s="1"/>
  <c r="K78" i="12" s="1"/>
  <c r="K81" i="12" s="1"/>
  <c r="K94" i="12" s="1"/>
  <c r="K95" i="12" s="1"/>
  <c r="K97" i="12" s="1"/>
  <c r="K98" i="12" s="1"/>
  <c r="K101" i="12" s="1"/>
  <c r="K105" i="12" s="1"/>
  <c r="K33" i="11"/>
  <c r="K35" i="10"/>
  <c r="B35" i="10" s="1"/>
  <c r="B31" i="10"/>
  <c r="B20" i="9"/>
  <c r="B28" i="8"/>
  <c r="K29" i="8"/>
  <c r="B24" i="6"/>
  <c r="K25" i="6"/>
  <c r="B25" i="6" s="1"/>
  <c r="K30" i="4"/>
  <c r="B30" i="4" s="1"/>
  <c r="B16" i="24"/>
  <c r="B17" i="24"/>
  <c r="B29" i="16"/>
  <c r="B33" i="14"/>
  <c r="B41" i="13"/>
  <c r="B27" i="4"/>
  <c r="B27" i="12"/>
  <c r="K28" i="19"/>
  <c r="B21" i="17"/>
  <c r="B19" i="1"/>
  <c r="B18" i="18"/>
  <c r="B25" i="26"/>
  <c r="B26" i="26"/>
  <c r="B23" i="28"/>
  <c r="B21" i="28"/>
  <c r="B27" i="25"/>
  <c r="K29" i="25"/>
  <c r="K31" i="25" s="1"/>
  <c r="B21" i="18"/>
  <c r="B22" i="27"/>
  <c r="B21" i="16"/>
  <c r="B25" i="7"/>
  <c r="K28" i="7"/>
  <c r="B30" i="11"/>
  <c r="H23" i="61" l="1"/>
  <c r="A19" i="61"/>
  <c r="H24" i="61"/>
  <c r="H25" i="61" s="1"/>
  <c r="H26" i="61" s="1"/>
  <c r="H28" i="61" s="1"/>
  <c r="H30" i="61" s="1"/>
  <c r="H31" i="61" s="1"/>
  <c r="A17" i="61"/>
  <c r="H23" i="59"/>
  <c r="A22" i="59"/>
  <c r="K24" i="2"/>
  <c r="K25" i="2" s="1"/>
  <c r="B25" i="2" s="1"/>
  <c r="B21" i="2"/>
  <c r="A20" i="52"/>
  <c r="H23" i="52"/>
  <c r="H21" i="40"/>
  <c r="A20" i="40"/>
  <c r="H26" i="35"/>
  <c r="A26" i="35" s="1"/>
  <c r="A25" i="35"/>
  <c r="A25" i="42"/>
  <c r="H26" i="42"/>
  <c r="H39" i="51"/>
  <c r="A38" i="51"/>
  <c r="H21" i="39"/>
  <c r="A20" i="39"/>
  <c r="H23" i="36"/>
  <c r="A22" i="36"/>
  <c r="A22" i="60"/>
  <c r="H23" i="60"/>
  <c r="H26" i="38"/>
  <c r="A23" i="38"/>
  <c r="B23" i="22"/>
  <c r="K25" i="22"/>
  <c r="K27" i="22"/>
  <c r="B25" i="22"/>
  <c r="K19" i="24"/>
  <c r="K20" i="24" s="1"/>
  <c r="K21" i="24" s="1"/>
  <c r="K22" i="24" s="1"/>
  <c r="K23" i="24" s="1"/>
  <c r="K24" i="24" s="1"/>
  <c r="K25" i="24" s="1"/>
  <c r="K26" i="24" s="1"/>
  <c r="K27" i="24" s="1"/>
  <c r="K28" i="24" s="1"/>
  <c r="K29" i="24" s="1"/>
  <c r="K30" i="24" s="1"/>
  <c r="K31" i="24" s="1"/>
  <c r="K32" i="24" s="1"/>
  <c r="K33" i="24" s="1"/>
  <c r="K34" i="24" s="1"/>
  <c r="K35" i="24" s="1"/>
  <c r="K36" i="24" s="1"/>
  <c r="K47" i="24" s="1"/>
  <c r="K48" i="24" s="1"/>
  <c r="K49" i="24" s="1"/>
  <c r="K50" i="24" s="1"/>
  <c r="K53" i="24" s="1"/>
  <c r="K28" i="23"/>
  <c r="B26" i="23"/>
  <c r="B49" i="20"/>
  <c r="K50" i="20"/>
  <c r="K32" i="18"/>
  <c r="K38" i="9"/>
  <c r="K39" i="9" s="1"/>
  <c r="K40" i="9" s="1"/>
  <c r="K41" i="9" s="1"/>
  <c r="K42" i="9" s="1"/>
  <c r="K51" i="9" s="1"/>
  <c r="B41" i="3"/>
  <c r="K53" i="3"/>
  <c r="B20" i="1"/>
  <c r="J21" i="1"/>
  <c r="K31" i="30"/>
  <c r="B72" i="29"/>
  <c r="B70" i="29"/>
  <c r="B78" i="28"/>
  <c r="K79" i="28"/>
  <c r="B28" i="27"/>
  <c r="K29" i="27"/>
  <c r="B18" i="24"/>
  <c r="B30" i="21"/>
  <c r="K32" i="21"/>
  <c r="K24" i="17"/>
  <c r="K28" i="15"/>
  <c r="K32" i="15" s="1"/>
  <c r="B22" i="15"/>
  <c r="B35" i="13"/>
  <c r="K34" i="11"/>
  <c r="B33" i="11"/>
  <c r="B32" i="11"/>
  <c r="B22" i="9"/>
  <c r="B29" i="8"/>
  <c r="K30" i="8"/>
  <c r="K28" i="6"/>
  <c r="K32" i="6" s="1"/>
  <c r="K31" i="4"/>
  <c r="B25" i="18"/>
  <c r="B32" i="16"/>
  <c r="B36" i="14"/>
  <c r="B42" i="14"/>
  <c r="B25" i="9"/>
  <c r="B31" i="25"/>
  <c r="K33" i="25"/>
  <c r="B28" i="19"/>
  <c r="K29" i="19"/>
  <c r="B27" i="28"/>
  <c r="B26" i="27"/>
  <c r="B32" i="12"/>
  <c r="B29" i="26"/>
  <c r="B28" i="7"/>
  <c r="K31" i="7"/>
  <c r="B23" i="17"/>
  <c r="B29" i="25"/>
  <c r="B22" i="17"/>
  <c r="B19" i="18"/>
  <c r="A23" i="61" l="1"/>
  <c r="H35" i="61"/>
  <c r="A24" i="61"/>
  <c r="A23" i="59"/>
  <c r="H24" i="59"/>
  <c r="B24" i="2"/>
  <c r="K26" i="2"/>
  <c r="H24" i="52"/>
  <c r="A23" i="52"/>
  <c r="H22" i="40"/>
  <c r="A21" i="40"/>
  <c r="H29" i="42"/>
  <c r="A26" i="42"/>
  <c r="H42" i="51"/>
  <c r="A39" i="51"/>
  <c r="H22" i="39"/>
  <c r="A21" i="39"/>
  <c r="A23" i="36"/>
  <c r="H24" i="36"/>
  <c r="H24" i="60"/>
  <c r="A23" i="60"/>
  <c r="H30" i="38"/>
  <c r="A26" i="38"/>
  <c r="B27" i="22"/>
  <c r="K30" i="22"/>
  <c r="K29" i="23"/>
  <c r="B28" i="23"/>
  <c r="B50" i="20"/>
  <c r="K51" i="20"/>
  <c r="K50" i="18"/>
  <c r="K51" i="18" s="1"/>
  <c r="K54" i="18" s="1"/>
  <c r="K55" i="18" s="1"/>
  <c r="K57" i="18" s="1"/>
  <c r="K58" i="18" s="1"/>
  <c r="K59" i="18" s="1"/>
  <c r="K60" i="18" s="1"/>
  <c r="K61" i="18" s="1"/>
  <c r="K63" i="18" s="1"/>
  <c r="K67" i="18" s="1"/>
  <c r="K68" i="18" s="1"/>
  <c r="K70" i="18" s="1"/>
  <c r="K74" i="18" s="1"/>
  <c r="K81" i="18" s="1"/>
  <c r="K82" i="18" s="1"/>
  <c r="K93" i="18" s="1"/>
  <c r="K94" i="18" s="1"/>
  <c r="K97" i="18" s="1"/>
  <c r="K98" i="18" s="1"/>
  <c r="K99" i="18" s="1"/>
  <c r="K100" i="18" s="1"/>
  <c r="K101" i="18" s="1"/>
  <c r="K103" i="18" s="1"/>
  <c r="K107" i="18" s="1"/>
  <c r="K108" i="18" s="1"/>
  <c r="K110" i="18" s="1"/>
  <c r="K114" i="18" s="1"/>
  <c r="K121" i="18" s="1"/>
  <c r="K122" i="18" s="1"/>
  <c r="K123" i="18" s="1"/>
  <c r="K124" i="18" s="1"/>
  <c r="K125" i="18" s="1"/>
  <c r="K126" i="18" s="1"/>
  <c r="K136" i="18" s="1"/>
  <c r="K137" i="18" s="1"/>
  <c r="K140" i="18" s="1"/>
  <c r="K141" i="18" s="1"/>
  <c r="K142" i="18" s="1"/>
  <c r="K143" i="18" s="1"/>
  <c r="K144" i="18" s="1"/>
  <c r="K146" i="18" s="1"/>
  <c r="K150" i="18" s="1"/>
  <c r="K151" i="18" s="1"/>
  <c r="K153" i="18" s="1"/>
  <c r="K157" i="18" s="1"/>
  <c r="K164" i="18" s="1"/>
  <c r="K165" i="18" s="1"/>
  <c r="K166" i="18" s="1"/>
  <c r="K169" i="18" s="1"/>
  <c r="K170" i="18" s="1"/>
  <c r="K179" i="18" s="1"/>
  <c r="K180" i="18" s="1"/>
  <c r="K181" i="18" s="1"/>
  <c r="K182" i="18" s="1"/>
  <c r="K185" i="18" s="1"/>
  <c r="K186" i="18" s="1"/>
  <c r="K188" i="18" s="1"/>
  <c r="K189" i="18" s="1"/>
  <c r="K190" i="18" s="1"/>
  <c r="K191" i="18" s="1"/>
  <c r="K192" i="18" s="1"/>
  <c r="K194" i="18" s="1"/>
  <c r="K198" i="18" s="1"/>
  <c r="K199" i="18" s="1"/>
  <c r="K201" i="18" s="1"/>
  <c r="K205" i="18" s="1"/>
  <c r="K212" i="18" s="1"/>
  <c r="K213" i="18" s="1"/>
  <c r="K223" i="18" s="1"/>
  <c r="K224" i="18" s="1"/>
  <c r="K225" i="18" s="1"/>
  <c r="K226" i="18" s="1"/>
  <c r="K227" i="18" s="1"/>
  <c r="K228" i="18" s="1"/>
  <c r="K231" i="18" s="1"/>
  <c r="K232" i="18" s="1"/>
  <c r="K233" i="18" s="1"/>
  <c r="K234" i="18" s="1"/>
  <c r="K235" i="18" s="1"/>
  <c r="K236" i="18" s="1"/>
  <c r="K237" i="18" s="1"/>
  <c r="K238" i="18" s="1"/>
  <c r="K241" i="18" s="1"/>
  <c r="K242" i="18" s="1"/>
  <c r="K245" i="18" s="1"/>
  <c r="K246" i="18" s="1"/>
  <c r="K248" i="18" s="1"/>
  <c r="K249" i="18" s="1"/>
  <c r="K250" i="18" s="1"/>
  <c r="K251" i="18" s="1"/>
  <c r="K252" i="18" s="1"/>
  <c r="K254" i="18" s="1"/>
  <c r="K269" i="18" s="1"/>
  <c r="K270" i="18" s="1"/>
  <c r="K272" i="18" s="1"/>
  <c r="K276" i="18" s="1"/>
  <c r="K283" i="18" s="1"/>
  <c r="K284" i="18" s="1"/>
  <c r="K287" i="18" s="1"/>
  <c r="K288" i="18" s="1"/>
  <c r="K291" i="18" s="1"/>
  <c r="K292" i="18" s="1"/>
  <c r="K295" i="18" s="1"/>
  <c r="K296" i="18" s="1"/>
  <c r="K298" i="18" s="1"/>
  <c r="K299" i="18" s="1"/>
  <c r="K300" i="18" s="1"/>
  <c r="K301" i="18" s="1"/>
  <c r="K302" i="18" s="1"/>
  <c r="K310" i="18" s="1"/>
  <c r="K314" i="18" s="1"/>
  <c r="K315" i="18" s="1"/>
  <c r="K317" i="18" s="1"/>
  <c r="K321" i="18" s="1"/>
  <c r="K325" i="18" s="1"/>
  <c r="K328" i="18" s="1"/>
  <c r="K329" i="18" s="1"/>
  <c r="K330" i="18" s="1"/>
  <c r="K332" i="18" s="1"/>
  <c r="K335" i="18" s="1"/>
  <c r="K336" i="18" s="1"/>
  <c r="K339" i="18" s="1"/>
  <c r="K341" i="18" s="1"/>
  <c r="K356" i="18" s="1"/>
  <c r="K357" i="18" s="1"/>
  <c r="K361" i="18" s="1"/>
  <c r="K362" i="18" s="1"/>
  <c r="K365" i="18" s="1"/>
  <c r="K366" i="18" s="1"/>
  <c r="K369" i="18" s="1"/>
  <c r="K370" i="18" s="1"/>
  <c r="K373" i="18" s="1"/>
  <c r="K374" i="18" s="1"/>
  <c r="K377" i="18" s="1"/>
  <c r="K378" i="18" s="1"/>
  <c r="K381" i="18" s="1"/>
  <c r="K382" i="18" s="1"/>
  <c r="K385" i="18" s="1"/>
  <c r="K386" i="18" s="1"/>
  <c r="K389" i="18" s="1"/>
  <c r="K392" i="18" s="1"/>
  <c r="K393" i="18" s="1"/>
  <c r="K396" i="18" s="1"/>
  <c r="K397" i="18" s="1"/>
  <c r="K403" i="18" s="1"/>
  <c r="K404" i="18" s="1"/>
  <c r="K407" i="18" s="1"/>
  <c r="K408" i="18" s="1"/>
  <c r="K409" i="18" s="1"/>
  <c r="K412" i="18" s="1"/>
  <c r="K415" i="18" s="1"/>
  <c r="K417" i="18" s="1"/>
  <c r="K419" i="18" s="1"/>
  <c r="K425" i="18" s="1"/>
  <c r="K426" i="18" s="1"/>
  <c r="K430" i="18" s="1"/>
  <c r="K431" i="18" s="1"/>
  <c r="K434" i="18" s="1"/>
  <c r="K435" i="18" s="1"/>
  <c r="K438" i="18" s="1"/>
  <c r="K439" i="18" s="1"/>
  <c r="K444" i="18" s="1"/>
  <c r="K445" i="18" s="1"/>
  <c r="K446" i="18" s="1"/>
  <c r="K449" i="18" s="1"/>
  <c r="K450" i="18" s="1"/>
  <c r="K453" i="18" s="1"/>
  <c r="K454" i="18" s="1"/>
  <c r="K457" i="18" s="1"/>
  <c r="K458" i="18" s="1"/>
  <c r="K461" i="18" s="1"/>
  <c r="K464" i="18" s="1"/>
  <c r="K465" i="18" s="1"/>
  <c r="K468" i="18" s="1"/>
  <c r="K469" i="18" s="1"/>
  <c r="K473" i="18" s="1"/>
  <c r="K474" i="18" s="1"/>
  <c r="K477" i="18" s="1"/>
  <c r="K478" i="18" s="1"/>
  <c r="K479" i="18" s="1"/>
  <c r="K482" i="18" s="1"/>
  <c r="K485" i="18" s="1"/>
  <c r="K487" i="18" s="1"/>
  <c r="K492" i="18" s="1"/>
  <c r="K493" i="18" s="1"/>
  <c r="K499" i="18" s="1"/>
  <c r="K500" i="18" s="1"/>
  <c r="K501" i="18" s="1"/>
  <c r="K502" i="18" s="1"/>
  <c r="K506" i="18" s="1"/>
  <c r="K507" i="18" s="1"/>
  <c r="K510" i="18" s="1"/>
  <c r="K511" i="18" s="1"/>
  <c r="K512" i="18" s="1"/>
  <c r="K515" i="18" s="1"/>
  <c r="K516" i="18" s="1"/>
  <c r="K517" i="18" s="1"/>
  <c r="K520" i="18" s="1"/>
  <c r="K521" i="18" s="1"/>
  <c r="K522" i="18" s="1"/>
  <c r="K525" i="18" s="1"/>
  <c r="K526" i="18" s="1"/>
  <c r="K527" i="18" s="1"/>
  <c r="K530" i="18" s="1"/>
  <c r="K531" i="18" s="1"/>
  <c r="K532" i="18" s="1"/>
  <c r="K533" i="18" s="1"/>
  <c r="K534" i="18" s="1"/>
  <c r="K539" i="18" s="1"/>
  <c r="K540" i="18" s="1"/>
  <c r="K543" i="18" s="1"/>
  <c r="K544" i="18" s="1"/>
  <c r="K545" i="18" s="1"/>
  <c r="K546" i="18" s="1"/>
  <c r="K549" i="18" s="1"/>
  <c r="K552" i="18" s="1"/>
  <c r="K553" i="18" s="1"/>
  <c r="K556" i="18" s="1"/>
  <c r="K557" i="18" s="1"/>
  <c r="K558" i="18" s="1"/>
  <c r="K559" i="18" s="1"/>
  <c r="K563" i="18" s="1"/>
  <c r="K564" i="18" s="1"/>
  <c r="K565" i="18" s="1"/>
  <c r="K566" i="18" s="1"/>
  <c r="K568" i="18" s="1"/>
  <c r="K571" i="18" s="1"/>
  <c r="K572" i="18" s="1"/>
  <c r="K573" i="18" s="1"/>
  <c r="K576" i="18" s="1"/>
  <c r="K579" i="18" s="1"/>
  <c r="K580" i="18" s="1"/>
  <c r="K582" i="18" s="1"/>
  <c r="K590" i="18" s="1"/>
  <c r="K591" i="18" s="1"/>
  <c r="K595" i="18" s="1"/>
  <c r="K596" i="18" s="1"/>
  <c r="K599" i="18" s="1"/>
  <c r="K600" i="18" s="1"/>
  <c r="K602" i="18" s="1"/>
  <c r="K605" i="18" s="1"/>
  <c r="K606" i="18" s="1"/>
  <c r="K611" i="18" s="1"/>
  <c r="K612" i="18" s="1"/>
  <c r="K615" i="18" s="1"/>
  <c r="K616" i="18" s="1"/>
  <c r="K619" i="18" s="1"/>
  <c r="K620" i="18" s="1"/>
  <c r="K622" i="18" s="1"/>
  <c r="K625" i="18" s="1"/>
  <c r="K626" i="18" s="1"/>
  <c r="K633" i="18" s="1"/>
  <c r="K634" i="18" s="1"/>
  <c r="K638" i="18" s="1"/>
  <c r="K639" i="18" s="1"/>
  <c r="K642" i="18" s="1"/>
  <c r="K643" i="18" s="1"/>
  <c r="K645" i="18" s="1"/>
  <c r="K648" i="18" s="1"/>
  <c r="K649" i="18" s="1"/>
  <c r="K650" i="18" s="1"/>
  <c r="K655" i="18" s="1"/>
  <c r="K656" i="18" s="1"/>
  <c r="K660" i="18" s="1"/>
  <c r="K661" i="18" s="1"/>
  <c r="K664" i="18" s="1"/>
  <c r="K665" i="18" s="1"/>
  <c r="K667" i="18" s="1"/>
  <c r="K670" i="18" s="1"/>
  <c r="K677" i="18" s="1"/>
  <c r="K678" i="18" s="1"/>
  <c r="K682" i="18" s="1"/>
  <c r="K683" i="18" s="1"/>
  <c r="K686" i="18" s="1"/>
  <c r="K687" i="18" s="1"/>
  <c r="K689" i="18" s="1"/>
  <c r="K692" i="18" s="1"/>
  <c r="K693" i="18" s="1"/>
  <c r="K694" i="18" s="1"/>
  <c r="K695" i="18" s="1"/>
  <c r="K696" i="18" s="1"/>
  <c r="K701" i="18" s="1"/>
  <c r="K702" i="18" s="1"/>
  <c r="K703" i="18" s="1"/>
  <c r="K707" i="18" s="1"/>
  <c r="K708" i="18" s="1"/>
  <c r="K709" i="18" s="1"/>
  <c r="K712" i="18" s="1"/>
  <c r="K713" i="18" s="1"/>
  <c r="K714" i="18" s="1"/>
  <c r="K718" i="18" s="1"/>
  <c r="K723" i="18" s="1"/>
  <c r="K724" i="18" s="1"/>
  <c r="K728" i="18" s="1"/>
  <c r="K729" i="18" s="1"/>
  <c r="K732" i="18" s="1"/>
  <c r="K733" i="18" s="1"/>
  <c r="K735" i="18" s="1"/>
  <c r="K738" i="18" s="1"/>
  <c r="K739" i="18" s="1"/>
  <c r="K740" i="18" s="1"/>
  <c r="K741" i="18" s="1"/>
  <c r="K742" i="18" s="1"/>
  <c r="K746" i="18" s="1"/>
  <c r="K747" i="18" s="1"/>
  <c r="K748" i="18" s="1"/>
  <c r="K749" i="18" s="1"/>
  <c r="K750" i="18" s="1"/>
  <c r="K753" i="18" s="1"/>
  <c r="K754" i="18" s="1"/>
  <c r="K757" i="18" s="1"/>
  <c r="K760" i="18" s="1"/>
  <c r="K768" i="18" s="1"/>
  <c r="K771" i="18" s="1"/>
  <c r="K772" i="18" s="1"/>
  <c r="K775" i="18" s="1"/>
  <c r="K776" i="18" s="1"/>
  <c r="K777" i="18" s="1"/>
  <c r="K778" i="18" s="1"/>
  <c r="K779" i="18" s="1"/>
  <c r="K780" i="18" s="1"/>
  <c r="K781" i="18" s="1"/>
  <c r="K784" i="18" s="1"/>
  <c r="K786" i="18" s="1"/>
  <c r="K788" i="18" s="1"/>
  <c r="K792" i="18" s="1"/>
  <c r="K793" i="18" s="1"/>
  <c r="K794" i="18" s="1"/>
  <c r="K795" i="18" s="1"/>
  <c r="K796" i="18" s="1"/>
  <c r="K799" i="18" s="1"/>
  <c r="K800" i="18" s="1"/>
  <c r="K808" i="18" s="1"/>
  <c r="K809" i="18" s="1"/>
  <c r="K810" i="18" s="1"/>
  <c r="K812" i="18" s="1"/>
  <c r="K813" i="18" s="1"/>
  <c r="K814" i="18" s="1"/>
  <c r="K815" i="18" s="1"/>
  <c r="K819" i="18" s="1"/>
  <c r="K822" i="18" s="1"/>
  <c r="K823" i="18" s="1"/>
  <c r="K826" i="18" s="1"/>
  <c r="K829" i="18" s="1"/>
  <c r="K830" i="18" s="1"/>
  <c r="K833" i="18" s="1"/>
  <c r="K834" i="18" s="1"/>
  <c r="K835" i="18" s="1"/>
  <c r="K836" i="18" s="1"/>
  <c r="K846" i="18" s="1"/>
  <c r="K848" i="18" s="1"/>
  <c r="K850" i="18" s="1"/>
  <c r="K852" i="18" s="1"/>
  <c r="K856" i="18" s="1"/>
  <c r="K859" i="18" s="1"/>
  <c r="K860" i="18" s="1"/>
  <c r="K861" i="18" s="1"/>
  <c r="K863" i="18" s="1"/>
  <c r="K864" i="18" s="1"/>
  <c r="K54" i="9"/>
  <c r="B53" i="3"/>
  <c r="K56" i="3"/>
  <c r="J22" i="1"/>
  <c r="J23" i="1" s="1"/>
  <c r="B23" i="1" s="1"/>
  <c r="B21" i="1"/>
  <c r="B31" i="30"/>
  <c r="K33" i="30"/>
  <c r="B33" i="30" s="1"/>
  <c r="B76" i="29"/>
  <c r="B79" i="28"/>
  <c r="K80" i="28"/>
  <c r="B29" i="27"/>
  <c r="K30" i="27"/>
  <c r="B32" i="21"/>
  <c r="K34" i="21"/>
  <c r="K27" i="17"/>
  <c r="K37" i="15"/>
  <c r="K42" i="15" s="1"/>
  <c r="K43" i="15" s="1"/>
  <c r="B24" i="15"/>
  <c r="K35" i="11"/>
  <c r="K36" i="11" s="1"/>
  <c r="B26" i="9"/>
  <c r="B30" i="9"/>
  <c r="B30" i="8"/>
  <c r="K31" i="8"/>
  <c r="B28" i="6"/>
  <c r="K32" i="4"/>
  <c r="K33" i="4" s="1"/>
  <c r="B35" i="16"/>
  <c r="B19" i="24"/>
  <c r="B32" i="6"/>
  <c r="K34" i="6"/>
  <c r="B39" i="14"/>
  <c r="B51" i="14"/>
  <c r="B44" i="13"/>
  <c r="B31" i="4"/>
  <c r="B32" i="4"/>
  <c r="B29" i="28"/>
  <c r="B34" i="11"/>
  <c r="B24" i="17"/>
  <c r="B29" i="19"/>
  <c r="K31" i="19"/>
  <c r="B32" i="26"/>
  <c r="B26" i="18"/>
  <c r="B33" i="25"/>
  <c r="K35" i="25"/>
  <c r="B35" i="12"/>
  <c r="B31" i="7"/>
  <c r="K35" i="7"/>
  <c r="A25" i="61" l="1"/>
  <c r="A24" i="59"/>
  <c r="H25" i="59"/>
  <c r="K27" i="2"/>
  <c r="B26" i="2"/>
  <c r="H25" i="52"/>
  <c r="A24" i="52"/>
  <c r="H23" i="40"/>
  <c r="A22" i="40"/>
  <c r="H30" i="42"/>
  <c r="A29" i="42"/>
  <c r="H43" i="51"/>
  <c r="A42" i="51"/>
  <c r="A22" i="39"/>
  <c r="H23" i="39"/>
  <c r="H25" i="36"/>
  <c r="A24" i="36"/>
  <c r="H25" i="60"/>
  <c r="A24" i="60"/>
  <c r="H31" i="38"/>
  <c r="A30" i="38"/>
  <c r="B30" i="22"/>
  <c r="K32" i="22"/>
  <c r="K30" i="23"/>
  <c r="B29" i="23"/>
  <c r="B51" i="20"/>
  <c r="K55" i="20"/>
  <c r="K55" i="9"/>
  <c r="K58" i="9"/>
  <c r="K57" i="3"/>
  <c r="B56" i="3"/>
  <c r="B22" i="1"/>
  <c r="J26" i="1"/>
  <c r="K38" i="30"/>
  <c r="B38" i="30" s="1"/>
  <c r="B94" i="29"/>
  <c r="B80" i="28"/>
  <c r="K81" i="28"/>
  <c r="B30" i="27"/>
  <c r="K51" i="21"/>
  <c r="K54" i="21" s="1"/>
  <c r="B54" i="21" s="1"/>
  <c r="B34" i="21"/>
  <c r="K28" i="17"/>
  <c r="B39" i="16"/>
  <c r="K44" i="15"/>
  <c r="K45" i="15" s="1"/>
  <c r="B37" i="15"/>
  <c r="B27" i="15"/>
  <c r="B28" i="15"/>
  <c r="K38" i="11"/>
  <c r="K43" i="11" s="1"/>
  <c r="K49" i="11" s="1"/>
  <c r="K52" i="11" s="1"/>
  <c r="K57" i="11" s="1"/>
  <c r="K59" i="11" s="1"/>
  <c r="K60" i="11" s="1"/>
  <c r="K62" i="11" s="1"/>
  <c r="K69" i="11" s="1"/>
  <c r="K70" i="11" s="1"/>
  <c r="K72" i="11" s="1"/>
  <c r="K73" i="11" s="1"/>
  <c r="K77" i="11" s="1"/>
  <c r="K80" i="11" s="1"/>
  <c r="B35" i="11"/>
  <c r="B31" i="8"/>
  <c r="K36" i="8"/>
  <c r="K34" i="4"/>
  <c r="B21" i="24"/>
  <c r="B20" i="24"/>
  <c r="B22" i="24"/>
  <c r="K41" i="6"/>
  <c r="B34" i="6"/>
  <c r="B50" i="14"/>
  <c r="B52" i="13"/>
  <c r="B31" i="28"/>
  <c r="B35" i="7"/>
  <c r="K38" i="7"/>
  <c r="B27" i="17"/>
  <c r="B33" i="26"/>
  <c r="B36" i="12"/>
  <c r="B33" i="4"/>
  <c r="B28" i="18"/>
  <c r="B32" i="15"/>
  <c r="B35" i="25"/>
  <c r="K48" i="25"/>
  <c r="B31" i="19"/>
  <c r="K33" i="19"/>
  <c r="A26" i="61" l="1"/>
  <c r="A25" i="59"/>
  <c r="H26" i="59"/>
  <c r="H27" i="59"/>
  <c r="B26" i="1"/>
  <c r="J27" i="1"/>
  <c r="K37" i="2"/>
  <c r="B27" i="2"/>
  <c r="A25" i="52"/>
  <c r="H26" i="52"/>
  <c r="A23" i="40"/>
  <c r="H24" i="40"/>
  <c r="H31" i="42"/>
  <c r="A30" i="42"/>
  <c r="H44" i="51"/>
  <c r="A43" i="51"/>
  <c r="H24" i="39"/>
  <c r="A23" i="39"/>
  <c r="H26" i="36"/>
  <c r="A25" i="36"/>
  <c r="A25" i="60"/>
  <c r="H26" i="60"/>
  <c r="H37" i="38"/>
  <c r="A31" i="38"/>
  <c r="B32" i="22"/>
  <c r="K34" i="22"/>
  <c r="K38" i="27"/>
  <c r="K36" i="27"/>
  <c r="K31" i="23"/>
  <c r="B30" i="23"/>
  <c r="B55" i="20"/>
  <c r="K62" i="20"/>
  <c r="K61" i="9"/>
  <c r="B57" i="3"/>
  <c r="K58" i="3"/>
  <c r="K41" i="30"/>
  <c r="B98" i="29"/>
  <c r="B81" i="28"/>
  <c r="K82" i="28"/>
  <c r="B51" i="21"/>
  <c r="K57" i="21"/>
  <c r="K29" i="17"/>
  <c r="K46" i="15"/>
  <c r="B35" i="9"/>
  <c r="B39" i="9"/>
  <c r="B36" i="8"/>
  <c r="K39" i="8"/>
  <c r="B41" i="6"/>
  <c r="K39" i="4"/>
  <c r="K40" i="4" s="1"/>
  <c r="K42" i="4" s="1"/>
  <c r="K43" i="4" s="1"/>
  <c r="K44" i="6"/>
  <c r="B44" i="6" s="1"/>
  <c r="B55" i="14"/>
  <c r="B53" i="13"/>
  <c r="B38" i="9"/>
  <c r="B34" i="4"/>
  <c r="B48" i="26"/>
  <c r="B37" i="12"/>
  <c r="B32" i="18"/>
  <c r="B36" i="11"/>
  <c r="B38" i="7"/>
  <c r="K39" i="7"/>
  <c r="B48" i="25"/>
  <c r="K55" i="25"/>
  <c r="B43" i="16"/>
  <c r="B32" i="28"/>
  <c r="B33" i="19"/>
  <c r="K35" i="19"/>
  <c r="B35" i="19" s="1"/>
  <c r="B28" i="17"/>
  <c r="A30" i="61" l="1"/>
  <c r="H28" i="59"/>
  <c r="A27" i="59"/>
  <c r="A26" i="59"/>
  <c r="H29" i="59"/>
  <c r="A29" i="59" s="1"/>
  <c r="B27" i="1"/>
  <c r="J28" i="1"/>
  <c r="B37" i="2"/>
  <c r="K38" i="2"/>
  <c r="H27" i="52"/>
  <c r="A26" i="52"/>
  <c r="H25" i="40"/>
  <c r="A24" i="40"/>
  <c r="H39" i="42"/>
  <c r="A31" i="42"/>
  <c r="H45" i="51"/>
  <c r="A44" i="51"/>
  <c r="H36" i="39"/>
  <c r="A24" i="39"/>
  <c r="A26" i="36"/>
  <c r="H27" i="36"/>
  <c r="A27" i="36" s="1"/>
  <c r="H27" i="60"/>
  <c r="A26" i="60"/>
  <c r="H39" i="38"/>
  <c r="A37" i="38"/>
  <c r="K36" i="22"/>
  <c r="B34" i="22"/>
  <c r="K39" i="27"/>
  <c r="K42" i="27" s="1"/>
  <c r="K43" i="27" s="1"/>
  <c r="K44" i="27" s="1"/>
  <c r="B31" i="23"/>
  <c r="K34" i="23"/>
  <c r="K63" i="20"/>
  <c r="B62" i="20"/>
  <c r="K64" i="9"/>
  <c r="B58" i="3"/>
  <c r="K59" i="3"/>
  <c r="B41" i="30"/>
  <c r="K44" i="30"/>
  <c r="B106" i="29"/>
  <c r="B82" i="28"/>
  <c r="K89" i="28"/>
  <c r="K90" i="28" s="1"/>
  <c r="K97" i="28" s="1"/>
  <c r="K98" i="28" s="1"/>
  <c r="K101" i="28" s="1"/>
  <c r="K102" i="28" s="1"/>
  <c r="K105" i="28" s="1"/>
  <c r="K106" i="28" s="1"/>
  <c r="K108" i="28" s="1"/>
  <c r="K114" i="28" s="1"/>
  <c r="K119" i="28" s="1"/>
  <c r="K120" i="28" s="1"/>
  <c r="K135" i="28" s="1"/>
  <c r="K136" i="28" s="1"/>
  <c r="K139" i="28" s="1"/>
  <c r="K140" i="28" s="1"/>
  <c r="K144" i="28" s="1"/>
  <c r="K147" i="28" s="1"/>
  <c r="K150" i="28" s="1"/>
  <c r="K151" i="28" s="1"/>
  <c r="K154" i="28" s="1"/>
  <c r="K155" i="28" s="1"/>
  <c r="K156" i="28" s="1"/>
  <c r="K160" i="28" s="1"/>
  <c r="K163" i="28" s="1"/>
  <c r="K164" i="28" s="1"/>
  <c r="K165" i="28" s="1"/>
  <c r="K172" i="28" s="1"/>
  <c r="K176" i="28" s="1"/>
  <c r="K177" i="28" s="1"/>
  <c r="K178" i="28" s="1"/>
  <c r="K182" i="28" s="1"/>
  <c r="K183" i="28" s="1"/>
  <c r="K186" i="28" s="1"/>
  <c r="K187" i="28" s="1"/>
  <c r="K188" i="28" s="1"/>
  <c r="K189" i="28" s="1"/>
  <c r="K191" i="28" s="1"/>
  <c r="K195" i="28" s="1"/>
  <c r="K196" i="28" s="1"/>
  <c r="K197" i="28" s="1"/>
  <c r="K205" i="28" s="1"/>
  <c r="K208" i="28" s="1"/>
  <c r="K209" i="28" s="1"/>
  <c r="K216" i="28" s="1"/>
  <c r="K217" i="28" s="1"/>
  <c r="K220" i="28" s="1"/>
  <c r="K223" i="28" s="1"/>
  <c r="K224" i="28" s="1"/>
  <c r="K227" i="28" s="1"/>
  <c r="K230" i="28" s="1"/>
  <c r="K231" i="28" s="1"/>
  <c r="K234" i="28" s="1"/>
  <c r="K238" i="28" s="1"/>
  <c r="K242" i="28" s="1"/>
  <c r="K243" i="28" s="1"/>
  <c r="K244" i="28" s="1"/>
  <c r="K252" i="28" s="1"/>
  <c r="K253" i="28" s="1"/>
  <c r="K259" i="28" s="1"/>
  <c r="K260" i="28" s="1"/>
  <c r="K265" i="28" s="1"/>
  <c r="K268" i="28" s="1"/>
  <c r="K269" i="28" s="1"/>
  <c r="K272" i="28" s="1"/>
  <c r="K276" i="28" s="1"/>
  <c r="K279" i="28" s="1"/>
  <c r="K283" i="28" s="1"/>
  <c r="K286" i="28" s="1"/>
  <c r="K289" i="28" s="1"/>
  <c r="K58" i="21"/>
  <c r="B57" i="21"/>
  <c r="K30" i="17"/>
  <c r="K47" i="15"/>
  <c r="B41" i="9"/>
  <c r="K42" i="8"/>
  <c r="B39" i="8"/>
  <c r="K45" i="6"/>
  <c r="K46" i="6" s="1"/>
  <c r="B46" i="6" s="1"/>
  <c r="K50" i="4"/>
  <c r="K56" i="4" s="1"/>
  <c r="K59" i="4" s="1"/>
  <c r="K60" i="4" s="1"/>
  <c r="K61" i="4" s="1"/>
  <c r="K62" i="4" s="1"/>
  <c r="K63" i="4" s="1"/>
  <c r="K70" i="4" s="1"/>
  <c r="K73" i="4" s="1"/>
  <c r="K74" i="4" s="1"/>
  <c r="K77" i="4" s="1"/>
  <c r="K80" i="4" s="1"/>
  <c r="K83" i="4" s="1"/>
  <c r="K94" i="4" s="1"/>
  <c r="K95" i="4" s="1"/>
  <c r="K98" i="4" s="1"/>
  <c r="B23" i="24"/>
  <c r="B58" i="14"/>
  <c r="B55" i="13"/>
  <c r="B40" i="9"/>
  <c r="B35" i="28"/>
  <c r="B42" i="15"/>
  <c r="B39" i="7"/>
  <c r="K44" i="7"/>
  <c r="K51" i="7" s="1"/>
  <c r="B49" i="26"/>
  <c r="B44" i="16"/>
  <c r="B38" i="11"/>
  <c r="B38" i="12"/>
  <c r="B29" i="17"/>
  <c r="B55" i="25"/>
  <c r="K56" i="25"/>
  <c r="B50" i="18"/>
  <c r="B39" i="4"/>
  <c r="A31" i="61" l="1"/>
  <c r="H32" i="59"/>
  <c r="H33" i="59"/>
  <c r="A33" i="59" s="1"/>
  <c r="A28" i="59"/>
  <c r="J29" i="1"/>
  <c r="B28" i="1"/>
  <c r="B38" i="2"/>
  <c r="K39" i="2"/>
  <c r="K42" i="2" s="1"/>
  <c r="A27" i="52"/>
  <c r="H36" i="52"/>
  <c r="H26" i="40"/>
  <c r="A25" i="40"/>
  <c r="H40" i="42"/>
  <c r="A39" i="42"/>
  <c r="H48" i="51"/>
  <c r="A45" i="51"/>
  <c r="A36" i="39"/>
  <c r="H37" i="39"/>
  <c r="A27" i="60"/>
  <c r="H36" i="60"/>
  <c r="H40" i="38"/>
  <c r="A39" i="38"/>
  <c r="K38" i="22"/>
  <c r="B36" i="22"/>
  <c r="B34" i="23"/>
  <c r="K39" i="23"/>
  <c r="K83" i="20"/>
  <c r="B63" i="20"/>
  <c r="K67" i="9"/>
  <c r="K72" i="9" s="1"/>
  <c r="K73" i="9" s="1"/>
  <c r="K76" i="9" s="1"/>
  <c r="K77" i="9" s="1"/>
  <c r="K78" i="9" s="1"/>
  <c r="K60" i="3"/>
  <c r="B59" i="3"/>
  <c r="K52" i="30"/>
  <c r="B44" i="30"/>
  <c r="B107" i="29"/>
  <c r="B58" i="21"/>
  <c r="K60" i="21"/>
  <c r="K31" i="17"/>
  <c r="K32" i="17"/>
  <c r="K33" i="17" s="1"/>
  <c r="K52" i="15"/>
  <c r="B42" i="8"/>
  <c r="K47" i="8"/>
  <c r="B45" i="6"/>
  <c r="K99" i="4"/>
  <c r="K101" i="4" s="1"/>
  <c r="B24" i="24"/>
  <c r="B59" i="14"/>
  <c r="B59" i="13"/>
  <c r="B42" i="9"/>
  <c r="B30" i="17"/>
  <c r="B39" i="12"/>
  <c r="B43" i="15"/>
  <c r="B56" i="25"/>
  <c r="K57" i="25"/>
  <c r="B43" i="11"/>
  <c r="B36" i="28"/>
  <c r="B40" i="4"/>
  <c r="B45" i="16"/>
  <c r="B50" i="26"/>
  <c r="B51" i="18"/>
  <c r="B51" i="7"/>
  <c r="K54" i="7"/>
  <c r="A35" i="61" l="1"/>
  <c r="H34" i="59"/>
  <c r="A32" i="59"/>
  <c r="B29" i="1"/>
  <c r="B39" i="2"/>
  <c r="B42" i="2"/>
  <c r="K43" i="2"/>
  <c r="H37" i="52"/>
  <c r="A36" i="52"/>
  <c r="A26" i="40"/>
  <c r="H27" i="40"/>
  <c r="A40" i="42"/>
  <c r="H43" i="42"/>
  <c r="H49" i="51"/>
  <c r="A48" i="51"/>
  <c r="H38" i="39"/>
  <c r="A37" i="39"/>
  <c r="H37" i="60"/>
  <c r="A36" i="60"/>
  <c r="H41" i="38"/>
  <c r="A40" i="38"/>
  <c r="K50" i="22"/>
  <c r="B50" i="22" s="1"/>
  <c r="K48" i="22"/>
  <c r="B38" i="22"/>
  <c r="K42" i="23"/>
  <c r="B39" i="23"/>
  <c r="K84" i="20"/>
  <c r="B83" i="20"/>
  <c r="K79" i="9"/>
  <c r="B60" i="3"/>
  <c r="K63" i="3"/>
  <c r="K53" i="30"/>
  <c r="B52" i="30"/>
  <c r="B108" i="29"/>
  <c r="B60" i="21"/>
  <c r="K62" i="21"/>
  <c r="K55" i="15"/>
  <c r="K56" i="15" s="1"/>
  <c r="K59" i="15" s="1"/>
  <c r="K62" i="15" s="1"/>
  <c r="K66" i="15" s="1"/>
  <c r="K67" i="15" s="1"/>
  <c r="K70" i="15" s="1"/>
  <c r="K71" i="15" s="1"/>
  <c r="K72" i="15" s="1"/>
  <c r="K73" i="15" s="1"/>
  <c r="K77" i="15" s="1"/>
  <c r="K79" i="15" s="1"/>
  <c r="K84" i="15" s="1"/>
  <c r="K87" i="15" s="1"/>
  <c r="K88" i="15" s="1"/>
  <c r="K91" i="15" s="1"/>
  <c r="K92" i="15" s="1"/>
  <c r="K93" i="15" s="1"/>
  <c r="K96" i="15" s="1"/>
  <c r="K100" i="15" s="1"/>
  <c r="K102" i="15" s="1"/>
  <c r="K109" i="15" s="1"/>
  <c r="K110" i="15" s="1"/>
  <c r="K111" i="15" s="1"/>
  <c r="K114" i="15" s="1"/>
  <c r="K115" i="15" s="1"/>
  <c r="K116" i="15" s="1"/>
  <c r="K119" i="15" s="1"/>
  <c r="K125" i="15" s="1"/>
  <c r="K128" i="15" s="1"/>
  <c r="K135" i="15" s="1"/>
  <c r="K136" i="15" s="1"/>
  <c r="K138" i="15" s="1"/>
  <c r="K139" i="15" s="1"/>
  <c r="K144" i="15" s="1"/>
  <c r="K145" i="15" s="1"/>
  <c r="K149" i="15" s="1"/>
  <c r="K150" i="15" s="1"/>
  <c r="K152" i="15" s="1"/>
  <c r="K153" i="15" s="1"/>
  <c r="K155" i="15" s="1"/>
  <c r="B155" i="15" s="1"/>
  <c r="K52" i="8"/>
  <c r="B47" i="8"/>
  <c r="K50" i="6"/>
  <c r="K51" i="6" s="1"/>
  <c r="B51" i="6" s="1"/>
  <c r="K105" i="4"/>
  <c r="K106" i="4" s="1"/>
  <c r="K108" i="4" s="1"/>
  <c r="K110" i="4" s="1"/>
  <c r="K114" i="4" s="1"/>
  <c r="K116" i="4" s="1"/>
  <c r="K117" i="4" s="1"/>
  <c r="K118" i="4" s="1"/>
  <c r="K122" i="4" s="1"/>
  <c r="K124" i="4" s="1"/>
  <c r="K130" i="4" s="1"/>
  <c r="K135" i="4" s="1"/>
  <c r="K143" i="4" s="1"/>
  <c r="K144" i="4" s="1"/>
  <c r="K145" i="4" s="1"/>
  <c r="K146" i="4" s="1"/>
  <c r="K147" i="4" s="1"/>
  <c r="K148" i="4" s="1"/>
  <c r="K149" i="4" s="1"/>
  <c r="K151" i="4" s="1"/>
  <c r="K155" i="4" s="1"/>
  <c r="K156" i="4" s="1"/>
  <c r="K158" i="4" s="1"/>
  <c r="B25" i="24"/>
  <c r="B26" i="24"/>
  <c r="B61" i="14"/>
  <c r="B63" i="13"/>
  <c r="B55" i="9"/>
  <c r="B51" i="9"/>
  <c r="B70" i="3"/>
  <c r="B73" i="3"/>
  <c r="B51" i="16"/>
  <c r="B54" i="7"/>
  <c r="K55" i="7"/>
  <c r="B54" i="18"/>
  <c r="B57" i="25"/>
  <c r="K60" i="25"/>
  <c r="B42" i="4"/>
  <c r="B44" i="15"/>
  <c r="B52" i="26"/>
  <c r="B42" i="28"/>
  <c r="B42" i="12"/>
  <c r="B38" i="27"/>
  <c r="B49" i="11"/>
  <c r="B31" i="17"/>
  <c r="A37" i="61" l="1"/>
  <c r="H35" i="59"/>
  <c r="A34" i="59"/>
  <c r="J30" i="1"/>
  <c r="K44" i="2"/>
  <c r="B43" i="2"/>
  <c r="H38" i="52"/>
  <c r="A37" i="52"/>
  <c r="A27" i="40"/>
  <c r="H28" i="40"/>
  <c r="H44" i="42"/>
  <c r="A43" i="42"/>
  <c r="H50" i="51"/>
  <c r="A49" i="51"/>
  <c r="H39" i="39"/>
  <c r="A38" i="39"/>
  <c r="H38" i="60"/>
  <c r="A37" i="60"/>
  <c r="H42" i="38"/>
  <c r="A41" i="38"/>
  <c r="K52" i="22"/>
  <c r="K57" i="22"/>
  <c r="B57" i="22" s="1"/>
  <c r="B48" i="22"/>
  <c r="B42" i="23"/>
  <c r="K50" i="23"/>
  <c r="K93" i="20"/>
  <c r="B84" i="20"/>
  <c r="K80" i="9"/>
  <c r="K83" i="9" s="1"/>
  <c r="B63" i="3"/>
  <c r="K70" i="3"/>
  <c r="K73" i="3" s="1"/>
  <c r="K76" i="3" s="1"/>
  <c r="B76" i="3" s="1"/>
  <c r="K55" i="30"/>
  <c r="B53" i="30"/>
  <c r="B116" i="29"/>
  <c r="B27" i="24"/>
  <c r="B62" i="21"/>
  <c r="K66" i="21"/>
  <c r="B77" i="15"/>
  <c r="K161" i="15"/>
  <c r="B161" i="15" s="1"/>
  <c r="K55" i="8"/>
  <c r="B52" i="8"/>
  <c r="B50" i="6"/>
  <c r="K52" i="6"/>
  <c r="K53" i="6" s="1"/>
  <c r="B28" i="24"/>
  <c r="B65" i="14"/>
  <c r="B66" i="13"/>
  <c r="B54" i="9"/>
  <c r="B47" i="28"/>
  <c r="B54" i="26"/>
  <c r="B55" i="18"/>
  <c r="B45" i="15"/>
  <c r="B52" i="11"/>
  <c r="B43" i="4"/>
  <c r="B55" i="7"/>
  <c r="K56" i="7"/>
  <c r="B32" i="17"/>
  <c r="B39" i="27"/>
  <c r="B52" i="16"/>
  <c r="B50" i="12"/>
  <c r="B60" i="25"/>
  <c r="K61" i="25"/>
  <c r="A38" i="61" l="1"/>
  <c r="A35" i="59"/>
  <c r="H36" i="59"/>
  <c r="H37" i="59" s="1"/>
  <c r="A37" i="59" s="1"/>
  <c r="B30" i="1"/>
  <c r="J31" i="1"/>
  <c r="K47" i="2"/>
  <c r="B44" i="2"/>
  <c r="H39" i="52"/>
  <c r="A38" i="52"/>
  <c r="H29" i="40"/>
  <c r="A28" i="40"/>
  <c r="H47" i="42"/>
  <c r="A44" i="42"/>
  <c r="H51" i="51"/>
  <c r="A51" i="51" s="1"/>
  <c r="A50" i="51"/>
  <c r="A39" i="39"/>
  <c r="H40" i="39"/>
  <c r="H39" i="60"/>
  <c r="A38" i="60"/>
  <c r="H43" i="38"/>
  <c r="A42" i="38"/>
  <c r="K58" i="22"/>
  <c r="B52" i="22"/>
  <c r="K79" i="3"/>
  <c r="B50" i="23"/>
  <c r="K54" i="23"/>
  <c r="B93" i="20"/>
  <c r="K94" i="20"/>
  <c r="K91" i="9"/>
  <c r="K95" i="9"/>
  <c r="K96" i="9" s="1"/>
  <c r="K99" i="9" s="1"/>
  <c r="K101" i="9" s="1"/>
  <c r="K105" i="9" s="1"/>
  <c r="K107" i="9" s="1"/>
  <c r="K112" i="9" s="1"/>
  <c r="K114" i="9" s="1"/>
  <c r="K128" i="9" s="1"/>
  <c r="K132" i="9" s="1"/>
  <c r="K138" i="9" s="1"/>
  <c r="K139" i="9" s="1"/>
  <c r="K140" i="9" s="1"/>
  <c r="K141" i="9" s="1"/>
  <c r="K142" i="9" s="1"/>
  <c r="K143" i="9" s="1"/>
  <c r="K147" i="9" s="1"/>
  <c r="K148" i="9" s="1"/>
  <c r="K150" i="9" s="1"/>
  <c r="K152" i="9" s="1"/>
  <c r="K59" i="30"/>
  <c r="B55" i="30"/>
  <c r="B117" i="29"/>
  <c r="B66" i="21"/>
  <c r="K67" i="21"/>
  <c r="K162" i="15"/>
  <c r="B114" i="15"/>
  <c r="K56" i="8"/>
  <c r="B55" i="8"/>
  <c r="B52" i="6"/>
  <c r="K60" i="6"/>
  <c r="K61" i="6" s="1"/>
  <c r="K64" i="6" s="1"/>
  <c r="K67" i="6" s="1"/>
  <c r="K70" i="6" s="1"/>
  <c r="K71" i="6" s="1"/>
  <c r="K72" i="6" s="1"/>
  <c r="K73" i="6" s="1"/>
  <c r="K74" i="6" s="1"/>
  <c r="K75" i="6" s="1"/>
  <c r="K76" i="6" s="1"/>
  <c r="K77" i="6" s="1"/>
  <c r="K80" i="6" s="1"/>
  <c r="K85" i="6" s="1"/>
  <c r="K86" i="6" s="1"/>
  <c r="K89" i="6" s="1"/>
  <c r="K90" i="6" s="1"/>
  <c r="K91" i="6" s="1"/>
  <c r="K92" i="6" s="1"/>
  <c r="B53" i="6"/>
  <c r="B29" i="24"/>
  <c r="B71" i="14"/>
  <c r="B75" i="14"/>
  <c r="B74" i="13"/>
  <c r="B72" i="13"/>
  <c r="B58" i="9"/>
  <c r="B57" i="11"/>
  <c r="B46" i="15"/>
  <c r="B53" i="12"/>
  <c r="B57" i="18"/>
  <c r="B56" i="26"/>
  <c r="B53" i="16"/>
  <c r="B56" i="7"/>
  <c r="K57" i="7"/>
  <c r="B61" i="25"/>
  <c r="K64" i="25"/>
  <c r="B50" i="4"/>
  <c r="B42" i="27"/>
  <c r="B48" i="28"/>
  <c r="B33" i="17"/>
  <c r="K49" i="17"/>
  <c r="A36" i="59" l="1"/>
  <c r="B31" i="1"/>
  <c r="J34" i="1"/>
  <c r="K48" i="2"/>
  <c r="B47" i="2"/>
  <c r="A39" i="52"/>
  <c r="H40" i="52"/>
  <c r="H30" i="40"/>
  <c r="A29" i="40"/>
  <c r="H48" i="42"/>
  <c r="A47" i="42"/>
  <c r="H41" i="39"/>
  <c r="A40" i="39"/>
  <c r="A39" i="60"/>
  <c r="H40" i="60"/>
  <c r="H44" i="38"/>
  <c r="A43" i="38"/>
  <c r="K60" i="22"/>
  <c r="B58" i="22"/>
  <c r="K82" i="3"/>
  <c r="B82" i="3" s="1"/>
  <c r="B79" i="3"/>
  <c r="K87" i="3"/>
  <c r="K89" i="3" s="1"/>
  <c r="K96" i="3" s="1"/>
  <c r="K97" i="3" s="1"/>
  <c r="K98" i="3" s="1"/>
  <c r="K101" i="3" s="1"/>
  <c r="K102" i="3" s="1"/>
  <c r="K103" i="3" s="1"/>
  <c r="K104" i="3" s="1"/>
  <c r="K106" i="3" s="1"/>
  <c r="K110" i="3" s="1"/>
  <c r="K112" i="3" s="1"/>
  <c r="K114" i="3" s="1"/>
  <c r="K116" i="3" s="1"/>
  <c r="K119" i="3" s="1"/>
  <c r="K126" i="3" s="1"/>
  <c r="K127" i="3" s="1"/>
  <c r="K129" i="3" s="1"/>
  <c r="K130" i="3" s="1"/>
  <c r="K131" i="3" s="1"/>
  <c r="K138" i="3" s="1"/>
  <c r="K139" i="3" s="1"/>
  <c r="K140" i="3" s="1"/>
  <c r="K144" i="3" s="1"/>
  <c r="K149" i="3" s="1"/>
  <c r="K150" i="3" s="1"/>
  <c r="K153" i="3" s="1"/>
  <c r="K158" i="3" s="1"/>
  <c r="K162" i="3" s="1"/>
  <c r="K164" i="3" s="1"/>
  <c r="K168" i="3" s="1"/>
  <c r="K173" i="3" s="1"/>
  <c r="K174" i="3" s="1"/>
  <c r="K181" i="3" s="1"/>
  <c r="K182" i="3" s="1"/>
  <c r="K184" i="3" s="1"/>
  <c r="K185" i="3" s="1"/>
  <c r="K190" i="3" s="1"/>
  <c r="K193" i="3" s="1"/>
  <c r="K194" i="3" s="1"/>
  <c r="K198" i="3" s="1"/>
  <c r="K199" i="3" s="1"/>
  <c r="B54" i="23"/>
  <c r="K56" i="23"/>
  <c r="K98" i="20"/>
  <c r="B94" i="20"/>
  <c r="K65" i="30"/>
  <c r="B59" i="30"/>
  <c r="B133" i="29"/>
  <c r="B67" i="21"/>
  <c r="K69" i="21"/>
  <c r="K50" i="17"/>
  <c r="K51" i="17" s="1"/>
  <c r="K52" i="17" s="1"/>
  <c r="K53" i="17" s="1"/>
  <c r="K54" i="17" s="1"/>
  <c r="K55" i="17" s="1"/>
  <c r="K58" i="17" s="1"/>
  <c r="K59" i="17" s="1"/>
  <c r="K63" i="17" s="1"/>
  <c r="K64" i="17" s="1"/>
  <c r="K66" i="17" s="1"/>
  <c r="K67" i="17" s="1"/>
  <c r="K68" i="17" s="1"/>
  <c r="K69" i="17" s="1"/>
  <c r="K70" i="17" s="1"/>
  <c r="K72" i="17" s="1"/>
  <c r="K76" i="17" s="1"/>
  <c r="K77" i="17" s="1"/>
  <c r="K79" i="17" s="1"/>
  <c r="K92" i="17" s="1"/>
  <c r="K110" i="17" s="1"/>
  <c r="K111" i="17" s="1"/>
  <c r="K112" i="17" s="1"/>
  <c r="K113" i="17" s="1"/>
  <c r="K114" i="17" s="1"/>
  <c r="K115" i="17" s="1"/>
  <c r="K116" i="17" s="1"/>
  <c r="K117" i="17" s="1"/>
  <c r="K118" i="17" s="1"/>
  <c r="K119" i="17" s="1"/>
  <c r="B162" i="15"/>
  <c r="K166" i="15"/>
  <c r="K170" i="15" s="1"/>
  <c r="K173" i="15" s="1"/>
  <c r="K175" i="15" s="1"/>
  <c r="K176" i="15" s="1"/>
  <c r="K178" i="15" s="1"/>
  <c r="K179" i="15" s="1"/>
  <c r="K180" i="15" s="1"/>
  <c r="K181" i="15" s="1"/>
  <c r="K185" i="15" s="1"/>
  <c r="K186" i="15" s="1"/>
  <c r="K187" i="15" s="1"/>
  <c r="K188" i="15" s="1"/>
  <c r="K189" i="15" s="1"/>
  <c r="K190" i="15" s="1"/>
  <c r="K191" i="15" s="1"/>
  <c r="K192" i="15" s="1"/>
  <c r="K193" i="15" s="1"/>
  <c r="B193" i="15" s="1"/>
  <c r="B115" i="15"/>
  <c r="K60" i="8"/>
  <c r="B56" i="8"/>
  <c r="B60" i="6"/>
  <c r="B61" i="9"/>
  <c r="B64" i="25"/>
  <c r="K65" i="25"/>
  <c r="B58" i="18"/>
  <c r="B49" i="17"/>
  <c r="B51" i="28"/>
  <c r="B56" i="4"/>
  <c r="B57" i="7"/>
  <c r="K58" i="7"/>
  <c r="B47" i="15"/>
  <c r="B58" i="16"/>
  <c r="B60" i="26"/>
  <c r="B30" i="24"/>
  <c r="B43" i="27"/>
  <c r="B44" i="27"/>
  <c r="B59" i="11"/>
  <c r="B56" i="12"/>
  <c r="A42" i="61" l="1"/>
  <c r="H38" i="59"/>
  <c r="B34" i="1"/>
  <c r="J49" i="1"/>
  <c r="K49" i="2"/>
  <c r="B48" i="2"/>
  <c r="H43" i="52"/>
  <c r="A40" i="52"/>
  <c r="H31" i="40"/>
  <c r="A30" i="40"/>
  <c r="H49" i="42"/>
  <c r="A48" i="42"/>
  <c r="H44" i="39"/>
  <c r="A41" i="39"/>
  <c r="H41" i="60"/>
  <c r="A40" i="60"/>
  <c r="H47" i="38"/>
  <c r="A44" i="38"/>
  <c r="K64" i="22"/>
  <c r="B60" i="22"/>
  <c r="B56" i="23"/>
  <c r="K57" i="23"/>
  <c r="K125" i="20"/>
  <c r="B98" i="20"/>
  <c r="K66" i="30"/>
  <c r="B65" i="30"/>
  <c r="B136" i="29"/>
  <c r="B69" i="21"/>
  <c r="K72" i="21"/>
  <c r="B72" i="21" s="1"/>
  <c r="K120" i="17"/>
  <c r="K121" i="17" s="1"/>
  <c r="K122" i="17" s="1"/>
  <c r="K123" i="17" s="1"/>
  <c r="K127" i="17" s="1"/>
  <c r="K128" i="17" s="1"/>
  <c r="K129" i="17" s="1"/>
  <c r="K194" i="15"/>
  <c r="B116" i="15"/>
  <c r="B60" i="8"/>
  <c r="K62" i="8"/>
  <c r="B61" i="6"/>
  <c r="B87" i="3"/>
  <c r="B61" i="26"/>
  <c r="B63" i="16"/>
  <c r="B52" i="28"/>
  <c r="B60" i="11"/>
  <c r="B50" i="17"/>
  <c r="B52" i="15"/>
  <c r="B59" i="18"/>
  <c r="B58" i="7"/>
  <c r="K59" i="7"/>
  <c r="B65" i="25"/>
  <c r="K68" i="25"/>
  <c r="B59" i="12"/>
  <c r="B31" i="24"/>
  <c r="B59" i="4"/>
  <c r="A43" i="61" l="1"/>
  <c r="A38" i="59"/>
  <c r="H44" i="59"/>
  <c r="B49" i="1"/>
  <c r="J50" i="1"/>
  <c r="K50" i="2"/>
  <c r="B49" i="2"/>
  <c r="A43" i="52"/>
  <c r="H44" i="52"/>
  <c r="H32" i="40"/>
  <c r="A31" i="40"/>
  <c r="H53" i="42"/>
  <c r="A49" i="42"/>
  <c r="H45" i="39"/>
  <c r="A44" i="39"/>
  <c r="H42" i="60"/>
  <c r="A41" i="60"/>
  <c r="H48" i="38"/>
  <c r="A47" i="38"/>
  <c r="K65" i="22"/>
  <c r="B64" i="22"/>
  <c r="B57" i="23"/>
  <c r="K61" i="23"/>
  <c r="K128" i="20"/>
  <c r="B125" i="20"/>
  <c r="K68" i="30"/>
  <c r="B66" i="30"/>
  <c r="B143" i="29"/>
  <c r="K75" i="21"/>
  <c r="K90" i="21" s="1"/>
  <c r="B90" i="21" s="1"/>
  <c r="B194" i="15"/>
  <c r="K195" i="15"/>
  <c r="B119" i="15"/>
  <c r="B62" i="8"/>
  <c r="K66" i="8"/>
  <c r="B64" i="6"/>
  <c r="B89" i="3"/>
  <c r="B59" i="7"/>
  <c r="K60" i="7"/>
  <c r="B53" i="28"/>
  <c r="B32" i="24"/>
  <c r="B55" i="15"/>
  <c r="B67" i="16"/>
  <c r="B62" i="12"/>
  <c r="B60" i="18"/>
  <c r="B51" i="17"/>
  <c r="B65" i="26"/>
  <c r="B60" i="4"/>
  <c r="B68" i="25"/>
  <c r="K69" i="25"/>
  <c r="B62" i="11"/>
  <c r="A44" i="59" l="1"/>
  <c r="H45" i="59"/>
  <c r="A45" i="59" s="1"/>
  <c r="B50" i="1"/>
  <c r="J51" i="1"/>
  <c r="K51" i="2"/>
  <c r="B50" i="2"/>
  <c r="H45" i="52"/>
  <c r="A44" i="52"/>
  <c r="H33" i="40"/>
  <c r="A32" i="40"/>
  <c r="H54" i="42"/>
  <c r="A53" i="42"/>
  <c r="A45" i="39"/>
  <c r="H46" i="39"/>
  <c r="H45" i="60"/>
  <c r="A42" i="60"/>
  <c r="H51" i="38"/>
  <c r="A51" i="38" s="1"/>
  <c r="A48" i="38"/>
  <c r="B65" i="22"/>
  <c r="K68" i="22"/>
  <c r="B61" i="23"/>
  <c r="K65" i="23"/>
  <c r="K137" i="20"/>
  <c r="B128" i="20"/>
  <c r="K69" i="30"/>
  <c r="B69" i="30" s="1"/>
  <c r="B68" i="30"/>
  <c r="B145" i="29"/>
  <c r="K91" i="21"/>
  <c r="B91" i="21" s="1"/>
  <c r="B75" i="21"/>
  <c r="K95" i="21"/>
  <c r="B195" i="15"/>
  <c r="K196" i="15"/>
  <c r="K72" i="8"/>
  <c r="B66" i="8"/>
  <c r="B67" i="6"/>
  <c r="B70" i="6"/>
  <c r="B96" i="3"/>
  <c r="B66" i="12"/>
  <c r="B68" i="16"/>
  <c r="B69" i="25"/>
  <c r="K70" i="25"/>
  <c r="B52" i="17"/>
  <c r="B61" i="4"/>
  <c r="B56" i="15"/>
  <c r="B61" i="18"/>
  <c r="B33" i="24"/>
  <c r="B68" i="26"/>
  <c r="B54" i="28"/>
  <c r="B69" i="11"/>
  <c r="B60" i="7"/>
  <c r="K67" i="7"/>
  <c r="B51" i="1" l="1"/>
  <c r="J52" i="1"/>
  <c r="K54" i="2"/>
  <c r="B51" i="2"/>
  <c r="A45" i="52"/>
  <c r="H46" i="52"/>
  <c r="H34" i="40"/>
  <c r="A33" i="40"/>
  <c r="A54" i="42"/>
  <c r="H57" i="42"/>
  <c r="H47" i="39"/>
  <c r="A46" i="39"/>
  <c r="H46" i="60"/>
  <c r="A45" i="60"/>
  <c r="K71" i="22"/>
  <c r="B68" i="22"/>
  <c r="B65" i="23"/>
  <c r="K67" i="23"/>
  <c r="K141" i="20"/>
  <c r="B137" i="20"/>
  <c r="B147" i="29"/>
  <c r="B95" i="21"/>
  <c r="K98" i="21"/>
  <c r="B196" i="15"/>
  <c r="K197" i="15"/>
  <c r="B197" i="15" s="1"/>
  <c r="K73" i="8"/>
  <c r="B72" i="8"/>
  <c r="B71" i="6"/>
  <c r="B97" i="3"/>
  <c r="B34" i="24"/>
  <c r="B70" i="25"/>
  <c r="K71" i="25"/>
  <c r="B53" i="17"/>
  <c r="B71" i="26"/>
  <c r="B59" i="15"/>
  <c r="B69" i="16"/>
  <c r="B63" i="18"/>
  <c r="B70" i="11"/>
  <c r="B57" i="28"/>
  <c r="B62" i="4"/>
  <c r="B68" i="12"/>
  <c r="B67" i="7"/>
  <c r="K68" i="7"/>
  <c r="B52" i="1" l="1"/>
  <c r="J53" i="1"/>
  <c r="K55" i="2"/>
  <c r="B54" i="2"/>
  <c r="H47" i="52"/>
  <c r="A46" i="52"/>
  <c r="H39" i="40"/>
  <c r="A34" i="40"/>
  <c r="H58" i="42"/>
  <c r="A57" i="42"/>
  <c r="H48" i="39"/>
  <c r="A47" i="39"/>
  <c r="H47" i="60"/>
  <c r="A46" i="60"/>
  <c r="K72" i="22"/>
  <c r="B71" i="22"/>
  <c r="B67" i="23"/>
  <c r="K68" i="23"/>
  <c r="K162" i="20"/>
  <c r="B141" i="20"/>
  <c r="B149" i="29"/>
  <c r="K100" i="21"/>
  <c r="B98" i="21"/>
  <c r="K199" i="15"/>
  <c r="K202" i="15" s="1"/>
  <c r="K203" i="15" s="1"/>
  <c r="K204" i="15" s="1"/>
  <c r="K205" i="15" s="1"/>
  <c r="K206" i="15" s="1"/>
  <c r="K207" i="15" s="1"/>
  <c r="K208" i="15" s="1"/>
  <c r="K212" i="15" s="1"/>
  <c r="K213" i="15" s="1"/>
  <c r="K214" i="15" s="1"/>
  <c r="K75" i="8"/>
  <c r="B73" i="8"/>
  <c r="B72" i="6"/>
  <c r="B98" i="3"/>
  <c r="B75" i="26"/>
  <c r="B60" i="28"/>
  <c r="B72" i="11"/>
  <c r="B67" i="18"/>
  <c r="B54" i="17"/>
  <c r="B68" i="7"/>
  <c r="K71" i="7"/>
  <c r="B70" i="16"/>
  <c r="B72" i="12"/>
  <c r="B62" i="15"/>
  <c r="B71" i="25"/>
  <c r="K72" i="25"/>
  <c r="B63" i="4"/>
  <c r="B35" i="24"/>
  <c r="B53" i="1" l="1"/>
  <c r="J56" i="1"/>
  <c r="K56" i="2"/>
  <c r="B55" i="2"/>
  <c r="A47" i="52"/>
  <c r="H50" i="52"/>
  <c r="H40" i="40"/>
  <c r="A39" i="40"/>
  <c r="H61" i="42"/>
  <c r="A58" i="42"/>
  <c r="H49" i="39"/>
  <c r="A48" i="39"/>
  <c r="H48" i="60"/>
  <c r="A47" i="60"/>
  <c r="K75" i="22"/>
  <c r="B72" i="22"/>
  <c r="B68" i="23"/>
  <c r="K72" i="23"/>
  <c r="K163" i="20"/>
  <c r="B162" i="20"/>
  <c r="B151" i="29"/>
  <c r="B100" i="21"/>
  <c r="K102" i="21"/>
  <c r="K76" i="8"/>
  <c r="B75" i="8"/>
  <c r="B73" i="6"/>
  <c r="B101" i="3"/>
  <c r="B73" i="11"/>
  <c r="B36" i="24"/>
  <c r="B71" i="16"/>
  <c r="B71" i="7"/>
  <c r="K74" i="7"/>
  <c r="B70" i="4"/>
  <c r="B72" i="25"/>
  <c r="K74" i="25"/>
  <c r="B55" i="17"/>
  <c r="B61" i="28"/>
  <c r="B66" i="15"/>
  <c r="B68" i="18"/>
  <c r="B78" i="26"/>
  <c r="B74" i="12"/>
  <c r="J57" i="1" l="1"/>
  <c r="B56" i="1"/>
  <c r="K57" i="2"/>
  <c r="B56" i="2"/>
  <c r="H51" i="52"/>
  <c r="A50" i="52"/>
  <c r="H41" i="40"/>
  <c r="A40" i="40"/>
  <c r="H62" i="42"/>
  <c r="A61" i="42"/>
  <c r="H50" i="39"/>
  <c r="A49" i="39"/>
  <c r="H49" i="60"/>
  <c r="A48" i="60"/>
  <c r="K83" i="22"/>
  <c r="B75" i="22"/>
  <c r="B72" i="23"/>
  <c r="K74" i="23"/>
  <c r="K166" i="20"/>
  <c r="B163" i="20"/>
  <c r="B153" i="29"/>
  <c r="B102" i="21"/>
  <c r="K107" i="21"/>
  <c r="K81" i="8"/>
  <c r="B76" i="8"/>
  <c r="B74" i="6"/>
  <c r="B91" i="9"/>
  <c r="B96" i="9"/>
  <c r="B102" i="3"/>
  <c r="B62" i="28"/>
  <c r="B74" i="7"/>
  <c r="K77" i="7"/>
  <c r="B67" i="15"/>
  <c r="B74" i="25"/>
  <c r="K78" i="25"/>
  <c r="B72" i="16"/>
  <c r="B47" i="24"/>
  <c r="B78" i="12"/>
  <c r="B77" i="11"/>
  <c r="B80" i="11"/>
  <c r="B89" i="26"/>
  <c r="B73" i="4"/>
  <c r="B70" i="18"/>
  <c r="B58" i="17"/>
  <c r="B57" i="1" l="1"/>
  <c r="J58" i="1"/>
  <c r="K58" i="2"/>
  <c r="B57" i="2"/>
  <c r="H52" i="52"/>
  <c r="A51" i="52"/>
  <c r="H44" i="40"/>
  <c r="A41" i="40"/>
  <c r="H63" i="42"/>
  <c r="A63" i="42" s="1"/>
  <c r="A62" i="42"/>
  <c r="H51" i="39"/>
  <c r="A50" i="39"/>
  <c r="H53" i="60"/>
  <c r="A49" i="60"/>
  <c r="K84" i="22"/>
  <c r="B83" i="22"/>
  <c r="B74" i="23"/>
  <c r="K77" i="23"/>
  <c r="K167" i="20"/>
  <c r="B166" i="20"/>
  <c r="B160" i="29"/>
  <c r="B107" i="21"/>
  <c r="K108" i="21"/>
  <c r="K85" i="8"/>
  <c r="B85" i="8" s="1"/>
  <c r="B81" i="8"/>
  <c r="B75" i="6"/>
  <c r="B95" i="9"/>
  <c r="B103" i="3"/>
  <c r="B74" i="4"/>
  <c r="B75" i="16"/>
  <c r="B95" i="26"/>
  <c r="B78" i="25"/>
  <c r="K79" i="25"/>
  <c r="B70" i="15"/>
  <c r="B59" i="17"/>
  <c r="B81" i="12"/>
  <c r="B74" i="18"/>
  <c r="B48" i="24"/>
  <c r="B77" i="7"/>
  <c r="K78" i="7"/>
  <c r="B65" i="28"/>
  <c r="J59" i="1" l="1"/>
  <c r="B58" i="1"/>
  <c r="K61" i="2"/>
  <c r="B58" i="2"/>
  <c r="H53" i="52"/>
  <c r="A52" i="52"/>
  <c r="H45" i="40"/>
  <c r="A44" i="40"/>
  <c r="A51" i="39"/>
  <c r="H55" i="39"/>
  <c r="H55" i="60"/>
  <c r="A53" i="60"/>
  <c r="K87" i="22"/>
  <c r="B84" i="22"/>
  <c r="B77" i="23"/>
  <c r="K79" i="23"/>
  <c r="B167" i="20"/>
  <c r="K171" i="20"/>
  <c r="B164" i="29"/>
  <c r="B108" i="21"/>
  <c r="K109" i="21"/>
  <c r="B76" i="6"/>
  <c r="B101" i="9"/>
  <c r="B99" i="9"/>
  <c r="B105" i="9"/>
  <c r="B104" i="3"/>
  <c r="B49" i="24"/>
  <c r="B79" i="25"/>
  <c r="K81" i="25"/>
  <c r="B94" i="12"/>
  <c r="B98" i="26"/>
  <c r="B78" i="7"/>
  <c r="K79" i="7"/>
  <c r="B66" i="28"/>
  <c r="B78" i="16"/>
  <c r="B81" i="18"/>
  <c r="B63" i="17"/>
  <c r="B77" i="4"/>
  <c r="B71" i="15"/>
  <c r="B59" i="1" l="1"/>
  <c r="J60" i="1"/>
  <c r="K62" i="2"/>
  <c r="B61" i="2"/>
  <c r="A53" i="52"/>
  <c r="H54" i="52"/>
  <c r="H46" i="40"/>
  <c r="A45" i="40"/>
  <c r="H56" i="39"/>
  <c r="A55" i="39"/>
  <c r="H57" i="60"/>
  <c r="A55" i="60"/>
  <c r="K90" i="22"/>
  <c r="B87" i="22"/>
  <c r="B79" i="23"/>
  <c r="K81" i="23"/>
  <c r="K174" i="20"/>
  <c r="B171" i="20"/>
  <c r="B165" i="29"/>
  <c r="B77" i="6"/>
  <c r="B106" i="3"/>
  <c r="B102" i="26"/>
  <c r="B64" i="17"/>
  <c r="B95" i="12"/>
  <c r="B81" i="25"/>
  <c r="K94" i="25"/>
  <c r="B80" i="4"/>
  <c r="B82" i="18"/>
  <c r="B81" i="16"/>
  <c r="B72" i="15"/>
  <c r="B73" i="28"/>
  <c r="B50" i="24"/>
  <c r="B53" i="24"/>
  <c r="B79" i="7"/>
  <c r="K80" i="7"/>
  <c r="B60" i="1" l="1"/>
  <c r="J61" i="1"/>
  <c r="K63" i="2"/>
  <c r="B62" i="2"/>
  <c r="H57" i="52"/>
  <c r="A54" i="52"/>
  <c r="H47" i="40"/>
  <c r="A46" i="40"/>
  <c r="H70" i="39"/>
  <c r="A56" i="39"/>
  <c r="H59" i="60"/>
  <c r="A59" i="60" s="1"/>
  <c r="A57" i="60"/>
  <c r="K92" i="22"/>
  <c r="B90" i="22"/>
  <c r="B81" i="23"/>
  <c r="K92" i="23"/>
  <c r="B174" i="20"/>
  <c r="K200" i="20"/>
  <c r="B176" i="29"/>
  <c r="B80" i="6"/>
  <c r="B107" i="9"/>
  <c r="B110" i="3"/>
  <c r="B93" i="18"/>
  <c r="B74" i="28"/>
  <c r="B83" i="4"/>
  <c r="B73" i="15"/>
  <c r="B94" i="25"/>
  <c r="K101" i="25"/>
  <c r="B97" i="12"/>
  <c r="B80" i="7"/>
  <c r="K81" i="7"/>
  <c r="B66" i="17"/>
  <c r="B82" i="16"/>
  <c r="B105" i="26"/>
  <c r="B61" i="1" l="1"/>
  <c r="J62" i="1"/>
  <c r="K65" i="2"/>
  <c r="B63" i="2"/>
  <c r="H58" i="52"/>
  <c r="A57" i="52"/>
  <c r="H48" i="40"/>
  <c r="A47" i="40"/>
  <c r="H71" i="39"/>
  <c r="A70" i="39"/>
  <c r="K94" i="22"/>
  <c r="B92" i="22"/>
  <c r="B92" i="23"/>
  <c r="K93" i="23"/>
  <c r="K204" i="20"/>
  <c r="B200" i="20"/>
  <c r="B178" i="29"/>
  <c r="B85" i="6"/>
  <c r="B112" i="9"/>
  <c r="B128" i="9"/>
  <c r="B112" i="3"/>
  <c r="B101" i="25"/>
  <c r="K102" i="25"/>
  <c r="B81" i="7"/>
  <c r="K82" i="7"/>
  <c r="B98" i="12"/>
  <c r="B94" i="4"/>
  <c r="B75" i="28"/>
  <c r="B109" i="26"/>
  <c r="B94" i="18"/>
  <c r="B67" i="17"/>
  <c r="B83" i="16"/>
  <c r="B62" i="1" l="1"/>
  <c r="J63" i="1"/>
  <c r="K66" i="2"/>
  <c r="B65" i="2"/>
  <c r="H59" i="52"/>
  <c r="A58" i="52"/>
  <c r="A48" i="40"/>
  <c r="H49" i="40"/>
  <c r="A71" i="39"/>
  <c r="H72" i="39"/>
  <c r="K99" i="22"/>
  <c r="B94" i="22"/>
  <c r="B93" i="23"/>
  <c r="K95" i="23"/>
  <c r="B204" i="20"/>
  <c r="K211" i="20"/>
  <c r="B185" i="29"/>
  <c r="B86" i="6"/>
  <c r="B132" i="9"/>
  <c r="B87" i="15"/>
  <c r="B114" i="9"/>
  <c r="B138" i="9"/>
  <c r="B114" i="3"/>
  <c r="B82" i="7"/>
  <c r="K83" i="7"/>
  <c r="B102" i="25"/>
  <c r="K105" i="25"/>
  <c r="B112" i="26"/>
  <c r="B97" i="18"/>
  <c r="B68" i="17"/>
  <c r="B95" i="4"/>
  <c r="B84" i="16"/>
  <c r="B101" i="12"/>
  <c r="B105" i="12"/>
  <c r="B63" i="1" l="1"/>
  <c r="J64" i="1"/>
  <c r="K67" i="2"/>
  <c r="B66" i="2"/>
  <c r="A59" i="52"/>
  <c r="H60" i="52"/>
  <c r="H50" i="40"/>
  <c r="A49" i="40"/>
  <c r="H73" i="39"/>
  <c r="A72" i="39"/>
  <c r="K100" i="22"/>
  <c r="B99" i="22"/>
  <c r="B95" i="23"/>
  <c r="K96" i="23"/>
  <c r="K97" i="23" s="1"/>
  <c r="B211" i="20"/>
  <c r="K212" i="20"/>
  <c r="B187" i="29"/>
  <c r="B89" i="6"/>
  <c r="B88" i="15"/>
  <c r="B140" i="9"/>
  <c r="B116" i="3"/>
  <c r="B98" i="4"/>
  <c r="B98" i="18"/>
  <c r="B116" i="26"/>
  <c r="B117" i="26"/>
  <c r="B69" i="17"/>
  <c r="B105" i="25"/>
  <c r="K106" i="25"/>
  <c r="B87" i="16"/>
  <c r="B83" i="7"/>
  <c r="K84" i="7"/>
  <c r="B64" i="1" l="1"/>
  <c r="J66" i="1"/>
  <c r="K68" i="2"/>
  <c r="B68" i="2" s="1"/>
  <c r="B67" i="2"/>
  <c r="H61" i="52"/>
  <c r="A60" i="52"/>
  <c r="H51" i="40"/>
  <c r="A50" i="40"/>
  <c r="H74" i="39"/>
  <c r="A73" i="39"/>
  <c r="K101" i="22"/>
  <c r="B100" i="22"/>
  <c r="B97" i="23"/>
  <c r="K98" i="23"/>
  <c r="K213" i="20"/>
  <c r="B212" i="20"/>
  <c r="B195" i="29"/>
  <c r="B90" i="6"/>
  <c r="B139" i="9"/>
  <c r="B119" i="3"/>
  <c r="B91" i="15"/>
  <c r="B99" i="18"/>
  <c r="B106" i="25"/>
  <c r="K107" i="25"/>
  <c r="B99" i="4"/>
  <c r="B70" i="17"/>
  <c r="B95" i="16"/>
  <c r="B84" i="7"/>
  <c r="K85" i="7"/>
  <c r="B66" i="1" l="1"/>
  <c r="J67" i="1"/>
  <c r="H69" i="52"/>
  <c r="A61" i="52"/>
  <c r="A51" i="40"/>
  <c r="H52" i="40"/>
  <c r="H75" i="39"/>
  <c r="A74" i="39"/>
  <c r="K105" i="22"/>
  <c r="B101" i="22"/>
  <c r="B98" i="23"/>
  <c r="K103" i="23"/>
  <c r="K216" i="20"/>
  <c r="B213" i="20"/>
  <c r="B202" i="29"/>
  <c r="B91" i="6"/>
  <c r="B141" i="9"/>
  <c r="B126" i="3"/>
  <c r="B96" i="16"/>
  <c r="B100" i="18"/>
  <c r="B72" i="17"/>
  <c r="B92" i="15"/>
  <c r="B101" i="4"/>
  <c r="B85" i="7"/>
  <c r="K86" i="7"/>
  <c r="B107" i="25"/>
  <c r="K110" i="25"/>
  <c r="B67" i="1" l="1"/>
  <c r="J70" i="1"/>
  <c r="H70" i="52"/>
  <c r="A69" i="52"/>
  <c r="H53" i="40"/>
  <c r="A52" i="40"/>
  <c r="H76" i="39"/>
  <c r="A75" i="39"/>
  <c r="K106" i="22"/>
  <c r="B105" i="22"/>
  <c r="K106" i="23"/>
  <c r="B103" i="23"/>
  <c r="K235" i="20"/>
  <c r="B216" i="20"/>
  <c r="B206" i="29"/>
  <c r="B92" i="6"/>
  <c r="K98" i="6"/>
  <c r="B98" i="6" s="1"/>
  <c r="B142" i="9"/>
  <c r="B127" i="3"/>
  <c r="B110" i="25"/>
  <c r="K111" i="25"/>
  <c r="B86" i="7"/>
  <c r="K87" i="7"/>
  <c r="K92" i="7" s="1"/>
  <c r="B105" i="4"/>
  <c r="B97" i="16"/>
  <c r="B101" i="18"/>
  <c r="B93" i="15"/>
  <c r="B76" i="17"/>
  <c r="B70" i="1" l="1"/>
  <c r="J71" i="1"/>
  <c r="H71" i="52"/>
  <c r="A70" i="52"/>
  <c r="H54" i="40"/>
  <c r="A53" i="40"/>
  <c r="H77" i="39"/>
  <c r="A76" i="39"/>
  <c r="K107" i="22"/>
  <c r="B106" i="22"/>
  <c r="B106" i="23"/>
  <c r="K112" i="23"/>
  <c r="K236" i="20"/>
  <c r="B235" i="20"/>
  <c r="B208" i="29"/>
  <c r="B92" i="7"/>
  <c r="K96" i="7"/>
  <c r="K97" i="7" s="1"/>
  <c r="K102" i="6"/>
  <c r="B143" i="9"/>
  <c r="B129" i="3"/>
  <c r="B96" i="15"/>
  <c r="B87" i="7"/>
  <c r="B77" i="17"/>
  <c r="B103" i="18"/>
  <c r="B99" i="16"/>
  <c r="B111" i="25"/>
  <c r="K113" i="25"/>
  <c r="B106" i="4"/>
  <c r="B71" i="1" l="1"/>
  <c r="J72" i="1"/>
  <c r="A71" i="52"/>
  <c r="H72" i="52"/>
  <c r="A54" i="40"/>
  <c r="H55" i="40"/>
  <c r="A77" i="39"/>
  <c r="H78" i="39"/>
  <c r="K110" i="22"/>
  <c r="B107" i="22"/>
  <c r="B112" i="23"/>
  <c r="K113" i="23"/>
  <c r="K240" i="20"/>
  <c r="B236" i="20"/>
  <c r="B209" i="29"/>
  <c r="B102" i="6"/>
  <c r="K103" i="6"/>
  <c r="B147" i="9"/>
  <c r="B130" i="3"/>
  <c r="B107" i="18"/>
  <c r="B79" i="17"/>
  <c r="B100" i="15"/>
  <c r="B113" i="25"/>
  <c r="K114" i="25"/>
  <c r="B100" i="16"/>
  <c r="B108" i="4"/>
  <c r="B89" i="28"/>
  <c r="B72" i="1" l="1"/>
  <c r="J73" i="1"/>
  <c r="H73" i="52"/>
  <c r="A72" i="52"/>
  <c r="H58" i="40"/>
  <c r="A55" i="40"/>
  <c r="H79" i="39"/>
  <c r="A78" i="39"/>
  <c r="K113" i="22"/>
  <c r="B110" i="22"/>
  <c r="B113" i="23"/>
  <c r="K117" i="23"/>
  <c r="B117" i="23" s="1"/>
  <c r="K241" i="20"/>
  <c r="B240" i="20"/>
  <c r="B223" i="29"/>
  <c r="B103" i="6"/>
  <c r="K104" i="6"/>
  <c r="B148" i="9"/>
  <c r="B131" i="3"/>
  <c r="B114" i="25"/>
  <c r="K115" i="25"/>
  <c r="B102" i="15"/>
  <c r="B96" i="7"/>
  <c r="B101" i="16"/>
  <c r="B92" i="17"/>
  <c r="B90" i="28"/>
  <c r="B108" i="18"/>
  <c r="B110" i="4"/>
  <c r="B73" i="1" l="1"/>
  <c r="J74" i="1"/>
  <c r="H76" i="52"/>
  <c r="A73" i="52"/>
  <c r="H59" i="40"/>
  <c r="A58" i="40"/>
  <c r="A79" i="39"/>
  <c r="H80" i="39"/>
  <c r="K114" i="22"/>
  <c r="B113" i="22"/>
  <c r="K242" i="20"/>
  <c r="B241" i="20"/>
  <c r="B227" i="29"/>
  <c r="B225" i="29"/>
  <c r="K105" i="6"/>
  <c r="B104" i="6"/>
  <c r="B150" i="9"/>
  <c r="B152" i="9"/>
  <c r="B138" i="3"/>
  <c r="B110" i="17"/>
  <c r="B102" i="16"/>
  <c r="B97" i="7"/>
  <c r="K98" i="7"/>
  <c r="B110" i="18"/>
  <c r="B109" i="15"/>
  <c r="B114" i="4"/>
  <c r="B97" i="28"/>
  <c r="B115" i="25"/>
  <c r="K116" i="25"/>
  <c r="B74" i="1" l="1"/>
  <c r="A76" i="52"/>
  <c r="H77" i="52"/>
  <c r="H60" i="40"/>
  <c r="A59" i="40"/>
  <c r="H81" i="39"/>
  <c r="A80" i="39"/>
  <c r="K122" i="22"/>
  <c r="B114" i="22"/>
  <c r="K245" i="20"/>
  <c r="B242" i="20"/>
  <c r="B105" i="6"/>
  <c r="K108" i="6"/>
  <c r="B110" i="15"/>
  <c r="B114" i="18"/>
  <c r="B116" i="25"/>
  <c r="K117" i="25"/>
  <c r="B98" i="7"/>
  <c r="K101" i="7"/>
  <c r="B116" i="4"/>
  <c r="B103" i="16"/>
  <c r="B111" i="17"/>
  <c r="B98" i="28"/>
  <c r="J75" i="1" l="1"/>
  <c r="A77" i="52"/>
  <c r="H78" i="52"/>
  <c r="A60" i="40"/>
  <c r="H61" i="40"/>
  <c r="H82" i="39"/>
  <c r="A81" i="39"/>
  <c r="K127" i="22"/>
  <c r="K246" i="20"/>
  <c r="B245" i="20"/>
  <c r="B108" i="6"/>
  <c r="K109" i="6"/>
  <c r="B101" i="7"/>
  <c r="K102" i="7"/>
  <c r="B101" i="28"/>
  <c r="B117" i="25"/>
  <c r="K119" i="25"/>
  <c r="B112" i="17"/>
  <c r="B121" i="18"/>
  <c r="B111" i="15"/>
  <c r="B107" i="16"/>
  <c r="B117" i="4"/>
  <c r="J91" i="1" l="1"/>
  <c r="B75" i="1"/>
  <c r="J98" i="1"/>
  <c r="B98" i="1" s="1"/>
  <c r="J94" i="1"/>
  <c r="B94" i="1" s="1"/>
  <c r="H79" i="52"/>
  <c r="A78" i="52"/>
  <c r="H62" i="40"/>
  <c r="A61" i="40"/>
  <c r="H83" i="39"/>
  <c r="A82" i="39"/>
  <c r="B127" i="22"/>
  <c r="K129" i="22"/>
  <c r="K255" i="20"/>
  <c r="B246" i="20"/>
  <c r="K110" i="6"/>
  <c r="B109" i="6"/>
  <c r="B144" i="3"/>
  <c r="B122" i="18"/>
  <c r="B113" i="17"/>
  <c r="B119" i="25"/>
  <c r="K123" i="25"/>
  <c r="B102" i="28"/>
  <c r="B108" i="16"/>
  <c r="B118" i="4"/>
  <c r="B102" i="7"/>
  <c r="K105" i="7"/>
  <c r="J92" i="1" l="1"/>
  <c r="B91" i="1"/>
  <c r="H80" i="52"/>
  <c r="A79" i="52"/>
  <c r="H63" i="40"/>
  <c r="A62" i="40"/>
  <c r="H84" i="39"/>
  <c r="A83" i="39"/>
  <c r="B129" i="22"/>
  <c r="K132" i="22"/>
  <c r="K133" i="22" s="1"/>
  <c r="B133" i="22" s="1"/>
  <c r="B255" i="20"/>
  <c r="K272" i="20"/>
  <c r="B110" i="6"/>
  <c r="K112" i="6"/>
  <c r="K116" i="6" s="1"/>
  <c r="K120" i="6" s="1"/>
  <c r="K121" i="6" s="1"/>
  <c r="K122" i="6" s="1"/>
  <c r="B149" i="3"/>
  <c r="B113" i="16"/>
  <c r="B105" i="28"/>
  <c r="B123" i="25"/>
  <c r="K124" i="25"/>
  <c r="B122" i="4"/>
  <c r="B114" i="17"/>
  <c r="B105" i="7"/>
  <c r="K109" i="7"/>
  <c r="B123" i="18"/>
  <c r="B92" i="1" l="1"/>
  <c r="J93" i="1"/>
  <c r="H83" i="52"/>
  <c r="A80" i="52"/>
  <c r="A63" i="40"/>
  <c r="H64" i="40"/>
  <c r="H85" i="39"/>
  <c r="A84" i="39"/>
  <c r="B132" i="22"/>
  <c r="K135" i="22"/>
  <c r="K276" i="20"/>
  <c r="B272" i="20"/>
  <c r="B112" i="6"/>
  <c r="B150" i="3"/>
  <c r="B124" i="25"/>
  <c r="K126" i="25"/>
  <c r="B124" i="4"/>
  <c r="B106" i="28"/>
  <c r="B109" i="7"/>
  <c r="K110" i="7"/>
  <c r="B124" i="18"/>
  <c r="B115" i="17"/>
  <c r="B114" i="16"/>
  <c r="J95" i="1" l="1"/>
  <c r="B93" i="1"/>
  <c r="H84" i="52"/>
  <c r="A83" i="52"/>
  <c r="H65" i="40"/>
  <c r="A64" i="40"/>
  <c r="H86" i="39"/>
  <c r="A85" i="39"/>
  <c r="B135" i="22"/>
  <c r="K136" i="22"/>
  <c r="B136" i="22" s="1"/>
  <c r="K137" i="22"/>
  <c r="K283" i="20"/>
  <c r="B276" i="20"/>
  <c r="B116" i="6"/>
  <c r="B153" i="3"/>
  <c r="B125" i="18"/>
  <c r="B110" i="7"/>
  <c r="K111" i="7"/>
  <c r="B108" i="28"/>
  <c r="B130" i="4"/>
  <c r="B115" i="16"/>
  <c r="B116" i="17"/>
  <c r="B126" i="25"/>
  <c r="K139" i="25"/>
  <c r="B95" i="1" l="1"/>
  <c r="J99" i="1"/>
  <c r="H85" i="52"/>
  <c r="A84" i="52"/>
  <c r="A65" i="40"/>
  <c r="H66" i="40"/>
  <c r="H87" i="39"/>
  <c r="A86" i="39"/>
  <c r="B137" i="22"/>
  <c r="K138" i="22"/>
  <c r="K284" i="20"/>
  <c r="B283" i="20"/>
  <c r="B120" i="6"/>
  <c r="B158" i="3"/>
  <c r="B135" i="4"/>
  <c r="B114" i="28"/>
  <c r="B139" i="25"/>
  <c r="K142" i="25"/>
  <c r="B125" i="15"/>
  <c r="B111" i="7"/>
  <c r="K114" i="7"/>
  <c r="B117" i="17"/>
  <c r="B116" i="16"/>
  <c r="B126" i="18"/>
  <c r="B99" i="1" l="1"/>
  <c r="J102" i="1"/>
  <c r="H88" i="52"/>
  <c r="A85" i="52"/>
  <c r="H67" i="40"/>
  <c r="A66" i="40"/>
  <c r="H88" i="39"/>
  <c r="A87" i="39"/>
  <c r="B138" i="22"/>
  <c r="K140" i="22"/>
  <c r="K287" i="20"/>
  <c r="B284" i="20"/>
  <c r="B121" i="6"/>
  <c r="B162" i="3"/>
  <c r="B128" i="15"/>
  <c r="B136" i="18"/>
  <c r="B117" i="16"/>
  <c r="B142" i="25"/>
  <c r="K144" i="25"/>
  <c r="B114" i="7"/>
  <c r="K115" i="7"/>
  <c r="B118" i="17"/>
  <c r="B143" i="4"/>
  <c r="B102" i="1" l="1"/>
  <c r="J103" i="1"/>
  <c r="H89" i="52"/>
  <c r="A88" i="52"/>
  <c r="H68" i="40"/>
  <c r="A67" i="40"/>
  <c r="H101" i="39"/>
  <c r="A88" i="39"/>
  <c r="B140" i="22"/>
  <c r="K147" i="22"/>
  <c r="K288" i="20"/>
  <c r="B287" i="20"/>
  <c r="B122" i="6"/>
  <c r="K124" i="6"/>
  <c r="B164" i="3"/>
  <c r="B168" i="3"/>
  <c r="B144" i="25"/>
  <c r="K146" i="25"/>
  <c r="B144" i="4"/>
  <c r="B120" i="16"/>
  <c r="B119" i="17"/>
  <c r="B137" i="18"/>
  <c r="B115" i="7"/>
  <c r="K116" i="7"/>
  <c r="B135" i="15"/>
  <c r="B103" i="1" l="1"/>
  <c r="J104" i="1"/>
  <c r="H90" i="52"/>
  <c r="A89" i="52"/>
  <c r="H69" i="40"/>
  <c r="A68" i="40"/>
  <c r="A101" i="39"/>
  <c r="H102" i="39"/>
  <c r="B147" i="22"/>
  <c r="K148" i="22"/>
  <c r="B148" i="22" s="1"/>
  <c r="K314" i="20"/>
  <c r="B288" i="20"/>
  <c r="B124" i="6"/>
  <c r="K127" i="6"/>
  <c r="K149" i="22"/>
  <c r="B136" i="15"/>
  <c r="B120" i="17"/>
  <c r="B140" i="18"/>
  <c r="B116" i="7"/>
  <c r="K118" i="7"/>
  <c r="B121" i="16"/>
  <c r="B135" i="28"/>
  <c r="B145" i="4"/>
  <c r="B146" i="25"/>
  <c r="K153" i="25"/>
  <c r="B104" i="1" l="1"/>
  <c r="J105" i="1"/>
  <c r="A90" i="52"/>
  <c r="H91" i="52"/>
  <c r="H77" i="40"/>
  <c r="A69" i="40"/>
  <c r="H103" i="39"/>
  <c r="A102" i="39"/>
  <c r="K318" i="20"/>
  <c r="B314" i="20"/>
  <c r="B127" i="6"/>
  <c r="K132" i="6"/>
  <c r="K143" i="6" s="1"/>
  <c r="K144" i="6" s="1"/>
  <c r="K146" i="6" s="1"/>
  <c r="K147" i="6" s="1"/>
  <c r="K148" i="6" s="1"/>
  <c r="K149" i="6" s="1"/>
  <c r="K153" i="6" s="1"/>
  <c r="K158" i="6" s="1"/>
  <c r="B174" i="3"/>
  <c r="B181" i="3"/>
  <c r="B173" i="3"/>
  <c r="B122" i="16"/>
  <c r="B118" i="7"/>
  <c r="K124" i="7"/>
  <c r="B136" i="28"/>
  <c r="B141" i="18"/>
  <c r="B121" i="17"/>
  <c r="B138" i="15"/>
  <c r="B146" i="4"/>
  <c r="B149" i="22"/>
  <c r="K152" i="22"/>
  <c r="B153" i="25"/>
  <c r="K154" i="25"/>
  <c r="B105" i="1" l="1"/>
  <c r="J106" i="1"/>
  <c r="H92" i="52"/>
  <c r="A91" i="52"/>
  <c r="A77" i="40"/>
  <c r="H78" i="40"/>
  <c r="H104" i="39"/>
  <c r="A103" i="39"/>
  <c r="K325" i="20"/>
  <c r="B318" i="20"/>
  <c r="B132" i="6"/>
  <c r="B182" i="3"/>
  <c r="B122" i="17"/>
  <c r="B154" i="25"/>
  <c r="K155" i="25"/>
  <c r="B152" i="22"/>
  <c r="K153" i="22"/>
  <c r="B142" i="18"/>
  <c r="B147" i="4"/>
  <c r="B139" i="28"/>
  <c r="B139" i="15"/>
  <c r="B124" i="7"/>
  <c r="K125" i="7"/>
  <c r="B123" i="16"/>
  <c r="B124" i="16"/>
  <c r="B106" i="1" l="1"/>
  <c r="J107" i="1"/>
  <c r="B107" i="1" s="1"/>
  <c r="J108" i="1"/>
  <c r="H101" i="52"/>
  <c r="A92" i="52"/>
  <c r="H79" i="40"/>
  <c r="A78" i="40"/>
  <c r="H105" i="39"/>
  <c r="A104" i="39"/>
  <c r="B325" i="20"/>
  <c r="K326" i="20"/>
  <c r="B143" i="6"/>
  <c r="B184" i="3"/>
  <c r="B148" i="4"/>
  <c r="B143" i="18"/>
  <c r="B153" i="22"/>
  <c r="K169" i="22"/>
  <c r="B140" i="28"/>
  <c r="B155" i="25"/>
  <c r="K159" i="25"/>
  <c r="B125" i="7"/>
  <c r="K126" i="7"/>
  <c r="B123" i="17"/>
  <c r="B144" i="15"/>
  <c r="B108" i="1" l="1"/>
  <c r="J109" i="1"/>
  <c r="A101" i="52"/>
  <c r="H102" i="52"/>
  <c r="H80" i="40"/>
  <c r="A79" i="40"/>
  <c r="H106" i="39"/>
  <c r="A105" i="39"/>
  <c r="K329" i="20"/>
  <c r="B326" i="20"/>
  <c r="B144" i="6"/>
  <c r="B185" i="3"/>
  <c r="B126" i="7"/>
  <c r="K128" i="7"/>
  <c r="B159" i="25"/>
  <c r="K160" i="25"/>
  <c r="B144" i="28"/>
  <c r="B145" i="15"/>
  <c r="B169" i="22"/>
  <c r="K170" i="22"/>
  <c r="B127" i="17"/>
  <c r="B144" i="18"/>
  <c r="B149" i="4"/>
  <c r="B109" i="1" l="1"/>
  <c r="J110" i="1"/>
  <c r="H103" i="52"/>
  <c r="A102" i="52"/>
  <c r="H81" i="40"/>
  <c r="A80" i="40"/>
  <c r="A106" i="39"/>
  <c r="H109" i="39"/>
  <c r="K330" i="20"/>
  <c r="B329" i="20"/>
  <c r="B146" i="6"/>
  <c r="B190" i="3"/>
  <c r="B170" i="22"/>
  <c r="K173" i="22"/>
  <c r="B149" i="15"/>
  <c r="B147" i="28"/>
  <c r="B146" i="18"/>
  <c r="B160" i="25"/>
  <c r="K161" i="25"/>
  <c r="B155" i="4"/>
  <c r="B128" i="17"/>
  <c r="B128" i="7"/>
  <c r="K129" i="7"/>
  <c r="J111" i="1" l="1"/>
  <c r="B110" i="1"/>
  <c r="A103" i="52"/>
  <c r="H104" i="52"/>
  <c r="H82" i="40"/>
  <c r="A81" i="40"/>
  <c r="H110" i="39"/>
  <c r="A109" i="39"/>
  <c r="K355" i="20"/>
  <c r="B330" i="20"/>
  <c r="B147" i="6"/>
  <c r="B193" i="3"/>
  <c r="B150" i="18"/>
  <c r="B129" i="7"/>
  <c r="K130" i="7"/>
  <c r="B150" i="28"/>
  <c r="B129" i="17"/>
  <c r="K134" i="17"/>
  <c r="B150" i="15"/>
  <c r="B156" i="4"/>
  <c r="B158" i="4"/>
  <c r="B173" i="22"/>
  <c r="K174" i="22"/>
  <c r="B161" i="25"/>
  <c r="K164" i="25"/>
  <c r="B111" i="1" l="1"/>
  <c r="J112" i="1"/>
  <c r="A104" i="52"/>
  <c r="H105" i="52"/>
  <c r="H83" i="40"/>
  <c r="A82" i="40"/>
  <c r="H111" i="39"/>
  <c r="A110" i="39"/>
  <c r="K356" i="20"/>
  <c r="B355" i="20"/>
  <c r="K135" i="17"/>
  <c r="K136" i="17" s="1"/>
  <c r="K137" i="17" s="1"/>
  <c r="B148" i="6"/>
  <c r="B194" i="3"/>
  <c r="B134" i="17"/>
  <c r="B151" i="28"/>
  <c r="B130" i="7"/>
  <c r="K131" i="7"/>
  <c r="B164" i="25"/>
  <c r="K167" i="25"/>
  <c r="B152" i="15"/>
  <c r="B174" i="22"/>
  <c r="K179" i="22"/>
  <c r="B151" i="18"/>
  <c r="J113" i="1" l="1"/>
  <c r="B112" i="1"/>
  <c r="H106" i="52"/>
  <c r="A105" i="52"/>
  <c r="H84" i="40"/>
  <c r="A83" i="40"/>
  <c r="A111" i="39"/>
  <c r="H112" i="39"/>
  <c r="B356" i="20"/>
  <c r="K360" i="20"/>
  <c r="K138" i="17"/>
  <c r="B149" i="6"/>
  <c r="B198" i="3"/>
  <c r="B199" i="3"/>
  <c r="B179" i="22"/>
  <c r="K180" i="22"/>
  <c r="B153" i="15"/>
  <c r="B167" i="25"/>
  <c r="K182" i="25"/>
  <c r="B131" i="7"/>
  <c r="K132" i="7"/>
  <c r="B153" i="18"/>
  <c r="B154" i="28"/>
  <c r="B135" i="17"/>
  <c r="B113" i="1" l="1"/>
  <c r="J134" i="1"/>
  <c r="B134" i="1" s="1"/>
  <c r="A106" i="52"/>
  <c r="H109" i="52"/>
  <c r="H85" i="40"/>
  <c r="A84" i="40"/>
  <c r="H113" i="39"/>
  <c r="A112" i="39"/>
  <c r="K367" i="20"/>
  <c r="B360" i="20"/>
  <c r="J128" i="1"/>
  <c r="K139" i="17"/>
  <c r="B153" i="6"/>
  <c r="B158" i="6"/>
  <c r="B157" i="18"/>
  <c r="B136" i="17"/>
  <c r="B182" i="25"/>
  <c r="K185" i="25"/>
  <c r="B132" i="7"/>
  <c r="K134" i="7"/>
  <c r="K140" i="7" s="1"/>
  <c r="B180" i="22"/>
  <c r="K182" i="22"/>
  <c r="B155" i="28"/>
  <c r="B128" i="1" l="1"/>
  <c r="J129" i="1"/>
  <c r="H110" i="52"/>
  <c r="A109" i="52"/>
  <c r="H86" i="40"/>
  <c r="A85" i="40"/>
  <c r="H114" i="39"/>
  <c r="A113" i="39"/>
  <c r="K387" i="20"/>
  <c r="B367" i="20"/>
  <c r="K140" i="17"/>
  <c r="K143" i="17" s="1"/>
  <c r="K146" i="17" s="1"/>
  <c r="B185" i="25"/>
  <c r="K186" i="25"/>
  <c r="B140" i="7"/>
  <c r="K144" i="7"/>
  <c r="B144" i="7" s="1"/>
  <c r="B156" i="28"/>
  <c r="B137" i="17"/>
  <c r="B182" i="22"/>
  <c r="K183" i="22"/>
  <c r="B164" i="18"/>
  <c r="J130" i="1" l="1"/>
  <c r="B129" i="1"/>
  <c r="H111" i="52"/>
  <c r="A110" i="52"/>
  <c r="H87" i="40"/>
  <c r="A86" i="40"/>
  <c r="H115" i="39"/>
  <c r="A114" i="39"/>
  <c r="K396" i="20"/>
  <c r="B387" i="20"/>
  <c r="K147" i="17"/>
  <c r="K148" i="17" s="1"/>
  <c r="K149" i="17" s="1"/>
  <c r="K150" i="17" s="1"/>
  <c r="K151" i="17" s="1"/>
  <c r="K152" i="17" s="1"/>
  <c r="K153" i="17" s="1"/>
  <c r="K156" i="17" s="1"/>
  <c r="K157" i="17" s="1"/>
  <c r="K158" i="17" s="1"/>
  <c r="K159" i="17" s="1"/>
  <c r="K160" i="17" s="1"/>
  <c r="K161" i="17" s="1"/>
  <c r="K162" i="17" s="1"/>
  <c r="K163" i="17" s="1"/>
  <c r="K166" i="17" s="1"/>
  <c r="K167" i="17" s="1"/>
  <c r="K168" i="17" s="1"/>
  <c r="K169" i="17" s="1"/>
  <c r="K170" i="17" s="1"/>
  <c r="K171" i="17" s="1"/>
  <c r="K172" i="17" s="1"/>
  <c r="K173" i="17" s="1"/>
  <c r="K176" i="17" s="1"/>
  <c r="K177" i="17" s="1"/>
  <c r="K178" i="17" s="1"/>
  <c r="K179" i="17" s="1"/>
  <c r="K180" i="17" s="1"/>
  <c r="K181" i="17" s="1"/>
  <c r="K182" i="17" s="1"/>
  <c r="K183" i="17" s="1"/>
  <c r="B160" i="28"/>
  <c r="B138" i="17"/>
  <c r="B186" i="25"/>
  <c r="K187" i="25"/>
  <c r="B165" i="18"/>
  <c r="B183" i="22"/>
  <c r="K184" i="22"/>
  <c r="B130" i="1" l="1"/>
  <c r="J131" i="1"/>
  <c r="H112" i="52"/>
  <c r="A111" i="52"/>
  <c r="H88" i="40"/>
  <c r="A87" i="40"/>
  <c r="A115" i="39"/>
  <c r="H116" i="39"/>
  <c r="B396" i="20"/>
  <c r="K400" i="20"/>
  <c r="B166" i="18"/>
  <c r="B187" i="25"/>
  <c r="K188" i="25"/>
  <c r="B184" i="22"/>
  <c r="K185" i="22"/>
  <c r="B139" i="17"/>
  <c r="B163" i="28"/>
  <c r="B166" i="15"/>
  <c r="B131" i="1" l="1"/>
  <c r="J132" i="1"/>
  <c r="A112" i="52"/>
  <c r="H113" i="52"/>
  <c r="H89" i="40"/>
  <c r="A88" i="40"/>
  <c r="H120" i="39"/>
  <c r="A116" i="39"/>
  <c r="K406" i="20"/>
  <c r="B400" i="20"/>
  <c r="B185" i="22"/>
  <c r="K186" i="22"/>
  <c r="B140" i="17"/>
  <c r="B188" i="25"/>
  <c r="K189" i="25"/>
  <c r="B169" i="18"/>
  <c r="B164" i="28"/>
  <c r="B170" i="15"/>
  <c r="B132" i="1" l="1"/>
  <c r="J133" i="1"/>
  <c r="H116" i="52"/>
  <c r="A113" i="52"/>
  <c r="H90" i="40"/>
  <c r="A89" i="40"/>
  <c r="A120" i="39"/>
  <c r="H121" i="39"/>
  <c r="A121" i="39" s="1"/>
  <c r="K424" i="20"/>
  <c r="B406" i="20"/>
  <c r="B173" i="15"/>
  <c r="B165" i="28"/>
  <c r="B189" i="25"/>
  <c r="K191" i="25"/>
  <c r="B170" i="18"/>
  <c r="B179" i="18"/>
  <c r="B143" i="17"/>
  <c r="B186" i="22"/>
  <c r="K189" i="22"/>
  <c r="B133" i="1" l="1"/>
  <c r="J135" i="1"/>
  <c r="A116" i="52"/>
  <c r="H117" i="52"/>
  <c r="A90" i="40"/>
  <c r="H91" i="40"/>
  <c r="K425" i="20"/>
  <c r="B424" i="20"/>
  <c r="B146" i="17"/>
  <c r="B180" i="18"/>
  <c r="B191" i="25"/>
  <c r="K192" i="25"/>
  <c r="B172" i="28"/>
  <c r="B175" i="15"/>
  <c r="B189" i="22"/>
  <c r="K190" i="22"/>
  <c r="B135" i="1" l="1"/>
  <c r="J136" i="1"/>
  <c r="H118" i="52"/>
  <c r="A117" i="52"/>
  <c r="H92" i="40"/>
  <c r="A91" i="40"/>
  <c r="K434" i="20"/>
  <c r="B425" i="20"/>
  <c r="B176" i="15"/>
  <c r="B176" i="28"/>
  <c r="B192" i="25"/>
  <c r="K195" i="25"/>
  <c r="B190" i="22"/>
  <c r="K191" i="22"/>
  <c r="B181" i="18"/>
  <c r="B147" i="17"/>
  <c r="B136" i="1" l="1"/>
  <c r="J137" i="1"/>
  <c r="H119" i="52"/>
  <c r="A118" i="52"/>
  <c r="H93" i="40"/>
  <c r="A92" i="40"/>
  <c r="K438" i="20"/>
  <c r="B434" i="20"/>
  <c r="B182" i="18"/>
  <c r="B191" i="22"/>
  <c r="K194" i="22"/>
  <c r="B195" i="25"/>
  <c r="K200" i="25"/>
  <c r="B177" i="28"/>
  <c r="B148" i="17"/>
  <c r="B178" i="15"/>
  <c r="B137" i="1" l="1"/>
  <c r="J138" i="1"/>
  <c r="A119" i="52"/>
  <c r="H120" i="52"/>
  <c r="H94" i="40"/>
  <c r="A93" i="40"/>
  <c r="B438" i="20"/>
  <c r="K466" i="20"/>
  <c r="B149" i="17"/>
  <c r="B179" i="15"/>
  <c r="B178" i="28"/>
  <c r="B200" i="25"/>
  <c r="K203" i="25"/>
  <c r="B194" i="22"/>
  <c r="K195" i="22"/>
  <c r="B185" i="18"/>
  <c r="B138" i="1" l="1"/>
  <c r="J139" i="1"/>
  <c r="H123" i="52"/>
  <c r="A120" i="52"/>
  <c r="H95" i="40"/>
  <c r="A94" i="40"/>
  <c r="K467" i="20"/>
  <c r="B466" i="20"/>
  <c r="B195" i="22"/>
  <c r="K199" i="22"/>
  <c r="B203" i="25"/>
  <c r="K206" i="25"/>
  <c r="B182" i="28"/>
  <c r="B186" i="18"/>
  <c r="B180" i="15"/>
  <c r="B150" i="17"/>
  <c r="B139" i="1" l="1"/>
  <c r="J140" i="1"/>
  <c r="H124" i="52"/>
  <c r="A123" i="52"/>
  <c r="H96" i="40"/>
  <c r="A95" i="40"/>
  <c r="B467" i="20"/>
  <c r="K470" i="20"/>
  <c r="B151" i="17"/>
  <c r="B181" i="15"/>
  <c r="B188" i="18"/>
  <c r="B183" i="28"/>
  <c r="B206" i="25"/>
  <c r="K207" i="25"/>
  <c r="B199" i="22"/>
  <c r="K200" i="22"/>
  <c r="B200" i="22" s="1"/>
  <c r="J144" i="1" l="1"/>
  <c r="J145" i="1" s="1"/>
  <c r="B140" i="1"/>
  <c r="H125" i="52"/>
  <c r="A124" i="52"/>
  <c r="H97" i="40"/>
  <c r="A96" i="40"/>
  <c r="K479" i="20"/>
  <c r="B470" i="20"/>
  <c r="B207" i="25"/>
  <c r="K208" i="25"/>
  <c r="B186" i="28"/>
  <c r="B189" i="18"/>
  <c r="B185" i="15"/>
  <c r="B152" i="17"/>
  <c r="J148" i="1" l="1"/>
  <c r="J150" i="1" s="1"/>
  <c r="B141" i="1"/>
  <c r="H126" i="52"/>
  <c r="A125" i="52"/>
  <c r="A97" i="40"/>
  <c r="H98" i="40"/>
  <c r="K480" i="20"/>
  <c r="B479" i="20"/>
  <c r="B153" i="17"/>
  <c r="B190" i="18"/>
  <c r="B187" i="28"/>
  <c r="B208" i="25"/>
  <c r="K211" i="25"/>
  <c r="B186" i="15"/>
  <c r="J151" i="1" l="1"/>
  <c r="J154" i="1"/>
  <c r="B144" i="1"/>
  <c r="H127" i="52"/>
  <c r="A126" i="52"/>
  <c r="H99" i="40"/>
  <c r="A98" i="40"/>
  <c r="K502" i="20"/>
  <c r="B480" i="20"/>
  <c r="B187" i="15"/>
  <c r="B211" i="25"/>
  <c r="K214" i="25"/>
  <c r="B188" i="28"/>
  <c r="B191" i="18"/>
  <c r="B156" i="17"/>
  <c r="B154" i="1" l="1"/>
  <c r="J155" i="1"/>
  <c r="B155" i="1" s="1"/>
  <c r="B145" i="1"/>
  <c r="H133" i="52"/>
  <c r="A127" i="52"/>
  <c r="H100" i="40"/>
  <c r="A99" i="40"/>
  <c r="K509" i="20"/>
  <c r="B502" i="20"/>
  <c r="B157" i="17"/>
  <c r="B189" i="28"/>
  <c r="B214" i="25"/>
  <c r="K215" i="25"/>
  <c r="B192" i="18"/>
  <c r="B188" i="15"/>
  <c r="B148" i="1" l="1"/>
  <c r="H134" i="52"/>
  <c r="A133" i="52"/>
  <c r="H101" i="40"/>
  <c r="A100" i="40"/>
  <c r="K510" i="20"/>
  <c r="B509" i="20"/>
  <c r="B189" i="15"/>
  <c r="B194" i="18"/>
  <c r="B215" i="25"/>
  <c r="K216" i="25"/>
  <c r="B191" i="28"/>
  <c r="B158" i="17"/>
  <c r="B150" i="1" l="1"/>
  <c r="H135" i="52"/>
  <c r="A134" i="52"/>
  <c r="A101" i="40"/>
  <c r="H102" i="40"/>
  <c r="K513" i="20"/>
  <c r="B510" i="20"/>
  <c r="B159" i="17"/>
  <c r="B195" i="28"/>
  <c r="B216" i="25"/>
  <c r="K217" i="25"/>
  <c r="B198" i="18"/>
  <c r="B190" i="15"/>
  <c r="B151" i="1" l="1"/>
  <c r="H136" i="52"/>
  <c r="A135" i="52"/>
  <c r="H103" i="40"/>
  <c r="A102" i="40"/>
  <c r="K514" i="20"/>
  <c r="B513" i="20"/>
  <c r="B217" i="25"/>
  <c r="K218" i="25"/>
  <c r="B196" i="28"/>
  <c r="B199" i="18"/>
  <c r="B160" i="17"/>
  <c r="B191" i="15"/>
  <c r="A136" i="52" l="1"/>
  <c r="H137" i="52"/>
  <c r="H104" i="40"/>
  <c r="A103" i="40"/>
  <c r="K539" i="20"/>
  <c r="B514" i="20"/>
  <c r="B201" i="18"/>
  <c r="B197" i="28"/>
  <c r="B192" i="15"/>
  <c r="B218" i="25"/>
  <c r="K224" i="25"/>
  <c r="B161" i="17"/>
  <c r="H140" i="52" l="1"/>
  <c r="A137" i="52"/>
  <c r="A104" i="40"/>
  <c r="H111" i="40"/>
  <c r="B539" i="20"/>
  <c r="K540" i="20"/>
  <c r="B162" i="17"/>
  <c r="B224" i="25"/>
  <c r="K228" i="25"/>
  <c r="B205" i="28"/>
  <c r="B205" i="18"/>
  <c r="H141" i="52" l="1"/>
  <c r="A140" i="52"/>
  <c r="H112" i="40"/>
  <c r="A111" i="40"/>
  <c r="K544" i="20"/>
  <c r="B540" i="20"/>
  <c r="B212" i="18"/>
  <c r="B208" i="28"/>
  <c r="B228" i="25"/>
  <c r="K231" i="25"/>
  <c r="B163" i="17"/>
  <c r="A141" i="52" l="1"/>
  <c r="H142" i="52"/>
  <c r="H113" i="40"/>
  <c r="A112" i="40"/>
  <c r="K550" i="20"/>
  <c r="B544" i="20"/>
  <c r="B166" i="17"/>
  <c r="B231" i="25"/>
  <c r="K232" i="25"/>
  <c r="B209" i="28"/>
  <c r="B213" i="18"/>
  <c r="H143" i="52" l="1"/>
  <c r="A142" i="52"/>
  <c r="H116" i="40"/>
  <c r="A113" i="40"/>
  <c r="K551" i="20"/>
  <c r="B550" i="20"/>
  <c r="B223" i="18"/>
  <c r="B216" i="28"/>
  <c r="B232" i="25"/>
  <c r="K235" i="25"/>
  <c r="B167" i="17"/>
  <c r="H144" i="52" l="1"/>
  <c r="A143" i="52"/>
  <c r="A116" i="40"/>
  <c r="H117" i="40"/>
  <c r="K554" i="20"/>
  <c r="B551" i="20"/>
  <c r="B235" i="25"/>
  <c r="K236" i="25"/>
  <c r="B217" i="28"/>
  <c r="B224" i="18"/>
  <c r="B168" i="17"/>
  <c r="H147" i="52" l="1"/>
  <c r="A144" i="52"/>
  <c r="H118" i="40"/>
  <c r="A117" i="40"/>
  <c r="B554" i="20"/>
  <c r="K555" i="20"/>
  <c r="B169" i="17"/>
  <c r="B225" i="18"/>
  <c r="B220" i="28"/>
  <c r="B202" i="15"/>
  <c r="B236" i="25"/>
  <c r="K239" i="25"/>
  <c r="H148" i="52" l="1"/>
  <c r="A147" i="52"/>
  <c r="A118" i="40"/>
  <c r="H119" i="40"/>
  <c r="K584" i="20"/>
  <c r="B555" i="20"/>
  <c r="B239" i="25"/>
  <c r="K243" i="25"/>
  <c r="B203" i="15"/>
  <c r="B223" i="28"/>
  <c r="B226" i="18"/>
  <c r="B170" i="17"/>
  <c r="H149" i="52" l="1"/>
  <c r="A148" i="52"/>
  <c r="H120" i="40"/>
  <c r="A119" i="40"/>
  <c r="K588" i="20"/>
  <c r="B584" i="20"/>
  <c r="B227" i="18"/>
  <c r="B224" i="28"/>
  <c r="B204" i="15"/>
  <c r="B171" i="17"/>
  <c r="B243" i="25"/>
  <c r="K244" i="25"/>
  <c r="K245" i="25"/>
  <c r="B245" i="25" s="1"/>
  <c r="H150" i="52" l="1"/>
  <c r="A149" i="52"/>
  <c r="A120" i="40"/>
  <c r="H121" i="40"/>
  <c r="B588" i="20"/>
  <c r="K594" i="20"/>
  <c r="B244" i="25"/>
  <c r="K246" i="25"/>
  <c r="B205" i="15"/>
  <c r="B227" i="28"/>
  <c r="B172" i="17"/>
  <c r="B228" i="18"/>
  <c r="A150" i="52" l="1"/>
  <c r="H151" i="52"/>
  <c r="H122" i="40"/>
  <c r="A121" i="40"/>
  <c r="B594" i="20"/>
  <c r="K616" i="20"/>
  <c r="B231" i="18"/>
  <c r="B173" i="17"/>
  <c r="B230" i="28"/>
  <c r="B206" i="15"/>
  <c r="B246" i="25"/>
  <c r="K247" i="25"/>
  <c r="H154" i="52" l="1"/>
  <c r="A151" i="52"/>
  <c r="H123" i="40"/>
  <c r="A122" i="40"/>
  <c r="K625" i="20"/>
  <c r="B616" i="20"/>
  <c r="B207" i="15"/>
  <c r="B231" i="28"/>
  <c r="B176" i="17"/>
  <c r="B247" i="25"/>
  <c r="K248" i="25"/>
  <c r="B232" i="18"/>
  <c r="H155" i="52" l="1"/>
  <c r="A154" i="52"/>
  <c r="H124" i="40"/>
  <c r="A123" i="40"/>
  <c r="K629" i="20"/>
  <c r="B625" i="20"/>
  <c r="B233" i="18"/>
  <c r="B248" i="25"/>
  <c r="K251" i="25"/>
  <c r="B177" i="17"/>
  <c r="B234" i="28"/>
  <c r="B208" i="15"/>
  <c r="B212" i="15"/>
  <c r="H156" i="52" l="1"/>
  <c r="A155" i="52"/>
  <c r="A124" i="40"/>
  <c r="H125" i="40"/>
  <c r="B629" i="20"/>
  <c r="K658" i="20"/>
  <c r="B213" i="15"/>
  <c r="B214" i="15"/>
  <c r="B238" i="28"/>
  <c r="B178" i="17"/>
  <c r="B251" i="25"/>
  <c r="K252" i="25"/>
  <c r="K253" i="25"/>
  <c r="B253" i="25" s="1"/>
  <c r="B234" i="18"/>
  <c r="H157" i="52" l="1"/>
  <c r="A156" i="52"/>
  <c r="H126" i="40"/>
  <c r="A125" i="40"/>
  <c r="B658" i="20"/>
  <c r="K659" i="20"/>
  <c r="K662" i="20" s="1"/>
  <c r="B235" i="18"/>
  <c r="B252" i="25"/>
  <c r="K254" i="25"/>
  <c r="B179" i="17"/>
  <c r="B242" i="28"/>
  <c r="H158" i="52" l="1"/>
  <c r="A157" i="52"/>
  <c r="H127" i="40"/>
  <c r="A126" i="40"/>
  <c r="K663" i="20"/>
  <c r="B659" i="20"/>
  <c r="B662" i="20"/>
  <c r="B243" i="28"/>
  <c r="B180" i="17"/>
  <c r="B254" i="25"/>
  <c r="K255" i="25"/>
  <c r="B236" i="18"/>
  <c r="H166" i="52" l="1"/>
  <c r="A158" i="52"/>
  <c r="H130" i="40"/>
  <c r="A127" i="40"/>
  <c r="B663" i="20"/>
  <c r="K672" i="20"/>
  <c r="K692" i="20"/>
  <c r="B692" i="20" s="1"/>
  <c r="B255" i="25"/>
  <c r="K256" i="25"/>
  <c r="B181" i="17"/>
  <c r="B244" i="28"/>
  <c r="B237" i="18"/>
  <c r="A166" i="52" l="1"/>
  <c r="H167" i="52"/>
  <c r="A130" i="40"/>
  <c r="H131" i="40"/>
  <c r="B672" i="20"/>
  <c r="K696" i="20"/>
  <c r="B696" i="20"/>
  <c r="K702" i="20"/>
  <c r="B265" i="28"/>
  <c r="B182" i="17"/>
  <c r="B238" i="18"/>
  <c r="B256" i="25"/>
  <c r="K272" i="25"/>
  <c r="K268" i="25"/>
  <c r="H168" i="52" l="1"/>
  <c r="A167" i="52"/>
  <c r="H132" i="40"/>
  <c r="A131" i="40"/>
  <c r="B268" i="25"/>
  <c r="K271" i="25"/>
  <c r="B271" i="25" s="1"/>
  <c r="B241" i="18"/>
  <c r="B183" i="17"/>
  <c r="K189" i="17"/>
  <c r="B268" i="28"/>
  <c r="B702" i="20"/>
  <c r="K703" i="20"/>
  <c r="B272" i="25"/>
  <c r="A168" i="52" l="1"/>
  <c r="H169" i="52"/>
  <c r="A132" i="40"/>
  <c r="H133" i="40"/>
  <c r="K276" i="25"/>
  <c r="B276" i="25" s="1"/>
  <c r="B269" i="28"/>
  <c r="B189" i="17"/>
  <c r="K190" i="17"/>
  <c r="B242" i="18"/>
  <c r="B703" i="20"/>
  <c r="K706" i="20"/>
  <c r="H170" i="52" l="1"/>
  <c r="A169" i="52"/>
  <c r="H134" i="40"/>
  <c r="A133" i="40"/>
  <c r="K279" i="25"/>
  <c r="B279" i="25" s="1"/>
  <c r="B706" i="20"/>
  <c r="K707" i="20"/>
  <c r="B245" i="18"/>
  <c r="B190" i="17"/>
  <c r="K191" i="17"/>
  <c r="B272" i="28"/>
  <c r="H173" i="52" l="1"/>
  <c r="A170" i="52"/>
  <c r="H135" i="40"/>
  <c r="A134" i="40"/>
  <c r="K307" i="25"/>
  <c r="B307" i="25" s="1"/>
  <c r="B276" i="28"/>
  <c r="B191" i="17"/>
  <c r="K192" i="17"/>
  <c r="B246" i="18"/>
  <c r="B707" i="20"/>
  <c r="K734" i="20"/>
  <c r="H174" i="52" l="1"/>
  <c r="A173" i="52"/>
  <c r="H136" i="40"/>
  <c r="A135" i="40"/>
  <c r="K311" i="25"/>
  <c r="B311" i="25" s="1"/>
  <c r="B734" i="20"/>
  <c r="K738" i="20"/>
  <c r="B248" i="18"/>
  <c r="B192" i="17"/>
  <c r="K193" i="17"/>
  <c r="B279" i="28"/>
  <c r="H175" i="52" l="1"/>
  <c r="A174" i="52"/>
  <c r="H137" i="40"/>
  <c r="A136" i="40"/>
  <c r="K312" i="25"/>
  <c r="B283" i="28"/>
  <c r="B193" i="17"/>
  <c r="K194" i="17"/>
  <c r="B249" i="18"/>
  <c r="B738" i="20"/>
  <c r="K744" i="20"/>
  <c r="A175" i="52" l="1"/>
  <c r="H178" i="52"/>
  <c r="A137" i="40"/>
  <c r="H138" i="40"/>
  <c r="B312" i="25"/>
  <c r="K315" i="25"/>
  <c r="B744" i="20"/>
  <c r="K747" i="20"/>
  <c r="B250" i="18"/>
  <c r="B194" i="17"/>
  <c r="K195" i="17"/>
  <c r="B286" i="28"/>
  <c r="B289" i="28"/>
  <c r="H179" i="52" l="1"/>
  <c r="A178" i="52"/>
  <c r="H139" i="40"/>
  <c r="A138" i="40"/>
  <c r="K319" i="25"/>
  <c r="B315" i="25"/>
  <c r="B195" i="17"/>
  <c r="K196" i="17"/>
  <c r="K199" i="17" s="1"/>
  <c r="K200" i="17" s="1"/>
  <c r="K201" i="17" s="1"/>
  <c r="K202" i="17" s="1"/>
  <c r="K203" i="17" s="1"/>
  <c r="K204" i="17" s="1"/>
  <c r="B251" i="18"/>
  <c r="B747" i="20"/>
  <c r="K748" i="20"/>
  <c r="H180" i="52" l="1"/>
  <c r="A179" i="52"/>
  <c r="H140" i="40"/>
  <c r="A139" i="40"/>
  <c r="B319" i="25"/>
  <c r="K322" i="25"/>
  <c r="K205" i="17"/>
  <c r="K206" i="17" s="1"/>
  <c r="K207" i="17" s="1"/>
  <c r="K210" i="17" s="1"/>
  <c r="K213" i="17" s="1"/>
  <c r="K214" i="17" s="1"/>
  <c r="K215" i="17" s="1"/>
  <c r="K216" i="17" s="1"/>
  <c r="K217" i="17" s="1"/>
  <c r="K218" i="17" s="1"/>
  <c r="K219" i="17" s="1"/>
  <c r="K220" i="17" s="1"/>
  <c r="K221" i="17" s="1"/>
  <c r="K222" i="17" s="1"/>
  <c r="K225" i="17" s="1"/>
  <c r="K226" i="17" s="1"/>
  <c r="K227" i="17" s="1"/>
  <c r="K228" i="17" s="1"/>
  <c r="K229" i="17" s="1"/>
  <c r="K230" i="17" s="1"/>
  <c r="K231" i="17" s="1"/>
  <c r="K232" i="17" s="1"/>
  <c r="K233" i="17" s="1"/>
  <c r="K234" i="17" s="1"/>
  <c r="B204" i="17"/>
  <c r="B748" i="20"/>
  <c r="K775" i="20"/>
  <c r="B252" i="18"/>
  <c r="B196" i="17"/>
  <c r="H181" i="52" l="1"/>
  <c r="A180" i="52"/>
  <c r="H141" i="40"/>
  <c r="A141" i="40" s="1"/>
  <c r="A140" i="40"/>
  <c r="B322" i="25"/>
  <c r="K341" i="25"/>
  <c r="B199" i="17"/>
  <c r="B254" i="18"/>
  <c r="B775" i="20"/>
  <c r="K779" i="20"/>
  <c r="H182" i="52" l="1"/>
  <c r="A181" i="52"/>
  <c r="B341" i="25"/>
  <c r="K342" i="25"/>
  <c r="B779" i="20"/>
  <c r="K786" i="20"/>
  <c r="B269" i="18"/>
  <c r="B200" i="17"/>
  <c r="H186" i="52" l="1"/>
  <c r="A182" i="52"/>
  <c r="B342" i="25"/>
  <c r="K346" i="25"/>
  <c r="B201" i="17"/>
  <c r="B270" i="18"/>
  <c r="B786" i="20"/>
  <c r="K787" i="20"/>
  <c r="A186" i="52" l="1"/>
  <c r="H187" i="52"/>
  <c r="B346" i="25"/>
  <c r="K349" i="25"/>
  <c r="B787" i="20"/>
  <c r="K806" i="20"/>
  <c r="B272" i="18"/>
  <c r="B202" i="17"/>
  <c r="H188" i="52" l="1"/>
  <c r="A187" i="52"/>
  <c r="K352" i="25"/>
  <c r="B349" i="25"/>
  <c r="B203" i="17"/>
  <c r="B276" i="18"/>
  <c r="B806" i="20"/>
  <c r="K816" i="20"/>
  <c r="H189" i="52" l="1"/>
  <c r="A188" i="52"/>
  <c r="B352" i="25"/>
  <c r="K355" i="25"/>
  <c r="B816" i="20"/>
  <c r="K817" i="20"/>
  <c r="B283" i="18"/>
  <c r="B205" i="17"/>
  <c r="H190" i="52" l="1"/>
  <c r="A189" i="52"/>
  <c r="B355" i="25"/>
  <c r="K358" i="25"/>
  <c r="B206" i="17"/>
  <c r="B284" i="18"/>
  <c r="B817" i="20"/>
  <c r="K821" i="20"/>
  <c r="H198" i="52" l="1"/>
  <c r="A190" i="52"/>
  <c r="B358" i="25"/>
  <c r="K364" i="25"/>
  <c r="B821" i="20"/>
  <c r="K848" i="20"/>
  <c r="B287" i="18"/>
  <c r="B207" i="17"/>
  <c r="H199" i="52" l="1"/>
  <c r="A198" i="52"/>
  <c r="B364" i="25"/>
  <c r="K365" i="25"/>
  <c r="B210" i="17"/>
  <c r="B288" i="18"/>
  <c r="B848" i="20"/>
  <c r="K849" i="20"/>
  <c r="H200" i="52" l="1"/>
  <c r="A199" i="52"/>
  <c r="B365" i="25"/>
  <c r="K367" i="25"/>
  <c r="B849" i="20"/>
  <c r="K852" i="20"/>
  <c r="B291" i="18"/>
  <c r="B213" i="17"/>
  <c r="H201" i="52" l="1"/>
  <c r="A200" i="52"/>
  <c r="B367" i="25"/>
  <c r="K368" i="25"/>
  <c r="B214" i="17"/>
  <c r="B292" i="18"/>
  <c r="B852" i="20"/>
  <c r="K861" i="20"/>
  <c r="H202" i="52" l="1"/>
  <c r="A201" i="52"/>
  <c r="B368" i="25"/>
  <c r="K369" i="25"/>
  <c r="B861" i="20"/>
  <c r="K862" i="20"/>
  <c r="B295" i="18"/>
  <c r="B215" i="17"/>
  <c r="H205" i="52" l="1"/>
  <c r="A202" i="52"/>
  <c r="B369" i="25"/>
  <c r="K373" i="25"/>
  <c r="B216" i="17"/>
  <c r="B296" i="18"/>
  <c r="B862" i="20"/>
  <c r="K887" i="20"/>
  <c r="A205" i="52" l="1"/>
  <c r="H206" i="52"/>
  <c r="B373" i="25"/>
  <c r="K377" i="25"/>
  <c r="B887" i="20"/>
  <c r="K894" i="20"/>
  <c r="B298" i="18"/>
  <c r="B217" i="17"/>
  <c r="H207" i="52" l="1"/>
  <c r="A206" i="52"/>
  <c r="B377" i="25"/>
  <c r="K384" i="25"/>
  <c r="B218" i="17"/>
  <c r="B299" i="18"/>
  <c r="B894" i="20"/>
  <c r="K897" i="20"/>
  <c r="H208" i="52" l="1"/>
  <c r="A207" i="52"/>
  <c r="B384" i="25"/>
  <c r="K391" i="25"/>
  <c r="B897" i="20"/>
  <c r="K898" i="20"/>
  <c r="B300" i="18"/>
  <c r="B219" i="17"/>
  <c r="H209" i="52" l="1"/>
  <c r="A208" i="52"/>
  <c r="B391" i="25"/>
  <c r="K395" i="25"/>
  <c r="B220" i="17"/>
  <c r="B301" i="18"/>
  <c r="B898" i="20"/>
  <c r="K929" i="20"/>
  <c r="A209" i="52" l="1"/>
  <c r="H211" i="52"/>
  <c r="B395" i="25"/>
  <c r="K398" i="25"/>
  <c r="B929" i="20"/>
  <c r="K933" i="20"/>
  <c r="B933" i="20" s="1"/>
  <c r="B302" i="18"/>
  <c r="B221" i="17"/>
  <c r="H213" i="52" l="1"/>
  <c r="A213" i="52" s="1"/>
  <c r="A211" i="52"/>
  <c r="B398" i="25"/>
  <c r="K401" i="25"/>
  <c r="B222" i="17"/>
  <c r="B310" i="18"/>
  <c r="B401" i="25" l="1"/>
  <c r="K404" i="25"/>
  <c r="B314" i="18"/>
  <c r="B225" i="17"/>
  <c r="B404" i="25" l="1"/>
  <c r="K407" i="25"/>
  <c r="B226" i="17"/>
  <c r="B315" i="18"/>
  <c r="B407" i="25" l="1"/>
  <c r="K410" i="25"/>
  <c r="B317" i="18"/>
  <c r="B227" i="17"/>
  <c r="B410" i="25" l="1"/>
  <c r="K413" i="25"/>
  <c r="B228" i="17"/>
  <c r="B321" i="18"/>
  <c r="B413" i="25" l="1"/>
  <c r="K416" i="25"/>
  <c r="B325" i="18"/>
  <c r="B229" i="17"/>
  <c r="B416" i="25" l="1"/>
  <c r="K419" i="25"/>
  <c r="B230" i="17"/>
  <c r="B328" i="18"/>
  <c r="B419" i="25" l="1"/>
  <c r="K422" i="25"/>
  <c r="B329" i="18"/>
  <c r="B231" i="17"/>
  <c r="B422" i="25" l="1"/>
  <c r="K427" i="25"/>
  <c r="B232" i="17"/>
  <c r="B330" i="18"/>
  <c r="B427" i="25" l="1"/>
  <c r="K428" i="25"/>
  <c r="B332" i="18"/>
  <c r="B233" i="17"/>
  <c r="B428" i="25" l="1"/>
  <c r="K429" i="25"/>
  <c r="B234" i="17"/>
  <c r="K241" i="17"/>
  <c r="K242" i="17" s="1"/>
  <c r="K243" i="17" s="1"/>
  <c r="K244" i="17" s="1"/>
  <c r="K245" i="17" s="1"/>
  <c r="K246" i="17" s="1"/>
  <c r="K247" i="17" s="1"/>
  <c r="K248" i="17" s="1"/>
  <c r="K249" i="17" s="1"/>
  <c r="K250" i="17" s="1"/>
  <c r="K251" i="17" s="1"/>
  <c r="K252" i="17" s="1"/>
  <c r="K253" i="17" s="1"/>
  <c r="K254" i="17" s="1"/>
  <c r="K258" i="17" s="1"/>
  <c r="K259" i="17" s="1"/>
  <c r="K260" i="17" s="1"/>
  <c r="K261" i="17" s="1"/>
  <c r="K262" i="17" s="1"/>
  <c r="K263" i="17" s="1"/>
  <c r="K264" i="17" s="1"/>
  <c r="K265" i="17" s="1"/>
  <c r="K266" i="17" s="1"/>
  <c r="K267" i="17" s="1"/>
  <c r="K270" i="17" s="1"/>
  <c r="K273" i="17" s="1"/>
  <c r="K274" i="17" s="1"/>
  <c r="K275" i="17" s="1"/>
  <c r="K276" i="17" s="1"/>
  <c r="K277" i="17" s="1"/>
  <c r="K278" i="17" s="1"/>
  <c r="K279" i="17" s="1"/>
  <c r="K280" i="17" s="1"/>
  <c r="K283" i="17" s="1"/>
  <c r="K284" i="17" s="1"/>
  <c r="K285" i="17" s="1"/>
  <c r="K286" i="17" s="1"/>
  <c r="B335" i="18"/>
  <c r="B429" i="25" l="1"/>
  <c r="K433" i="25"/>
  <c r="B336" i="18"/>
  <c r="B251" i="17"/>
  <c r="B241" i="17"/>
  <c r="B433" i="25" l="1"/>
  <c r="K436" i="25"/>
  <c r="B242" i="17"/>
  <c r="B339" i="18"/>
  <c r="B436" i="25" l="1"/>
  <c r="K439" i="25"/>
  <c r="B341" i="18"/>
  <c r="B243" i="17"/>
  <c r="B439" i="25" l="1"/>
  <c r="K440" i="25"/>
  <c r="B244" i="17"/>
  <c r="B356" i="18"/>
  <c r="B440" i="25" l="1"/>
  <c r="K443" i="25"/>
  <c r="B357" i="18"/>
  <c r="B245" i="17"/>
  <c r="B443" i="25" l="1"/>
  <c r="K444" i="25"/>
  <c r="B246" i="17"/>
  <c r="B361" i="18"/>
  <c r="B444" i="25" l="1"/>
  <c r="K447" i="25"/>
  <c r="B362" i="18"/>
  <c r="B247" i="17"/>
  <c r="B447" i="25" l="1"/>
  <c r="K448" i="25"/>
  <c r="B248" i="17"/>
  <c r="B365" i="18"/>
  <c r="B448" i="25" l="1"/>
  <c r="K451" i="25"/>
  <c r="B366" i="18"/>
  <c r="B249" i="17"/>
  <c r="B451" i="25" l="1"/>
  <c r="K452" i="25"/>
  <c r="B250" i="17"/>
  <c r="B369" i="18"/>
  <c r="B452" i="25" l="1"/>
  <c r="K453" i="25"/>
  <c r="B370" i="18"/>
  <c r="B252" i="17"/>
  <c r="B453" i="25" l="1"/>
  <c r="K456" i="25"/>
  <c r="B253" i="17"/>
  <c r="B373" i="18"/>
  <c r="B456" i="25" l="1"/>
  <c r="K457" i="25"/>
  <c r="B457" i="25" s="1"/>
  <c r="B374" i="18"/>
  <c r="K460" i="25"/>
  <c r="B254" i="17"/>
  <c r="B258" i="17" l="1"/>
  <c r="B460" i="25"/>
  <c r="K461" i="25"/>
  <c r="B377" i="18"/>
  <c r="B378" i="18" l="1"/>
  <c r="B461" i="25"/>
  <c r="K464" i="25"/>
  <c r="B259" i="17"/>
  <c r="B260" i="17" l="1"/>
  <c r="B464" i="25"/>
  <c r="K465" i="25"/>
  <c r="B381" i="18"/>
  <c r="B382" i="18" l="1"/>
  <c r="B465" i="25"/>
  <c r="K466" i="25"/>
  <c r="B261" i="17"/>
  <c r="B262" i="17" l="1"/>
  <c r="B466" i="25"/>
  <c r="K488" i="25"/>
  <c r="K473" i="25"/>
  <c r="B385" i="18"/>
  <c r="B386" i="18" l="1"/>
  <c r="B473" i="25"/>
  <c r="K474" i="25"/>
  <c r="B488" i="25"/>
  <c r="B263" i="17"/>
  <c r="B264" i="17" l="1"/>
  <c r="B474" i="25"/>
  <c r="K475" i="25"/>
  <c r="B389" i="18"/>
  <c r="B392" i="18" l="1"/>
  <c r="B475" i="25"/>
  <c r="K478" i="25"/>
  <c r="B265" i="17"/>
  <c r="B266" i="17" l="1"/>
  <c r="B478" i="25"/>
  <c r="K479" i="25"/>
  <c r="B393" i="18"/>
  <c r="B396" i="18" l="1"/>
  <c r="B479" i="25"/>
  <c r="K480" i="25"/>
  <c r="B267" i="17"/>
  <c r="B270" i="17" l="1"/>
  <c r="B480" i="25"/>
  <c r="K483" i="25"/>
  <c r="B397" i="18"/>
  <c r="B403" i="18" l="1"/>
  <c r="B483" i="25"/>
  <c r="K486" i="25"/>
  <c r="B486" i="25" s="1"/>
  <c r="B273" i="17"/>
  <c r="K491" i="25" l="1"/>
  <c r="B491" i="25" s="1"/>
  <c r="B274" i="17"/>
  <c r="B404" i="18"/>
  <c r="K496" i="25" l="1"/>
  <c r="B496" i="25" s="1"/>
  <c r="B407" i="18"/>
  <c r="B275" i="17"/>
  <c r="K497" i="25" l="1"/>
  <c r="B497" i="25" s="1"/>
  <c r="B276" i="17"/>
  <c r="B408" i="18"/>
  <c r="K501" i="25" l="1"/>
  <c r="B501" i="25" s="1"/>
  <c r="B409" i="18"/>
  <c r="B277" i="17"/>
  <c r="K502" i="25" l="1"/>
  <c r="B502" i="25" s="1"/>
  <c r="B278" i="17"/>
  <c r="B412" i="18"/>
  <c r="K505" i="25" l="1"/>
  <c r="B505" i="25" s="1"/>
  <c r="B415" i="18"/>
  <c r="B279" i="17"/>
  <c r="K506" i="25" l="1"/>
  <c r="B506" i="25" s="1"/>
  <c r="B280" i="17"/>
  <c r="B417" i="18"/>
  <c r="K508" i="25" l="1"/>
  <c r="B419" i="18"/>
  <c r="B283" i="17"/>
  <c r="B508" i="25" l="1"/>
  <c r="K515" i="25"/>
  <c r="B284" i="17"/>
  <c r="B425" i="18"/>
  <c r="B515" i="25" l="1"/>
  <c r="K516" i="25"/>
  <c r="B426" i="18"/>
  <c r="B285" i="17"/>
  <c r="B516" i="25" l="1"/>
  <c r="K517" i="25"/>
  <c r="B286" i="17"/>
  <c r="K292" i="17"/>
  <c r="B430" i="18"/>
  <c r="K522" i="25" l="1"/>
  <c r="B517" i="25"/>
  <c r="B431" i="18"/>
  <c r="B292" i="17"/>
  <c r="K293" i="17"/>
  <c r="B522" i="25" l="1"/>
  <c r="K523" i="25"/>
  <c r="B293" i="17"/>
  <c r="K294" i="17"/>
  <c r="B434" i="18"/>
  <c r="B523" i="25" l="1"/>
  <c r="K527" i="25"/>
  <c r="B435" i="18"/>
  <c r="B294" i="17"/>
  <c r="K295" i="17"/>
  <c r="B527" i="25" l="1"/>
  <c r="K528" i="25"/>
  <c r="B295" i="17"/>
  <c r="K298" i="17"/>
  <c r="B438" i="18"/>
  <c r="B528" i="25" l="1"/>
  <c r="K531" i="25"/>
  <c r="B439" i="18"/>
  <c r="B298" i="17"/>
  <c r="K299" i="17"/>
  <c r="B531" i="25" l="1"/>
  <c r="K532" i="25"/>
  <c r="B299" i="17"/>
  <c r="K300" i="17"/>
  <c r="B444" i="18"/>
  <c r="B532" i="25" l="1"/>
  <c r="K534" i="25"/>
  <c r="B445" i="18"/>
  <c r="B300" i="17"/>
  <c r="K301" i="17"/>
  <c r="B534" i="25" l="1"/>
  <c r="K539" i="25"/>
  <c r="B301" i="17"/>
  <c r="K302" i="17"/>
  <c r="B446" i="18"/>
  <c r="B539" i="25" l="1"/>
  <c r="K540" i="25"/>
  <c r="B449" i="18"/>
  <c r="B302" i="17"/>
  <c r="K303" i="17"/>
  <c r="B540" i="25" l="1"/>
  <c r="K541" i="25"/>
  <c r="B303" i="17"/>
  <c r="K304" i="17"/>
  <c r="B450" i="18"/>
  <c r="B541" i="25" l="1"/>
  <c r="K542" i="25"/>
  <c r="B453" i="18"/>
  <c r="B304" i="17"/>
  <c r="K305" i="17"/>
  <c r="B542" i="25" l="1"/>
  <c r="K543" i="25"/>
  <c r="B305" i="17"/>
  <c r="K308" i="17"/>
  <c r="B454" i="18"/>
  <c r="B543" i="25" l="1"/>
  <c r="K546" i="25"/>
  <c r="B457" i="18"/>
  <c r="B308" i="17"/>
  <c r="K309" i="17"/>
  <c r="B546" i="25" l="1"/>
  <c r="K547" i="25"/>
  <c r="B309" i="17"/>
  <c r="K310" i="17"/>
  <c r="B458" i="18"/>
  <c r="B547" i="25" l="1"/>
  <c r="K548" i="25"/>
  <c r="B461" i="18"/>
  <c r="B310" i="17"/>
  <c r="K311" i="17"/>
  <c r="B548" i="25" l="1"/>
  <c r="K549" i="25"/>
  <c r="B311" i="17"/>
  <c r="K312" i="17"/>
  <c r="B464" i="18"/>
  <c r="B549" i="25" l="1"/>
  <c r="K550" i="25"/>
  <c r="B465" i="18"/>
  <c r="B312" i="17"/>
  <c r="K313" i="17"/>
  <c r="B550" i="25" l="1"/>
  <c r="K561" i="25"/>
  <c r="B313" i="17"/>
  <c r="K314" i="17"/>
  <c r="B468" i="18"/>
  <c r="B561" i="25" l="1"/>
  <c r="K564" i="25"/>
  <c r="B469" i="18"/>
  <c r="B314" i="17"/>
  <c r="K315" i="17"/>
  <c r="B564" i="25" l="1"/>
  <c r="K566" i="25"/>
  <c r="B315" i="17"/>
  <c r="K318" i="17"/>
  <c r="B473" i="18"/>
  <c r="B566" i="25" l="1"/>
  <c r="K568" i="25"/>
  <c r="B474" i="18"/>
  <c r="B318" i="17"/>
  <c r="K319" i="17"/>
  <c r="B568" i="25" l="1"/>
  <c r="K571" i="25"/>
  <c r="B319" i="17"/>
  <c r="K320" i="17"/>
  <c r="B477" i="18"/>
  <c r="B571" i="25" l="1"/>
  <c r="K576" i="25"/>
  <c r="B478" i="18"/>
  <c r="B320" i="17"/>
  <c r="K321" i="17"/>
  <c r="K577" i="25" l="1"/>
  <c r="B576" i="25"/>
  <c r="B321" i="17"/>
  <c r="K322" i="17"/>
  <c r="B479" i="18"/>
  <c r="B577" i="25" l="1"/>
  <c r="K582" i="25"/>
  <c r="B482" i="18"/>
  <c r="B322" i="17"/>
  <c r="K323" i="17"/>
  <c r="B582" i="25" l="1"/>
  <c r="K585" i="25"/>
  <c r="B323" i="17"/>
  <c r="K324" i="17"/>
  <c r="B485" i="18"/>
  <c r="B585" i="25" l="1"/>
  <c r="K602" i="25"/>
  <c r="B487" i="18"/>
  <c r="B324" i="17"/>
  <c r="K325" i="17"/>
  <c r="B602" i="25" l="1"/>
  <c r="K606" i="25"/>
  <c r="B325" i="17"/>
  <c r="K328" i="17"/>
  <c r="B492" i="18"/>
  <c r="B606" i="25" l="1"/>
  <c r="K607" i="25"/>
  <c r="B607" i="25" s="1"/>
  <c r="B493" i="18"/>
  <c r="B328" i="17"/>
  <c r="K329" i="17"/>
  <c r="B329" i="17" l="1"/>
  <c r="K330" i="17"/>
  <c r="B499" i="18"/>
  <c r="B500" i="18" l="1"/>
  <c r="B330" i="17"/>
  <c r="K331" i="17"/>
  <c r="B331" i="17" l="1"/>
  <c r="K332" i="17"/>
  <c r="B501" i="18"/>
  <c r="B502" i="18" l="1"/>
  <c r="B332" i="17"/>
  <c r="K334" i="17"/>
  <c r="B334" i="17" l="1"/>
  <c r="K335" i="17"/>
  <c r="B506" i="18"/>
  <c r="B507" i="18" l="1"/>
  <c r="B335" i="17"/>
  <c r="K336" i="17"/>
  <c r="B336" i="17" l="1"/>
  <c r="K337" i="17"/>
  <c r="B510" i="18"/>
  <c r="B511" i="18" l="1"/>
  <c r="B337" i="17"/>
  <c r="K340" i="17"/>
  <c r="B340" i="17" l="1"/>
  <c r="K347" i="17"/>
  <c r="B512" i="18"/>
  <c r="B515" i="18" l="1"/>
  <c r="B347" i="17"/>
  <c r="K348" i="17"/>
  <c r="B348" i="17" l="1"/>
  <c r="K349" i="17"/>
  <c r="B516" i="18"/>
  <c r="B517" i="18" l="1"/>
  <c r="B349" i="17"/>
  <c r="K350" i="17"/>
  <c r="B350" i="17" l="1"/>
  <c r="K351" i="17"/>
  <c r="B520" i="18"/>
  <c r="B521" i="18" l="1"/>
  <c r="B351" i="17"/>
  <c r="K352" i="17"/>
  <c r="B352" i="17" l="1"/>
  <c r="K353" i="17"/>
  <c r="B522" i="18"/>
  <c r="B525" i="18" l="1"/>
  <c r="B353" i="17"/>
  <c r="K354" i="17"/>
  <c r="B354" i="17" l="1"/>
  <c r="K355" i="17"/>
  <c r="B526" i="18"/>
  <c r="B527" i="18" l="1"/>
  <c r="B355" i="17"/>
  <c r="K356" i="17"/>
  <c r="B356" i="17" l="1"/>
  <c r="K359" i="17"/>
  <c r="B530" i="18"/>
  <c r="B531" i="18" l="1"/>
  <c r="B359" i="17"/>
  <c r="K360" i="17"/>
  <c r="B360" i="17" l="1"/>
  <c r="K361" i="17"/>
  <c r="B532" i="18"/>
  <c r="B533" i="18" l="1"/>
  <c r="B361" i="17"/>
  <c r="K362" i="17"/>
  <c r="B362" i="17" l="1"/>
  <c r="K363" i="17"/>
  <c r="B534" i="18"/>
  <c r="B539" i="18" l="1"/>
  <c r="B363" i="17"/>
  <c r="K364" i="17"/>
  <c r="B364" i="17" l="1"/>
  <c r="K365" i="17"/>
  <c r="B540" i="18"/>
  <c r="B543" i="18" l="1"/>
  <c r="B365" i="17"/>
  <c r="K366" i="17"/>
  <c r="B366" i="17" l="1"/>
  <c r="K367" i="17"/>
  <c r="B544" i="18"/>
  <c r="B545" i="18" l="1"/>
  <c r="B367" i="17"/>
  <c r="K368" i="17"/>
  <c r="B368" i="17" l="1"/>
  <c r="K371" i="17"/>
  <c r="B546" i="18"/>
  <c r="B549" i="18" l="1"/>
  <c r="B371" i="17"/>
  <c r="K372" i="17"/>
  <c r="B372" i="17" l="1"/>
  <c r="K373" i="17"/>
  <c r="B552" i="18"/>
  <c r="B553" i="18" l="1"/>
  <c r="B373" i="17"/>
  <c r="K374" i="17"/>
  <c r="B374" i="17" l="1"/>
  <c r="K375" i="17"/>
  <c r="B556" i="18"/>
  <c r="B557" i="18" l="1"/>
  <c r="B375" i="17"/>
  <c r="K376" i="17"/>
  <c r="B376" i="17" l="1"/>
  <c r="K377" i="17"/>
  <c r="B558" i="18"/>
  <c r="B559" i="18" l="1"/>
  <c r="B377" i="17"/>
  <c r="K378" i="17"/>
  <c r="B378" i="17" l="1"/>
  <c r="K379" i="17"/>
  <c r="B563" i="18"/>
  <c r="B564" i="18" l="1"/>
  <c r="B379" i="17"/>
  <c r="K380" i="17"/>
  <c r="B380" i="17" l="1"/>
  <c r="K381" i="17"/>
  <c r="B565" i="18"/>
  <c r="B566" i="18" l="1"/>
  <c r="B381" i="17"/>
  <c r="K382" i="17"/>
  <c r="B382" i="17" l="1"/>
  <c r="K383" i="17"/>
  <c r="B568" i="18"/>
  <c r="B571" i="18" l="1"/>
  <c r="B383" i="17"/>
  <c r="K384" i="17"/>
  <c r="B384" i="17" l="1"/>
  <c r="K385" i="17"/>
  <c r="B572" i="18"/>
  <c r="B573" i="18" l="1"/>
  <c r="B385" i="17"/>
  <c r="K386" i="17"/>
  <c r="B386" i="17" l="1"/>
  <c r="K387" i="17"/>
  <c r="B576" i="18"/>
  <c r="B579" i="18" l="1"/>
  <c r="B387" i="17"/>
  <c r="K388" i="17"/>
  <c r="B388" i="17" l="1"/>
  <c r="K389" i="17"/>
  <c r="B580" i="18"/>
  <c r="B582" i="18" l="1"/>
  <c r="B389" i="17"/>
  <c r="K390" i="17"/>
  <c r="B390" i="17" l="1"/>
  <c r="K398" i="17"/>
  <c r="B590" i="18"/>
  <c r="B591" i="18" l="1"/>
  <c r="B398" i="17"/>
  <c r="K399" i="17"/>
  <c r="B399" i="17" l="1"/>
  <c r="K400" i="17"/>
  <c r="B595" i="18"/>
  <c r="B596" i="18" l="1"/>
  <c r="B400" i="17"/>
  <c r="K401" i="17"/>
  <c r="B401" i="17" l="1"/>
  <c r="K402" i="17"/>
  <c r="B599" i="18"/>
  <c r="B600" i="18" l="1"/>
  <c r="B402" i="17"/>
  <c r="K403" i="17"/>
  <c r="B403" i="17" l="1"/>
  <c r="K404" i="17"/>
  <c r="B602" i="18"/>
  <c r="B605" i="18" l="1"/>
  <c r="B404" i="17"/>
  <c r="K405" i="17"/>
  <c r="B405" i="17" l="1"/>
  <c r="K406" i="17"/>
  <c r="B606" i="18"/>
  <c r="B611" i="18" l="1"/>
  <c r="B406" i="17"/>
  <c r="K407" i="17"/>
  <c r="B407" i="17" l="1"/>
  <c r="K408" i="17"/>
  <c r="B612" i="18"/>
  <c r="B615" i="18" l="1"/>
  <c r="B408" i="17"/>
  <c r="K409" i="17"/>
  <c r="B409" i="17" l="1"/>
  <c r="K410" i="17"/>
  <c r="B616" i="18"/>
  <c r="B619" i="18" l="1"/>
  <c r="B410" i="17"/>
  <c r="K411" i="17"/>
  <c r="B411" i="17" l="1"/>
  <c r="K412" i="17"/>
  <c r="B620" i="18"/>
  <c r="B622" i="18" l="1"/>
  <c r="B412" i="17"/>
  <c r="K413" i="17"/>
  <c r="B413" i="17" l="1"/>
  <c r="K414" i="17"/>
  <c r="B625" i="18"/>
  <c r="B626" i="18" l="1"/>
  <c r="B414" i="17"/>
  <c r="K417" i="17"/>
  <c r="B417" i="17" l="1"/>
  <c r="K418" i="17"/>
  <c r="B633" i="18"/>
  <c r="B634" i="18" l="1"/>
  <c r="B418" i="17"/>
  <c r="K421" i="17"/>
  <c r="B421" i="17" l="1"/>
  <c r="K422" i="17"/>
  <c r="B638" i="18"/>
  <c r="B639" i="18" l="1"/>
  <c r="B422" i="17"/>
  <c r="K423" i="17"/>
  <c r="B423" i="17" l="1"/>
  <c r="K424" i="17"/>
  <c r="B642" i="18"/>
  <c r="B643" i="18" l="1"/>
  <c r="B424" i="17"/>
  <c r="K425" i="17"/>
  <c r="B425" i="17" l="1"/>
  <c r="K426" i="17"/>
  <c r="B645" i="18"/>
  <c r="B648" i="18" l="1"/>
  <c r="B426" i="17"/>
  <c r="K427" i="17"/>
  <c r="B427" i="17" l="1"/>
  <c r="K428" i="17"/>
  <c r="B649" i="18"/>
  <c r="B650" i="18" l="1"/>
  <c r="B428" i="17"/>
  <c r="K429" i="17"/>
  <c r="B429" i="17" l="1"/>
  <c r="K430" i="17"/>
  <c r="B655" i="18"/>
  <c r="B656" i="18" l="1"/>
  <c r="B430" i="17"/>
  <c r="K431" i="17"/>
  <c r="B431" i="17" l="1"/>
  <c r="K432" i="17"/>
  <c r="B660" i="18"/>
  <c r="B661" i="18" l="1"/>
  <c r="B432" i="17"/>
  <c r="K433" i="17"/>
  <c r="B433" i="17" l="1"/>
  <c r="K436" i="17"/>
  <c r="B664" i="18"/>
  <c r="B665" i="18" l="1"/>
  <c r="B436" i="17"/>
  <c r="K437" i="17"/>
  <c r="B437" i="17" l="1"/>
  <c r="K438" i="17"/>
  <c r="B667" i="18"/>
  <c r="B670" i="18" l="1"/>
  <c r="B438" i="17"/>
  <c r="K439" i="17"/>
  <c r="B439" i="17" l="1"/>
  <c r="K440" i="17"/>
  <c r="B677" i="18"/>
  <c r="B678" i="18" l="1"/>
  <c r="B440" i="17"/>
  <c r="K441" i="17"/>
  <c r="B441" i="17" l="1"/>
  <c r="K442" i="17"/>
  <c r="B682" i="18"/>
  <c r="B683" i="18" l="1"/>
  <c r="B442" i="17"/>
  <c r="K443" i="17"/>
  <c r="B443" i="17" l="1"/>
  <c r="K444" i="17"/>
  <c r="B686" i="18"/>
  <c r="B687" i="18" l="1"/>
  <c r="B444" i="17"/>
  <c r="K445" i="17"/>
  <c r="B445" i="17" l="1"/>
  <c r="K450" i="17"/>
  <c r="K451" i="17" s="1"/>
  <c r="K452" i="17" s="1"/>
  <c r="K455" i="17" s="1"/>
  <c r="K456" i="17" s="1"/>
  <c r="K457" i="17" s="1"/>
  <c r="K458" i="17" s="1"/>
  <c r="K459" i="17" s="1"/>
  <c r="K460" i="17" s="1"/>
  <c r="K461" i="17" s="1"/>
  <c r="K462" i="17" s="1"/>
  <c r="K463" i="17" s="1"/>
  <c r="K464" i="17" s="1"/>
  <c r="K465" i="17" s="1"/>
  <c r="K466" i="17" s="1"/>
  <c r="K467" i="17" s="1"/>
  <c r="K470" i="17" s="1"/>
  <c r="K471" i="17" s="1"/>
  <c r="K472" i="17" s="1"/>
  <c r="K473" i="17" s="1"/>
  <c r="K474" i="17" s="1"/>
  <c r="K475" i="17" s="1"/>
  <c r="K476" i="17" s="1"/>
  <c r="K477" i="17" s="1"/>
  <c r="K478" i="17" s="1"/>
  <c r="K479" i="17" s="1"/>
  <c r="K480" i="17" s="1"/>
  <c r="K481" i="17" s="1"/>
  <c r="K482" i="17" s="1"/>
  <c r="K485" i="17" s="1"/>
  <c r="K486" i="17" s="1"/>
  <c r="K487" i="17" s="1"/>
  <c r="K488" i="17" s="1"/>
  <c r="K489" i="17" s="1"/>
  <c r="K490" i="17" s="1"/>
  <c r="K491" i="17" s="1"/>
  <c r="K492" i="17" s="1"/>
  <c r="K493" i="17" s="1"/>
  <c r="K494" i="17" s="1"/>
  <c r="K495" i="17" s="1"/>
  <c r="K496" i="17" s="1"/>
  <c r="K497" i="17" s="1"/>
  <c r="B689" i="18"/>
  <c r="B692" i="18" l="1"/>
  <c r="B450" i="17"/>
  <c r="B451" i="17" l="1"/>
  <c r="B693" i="18"/>
  <c r="B694" i="18" l="1"/>
  <c r="B452" i="17"/>
  <c r="B455" i="17" l="1"/>
  <c r="B695" i="18"/>
  <c r="B696" i="18" l="1"/>
  <c r="B456" i="17"/>
  <c r="B457" i="17" l="1"/>
  <c r="B701" i="18"/>
  <c r="B702" i="18" l="1"/>
  <c r="B458" i="17"/>
  <c r="B459" i="17" l="1"/>
  <c r="B703" i="18"/>
  <c r="B707" i="18" l="1"/>
  <c r="B460" i="17"/>
  <c r="B461" i="17" l="1"/>
  <c r="B708" i="18"/>
  <c r="B709" i="18" l="1"/>
  <c r="B462" i="17"/>
  <c r="B463" i="17" l="1"/>
  <c r="B712" i="18"/>
  <c r="B713" i="18" l="1"/>
  <c r="B464" i="17"/>
  <c r="B465" i="17" l="1"/>
  <c r="B714" i="18"/>
  <c r="B718" i="18" l="1"/>
  <c r="B466" i="17"/>
  <c r="B467" i="17" l="1"/>
  <c r="B723" i="18"/>
  <c r="B724" i="18" l="1"/>
  <c r="B470" i="17"/>
  <c r="B471" i="17" l="1"/>
  <c r="B728" i="18"/>
  <c r="B729" i="18" l="1"/>
  <c r="B472" i="17"/>
  <c r="B473" i="17" l="1"/>
  <c r="B732" i="18"/>
  <c r="B733" i="18" l="1"/>
  <c r="B474" i="17"/>
  <c r="B475" i="17" l="1"/>
  <c r="B735" i="18"/>
  <c r="B738" i="18" l="1"/>
  <c r="B476" i="17"/>
  <c r="B477" i="17" l="1"/>
  <c r="B739" i="18"/>
  <c r="B740" i="18" l="1"/>
  <c r="B478" i="17"/>
  <c r="B479" i="17" l="1"/>
  <c r="B741" i="18"/>
  <c r="B742" i="18" l="1"/>
  <c r="B480" i="17"/>
  <c r="B481" i="17" l="1"/>
  <c r="B746" i="18"/>
  <c r="B747" i="18" l="1"/>
  <c r="B482" i="17"/>
  <c r="B485" i="17" l="1"/>
  <c r="B748" i="18"/>
  <c r="B749" i="18" l="1"/>
  <c r="B486" i="17"/>
  <c r="B487" i="17" l="1"/>
  <c r="B750" i="18"/>
  <c r="B753" i="18" l="1"/>
  <c r="B488" i="17"/>
  <c r="B489" i="17" l="1"/>
  <c r="B754" i="18"/>
  <c r="B757" i="18" l="1"/>
  <c r="B490" i="17"/>
  <c r="B491" i="17" l="1"/>
  <c r="B760" i="18"/>
  <c r="B768" i="18" l="1"/>
  <c r="B492" i="17"/>
  <c r="B493" i="17" l="1"/>
  <c r="B771" i="18"/>
  <c r="B772" i="18" l="1"/>
  <c r="B494" i="17"/>
  <c r="B495" i="17" l="1"/>
  <c r="B775" i="18"/>
  <c r="B776" i="18" l="1"/>
  <c r="B496" i="17"/>
  <c r="B497" i="17" l="1"/>
  <c r="K502" i="17"/>
  <c r="K503" i="17" s="1"/>
  <c r="K504" i="17" s="1"/>
  <c r="K505" i="17" s="1"/>
  <c r="K506" i="17" s="1"/>
  <c r="K507" i="17" s="1"/>
  <c r="K508" i="17" s="1"/>
  <c r="K510" i="17" s="1"/>
  <c r="K511" i="17" s="1"/>
  <c r="K512" i="17" s="1"/>
  <c r="K513" i="17" s="1"/>
  <c r="K514" i="17" s="1"/>
  <c r="K515" i="17" s="1"/>
  <c r="K516" i="17" s="1"/>
  <c r="K517" i="17" s="1"/>
  <c r="K520" i="17" s="1"/>
  <c r="K521" i="17" s="1"/>
  <c r="K524" i="17" s="1"/>
  <c r="K525" i="17" s="1"/>
  <c r="K526" i="17" s="1"/>
  <c r="K527" i="17" s="1"/>
  <c r="K528" i="17" s="1"/>
  <c r="K529" i="17" s="1"/>
  <c r="K530" i="17" s="1"/>
  <c r="K531" i="17" s="1"/>
  <c r="K532" i="17" s="1"/>
  <c r="K533" i="17" s="1"/>
  <c r="K534" i="17" s="1"/>
  <c r="K535" i="17" s="1"/>
  <c r="K536" i="17" s="1"/>
  <c r="K537" i="17" s="1"/>
  <c r="K538" i="17" s="1"/>
  <c r="K539" i="17" s="1"/>
  <c r="K540" i="17" s="1"/>
  <c r="K543" i="17" s="1"/>
  <c r="K544" i="17" s="1"/>
  <c r="K545" i="17" s="1"/>
  <c r="K546" i="17" s="1"/>
  <c r="K547" i="17" s="1"/>
  <c r="K548" i="17" s="1"/>
  <c r="K549" i="17" s="1"/>
  <c r="K550" i="17" s="1"/>
  <c r="B777" i="18"/>
  <c r="B778" i="18" l="1"/>
  <c r="B502" i="17"/>
  <c r="B503" i="17" l="1"/>
  <c r="B779" i="18"/>
  <c r="B780" i="18" l="1"/>
  <c r="B504" i="17"/>
  <c r="B505" i="17" l="1"/>
  <c r="B781" i="18"/>
  <c r="B784" i="18" l="1"/>
  <c r="B506" i="17"/>
  <c r="B507" i="17" l="1"/>
  <c r="B786" i="18"/>
  <c r="B788" i="18" l="1"/>
  <c r="B508" i="17"/>
  <c r="B510" i="17" l="1"/>
  <c r="B792" i="18"/>
  <c r="B793" i="18" l="1"/>
  <c r="B511" i="17"/>
  <c r="B512" i="17" l="1"/>
  <c r="B794" i="18"/>
  <c r="B795" i="18" l="1"/>
  <c r="B513" i="17"/>
  <c r="B514" i="17" l="1"/>
  <c r="B796" i="18"/>
  <c r="B799" i="18" l="1"/>
  <c r="B515" i="17"/>
  <c r="B516" i="17" l="1"/>
  <c r="B800" i="18"/>
  <c r="B808" i="18" l="1"/>
  <c r="B517" i="17"/>
  <c r="B520" i="17" l="1"/>
  <c r="B809" i="18"/>
  <c r="B810" i="18" l="1"/>
  <c r="B521" i="17"/>
  <c r="B524" i="17" l="1"/>
  <c r="B812" i="18"/>
  <c r="B813" i="18" l="1"/>
  <c r="B525" i="17"/>
  <c r="B526" i="17" l="1"/>
  <c r="B814" i="18"/>
  <c r="B815" i="18" l="1"/>
  <c r="B527" i="17"/>
  <c r="B528" i="17" l="1"/>
  <c r="B819" i="18"/>
  <c r="B822" i="18" l="1"/>
  <c r="B529" i="17"/>
  <c r="B530" i="17" l="1"/>
  <c r="B823" i="18"/>
  <c r="B826" i="18" l="1"/>
  <c r="B531" i="17"/>
  <c r="B532" i="17" l="1"/>
  <c r="B829" i="18"/>
  <c r="B830" i="18" l="1"/>
  <c r="B533" i="17"/>
  <c r="B534" i="17" l="1"/>
  <c r="B833" i="18"/>
  <c r="B834" i="18" l="1"/>
  <c r="B535" i="17"/>
  <c r="B536" i="17" l="1"/>
  <c r="B835" i="18"/>
  <c r="B836" i="18" l="1"/>
  <c r="B537" i="17"/>
  <c r="B538" i="17" l="1"/>
  <c r="B846" i="18"/>
  <c r="B848" i="18" l="1"/>
  <c r="B539" i="17"/>
  <c r="B540" i="17" l="1"/>
  <c r="B850" i="18"/>
  <c r="B852" i="18" l="1"/>
  <c r="B543" i="17"/>
  <c r="B544" i="17" l="1"/>
  <c r="B856" i="18"/>
  <c r="B859" i="18" l="1"/>
  <c r="B545" i="17"/>
  <c r="B546" i="17" l="1"/>
  <c r="B860" i="18"/>
  <c r="B861" i="18" l="1"/>
  <c r="B547" i="17"/>
  <c r="B548" i="17" l="1"/>
  <c r="B863" i="18"/>
  <c r="B864" i="18"/>
  <c r="B549" i="17" l="1"/>
  <c r="B550" i="17" l="1"/>
  <c r="K555" i="17"/>
  <c r="K558" i="17"/>
  <c r="B558" i="17" l="1"/>
  <c r="B555" i="17"/>
  <c r="K556" i="17"/>
  <c r="B556" i="17" l="1"/>
  <c r="K557" i="17"/>
  <c r="B557" i="17" s="1"/>
  <c r="K559" i="17" l="1"/>
  <c r="B559" i="17" s="1"/>
  <c r="K560" i="17" l="1"/>
  <c r="B560" i="17" s="1"/>
  <c r="K561" i="17" l="1"/>
  <c r="B561" i="17" s="1"/>
  <c r="K562" i="17" l="1"/>
  <c r="B562" i="17" s="1"/>
  <c r="K563" i="17" l="1"/>
  <c r="B563" i="17" s="1"/>
  <c r="K566" i="17"/>
  <c r="B566" i="17" l="1"/>
  <c r="K570" i="17"/>
  <c r="B570" i="17" l="1"/>
  <c r="K574" i="17"/>
  <c r="B574" i="17" l="1"/>
  <c r="K575" i="17"/>
  <c r="B575" i="17" l="1"/>
  <c r="K576" i="17"/>
  <c r="B576" i="17" l="1"/>
  <c r="K577" i="17"/>
  <c r="B577" i="17" l="1"/>
  <c r="K578" i="17"/>
  <c r="B578" i="17" l="1"/>
  <c r="K579" i="17"/>
  <c r="B579" i="17" l="1"/>
  <c r="K580" i="17"/>
  <c r="B580" i="17" l="1"/>
  <c r="K581" i="17"/>
  <c r="B581" i="17" l="1"/>
  <c r="K582" i="17"/>
  <c r="B582" i="17" l="1"/>
  <c r="K583" i="17"/>
  <c r="B583" i="17" l="1"/>
  <c r="K596" i="17"/>
  <c r="B596" i="17" l="1"/>
  <c r="K597" i="17"/>
  <c r="B597" i="17" l="1"/>
  <c r="K598" i="17"/>
  <c r="B598" i="17" l="1"/>
  <c r="K599" i="17"/>
  <c r="B599" i="17" l="1"/>
  <c r="K600" i="17"/>
  <c r="B600" i="17" l="1"/>
  <c r="K601" i="17"/>
  <c r="B601" i="17" l="1"/>
  <c r="K602" i="17"/>
  <c r="B602" i="17" l="1"/>
  <c r="K603" i="17"/>
  <c r="B603" i="17" l="1"/>
  <c r="K604" i="17"/>
  <c r="B604" i="17" l="1"/>
  <c r="K605" i="17"/>
  <c r="B605" i="17" l="1"/>
  <c r="K606" i="17"/>
  <c r="B606" i="17" l="1"/>
  <c r="K607" i="17"/>
  <c r="B607" i="17" l="1"/>
  <c r="K608" i="17"/>
  <c r="B608" i="17" l="1"/>
  <c r="K609" i="17"/>
  <c r="B609" i="17" l="1"/>
  <c r="K610" i="17"/>
  <c r="B610" i="17" l="1"/>
  <c r="K611" i="17"/>
  <c r="B611" i="17" l="1"/>
  <c r="K612" i="17"/>
  <c r="B612" i="17" l="1"/>
  <c r="K613" i="17"/>
  <c r="B613" i="17" l="1"/>
  <c r="K614" i="17"/>
  <c r="B614" i="17" l="1"/>
  <c r="K615" i="17"/>
  <c r="B615" i="17" l="1"/>
  <c r="K616" i="17"/>
  <c r="B616" i="17" l="1"/>
  <c r="K617" i="17"/>
  <c r="B617" i="17" l="1"/>
  <c r="K618" i="17"/>
  <c r="B618" i="17" l="1"/>
  <c r="K619" i="17"/>
  <c r="B619" i="17" l="1"/>
  <c r="K620" i="17"/>
  <c r="B620" i="17" l="1"/>
  <c r="K633" i="17"/>
  <c r="B633" i="17" l="1"/>
  <c r="K634" i="17"/>
  <c r="B634" i="17" l="1"/>
  <c r="K635" i="17"/>
  <c r="B635" i="17" l="1"/>
  <c r="K636" i="17"/>
  <c r="B636" i="17" l="1"/>
  <c r="K637" i="17"/>
  <c r="B637" i="17" l="1"/>
  <c r="K638" i="17"/>
  <c r="B638" i="17" l="1"/>
  <c r="K639" i="17"/>
  <c r="B639" i="17" l="1"/>
  <c r="K640" i="17"/>
  <c r="B640" i="17" l="1"/>
  <c r="K641" i="17"/>
  <c r="B641" i="17" l="1"/>
  <c r="K642" i="17"/>
  <c r="B642" i="17" l="1"/>
  <c r="K643" i="17"/>
  <c r="B643" i="17" l="1"/>
  <c r="K644" i="17"/>
  <c r="B644" i="17" l="1"/>
  <c r="K645" i="17"/>
  <c r="B645" i="17" l="1"/>
  <c r="K646" i="17"/>
  <c r="B646" i="17" l="1"/>
  <c r="K647" i="17"/>
  <c r="B647" i="17" l="1"/>
  <c r="K648" i="17"/>
  <c r="B648" i="17" l="1"/>
  <c r="K649" i="17"/>
  <c r="B649" i="17" l="1"/>
  <c r="K650" i="17"/>
  <c r="B650" i="17" l="1"/>
  <c r="K651" i="17"/>
  <c r="B651" i="17" l="1"/>
  <c r="K652" i="17"/>
  <c r="B652" i="17" l="1"/>
  <c r="K653" i="17"/>
  <c r="B653" i="17" l="1"/>
  <c r="K654" i="17"/>
  <c r="B654" i="17" l="1"/>
  <c r="K669" i="17"/>
  <c r="B669" i="17" l="1"/>
  <c r="K670" i="17"/>
  <c r="B670" i="17" l="1"/>
  <c r="K671" i="17"/>
  <c r="B671" i="17" l="1"/>
  <c r="K672" i="17"/>
  <c r="B672" i="17" l="1"/>
  <c r="K673" i="17"/>
  <c r="B673" i="17" l="1"/>
  <c r="K674" i="17"/>
  <c r="B674" i="17" l="1"/>
  <c r="K675" i="17"/>
  <c r="B675" i="17" l="1"/>
  <c r="K676" i="17"/>
  <c r="B676" i="17" l="1"/>
  <c r="K677" i="17"/>
  <c r="B677" i="17" l="1"/>
  <c r="K678" i="17"/>
  <c r="B678" i="17" l="1"/>
  <c r="K679" i="17"/>
  <c r="B679" i="17" l="1"/>
  <c r="K680" i="17"/>
  <c r="B680" i="17" l="1"/>
  <c r="K681" i="17"/>
  <c r="B681" i="17" l="1"/>
  <c r="K682" i="17"/>
  <c r="B682" i="17" l="1"/>
  <c r="K685" i="17"/>
  <c r="B685" i="17" l="1"/>
  <c r="K686" i="17"/>
  <c r="B686" i="17" l="1"/>
  <c r="K687" i="17"/>
  <c r="B687" i="17" l="1"/>
  <c r="K690" i="17"/>
  <c r="B690" i="17" l="1"/>
  <c r="K693" i="17"/>
  <c r="B693" i="17" l="1"/>
  <c r="K695" i="17"/>
  <c r="B695" i="17" l="1"/>
  <c r="K699" i="17"/>
  <c r="B699" i="17" l="1"/>
  <c r="K700" i="17"/>
  <c r="B700" i="17" l="1"/>
  <c r="K707" i="17"/>
  <c r="K712" i="17" s="1"/>
  <c r="B712" i="17" l="1"/>
  <c r="K713" i="17"/>
  <c r="B713" i="17" l="1"/>
  <c r="K716" i="17"/>
  <c r="B716" i="17" l="1"/>
  <c r="K717" i="17"/>
  <c r="B717" i="17" l="1"/>
  <c r="K719" i="17"/>
  <c r="B719" i="17" l="1"/>
  <c r="K724" i="17"/>
  <c r="B724" i="17" l="1"/>
  <c r="K725" i="17"/>
  <c r="B725" i="17" l="1"/>
  <c r="K726" i="17"/>
  <c r="B726" i="17" l="1"/>
  <c r="K727" i="17"/>
  <c r="B727" i="17" l="1"/>
  <c r="K731" i="17"/>
  <c r="B731" i="17" l="1"/>
  <c r="K732" i="17"/>
  <c r="B732" i="17" l="1"/>
  <c r="K733" i="17"/>
  <c r="B733" i="17" l="1"/>
  <c r="K734" i="17"/>
  <c r="B734" i="17" s="1"/>
  <c r="E45" i="59"/>
  <c r="G45" i="59" s="1"/>
  <c r="G83" i="59" s="1"/>
  <c r="G28" i="34" s="1"/>
</calcChain>
</file>

<file path=xl/sharedStrings.xml><?xml version="1.0" encoding="utf-8"?>
<sst xmlns="http://schemas.openxmlformats.org/spreadsheetml/2006/main" count="11182" uniqueCount="2724">
  <si>
    <t>SCHEDULE 1: PRELIMINARY AND GENERAL</t>
  </si>
  <si>
    <t>ITEM 
NO</t>
  </si>
  <si>
    <t>PAYMENT</t>
  </si>
  <si>
    <t>DESCRIPTION</t>
  </si>
  <si>
    <t>UNIT</t>
  </si>
  <si>
    <t>QTY</t>
  </si>
  <si>
    <t>RATE</t>
  </si>
  <si>
    <t>AMOUNT</t>
  </si>
  <si>
    <t>A1</t>
  </si>
  <si>
    <t>PRELIMINARY AND GENERAL</t>
  </si>
  <si>
    <t>SANS 1200A 8.3 (as amended)</t>
  </si>
  <si>
    <t>FIXED-CHARGE ITEMS (RELATED TO CONSTRUCTION PERIOD)</t>
  </si>
  <si>
    <t>8.3.1</t>
  </si>
  <si>
    <t>Contractual Requirements</t>
  </si>
  <si>
    <t>Sum</t>
  </si>
  <si>
    <t>8.3.2</t>
  </si>
  <si>
    <t>Establishment of Facilities on the Site</t>
  </si>
  <si>
    <t>8.3.2.1</t>
  </si>
  <si>
    <t>Facilities for Engineer (see SANS 1200 AB)</t>
  </si>
  <si>
    <t>8.3.2.1 a)</t>
  </si>
  <si>
    <t>Furnished offices (See Clause 3.2 of SANS 1200 AB, as amended in the Particular Specification)</t>
  </si>
  <si>
    <t>8.3.2.1 b)</t>
  </si>
  <si>
    <t>Telephone (See Clause 4.1 of SANS 1200 AB, as amended in the Particular Specification)</t>
  </si>
  <si>
    <t>8.3.2.1 c)</t>
  </si>
  <si>
    <t>Nameboards (2 No.) (See Clause 3.1 of SANS 1200 AB, as amended in the Particular Specification)</t>
  </si>
  <si>
    <t>8.3.2.2</t>
  </si>
  <si>
    <t>Facilities for Contractor</t>
  </si>
  <si>
    <t>8.3.2.2 a)</t>
  </si>
  <si>
    <t>Offices and storage sheds</t>
  </si>
  <si>
    <t>8.3.2.2 b)</t>
  </si>
  <si>
    <t>Workshops</t>
  </si>
  <si>
    <t>8.3.2.2 c)</t>
  </si>
  <si>
    <t>Laboratories</t>
  </si>
  <si>
    <t>8.3.2.2 d)</t>
  </si>
  <si>
    <t>Living accommodation</t>
  </si>
  <si>
    <t>8.3.2.2 e)</t>
  </si>
  <si>
    <t>Ablution and latrine facilities</t>
  </si>
  <si>
    <t>8.3.2.2 f)</t>
  </si>
  <si>
    <t>Tools and equipment</t>
  </si>
  <si>
    <t>8.3.2.2 g)</t>
  </si>
  <si>
    <t>Water supplies, electric power and communications</t>
  </si>
  <si>
    <t>8.3.2.2 h)</t>
  </si>
  <si>
    <t>Dealing with water (see SANS 1200 A 
Subclause 5.5)</t>
  </si>
  <si>
    <t>8.3.2.2 i)</t>
  </si>
  <si>
    <t>Access (See SANS 1200 A Subclause 5.8)</t>
  </si>
  <si>
    <t>PS 8.3.3</t>
  </si>
  <si>
    <t>Other Fixed-charge Obligations</t>
  </si>
  <si>
    <t>PS 8.3.3 a)</t>
  </si>
  <si>
    <t>Health &amp; Safety Obligations</t>
  </si>
  <si>
    <t>PS 8.3.3 b)</t>
  </si>
  <si>
    <t xml:space="preserve">Environmental Obligations </t>
  </si>
  <si>
    <t>PS 8.3.3 c)</t>
  </si>
  <si>
    <t xml:space="preserve">EPWP Obligations and Labour-intensive Requirements    </t>
  </si>
  <si>
    <t>PS 8.3.3 d)</t>
  </si>
  <si>
    <t xml:space="preserve">Safety PPE for EPWP Workers                                               </t>
  </si>
  <si>
    <t>PS 8.3.3 e)</t>
  </si>
  <si>
    <t xml:space="preserve">All Other Fixed-charge Obligations                                     </t>
  </si>
  <si>
    <t>8.3.4</t>
  </si>
  <si>
    <t>Removal of Site Establishment</t>
  </si>
  <si>
    <t>SANS 1200A 8.4 (as amended)</t>
  </si>
  <si>
    <t>TIME-RELATED ITEMS (FOR DURATION OF CONSTRUCTION PERIOD)</t>
  </si>
  <si>
    <t>8.4.1</t>
  </si>
  <si>
    <t>Total Carried Forward</t>
  </si>
  <si>
    <t xml:space="preserve">QTY   </t>
  </si>
  <si>
    <t>Total Brought Forward</t>
  </si>
  <si>
    <t>8.4.2</t>
  </si>
  <si>
    <t>Operation and Maintenance of Facilities on Site</t>
  </si>
  <si>
    <t>8.4.2.1</t>
  </si>
  <si>
    <t>Facilities for Engineer</t>
  </si>
  <si>
    <t>8.4.2.1 a)</t>
  </si>
  <si>
    <t>Furnished offices (See Clauses 3.2 and 5.2 of SANS 1200 AB, as amended in the Particular Specification)</t>
  </si>
  <si>
    <t>8.4.2.1 b)</t>
  </si>
  <si>
    <t>Telephone (See Clauses 4.1 and 5.4 of SANS 1200 AB, as amended in the Particular Specification)</t>
  </si>
  <si>
    <t>8.4.2.1 c)</t>
  </si>
  <si>
    <t>Nameboards (2 No.) (See Clauses 3.1 and 5.1 of SANS 1200 AB, as amended in the Particular Specification)</t>
  </si>
  <si>
    <t>PS 8.4.2.1 d)</t>
  </si>
  <si>
    <t>Survey Assistants</t>
  </si>
  <si>
    <t>PS 8.4.2.1 e)</t>
  </si>
  <si>
    <t>Survey Equipment (See Clause 4.2 of SANS 1200 AB in the Particular Specification)</t>
  </si>
  <si>
    <t>8.4.2.2</t>
  </si>
  <si>
    <t>8.4.2.2 a)</t>
  </si>
  <si>
    <t>8.4.2.2 b)</t>
  </si>
  <si>
    <t>8.4.2.2 c)</t>
  </si>
  <si>
    <t>8.4.2.2 d)</t>
  </si>
  <si>
    <t>8.4.2.2 e)</t>
  </si>
  <si>
    <t>8.4.2.2 f)</t>
  </si>
  <si>
    <t>8.4.2.2 g)</t>
  </si>
  <si>
    <t>8.4.2.2 h)</t>
  </si>
  <si>
    <t>Dealing with water (see SANS 1200 A Subclause 5.5)</t>
  </si>
  <si>
    <t>8.4.2.2 i)</t>
  </si>
  <si>
    <t>8.4.3</t>
  </si>
  <si>
    <t>Supervision for Duration of Construction</t>
  </si>
  <si>
    <t>8.4.4</t>
  </si>
  <si>
    <t>Company and Head Office Overhead Costs for the Duration of Construction</t>
  </si>
  <si>
    <t>PS 8.4.5</t>
  </si>
  <si>
    <t>Other Time-related Obligations</t>
  </si>
  <si>
    <t>PS 8.4.5 a)</t>
  </si>
  <si>
    <t>Health and Safety Obligations</t>
  </si>
  <si>
    <t>PS 8.4.5 b)</t>
  </si>
  <si>
    <t>Security Services Costs</t>
  </si>
  <si>
    <t>PS 8.4.5 c)</t>
  </si>
  <si>
    <t>Environmental Obligations</t>
  </si>
  <si>
    <t>PS 8.4.5 d)</t>
  </si>
  <si>
    <t xml:space="preserve">EPWP Obligations and Labour-intensive Requirements      </t>
  </si>
  <si>
    <t>PS 8.4.5 e)</t>
  </si>
  <si>
    <t>PS 8.4.5 f)</t>
  </si>
  <si>
    <t xml:space="preserve">All Other Time-related Obligations                                     </t>
  </si>
  <si>
    <t>C3.3.6 Clause 10.1</t>
  </si>
  <si>
    <t>FIXED-CHARGE AND VALUE-RELATED ITEMS (RELATED TO COMMISSIONING PERIOD AND DEFECTS NOTIFICATION PERIOD; EXCL MECHANICAL AND ELECTRICAL SUBCONTRACTOR/S)</t>
  </si>
  <si>
    <t>10.1.1</t>
  </si>
  <si>
    <t>Commissioning Period</t>
  </si>
  <si>
    <t>10.1.2</t>
  </si>
  <si>
    <t>Defects Notification Period</t>
  </si>
  <si>
    <t>10.1.3</t>
  </si>
  <si>
    <t>As Built Records</t>
  </si>
  <si>
    <t>10.1.4</t>
  </si>
  <si>
    <t>Operation and Maintenance Manuals</t>
  </si>
  <si>
    <t>10.1.5</t>
  </si>
  <si>
    <t>Training of Employer's Personnel</t>
  </si>
  <si>
    <t>C3.3.6 Clause 10.2</t>
  </si>
  <si>
    <t>TIME-RELATED ITEMS (RELATED TO COMMISSIONING PERIOD AND DEFECTS NOTIFICATION PERIOD; EXCL MECHANICAL AND ELECTRICAL SUBCONTRACTOR/S)</t>
  </si>
  <si>
    <t>10.2.1</t>
  </si>
  <si>
    <t>10.2.2</t>
  </si>
  <si>
    <t>SANS 1200A PS 8.5</t>
  </si>
  <si>
    <t>SUMS STATED PROVISIONALLY BY ENGINEER</t>
  </si>
  <si>
    <t>Community liaison officer salary (R4,500/month)</t>
  </si>
  <si>
    <t>Prov Sum</t>
  </si>
  <si>
    <t>Overheads, charges and profit on Community liaison officer salary</t>
  </si>
  <si>
    <t>%</t>
  </si>
  <si>
    <t>Community liaison officer cellular costs (R500/month p/m)</t>
  </si>
  <si>
    <t>Overheads, charges and profit on Community liaison officer cellular costs</t>
  </si>
  <si>
    <t>Overheads, charges and profit on formal training for EPWP workers</t>
  </si>
  <si>
    <t>Overheads, charges and profit on PSC Meetings</t>
  </si>
  <si>
    <t xml:space="preserve">Engineer’s Residential Accommodation </t>
  </si>
  <si>
    <t xml:space="preserve">Overheads, charges and profit on Engineer’s Residential Accommodation </t>
  </si>
  <si>
    <t xml:space="preserve">Relocation of Existing Services                                                     </t>
  </si>
  <si>
    <t xml:space="preserve">Overheads, charges and profit on Relocation of Existing Services  </t>
  </si>
  <si>
    <t xml:space="preserve">DAAB Members (Employer contribution)                       </t>
  </si>
  <si>
    <t xml:space="preserve">Overheads, charges and profit on DAAB Members (Employer contribution)                  </t>
  </si>
  <si>
    <t xml:space="preserve">Additional Landscaping and Environmental Rehabilitation  </t>
  </si>
  <si>
    <t xml:space="preserve">Overheads, charges and profit on Additional Landscaping and Environmental Rehabilitation  </t>
  </si>
  <si>
    <t xml:space="preserve">Connections of the Outfall Sewers at all ends (upstream and downstream)     </t>
  </si>
  <si>
    <t>Overheads, charges and profit on Connections of the Outfall Sewers at all ends</t>
  </si>
  <si>
    <t xml:space="preserve">Final surfacing of the access road post-construction    </t>
  </si>
  <si>
    <t>Prov. Sum</t>
  </si>
  <si>
    <t>Overheads, charges and profit on final surfacing of the access road post-construction</t>
  </si>
  <si>
    <t>Odour control for the duration of the works</t>
  </si>
  <si>
    <t>Overheads, charges and profit on Odour control for the duration of the works</t>
  </si>
  <si>
    <t>SANS 1200A 8.8 (as amended)</t>
  </si>
  <si>
    <t>TEMPORARY WORKS</t>
  </si>
  <si>
    <t>8.8.2</t>
  </si>
  <si>
    <t>Dealing with Traffic</t>
  </si>
  <si>
    <t>8.8.3</t>
  </si>
  <si>
    <t>Protection of Eskom overhead power lines until Construction in Vicinity is Complete</t>
  </si>
  <si>
    <t>PS 8.8.4</t>
  </si>
  <si>
    <t>Existing services</t>
  </si>
  <si>
    <t>PS 8.8.4 a)</t>
  </si>
  <si>
    <t>Establishment of specialist equipment</t>
  </si>
  <si>
    <t>No.</t>
  </si>
  <si>
    <t>PS 8.8.4 b)</t>
  </si>
  <si>
    <t>Use of specialist equipment</t>
  </si>
  <si>
    <t>Days</t>
  </si>
  <si>
    <t>PS 8.8.4 c)</t>
  </si>
  <si>
    <t>Excavation by hand in soft material to expose existing services</t>
  </si>
  <si>
    <t>m³</t>
  </si>
  <si>
    <t>8.8.5</t>
  </si>
  <si>
    <t>Cost of Survey in Terms of the Land Survey Act</t>
  </si>
  <si>
    <t>8.8.5 a)</t>
  </si>
  <si>
    <t>a) Search for and record trigonometrical survey beacons, bench marks and plot boundary pegs, and expose on completion of Works</t>
  </si>
  <si>
    <t>8.8.5 b)</t>
  </si>
  <si>
    <t>b) Protect beacons, etc., located under a) and reposition or re-establish, as instructed, by a Registered Land Surveyor on completion of the Works</t>
  </si>
  <si>
    <t>Total Carried Forward To Summary</t>
  </si>
  <si>
    <t>A2</t>
  </si>
  <si>
    <t>Months</t>
  </si>
  <si>
    <t>SCHEDULE 1: HEAD OF WORKS</t>
  </si>
  <si>
    <t>Numbering</t>
  </si>
  <si>
    <t>B1</t>
  </si>
  <si>
    <t>SANS
1200G</t>
  </si>
  <si>
    <t>CONCRETE (STRUCTURAL)</t>
  </si>
  <si>
    <t>8.1.1</t>
  </si>
  <si>
    <t>FORMWORK</t>
  </si>
  <si>
    <t>8.2</t>
  </si>
  <si>
    <t>SCHEDULED FORMWORK ITEMS</t>
  </si>
  <si>
    <t>8.2.1</t>
  </si>
  <si>
    <t>Rough:</t>
  </si>
  <si>
    <t>Vertical formwork to:</t>
  </si>
  <si>
    <t xml:space="preserve">Sides of walls </t>
  </si>
  <si>
    <t>m²</t>
  </si>
  <si>
    <t>Vertical curved formwork to:</t>
  </si>
  <si>
    <t>Sides of walls</t>
  </si>
  <si>
    <t>8.2.2</t>
  </si>
  <si>
    <t>Smooth:</t>
  </si>
  <si>
    <t>Vertical curved formwork :</t>
  </si>
  <si>
    <t>Horizontal formwork :</t>
  </si>
  <si>
    <t>Soffits of bridges or walkways propped up not exceeding 5 m high</t>
  </si>
  <si>
    <t>Conical formwork :</t>
  </si>
  <si>
    <t>Top of degritter floors (if required as back shuttering)</t>
  </si>
  <si>
    <t>8.2.5</t>
  </si>
  <si>
    <t>Narrow widths up to 300 mm wide or high:</t>
  </si>
  <si>
    <t>Floor slab edges, end of walls, sides of openings, stair risers, sides of stairs, edges of column bases etc</t>
  </si>
  <si>
    <t>m</t>
  </si>
  <si>
    <t xml:space="preserve">Curved floor slab edges </t>
  </si>
  <si>
    <t>Box out holes/form voids</t>
  </si>
  <si>
    <t>a) small, circular, of dia. up to and including 0.35m</t>
  </si>
  <si>
    <t>1) over 0.0m up to 0.5m deep</t>
  </si>
  <si>
    <t>Ø150mm Through 250mm floor</t>
  </si>
  <si>
    <t>Ø400mm Through 300mm wall</t>
  </si>
  <si>
    <t xml:space="preserve">4) over 1.0m up to 2.0m </t>
  </si>
  <si>
    <t>Ø1600mm Through 300mm wall</t>
  </si>
  <si>
    <t>b) Small, other than circular, of area up to and including 0.1m²</t>
  </si>
  <si>
    <t>120mmx80mm wall recess for channel gate</t>
  </si>
  <si>
    <t>80mmx1500mm wall recess for 
mechanical screen</t>
  </si>
  <si>
    <t>c) Large, other than circular, of area over 0.1m² up to an cinluding 0.5m²</t>
  </si>
  <si>
    <t>200mmx900mm Through 300mm wall</t>
  </si>
  <si>
    <t>8.1.2</t>
  </si>
  <si>
    <t>REINFORCEMENT</t>
  </si>
  <si>
    <t>8.3</t>
  </si>
  <si>
    <t>SCHEDULED REINFORCEMENT ITEMS</t>
  </si>
  <si>
    <t>Mild steel bars</t>
  </si>
  <si>
    <t>a) 8 mm</t>
  </si>
  <si>
    <t>t</t>
  </si>
  <si>
    <t>High-tensile steel bars</t>
  </si>
  <si>
    <t>b) 10 mm</t>
  </si>
  <si>
    <t>c) 12 mm</t>
  </si>
  <si>
    <t>d) 16 mm</t>
  </si>
  <si>
    <t>e) 20 mm</t>
  </si>
  <si>
    <t>ITEM NO</t>
  </si>
  <si>
    <t>High-tensile welded mesh reinforcement</t>
  </si>
  <si>
    <t xml:space="preserve">Type reference 888 in aprons etc </t>
  </si>
  <si>
    <t>8.1.3</t>
  </si>
  <si>
    <t>CONCRETE</t>
  </si>
  <si>
    <t>8.4</t>
  </si>
  <si>
    <t>SCHEDULED CONCRETE ITEMS</t>
  </si>
  <si>
    <t>Mass concrete: 20 MPa/20mm</t>
  </si>
  <si>
    <t>Benching in sumps, chambers, channels etc including steel float finish 
to exposed surfaces</t>
  </si>
  <si>
    <t>Blinding layer in 15 MPa/20 mm concrete</t>
  </si>
  <si>
    <t>75 mm minimum thickness</t>
  </si>
  <si>
    <t>Strength concrete: 35 MPa /20mm in water retaining structures</t>
  </si>
  <si>
    <t>Floors, footings, walls, slabs, etc.</t>
  </si>
  <si>
    <t>-</t>
  </si>
  <si>
    <t>Strength concrete: 45 MPa/20mm in water retaining structures</t>
  </si>
  <si>
    <t>Floors, footings, walls, slabs etc</t>
  </si>
  <si>
    <t>Strength concrete: 50 MPa/20mm in water retaining structures</t>
  </si>
  <si>
    <t>UNFORMED SURFACE FINISHES</t>
  </si>
  <si>
    <t>Wood-floated finish</t>
  </si>
  <si>
    <t>Top of floors, walls, slabs, etc.</t>
  </si>
  <si>
    <t>Steel-floated finish</t>
  </si>
  <si>
    <t>8.7</t>
  </si>
  <si>
    <t xml:space="preserve">GROUTING </t>
  </si>
  <si>
    <t>Proprietary shrinkage compensate grout with minimum 50 MPa compression:</t>
  </si>
  <si>
    <t>a) 20 mm Thick non-shrink grouting under base plates</t>
  </si>
  <si>
    <t>b) HD bolts, etc (Filling pockets around HD bolts)</t>
  </si>
  <si>
    <t>c) Grouting up voids, grooves or recesses after Mechanical equipment installations</t>
  </si>
  <si>
    <t>PSG 8.9</t>
  </si>
  <si>
    <t xml:space="preserve">MISCELLANEOUS WORK OTHER THAN METAL WORK: </t>
  </si>
  <si>
    <t>Ø50mm x 300 mm long uPVC sleeves 
cast-in specific pattern into dished slabs 
at screens</t>
  </si>
  <si>
    <t>Form and finish 200X200 wall chamfering</t>
  </si>
  <si>
    <t>Pre-cast concrete bollards</t>
  </si>
  <si>
    <t>Breakout of Filled Voids</t>
  </si>
  <si>
    <t>PSG 8.10</t>
  </si>
  <si>
    <t>Testing for watertightness:</t>
  </si>
  <si>
    <t>PSG 8.11</t>
  </si>
  <si>
    <t>Cast in of pipes with or without puddle flanges through concrete:</t>
  </si>
  <si>
    <t>Over 300mm and up to 400mm 
nominal bore:</t>
  </si>
  <si>
    <t>Through 300 mm thick wall</t>
  </si>
  <si>
    <t>Over 600mm and up to 800mm 
nominal bore:</t>
  </si>
  <si>
    <t>Through 250 mm thick wall</t>
  </si>
  <si>
    <t>Over 1000mm and up to 1200mm 
nominal bore:</t>
  </si>
  <si>
    <t>Over 1400mm and up to 1600mm 
nominal bore:</t>
  </si>
  <si>
    <t>PSG 8.13</t>
  </si>
  <si>
    <t>SOILCRETE</t>
  </si>
  <si>
    <t>Soilcrete filling under and around structures</t>
  </si>
  <si>
    <t>SANS
 1200H</t>
  </si>
  <si>
    <t xml:space="preserve">STRUCTURAL STEELWORK </t>
  </si>
  <si>
    <t>8.3.7</t>
  </si>
  <si>
    <t>Handrails:</t>
  </si>
  <si>
    <t>c) Handrails, HDG, 1 m high standard ball type, top or side mounted:</t>
  </si>
  <si>
    <t>Rails only (hand and knee rails):</t>
  </si>
  <si>
    <t>Horizontal</t>
  </si>
  <si>
    <t>Stanchions only</t>
  </si>
  <si>
    <t xml:space="preserve">Bends, end closures and accessories: </t>
  </si>
  <si>
    <t>90 deg bends or corners</t>
  </si>
  <si>
    <t>90 deg end closure</t>
  </si>
  <si>
    <t>HD bolts, nuts and washers for each stanchion</t>
  </si>
  <si>
    <t>Sets</t>
  </si>
  <si>
    <t>PSH 8.3.9</t>
  </si>
  <si>
    <t>Flooring, complete and installed 
with frames:</t>
  </si>
  <si>
    <t xml:space="preserve">b) Floorplate floors: </t>
  </si>
  <si>
    <t>Solid FGR/GRP panels capable of 2.0kN/m² loading</t>
  </si>
  <si>
    <t>SANS 558 type 14b grey iron manhole cover and frame</t>
  </si>
  <si>
    <t>450mmx450mm SANS 1115 stormwater grating and frame</t>
  </si>
  <si>
    <t>c) Frames and kerbs for flooring:</t>
  </si>
  <si>
    <t>GRF angle section fixed to or cast into concrete:</t>
  </si>
  <si>
    <t>50 x 50 x 5 mm</t>
  </si>
  <si>
    <t>SANS
1200LE</t>
  </si>
  <si>
    <t>STORMWATER</t>
  </si>
  <si>
    <t>8.2.9</t>
  </si>
  <si>
    <t>Brickwork (14 MPa solid clay bricks)</t>
  </si>
  <si>
    <t>230 mm thick</t>
  </si>
  <si>
    <t>Waterproofing. ABE flintcoat 3 or 
similar approved</t>
  </si>
  <si>
    <t>8.2.10</t>
  </si>
  <si>
    <t>Accessories</t>
  </si>
  <si>
    <t>32 mm x 3,5 mm thick x 400 mm long galvanized hoop iron wall anchors, shot fixed to concrete and build into brickwork joints</t>
  </si>
  <si>
    <t>SANS
1200DB</t>
  </si>
  <si>
    <t>EARTHWORKS (PIPE TRENCHES)</t>
  </si>
  <si>
    <t>Site Clearance</t>
  </si>
  <si>
    <t>c) Removal of top soil</t>
  </si>
  <si>
    <t>Excavations</t>
  </si>
  <si>
    <t xml:space="preserve">a) excavate in all materials for trenches, backfill, compact and dispose of surplus material </t>
  </si>
  <si>
    <t>Exceeding 3.0m up to 4.0m</t>
  </si>
  <si>
    <t>b) Extra-over item (8.3.1) above for:</t>
  </si>
  <si>
    <t>2) Hard rock excavations</t>
  </si>
  <si>
    <t>8.3.3</t>
  </si>
  <si>
    <t>Excavation Ancillaries</t>
  </si>
  <si>
    <t>8.3.3.1</t>
  </si>
  <si>
    <t>Make up deficiency in backfill material</t>
  </si>
  <si>
    <t>SANS
1200LB</t>
  </si>
  <si>
    <t>BEDDING (PIPES)</t>
  </si>
  <si>
    <t>Provision of bedding from trench 
excavation</t>
  </si>
  <si>
    <t>a) Selected granular material</t>
  </si>
  <si>
    <t>b) Selected fill material</t>
  </si>
  <si>
    <t>Supply only of bedding by importation</t>
  </si>
  <si>
    <t>a) From other necessary excavations or existing stock piles on site</t>
  </si>
  <si>
    <t>1) Selected granular material</t>
  </si>
  <si>
    <t>2) Selected fill blanket</t>
  </si>
  <si>
    <t xml:space="preserve">c) From commercial sources </t>
  </si>
  <si>
    <t>2) Selected fill material</t>
  </si>
  <si>
    <t>SANS
1200LD</t>
  </si>
  <si>
    <t>SEWERS</t>
  </si>
  <si>
    <t>Supply, lay Joint bed (Class 100D with spigot and socket SANS 677), and test pipline</t>
  </si>
  <si>
    <t>Ø1500mm nominal dia. R.C. pipe HDPE with lining</t>
  </si>
  <si>
    <t>Supply, lay Joint bed (Class 100D), and test pipline</t>
  </si>
  <si>
    <t xml:space="preserve">Ø700mm nominal dia. Corrugated HDPE pipe </t>
  </si>
  <si>
    <t>Ø300mm nominal dia. Corrugated HDPE pipe</t>
  </si>
  <si>
    <t>Extra over item 8.2.1 for specials:</t>
  </si>
  <si>
    <t>Rocker pipes (1.22m in length) of the following diameter:</t>
  </si>
  <si>
    <t>Ø1050mm nominal dia. R.C. pipe HDPE with lining</t>
  </si>
  <si>
    <t>TOTAL CARRIED FORWARD TO SUMMARY</t>
  </si>
  <si>
    <t>SCHEDULE 2: PRIMARY SETTLING TANKS</t>
  </si>
  <si>
    <t>B2</t>
  </si>
  <si>
    <t>Sides of columns in top of centre column inlet structure (250 x 250 mm columns with two sides curved)</t>
  </si>
  <si>
    <t>Sides of sump perimeter walls</t>
  </si>
  <si>
    <t>Sides of tank perimeter walls</t>
  </si>
  <si>
    <t>Sides of launder channel walls</t>
  </si>
  <si>
    <t>Soffits of launder channel floor propped up not exceeding 5.0 m high, curved on plan</t>
  </si>
  <si>
    <t>Sides or surfaces to form circular conical shaped channel in tank bottom</t>
  </si>
  <si>
    <t>Curved edge to No Fines concrete</t>
  </si>
  <si>
    <t xml:space="preserve">Curved launder channel floor edge </t>
  </si>
  <si>
    <t>Curved sides of centre column top</t>
  </si>
  <si>
    <t>Curved sides of appron</t>
  </si>
  <si>
    <t>Curved sides of Floors</t>
  </si>
  <si>
    <t>Ø150mm Through 300mm wall</t>
  </si>
  <si>
    <t xml:space="preserve">2) over 0.5m up to 1.0m </t>
  </si>
  <si>
    <t>Ø500mm Through 450mm floor</t>
  </si>
  <si>
    <t>Ø600mm Through 300mm wall</t>
  </si>
  <si>
    <t>1000mmx500mm through 150mm floor</t>
  </si>
  <si>
    <t>Mass concrete: 15 MPa/20mm</t>
  </si>
  <si>
    <t>Encasing around pipes</t>
  </si>
  <si>
    <t>Benching in sumps, chambers, channels etc including steel float finish to exposed surfaces</t>
  </si>
  <si>
    <t>Screed to launder channel average 75 mm thickness including steel float 
finish to top</t>
  </si>
  <si>
    <t>Blinding layer in 15 MPa/20 mm 
concrete</t>
  </si>
  <si>
    <t>Apron Slab</t>
  </si>
  <si>
    <t>Top of launder channel floors</t>
  </si>
  <si>
    <t>Top of walls</t>
  </si>
  <si>
    <t>Top of floors</t>
  </si>
  <si>
    <t>Special surface finish</t>
  </si>
  <si>
    <t>PSG 8.4.4</t>
  </si>
  <si>
    <t>Extra-over steel-floated finish to top of walls for special finishing tolerances measured by lazer to top of outside ringwalls as specified</t>
  </si>
  <si>
    <t>Electrical service duct pipes cast into concrete or soilcrete:</t>
  </si>
  <si>
    <t>63 mm Diameter HDPE class 6 
continuous sleeve pipe cast into concrete under tank floor and into centre column structure</t>
  </si>
  <si>
    <t>Extra-over 63 mm diameter HDPE sleeve for butt welded bends</t>
  </si>
  <si>
    <t>Groundwater pressure-relief valves cast into concrete floors:</t>
  </si>
  <si>
    <t>110 mm diameter (ID) x 125mm long GREG ENGINEERING type S or equal approved cast iron groundwater pressure-relief valve cast into concrete floor, including minimum 150mm long x 110mm diameter uPVC sleeve with non-woven type 
AG300 or equal approved geotextile wrapping around bottom, complete as shown on the drawings</t>
  </si>
  <si>
    <t xml:space="preserve">No. </t>
  </si>
  <si>
    <t>a) Up to 300 mm nominal bore:</t>
  </si>
  <si>
    <t>b) Over 300 mm up to 600 mm nominal bore:</t>
  </si>
  <si>
    <t>Through 450 mm high tank bottom</t>
  </si>
  <si>
    <t>In 5 700 mm high centre column 
structure</t>
  </si>
  <si>
    <t>PSG 8.12</t>
  </si>
  <si>
    <t>NO FINES CONCRETE</t>
  </si>
  <si>
    <t xml:space="preserve">100 mm NF 19 layer including unformed surface finishes: </t>
  </si>
  <si>
    <t>Under sloping floors and perimeter footing of tank</t>
  </si>
  <si>
    <t>Dry mortar layer:</t>
  </si>
  <si>
    <t>Extra-over NF layer for 10 mm dry mortar layer to top of NF concrete</t>
  </si>
  <si>
    <t>SANS
1200DK</t>
  </si>
  <si>
    <t>GABIONS AND PITCHING</t>
  </si>
  <si>
    <t>8.2.4</t>
  </si>
  <si>
    <t xml:space="preserve">Geotextile (Bidim U14) </t>
  </si>
  <si>
    <t>a) Below NF concrete under floors</t>
  </si>
  <si>
    <t>SANS
1200L</t>
  </si>
  <si>
    <t>MEDIUM PRESSURE PIPELINES</t>
  </si>
  <si>
    <t>SCHEDULED ITEMS</t>
  </si>
  <si>
    <t>Supply, lay and bed pipes complete with welded joints:</t>
  </si>
  <si>
    <t>a) 304L Stainless steel pipe</t>
  </si>
  <si>
    <t>Ø150mm Sch5S-304L S.S pipe segment 1 604mm long flanged one end and welded the other.</t>
  </si>
  <si>
    <t>Ø150mm Sch5S-304L S.S pipe segment 9 114mm welded both ends.</t>
  </si>
  <si>
    <t>Ø150mm Sch5S-304L S.S pipe 
segment 1 034mm long plain one end, one end welded and with a P.F 600mm from plain end.</t>
  </si>
  <si>
    <t>Ø500mm Sch10-304L S.S pipe segment 1 921mm welded both ends.</t>
  </si>
  <si>
    <t>Ø500mm Sch10-304L S.S pipe segment 9 913mm welded both ends.</t>
  </si>
  <si>
    <t>Ø500mm Sch10-304L S.S pipe segment 6 450mm long plain one end and welded the other.</t>
  </si>
  <si>
    <t>Ø500mm Sch10-304L S.S pipe segment 1 194mm long flanged one end and welded the other.</t>
  </si>
  <si>
    <t>c) SANS 719 Grade C, Fusion Bonded Epoxy (FBE) coated and lined, steel flanged pipes, valves and specials, drilled to SANS 1123 Table 1600/3 :</t>
  </si>
  <si>
    <t>Ø600mm  mild steel pipe segment 
13 871mm long plain both ends, with a P.F 175mm from plain end.</t>
  </si>
  <si>
    <t>8.2.6</t>
  </si>
  <si>
    <t>Extra-over item 8.2.5 for supplying and installing joints witch machined collar and steel specials couplings:</t>
  </si>
  <si>
    <t>Bends over 11.25 degree up to 22.5 
degree:</t>
  </si>
  <si>
    <t>Ø150mm 12.0° Sch5S-304L S.S  welded bends</t>
  </si>
  <si>
    <t>Ø500mm 15.5° Sch10-304L S.S  welded bends</t>
  </si>
  <si>
    <t>90° bends:</t>
  </si>
  <si>
    <t>Ø500mm 90° Sch10-304L S.S  welded bends</t>
  </si>
  <si>
    <t>SCHEDULE 3: PRIMARY SLUDGE PUMP STATION</t>
  </si>
  <si>
    <t>B3</t>
  </si>
  <si>
    <t>Ø100mm Through 200mm floor</t>
  </si>
  <si>
    <t>Ø150mm Through 200mm floor</t>
  </si>
  <si>
    <t>Type reference 888 in ground slab</t>
  </si>
  <si>
    <t>Blinding layer in 15 MPa/20mm concrete</t>
  </si>
  <si>
    <t>Top of slabs, floors, sump floors, plinths
etc.</t>
  </si>
  <si>
    <t>Up to 200 mm nominal bore:</t>
  </si>
  <si>
    <t>Through 200mm floor</t>
  </si>
  <si>
    <t>SCHEDULE 4: BALANCING TANK</t>
  </si>
  <si>
    <t>B4</t>
  </si>
  <si>
    <t>Sides of walls (external under channels and chambers)</t>
  </si>
  <si>
    <t>Sides of chamber walls</t>
  </si>
  <si>
    <t>Sides of columns</t>
  </si>
  <si>
    <t>Edge to No Fines concrete</t>
  </si>
  <si>
    <t>Grooves, chases and splays:</t>
  </si>
  <si>
    <t>150 mm x 150 mm deep cable recess in top of floors or bridges</t>
  </si>
  <si>
    <t>Small, circular up to 0,35m diameter, depths over 0.0m and up to 0,5m:</t>
  </si>
  <si>
    <t>300 mm diameter through 350 mm thick slabs for mechanical equipment</t>
  </si>
  <si>
    <t>Small, other than circular up to 0,1m² in area, depths over 0.0m and up to 0,5m:</t>
  </si>
  <si>
    <t>Up to 150 x 150 x 150 mm deep pockets in top of floors or slabs (various shapes)</t>
  </si>
  <si>
    <t>f) 32 mm</t>
  </si>
  <si>
    <t>g) 40 mm</t>
  </si>
  <si>
    <t>Benching in sumps, chambers, channels etc including steel float finish to exposed 
surfaces</t>
  </si>
  <si>
    <t>Footings under walls including wall kickers</t>
  </si>
  <si>
    <t>Walls</t>
  </si>
  <si>
    <t>Sloping floor slabs including wall kickers</t>
  </si>
  <si>
    <t>Raking floor slabs including wall kickers</t>
  </si>
  <si>
    <t>Column bases</t>
  </si>
  <si>
    <t>Columns</t>
  </si>
  <si>
    <t>Bridges and walkways</t>
  </si>
  <si>
    <t>Stairs and landings</t>
  </si>
  <si>
    <t>Top of chamber floors</t>
  </si>
  <si>
    <t>Top of stairs and landings including brushed finish</t>
  </si>
  <si>
    <t>Top of wall footings</t>
  </si>
  <si>
    <t>Top of column bases (above floor slab
level)</t>
  </si>
  <si>
    <t>Top of platforms and bridges or walkways</t>
  </si>
  <si>
    <t>Power-floated finish</t>
  </si>
  <si>
    <t>Top of sloping floors</t>
  </si>
  <si>
    <t>PSG 8.4.5</t>
  </si>
  <si>
    <t>Extra-over items 8.4.2 and 8.4.3 for aggregate of dolomitic origin in concrete mixes</t>
  </si>
  <si>
    <t>Coarse aggregate:</t>
  </si>
  <si>
    <t>15 MPa</t>
  </si>
  <si>
    <t>20 MPa</t>
  </si>
  <si>
    <t>45 MPa</t>
  </si>
  <si>
    <t>No Fines concrete</t>
  </si>
  <si>
    <t>Fine aggregate:</t>
  </si>
  <si>
    <t>Over 600 mm and up to 800 mm 
nominal bore:</t>
  </si>
  <si>
    <t>Under wall footings of tank</t>
  </si>
  <si>
    <t>Under slightly sloping floors of tank</t>
  </si>
  <si>
    <t>Under raking floors of tank</t>
  </si>
  <si>
    <t>Soilcrete filling under and around 
structures</t>
  </si>
  <si>
    <t>SANS
1200H</t>
  </si>
  <si>
    <t>8.3.6</t>
  </si>
  <si>
    <t xml:space="preserve">Holding down (HD) bolts: </t>
  </si>
  <si>
    <t>135 deg end closure</t>
  </si>
  <si>
    <t>HD bolts, nuts and washers for each 
stanchion</t>
  </si>
  <si>
    <t>8.3.8</t>
  </si>
  <si>
    <t>Ladders, complete and installed:</t>
  </si>
  <si>
    <t>Staircases, complete and installed, 
HDG:</t>
  </si>
  <si>
    <t>Staircase with seven treads, (six risers), overall size 1,75 m long x 1,3 m high, complete with handrailing to both sides of staircase</t>
  </si>
  <si>
    <t>Flooring, complete and installed with frames:</t>
  </si>
  <si>
    <t>SCHEDULE 5: BIOLOGICAL REACTOR</t>
  </si>
  <si>
    <t>B5</t>
  </si>
  <si>
    <t>Sides of wall footings (external edges exceeding 300 mm high or wide)</t>
  </si>
  <si>
    <t>Sides of channel walls</t>
  </si>
  <si>
    <t>Sides of pillars between gate openings</t>
  </si>
  <si>
    <t>Sides of platforms, walkways and bridges exceeding 300mm high</t>
  </si>
  <si>
    <t>Soffits of channel floors propped up not exceeding 5 m high</t>
  </si>
  <si>
    <t>Soffits of chamber floors propped up not exceeding 5 m high</t>
  </si>
  <si>
    <t>Soffits of bridges or walkways propped up exceeding 6m and not exceeding 7m high</t>
  </si>
  <si>
    <t>Large, circular, diameter 0,35 - 0,7m, depths over 0.0m and up to 0,5m:</t>
  </si>
  <si>
    <t>400 mm diameter through 250 mm thick slabs for mechanical equipment</t>
  </si>
  <si>
    <t>650 mm diameter through 350 mm thick slabs for mechanical equipment</t>
  </si>
  <si>
    <t>Chamber walls</t>
  </si>
  <si>
    <t xml:space="preserve">Channel walls </t>
  </si>
  <si>
    <t>Floor slabs including wall kickers</t>
  </si>
  <si>
    <t>Chamber floors including wall kickers</t>
  </si>
  <si>
    <t>Channel floors including wall kickers</t>
  </si>
  <si>
    <t>Pillars between gate openings</t>
  </si>
  <si>
    <t>Platforms</t>
  </si>
  <si>
    <t>Top of channel floors</t>
  </si>
  <si>
    <t>Top of floors and wall footings</t>
  </si>
  <si>
    <t>Sloping</t>
  </si>
  <si>
    <t>135 deg bends or knees</t>
  </si>
  <si>
    <t>a) Open grid floors:</t>
  </si>
  <si>
    <t xml:space="preserve">Heavy duty Fibre Glass Reinforced (FGR) open grid floors: </t>
  </si>
  <si>
    <t>Banded panels with 45 x 5 mm bearer bars</t>
  </si>
  <si>
    <t>SCHEDULE 6: DIVIDING CHAMBER NO 2</t>
  </si>
  <si>
    <t>Item No.</t>
  </si>
  <si>
    <t>B6</t>
  </si>
  <si>
    <t>Wall Bullnose</t>
  </si>
  <si>
    <t>Floor slab edges, end of walls, sides of openings, stair risers, sides of stairs, edges of 
column bases etc</t>
  </si>
  <si>
    <t>120mm x 80mm recess in top of floors for 
channel gates etc.</t>
  </si>
  <si>
    <t>120mm x 80mm recess  side of walls for 
channel gates etc.</t>
  </si>
  <si>
    <t>Stairs</t>
  </si>
  <si>
    <t>PSG 8.7</t>
  </si>
  <si>
    <t>Over 800 mm and up to 1000 mm nominal bore:</t>
  </si>
  <si>
    <t>Through 250 mm thick Floor</t>
  </si>
  <si>
    <t>c) Handrails, HDG, 1.0m high standard ball type, top or side mounted:</t>
  </si>
  <si>
    <t>HDG angle section with fishtail anchors cast into concrete:</t>
  </si>
  <si>
    <t>45 x 45 x 5 mm</t>
  </si>
  <si>
    <t>SCHEDULE 7: SECONDARY SETTLING TANKS</t>
  </si>
  <si>
    <t>B7</t>
  </si>
  <si>
    <t>Sides or edges of wall footings (350 mm high)</t>
  </si>
  <si>
    <t>Sides or edges of centre column head (350 mm high)</t>
  </si>
  <si>
    <t>Sides or edges of Wall (450 mm high)</t>
  </si>
  <si>
    <t>Side wall of tank</t>
  </si>
  <si>
    <t>Horizontal Curved formwork :</t>
  </si>
  <si>
    <t>Soffits of launder channel floor propped up not exceeding 5.0m high, curved on plan</t>
  </si>
  <si>
    <t>Soffit of centre column top and openings, curved on plan</t>
  </si>
  <si>
    <t>Centre column (Ø1400mm)</t>
  </si>
  <si>
    <t>Curved sides of walls</t>
  </si>
  <si>
    <t>Large, other than circular, area 0,1m² - 0,5m², depths over 0.0m and 
up to 0,5m:</t>
  </si>
  <si>
    <t>1000 x 500 mm through 300 mm thick curved wall</t>
  </si>
  <si>
    <t>Screed to launder channel average 75mm thickness including steel float 
finish to top</t>
  </si>
  <si>
    <t>Blinding layer in 15 MPa/20mm 
concrete</t>
  </si>
  <si>
    <t>Top of Sump floors</t>
  </si>
  <si>
    <t>Top of Ground slab</t>
  </si>
  <si>
    <t>Top of centre column inlet structure openings between columns</t>
  </si>
  <si>
    <t>Top of centre column</t>
  </si>
  <si>
    <t>Top of launder conical baffle slab</t>
  </si>
  <si>
    <t>Extra-over steel-floated finish to top of walls for special finishing tolerances measured by laser to top of outside ringwalls as 
specified</t>
  </si>
  <si>
    <t>d) Approved waterproof grouting in grouting up 50 mm diameter x 550 mm long sleeve pipes in bottom of tank prior to filling tank with water</t>
  </si>
  <si>
    <t>Drainage or service duct pipes cast into concrete or soilcrete:</t>
  </si>
  <si>
    <t>80 mm Diameter HDPE class 10 continuous sleeve pipe cast into concrete under tank floor and into centre 
column structure</t>
  </si>
  <si>
    <t>Extra-over 80 mm diameter HDPE sleeve for butt welded bends</t>
  </si>
  <si>
    <t>110 mm diameter (ID) x 125 mm long GREG ENGINEERING type S or equal approved cast iron groundwater pressure-relief valve cast into concrete floor, including minimum 150 mm long x 110 mm diameter uPVC sleeve with non-woven type AG300 or equal approved geotextile wrapping around bottom, complete as shown on the drawings</t>
  </si>
  <si>
    <t>Up to 300 mm nominal bore:</t>
  </si>
  <si>
    <t>Over 600mm and up to 800mm nominal bore:</t>
  </si>
  <si>
    <t>Through 450 mm thick floor</t>
  </si>
  <si>
    <t>In 7300mm centre column</t>
  </si>
  <si>
    <t>Supply and place pipes, valves and specials (short pipe runs) complete with couplings:</t>
  </si>
  <si>
    <t>a) Stainless steel welded pipes and specials, flanges drilled to SANS 1123 Table 1600/3 :</t>
  </si>
  <si>
    <t>Ø300mm Sch5S-304L S.S pipe segment 1 815mm long flanged one end and welded the other.</t>
  </si>
  <si>
    <t>Ø300mm Sch5S-304L S.S pipe segment 11 074mm welded both ends.</t>
  </si>
  <si>
    <t>Ø300mm Sch5S-304L S.S pipe 
segment 1 025mm long plain one end, one end welded and with a P.F 600mm from plain end.</t>
  </si>
  <si>
    <t>Ø750mm Sch10-304L S.S pipe segment 2 896mm welded both ends.</t>
  </si>
  <si>
    <t>Ø750mm Sch10-304L S.S pipe segment 10 952mm welded both ends.</t>
  </si>
  <si>
    <t>Ø750mm Sch10-304L S.S pipe segment 6 450mm long plain one end and welded the other.</t>
  </si>
  <si>
    <t>Extra-over item 8.2.5 for supplying and installing joints witch machined collar and  steel specials couplings:</t>
  </si>
  <si>
    <t>Ø300mm 8.0° Sch5S-304L S.S  welded bends</t>
  </si>
  <si>
    <t>Ø750mm 12.5° Sch10-304L S.S  welded bends</t>
  </si>
  <si>
    <t>Ø750mm 90° Sch10-304L S.S  welded bends</t>
  </si>
  <si>
    <t>Concentric reducers:</t>
  </si>
  <si>
    <t>Ø500mm-750mm Sch10-304L S.S 550mm concetric reducer welded one end, flanged the other</t>
  </si>
  <si>
    <t>SCHEDULE 8: RAS PUMP STATION</t>
  </si>
  <si>
    <t>B8</t>
  </si>
  <si>
    <t>Small, other than circular up to 0,1 m2 in area, depths over 0 m and up to 0,5 m:</t>
  </si>
  <si>
    <t>Ø500mm in 200mm floor</t>
  </si>
  <si>
    <t>Top of Floor</t>
  </si>
  <si>
    <t>Over 400mm and up to 600mm 
nominal bore:</t>
  </si>
  <si>
    <t>Through 200 mm thick slab</t>
  </si>
  <si>
    <t>SCHEDULE 9: SLUDGE DAY TANK</t>
  </si>
  <si>
    <t>B9</t>
  </si>
  <si>
    <t>Soffits of bridges or walkways propped up not exceeding 5.0m high</t>
  </si>
  <si>
    <t>300mm x 125mm electrical floor recess</t>
  </si>
  <si>
    <t>Small, circular up to 0,35 m diameter, depths over 0 m and up to 0,5 m:</t>
  </si>
  <si>
    <t>Ø150mm diameter through 200 mm thick slabs for mechanical equipment</t>
  </si>
  <si>
    <t>Top of wall</t>
  </si>
  <si>
    <t>20mm Solid FGR/GRP panels</t>
  </si>
  <si>
    <t>B13</t>
  </si>
  <si>
    <t>Soffits of slabs propped up not exceeding 5.0m high</t>
  </si>
  <si>
    <t>Large, other than circular over 0.1m² up to 0,5m² in area, depths over 0.0m and up to 0,5m:</t>
  </si>
  <si>
    <t>750mmx650mm</t>
  </si>
  <si>
    <t>200mmx125mm electrical floor recess</t>
  </si>
  <si>
    <t xml:space="preserve">Top of floors </t>
  </si>
  <si>
    <t>Top of slabs and roof slabs</t>
  </si>
  <si>
    <t>Through 300 mm thick slab</t>
  </si>
  <si>
    <t>HD bolts, nuts and washers for 
each stanchion</t>
  </si>
  <si>
    <t>20mm thick solid FGR panels</t>
  </si>
  <si>
    <t>40 x 40 x 5 mm</t>
  </si>
  <si>
    <t>Narrow widths up to 300mm wide or high:</t>
  </si>
  <si>
    <t>Small, circular up to 0,35m diameter, depths over 0m and up to 0,5m:</t>
  </si>
  <si>
    <t>Through 200 mm thick wall</t>
  </si>
  <si>
    <t>c) Grouting up voids, grooves or recesses after Mechanical equipment 
installations</t>
  </si>
  <si>
    <t>PSG 8.16</t>
  </si>
  <si>
    <t>Protective treatment or application to concrete:</t>
  </si>
  <si>
    <t>c) Gehopon or equal approved acid resistant paint application to concrete surfaces</t>
  </si>
  <si>
    <t>Corregated roof allowance</t>
  </si>
  <si>
    <t>PS</t>
  </si>
  <si>
    <t>Ø100, Through 300mm Wall</t>
  </si>
  <si>
    <t>Ø350, Through 300mm Wall</t>
  </si>
  <si>
    <t>Small, other than circular, up to 0,1m², depths over 0m and up to 0,5m:</t>
  </si>
  <si>
    <t>20mmx20MM GRP/FRP V-nothc wier plate recess</t>
  </si>
  <si>
    <t>Floor</t>
  </si>
  <si>
    <t>Supply and Install Precast- concrete bollards</t>
  </si>
  <si>
    <t xml:space="preserve">FRP/GRP V-Notch weir grouted in place as per detailing </t>
  </si>
  <si>
    <t>Up to 300mm nominal bore:</t>
  </si>
  <si>
    <t>Sides or edges of wall footings 
(500 mm high)</t>
  </si>
  <si>
    <t>Sides or edges of wall footings 
(350 mm high)</t>
  </si>
  <si>
    <t>External sides of digester bottom</t>
  </si>
  <si>
    <t>Sides of circular opening for gas dome in centre of dome roof slab 350 mm thick</t>
  </si>
  <si>
    <t>Soffit of chambers inside digester propped up exceeding 8 m and not exceeding 9 m high (HDPE anchor knob sheet cladding to be casted into soffit of chambers. 
HDPE cladding measured elsewhere)</t>
  </si>
  <si>
    <t>Soffit of gas dome in centre of digester dome roof propped up exceeding 17 m and not exceeding 18 m high (HDPE anchor knob sheet cladding to be casted into soffit of gas dome. HDPE cladding measured elsewhere)</t>
  </si>
  <si>
    <t>Domical formwork :</t>
  </si>
  <si>
    <t>Soffit of digester roof propped up exceeding 
9m and up to 18m high (HDPE anchor knob sheet cladding to be casted into soffit of 
dome roof. HDPE cladding measured elsewhere)</t>
  </si>
  <si>
    <t>Curved edges to slabs, stairs, gas dome, sides of openings etc</t>
  </si>
  <si>
    <t>250mm diameter openings in 250mm wall</t>
  </si>
  <si>
    <t>Benching in sumps, chambers, channels 
etc including steel float finish to exposed surfaces</t>
  </si>
  <si>
    <t>Extra-over blinding layer for 10 mm skim/plaster coat to top of blinding concrete</t>
  </si>
  <si>
    <t>Top of stairs including brushed finish</t>
  </si>
  <si>
    <t>Top of digester conical shaped floors</t>
  </si>
  <si>
    <t>Top of chamber walls</t>
  </si>
  <si>
    <t>Top of digester dome roof</t>
  </si>
  <si>
    <t>Top of digester bottom</t>
  </si>
  <si>
    <t>Polyethylene sheeting under floor 
slabs:</t>
  </si>
  <si>
    <t>250 Micron sheeting on top of skim/plaster coat and vertical to sides of structure 
bottom</t>
  </si>
  <si>
    <t>Precast Manhole as per detail drawing set PK278-SMEC-01-CIV-DRG-5000</t>
  </si>
  <si>
    <t>Depth exceed 1,0m deep but not 
exceeding 2,0 m</t>
  </si>
  <si>
    <t>Valve box cast in floor as per detail drawing set PK278-SMEC-01-CIV-DRG-5000</t>
  </si>
  <si>
    <t>2 mm Thick HDPE anchor knob sheet cladding with water- /gastight welded seem joints, fixed to inside of formwork and cast into concrete to:</t>
  </si>
  <si>
    <t>Vertical and horizontal to sides and soffits of chambers and gas domes inside 
digesters</t>
  </si>
  <si>
    <t>Inside of digester dome roof slab</t>
  </si>
  <si>
    <t>Supply and apply Sikagard 63 N two-part epoxy protective coating comprising surface preparation Sikagard 720 EPOCEM coating, 2 mm thick Sikafloor-161 primer and two coats Sikagard 63 N protective coats to:</t>
  </si>
  <si>
    <t>Top of conical floors</t>
  </si>
  <si>
    <t>Insides of conical bottom structures</t>
  </si>
  <si>
    <t>Sides of internal walls</t>
  </si>
  <si>
    <t>Sludge Digesters (watertightness and pressure testing)</t>
  </si>
  <si>
    <t>Through 500 mm thick wall</t>
  </si>
  <si>
    <t>Curved</t>
  </si>
  <si>
    <t>8.3.12</t>
  </si>
  <si>
    <t>Additional Items</t>
  </si>
  <si>
    <t>Polypropylene coated step irons</t>
  </si>
  <si>
    <t>Flooring, complete and installed with 
frames:</t>
  </si>
  <si>
    <t>PIPE TRENCHES</t>
  </si>
  <si>
    <t>Excavation</t>
  </si>
  <si>
    <t>8.3.2(a)</t>
  </si>
  <si>
    <t>Excavate in all materials for trenches, backfill, compact and dispose of surplus/unsuitable material:</t>
  </si>
  <si>
    <t>Up to 200 mm nominal diameter for total trench depth:</t>
  </si>
  <si>
    <t>Exceeding 0,0 m but not exceeding 1,0 m</t>
  </si>
  <si>
    <t>Exceeding 1,0 m but not exceeding 2,0 m</t>
  </si>
  <si>
    <t>Over 200mm up to 400mm nominal diameter for total trench depth:</t>
  </si>
  <si>
    <t>Provision of bedding from trench excavation</t>
  </si>
  <si>
    <t>8.2.2.1</t>
  </si>
  <si>
    <t>8.2.2.3</t>
  </si>
  <si>
    <t>8.2.3</t>
  </si>
  <si>
    <t>Concrete bedding cradle, Class 15/20 MPa</t>
  </si>
  <si>
    <t>Supply, lay and bed pipes complete with couplings:</t>
  </si>
  <si>
    <t>a) HDPE pipes with butt welded 
joints:</t>
  </si>
  <si>
    <t>Ø110mm SDR17 PE100</t>
  </si>
  <si>
    <t>Ø250mm SDR26 PE100</t>
  </si>
  <si>
    <t>Ø355mm SDR26 PE100</t>
  </si>
  <si>
    <t>Extra-over item 8.2.1a for supplying, laying and bedding of HDPE specials complete with butt welded welded joints:</t>
  </si>
  <si>
    <t>Bends over 45 degree up to 60 degree:</t>
  </si>
  <si>
    <t>Equal tee:</t>
  </si>
  <si>
    <t>Steel to HDPE coupling:</t>
  </si>
  <si>
    <t>Ø100mm S.S to Ø110mm HDPE PN16</t>
  </si>
  <si>
    <t>Ø100mm C.I to Ø110mm HDPE PN10</t>
  </si>
  <si>
    <t>Blank Flange:</t>
  </si>
  <si>
    <t>Ø150mm 304L S.S PN10</t>
  </si>
  <si>
    <t>Ø200mm 304L S.S PN10</t>
  </si>
  <si>
    <t>Ø900mm 304L S.S PN10</t>
  </si>
  <si>
    <t>Ø700mm 304L S.S PN10</t>
  </si>
  <si>
    <t xml:space="preserve">Supply, and place pipes valves, and 
specials. </t>
  </si>
  <si>
    <t>a) Stainless Steel, flanges drilled to SANS 1123 Table 1600/3:</t>
  </si>
  <si>
    <t>Ø100mm Sch10S-304L S.S pipe segment 10 483mm long flanged one end. One end plan with PF 625 from plain end.</t>
  </si>
  <si>
    <t>Ø100mm Sch10S-304L S.S pipe segment 1431mm long flanged both ends.</t>
  </si>
  <si>
    <t>Ø150mm Sch5S-304L S.S pipe segment 631mm long flanged one end. One end plan with PF 250 from plain end.</t>
  </si>
  <si>
    <t>Ø150mm Sch5S-304L S.S pipe segment 750mm long flanged one end. One end plan with PF 250 from plain end.</t>
  </si>
  <si>
    <t>Ø150mm Sch5S-304L S.S pipe segment 645mm long flanged one end. One end plan with PF 250 from plain end.</t>
  </si>
  <si>
    <t>Ø150mm Sch5S-304L S.S pipe segment 
1 763mm long flanged both ends.</t>
  </si>
  <si>
    <t>Ø150mm Sch5S-304L S.S pipe segment 291mm long flanged one end. One end plan with PF 125mm from plain end.</t>
  </si>
  <si>
    <t>Ø200mm Sch5S-304L S.S pipe segment 10 483mm long flanged one end, with the other end plain with PF 625mm from plain end.</t>
  </si>
  <si>
    <t>Ø200mm Sch5S-304L S.S pipe segment 670mm long flanged one end, with the other end plain with PF 250mm from plain end.</t>
  </si>
  <si>
    <t>Ø200mm Sch5S-304L S.S pipe segment 646mm long flanged one end, with the other end plain with PF 250mm from plain end.</t>
  </si>
  <si>
    <t>Ø200mm Sch5S-304L S.S pipe segment 
7 780mm long flanged one end and other 
end plain</t>
  </si>
  <si>
    <t>Ø150mm Sch5S-304L S.S pipe segment 
4 789mm long flanged both ends</t>
  </si>
  <si>
    <t>Ø150mm Sch5S-304L S.S pipe segment 
1 295mm long flanged one end and other 
end plain</t>
  </si>
  <si>
    <t>Ø150mm Sch5S-304L S.S pipe segment 
1 511mm long flanged both ends</t>
  </si>
  <si>
    <t>Ø150mm Sch5S-304L S.S pipe segment 
1 295mm long flanged one end and other end plain</t>
  </si>
  <si>
    <t>Ø900mm Sch10-304L S.S pipe segment 
2 000mm long flanged one end. One end plain with PF 420mm from plain end.</t>
  </si>
  <si>
    <t>Ø900mm Sch10-304L S.S pipe segment 
850mm long flanged one end. One end plain with PF 250mm from plain end.</t>
  </si>
  <si>
    <t>Ø700mm Sch10-304L S.S pipe segment 
850mm long flanged one end. One end plain with PF 250mm from plain end.</t>
  </si>
  <si>
    <t>Ø150mm diameter SANS 664 S.S flanged RSV gate valve PN10</t>
  </si>
  <si>
    <t>Ø100mm diameter SANS 664 CI flanged RSV gate valve PN16</t>
  </si>
  <si>
    <t>Ø150mm 90° Sch5S-304L S.S flanged</t>
  </si>
  <si>
    <t>Ø150mm 90° Sch5S-304L S.S  flanged</t>
  </si>
  <si>
    <t>Ø200mm 90° Sch5S-304L S.S  flanged</t>
  </si>
  <si>
    <t>B19</t>
  </si>
  <si>
    <t>SANS_x000D_
1200 G</t>
  </si>
  <si>
    <t>Edges of stair bases</t>
  </si>
  <si>
    <t>Stair bases</t>
  </si>
  <si>
    <t>Top of stair bases</t>
  </si>
  <si>
    <t>50 MPa</t>
  </si>
  <si>
    <t>a) Under bases (or beds):</t>
  </si>
  <si>
    <t>25 mm Thick under base plates</t>
  </si>
  <si>
    <t>SANS
1200 H</t>
  </si>
  <si>
    <t>Supply and fabrication</t>
  </si>
  <si>
    <t>8.3.1.1</t>
  </si>
  <si>
    <t>Preparation of shop detail drawings</t>
  </si>
  <si>
    <t xml:space="preserve">Sum </t>
  </si>
  <si>
    <t>8.3.1.2</t>
  </si>
  <si>
    <t>Supply and fabrication of steelwork complete with all the necessary cleats, brackets, gussets, packs, etc., as follows:</t>
  </si>
  <si>
    <t>b) Using steel to SANS 1431 Grade 300WA</t>
  </si>
  <si>
    <t>254 x 254 x 73kg H- section columns</t>
  </si>
  <si>
    <t>PC 300 x 100 Beams and stringers</t>
  </si>
  <si>
    <t>100 x 8 mm Kick-flats welded to floor 
beams</t>
  </si>
  <si>
    <t>Angle section bracing</t>
  </si>
  <si>
    <t>Angle and flat section cleats</t>
  </si>
  <si>
    <t>16 mm Thick base plates</t>
  </si>
  <si>
    <t>Delivery to Site:</t>
  </si>
  <si>
    <t>a) Normal delivery</t>
  </si>
  <si>
    <t>Erection on Site:</t>
  </si>
  <si>
    <t xml:space="preserve">Offloading, stacking on Site, and erection of steelwork </t>
  </si>
  <si>
    <t xml:space="preserve">Erection bolts: </t>
  </si>
  <si>
    <t>Grade 4.6 bolts including flat or tapered washers, as appropriate (plain)</t>
  </si>
  <si>
    <t>kg</t>
  </si>
  <si>
    <t>Grade 8.8 bolts including through hardened flat or tapered washers, as appropriate</t>
  </si>
  <si>
    <t>M16 U bolts suitable for up to 250 mm diameter pipes</t>
  </si>
  <si>
    <t>200 mm x 100 mm Neoprene padding below pipes</t>
  </si>
  <si>
    <t>M16 HVA stainless steel anchors fixed into concrete</t>
  </si>
  <si>
    <t>8 mm Thick plates</t>
  </si>
  <si>
    <t>Purpose made treads 1000 mm wide formed of 325 mm x 8 mm thick Vastrap tread plate with 6 x 40mm flat plate welded to front of tread complete with 40 x 40 x 6mm angle section supports on both sides, each support bolted with 2 x M12 bolts to stringers</t>
  </si>
  <si>
    <t>SANS_x000D_
1200 HC</t>
  </si>
  <si>
    <t xml:space="preserve">CORROSION PROTECTION OF STRUCTURAL STEELWORK </t>
  </si>
  <si>
    <t>SURFACE PREPARATION AND COATING APPLICATION</t>
  </si>
  <si>
    <t>Shopwork. Prepare surface and apply coat(s) as specified:</t>
  </si>
  <si>
    <t>Hot-rolled sections</t>
  </si>
  <si>
    <t>Floor plates (painted area)</t>
  </si>
  <si>
    <t>Handrailing (including knee rail and stanchions)</t>
  </si>
  <si>
    <t>Kick plates</t>
  </si>
  <si>
    <t>Bolts and nuts</t>
  </si>
  <si>
    <t>Sitework. Clean down surfaces, touch up damaged shop coats and apply finish coats as specified:</t>
  </si>
  <si>
    <t>B20</t>
  </si>
  <si>
    <t>SANS
1200 DB</t>
  </si>
  <si>
    <t>Exceeding 2,0 m but not exceeding 3,0 m</t>
  </si>
  <si>
    <t>Exceeding 3,0 m but not exceeding 4,0 m</t>
  </si>
  <si>
    <t>Exceeding 4,0 m but not exceeding 5,0 m</t>
  </si>
  <si>
    <t>Exceeding 5,0 m but not exceeding 6,0 m</t>
  </si>
  <si>
    <t>Exceeding 6,0 m but not exceeding 7,0 m</t>
  </si>
  <si>
    <t>Over 200 up to 400 mm nominal diameter for total trench depth:</t>
  </si>
  <si>
    <t>Over 400 up to 700 mm nominal diameter for total trench depth:</t>
  </si>
  <si>
    <t>Over 700 up to 1000 mm nominal diameter for total trench depth:</t>
  </si>
  <si>
    <t>Service portal culverts for total trench depth:</t>
  </si>
  <si>
    <t>PSDB 8.3.2(b)</t>
  </si>
  <si>
    <t>Extra-over item 8.3.2 above for:</t>
  </si>
  <si>
    <t>Intermediate excavation</t>
  </si>
  <si>
    <t>Hard rock excavation</t>
  </si>
  <si>
    <t>Hand excavation where ordered by the Engineer:</t>
  </si>
  <si>
    <t>Soft material</t>
  </si>
  <si>
    <t xml:space="preserve">Intermediate material </t>
  </si>
  <si>
    <t>Hard material</t>
  </si>
  <si>
    <t>Backfill stabilized with 5% cement  where directed by the Engineer</t>
  </si>
  <si>
    <t>Soilcrete backfill where directed by the Engineer</t>
  </si>
  <si>
    <t>8.3.2(c)</t>
  </si>
  <si>
    <t xml:space="preserve">Excavate and dispose of unsuitable material from trench bottom </t>
  </si>
  <si>
    <t>Excavation ancillaries</t>
  </si>
  <si>
    <t xml:space="preserve">Make up deficiency in backfill material </t>
  </si>
  <si>
    <t>8.3.3.1(a)</t>
  </si>
  <si>
    <t>from other necessary excavations on site</t>
  </si>
  <si>
    <t>8.3.3.1(c)</t>
  </si>
  <si>
    <t>by importation from commercial or off-site sources selected by the Contractor</t>
  </si>
  <si>
    <t>8.3.3.3</t>
  </si>
  <si>
    <t>Compaction in road reserves</t>
  </si>
  <si>
    <t>Finishing</t>
  </si>
  <si>
    <t>8.3.6.1</t>
  </si>
  <si>
    <t xml:space="preserve">Reinstate road surfaces </t>
  </si>
  <si>
    <t>a) All courses (constructed by Earthworks Contractor to receive paving or other surface finish)</t>
  </si>
  <si>
    <t>SANS_x000D_
1200 L</t>
  </si>
  <si>
    <t>Pipe System Legend:</t>
  </si>
  <si>
    <t>DWFS: DEWATERING TO FILTRATE SUMP, FILTRATE TO HEAD OF WORKS</t>
  </si>
  <si>
    <t>ICP: INTERCONNECTING PIPEWORK</t>
  </si>
  <si>
    <t>PSP: PRIMARY SLUDGE PUMPING</t>
  </si>
  <si>
    <t>PSR: PRIMARY SLUDGE RETURN</t>
  </si>
  <si>
    <t>RASR: RAS RETURN TO BIOLOGICAL REACTOR</t>
  </si>
  <si>
    <t>SDSDT: SLUDGE DIGESTER TO SLUDGE DAY TANK</t>
  </si>
  <si>
    <t>SDTDW: SLUDGE DAY TANK TO DEWATERING</t>
  </si>
  <si>
    <t>TSD: THICK SLUDGE TO DIGESTERS</t>
  </si>
  <si>
    <t>WAS: WAS TO SLUDGE DAY TANK</t>
  </si>
  <si>
    <t>WASSDLS: WAS SLUDGE DAY TANK LINEAR SCREEN</t>
  </si>
  <si>
    <t>a) HDPE pipes Class PN10 with butt welded  joints:</t>
  </si>
  <si>
    <t>Pipe system DWFS: 140 mm diameter</t>
  </si>
  <si>
    <t>Pipe system ICP: 800 mm diameter</t>
  </si>
  <si>
    <t>Pipe system PSP: 125 mm diameter</t>
  </si>
  <si>
    <t>Pipe system PSR: 125 mm diameter</t>
  </si>
  <si>
    <t>Pipe system RASR: 250 mm diameter</t>
  </si>
  <si>
    <t>Pipe system SDSDT: 110 mm diameter</t>
  </si>
  <si>
    <t>Pipe system SDSDT: 140 mm diameter</t>
  </si>
  <si>
    <t>Pipe system SDTDW: 140 mm diameter</t>
  </si>
  <si>
    <t>Pipe system TSD: 160 mm diameter</t>
  </si>
  <si>
    <t>Pipe system WAS: 200 mm diameter</t>
  </si>
  <si>
    <t>Pipe system WASSDLS: 315 mm diameter</t>
  </si>
  <si>
    <t>SST and PST pipes: 200 mm diameter</t>
  </si>
  <si>
    <t>SST and PST pipes: 400 mm diameter</t>
  </si>
  <si>
    <t>SST and PST pipes: 630 mm diameter</t>
  </si>
  <si>
    <t>Bends 11.25 degree:</t>
  </si>
  <si>
    <t xml:space="preserve">110 mm diameter </t>
  </si>
  <si>
    <t xml:space="preserve">125 mm diameter </t>
  </si>
  <si>
    <t xml:space="preserve">140 mm diameter </t>
  </si>
  <si>
    <t xml:space="preserve">160 mm diameter </t>
  </si>
  <si>
    <t xml:space="preserve">200 mm diameter </t>
  </si>
  <si>
    <t xml:space="preserve">250 mm diameter </t>
  </si>
  <si>
    <t xml:space="preserve">315 mm diameter </t>
  </si>
  <si>
    <t>400 mm diameter SR bends</t>
  </si>
  <si>
    <t>630 mm diameter SR bends</t>
  </si>
  <si>
    <t xml:space="preserve">800 mm diameter </t>
  </si>
  <si>
    <t>Bends over 11.25 degree up to 22.5 degree:</t>
  </si>
  <si>
    <t>Bends 22.5 degree:</t>
  </si>
  <si>
    <t>200 mm diameter</t>
  </si>
  <si>
    <t>Bends 45 degree:</t>
  </si>
  <si>
    <t>800 mm diameter</t>
  </si>
  <si>
    <t>Bends over 60 degree up to 89 degree:</t>
  </si>
  <si>
    <t>Bends 90 degree:</t>
  </si>
  <si>
    <t>Bends over 100 degree up to 120 
degree:</t>
  </si>
  <si>
    <t>200 mm diameter SR bends</t>
  </si>
  <si>
    <t>Stub collar end complete with Copon coated steel loose flange, drilled to table 1600/3</t>
  </si>
  <si>
    <t xml:space="preserve">400 mm diameter </t>
  </si>
  <si>
    <t xml:space="preserve">630 mm diameter </t>
  </si>
  <si>
    <t>Stub collar end complete with stainless steel loose flange, drilled to table 1600/3</t>
  </si>
  <si>
    <t>b) HDPE pipes Class PN12.5 with butt welded welded joints:</t>
  </si>
  <si>
    <t>Extra-over item 8.2.1b for supplying, laying and bedding of HDPE specials complete with butt welded welded joints:</t>
  </si>
  <si>
    <t>Stub collar end complete with stainless steel loose flange, drilled to table
1600/3</t>
  </si>
  <si>
    <t>c) HDPE pipes Class PN16 with butt welded welded joints:</t>
  </si>
  <si>
    <t>Pipe system ICP: 900 mm diameter</t>
  </si>
  <si>
    <t>Pipe system TSD: 180 mm diameter</t>
  </si>
  <si>
    <t>Pipe system WAS: 225 mm diameter</t>
  </si>
  <si>
    <t>Pipe system WASSDLS: 355 mm diameter</t>
  </si>
  <si>
    <t>SST and PST pipes: 450 mm diameter</t>
  </si>
  <si>
    <t>SST and PST pipes: 710 mm diameter</t>
  </si>
  <si>
    <t>Extra-over item 8.2.1c for supplying, laying and bedding of HDPE specials complete with butt welded welded joints:</t>
  </si>
  <si>
    <t xml:space="preserve">180 mm diameter </t>
  </si>
  <si>
    <t xml:space="preserve">225 mm diameter </t>
  </si>
  <si>
    <t xml:space="preserve">280 mm diameter </t>
  </si>
  <si>
    <t xml:space="preserve">355 mm diameter </t>
  </si>
  <si>
    <t>450 mm diameter SR bends</t>
  </si>
  <si>
    <t>710 mm diameter SR bends</t>
  </si>
  <si>
    <t xml:space="preserve">900 mm diameter </t>
  </si>
  <si>
    <t>225 mm diameter SR bends</t>
  </si>
  <si>
    <t xml:space="preserve">450 mm diameter </t>
  </si>
  <si>
    <t xml:space="preserve">710 mm diameter </t>
  </si>
  <si>
    <t>d) Stainless steel pipes complete with couplings:</t>
  </si>
  <si>
    <t>PST pipes: 200 mm diameter, t = 5mm</t>
  </si>
  <si>
    <t>Extra-over item 8.2.1d for supplying, laying and bedding of stainless steel specials complete with couplings:</t>
  </si>
  <si>
    <t>200 mm diameter SR flanged bends, drilled to table 1600/3</t>
  </si>
  <si>
    <t>a) Stainless steel flanged pipes and specials (t = minimum 5mm), flanges drilled to SANS 1123 Table 1600/3 :</t>
  </si>
  <si>
    <t>200 mm diameter x 13200 mm long pipe, flanged one end</t>
  </si>
  <si>
    <t>200 mm diameter x 1200 mm long pipe, flanged both ends</t>
  </si>
  <si>
    <t>200 mm diameter x 110 degree flanged bend</t>
  </si>
  <si>
    <t>150 mm diameter x 1500 mm long pipe, flanged one end</t>
  </si>
  <si>
    <t>150 mm diameter x 2900 mm long pipe, flanged both ends</t>
  </si>
  <si>
    <t>150 mm diameter x 4400 mm long pipe, flanged both ends</t>
  </si>
  <si>
    <t>150 mm diameter x 5900 mm long pipe, flanged both ends</t>
  </si>
  <si>
    <t xml:space="preserve">150 mm diameter x 1000 mm long puddle pipe, flanged one end  </t>
  </si>
  <si>
    <t>150 mm diameter x 90 degree flanged 
bend</t>
  </si>
  <si>
    <t>Blank flange for 150 mm diameter flanged pipe</t>
  </si>
  <si>
    <t>b) SANS 62 heavy duty, Copon coated and lined, steel flanged pipes, valves and specials, drilled to SANS 1123 Table 1600/3 :</t>
  </si>
  <si>
    <t xml:space="preserve">80 mm diameter x 1000 mm long puddle pipe, flanged both ends </t>
  </si>
  <si>
    <t xml:space="preserve">100 mm diameter x 500 mm long puddle pipe, flanged one end </t>
  </si>
  <si>
    <t xml:space="preserve">100 mm diameter x 4200 mm long pipe, flanged both ends </t>
  </si>
  <si>
    <t>100 mm diameter x 90 degree flanged 
bend</t>
  </si>
  <si>
    <t xml:space="preserve">125 mm diameter x 500 mm long puddle pipe, flanged both ends </t>
  </si>
  <si>
    <t>150 mm diameter x 250 mm long pipe, flanged one end</t>
  </si>
  <si>
    <t>150 mm diameter x 500 mm long pipe, flanged both ends</t>
  </si>
  <si>
    <t>150 mm diameter x 800 mm long pipe, flanged both ends</t>
  </si>
  <si>
    <t>150 mm diameter x 1800 mm long pipe, flanged both ends</t>
  </si>
  <si>
    <t>150 mm diameter x 3000 mm long pipe, flanged both ends</t>
  </si>
  <si>
    <t xml:space="preserve">150 mm diameter x 1000 mm long puddle pipe, flanged both ends </t>
  </si>
  <si>
    <t xml:space="preserve">150 mm diameter x 1200 mm long puddle pipe, flanged one end </t>
  </si>
  <si>
    <t xml:space="preserve">150 mm diameter x 1200 mm long puddle pipe, flanged both ends </t>
  </si>
  <si>
    <t xml:space="preserve">150 mm diameter x 2200 mm long puddle pipe, flanged both ends </t>
  </si>
  <si>
    <t xml:space="preserve">150 mm diameter x 4200 mm long puddle pipe, flanged one end </t>
  </si>
  <si>
    <t>150 mm diameter x 90 degree flanged puddle bend with one end extended by 400mm, both ends flanged and with puddle flange on extended piece</t>
  </si>
  <si>
    <t>150 mm x 100 mm diameter flanged 
reducer</t>
  </si>
  <si>
    <t xml:space="preserve">150 mm diameter equal tee, all ends flanged </t>
  </si>
  <si>
    <t xml:space="preserve">150 mm x 250 mm diameter bellmouth with 150 mm diameter end flanged </t>
  </si>
  <si>
    <t>150 mm diameter Viking Johnson flange adaptor</t>
  </si>
  <si>
    <t>150 mm diameter holderbats fixed to concrete</t>
  </si>
  <si>
    <t>150 mm diameter SANS 664 CI flanged RSV gate valve</t>
  </si>
  <si>
    <t>150 mm diameter flanged non-return valve</t>
  </si>
  <si>
    <t>200 mm diameter x 500 mm long puddle pipe, flanged one end (t = 5mm)</t>
  </si>
  <si>
    <t>250 mm diameter x 800 mm long puddle pipe, flanged both ends  (t = 5mm)</t>
  </si>
  <si>
    <t>300 mm diameter x 500 mm long puddle pipe, flanged one end (t = 5mm)</t>
  </si>
  <si>
    <t>400 mm diameter x 1800 mm long puddle pipe, flanged both ends  (t = 5mm)</t>
  </si>
  <si>
    <t>500 mm diameter x 1800 mm long puddle pipe, flanged both ends  (t = 5mm)</t>
  </si>
  <si>
    <t>500 mm diameter x 1250 mm long puddle pipe, both ends plain (t = 5mm)</t>
  </si>
  <si>
    <t>600 mm diameter x 6000 mm long puddle pipe, flanged one end with purpose made puddle flange for raking floor including one raking cut end to pipe (t = 6mm)</t>
  </si>
  <si>
    <t>700 mm diameter x 1500 mm long puddle pipe, both ends plain (t = 8mm)</t>
  </si>
  <si>
    <t>700 mm diameter x 1500 mm long pipe, flanged both ends (t = 8mm)</t>
  </si>
  <si>
    <t>700 mm diameter x 2300 mm long pipe, flanged both ends (t = 8mm)</t>
  </si>
  <si>
    <t>700 mm diameter x 9000 mm long pipe, flanged both ends (t = 8mm)</t>
  </si>
  <si>
    <t>700 mm diameter x 1400 mm long puddle pipe, flanged one end (t = 8mm)</t>
  </si>
  <si>
    <t>700 mm diameter x 5650 mm long puddle pipe, flanged one end (t = 8mm)</t>
  </si>
  <si>
    <t>700 mm x 500 mm diameter reducer, both ends plain (t = 8mm)</t>
  </si>
  <si>
    <t>700 mm diameter x 90 degree flanged bend (t = 8mm)</t>
  </si>
  <si>
    <t>700 mm diameter SANS 664 CI flanged RSV gate valve</t>
  </si>
  <si>
    <t>1000 mm diameter x 1000 mm long access/inspection opening puddle pipe, flanged one end (t = 10mm)</t>
  </si>
  <si>
    <t>Blank flange for 1000 mm diameter flanged pipe</t>
  </si>
  <si>
    <t>500 mm diameter x 1250 mm long pipe, both ends flanged (t = 5mm)</t>
  </si>
  <si>
    <t>500 mm diameter x 2250 mm long pipe, both ends flanged (t = 5mm)</t>
  </si>
  <si>
    <t>500 mm diameter x 8700 mm long pipe, both ends flanged (t = 5 mm)</t>
  </si>
  <si>
    <t>500 mm diameter x 9200 mm long pipe, both ends flanged (t = 5 mm)</t>
  </si>
  <si>
    <t>500 mm diameter x 9300 mm long pipe, both ends flanged (t = 5 mm)</t>
  </si>
  <si>
    <t>500 mm diameter equal tee piece, flanged on all ends (t = 5 mm)</t>
  </si>
  <si>
    <t>500 mm diameter 90 degree elbow, flanged both ends (t = 5mm)</t>
  </si>
  <si>
    <t xml:space="preserve">500 mm diameter PN 10 dismantling joint. </t>
  </si>
  <si>
    <t>500 mm diameter PN 10 butterfly valve.</t>
  </si>
  <si>
    <t>500 mm diameter special: flange, 90 degree elbow, puddle flange, with 300mm pipe extension with plain end (t = 5 mm)</t>
  </si>
  <si>
    <t>600 mm diameter x 6700 mm long pipe, flanged both ends (t = 5 mm)</t>
  </si>
  <si>
    <t>600 mm diameter x 7600 mm long pipe, flanged both ends (t = 5 mm)</t>
  </si>
  <si>
    <t>600 mm dimater 90 degree elbow, flanged both ends (t = 5 mm)</t>
  </si>
  <si>
    <t>600 mm diameter PN 10 EagleBurgmann metal expansion joints or similar approved.</t>
  </si>
  <si>
    <t>600 mm diameter equal tee piece, flanged on all ends (t = 5 mm)</t>
  </si>
  <si>
    <t>600 mm diameter PN 10 dismantling joint.</t>
  </si>
  <si>
    <t>600 mm diameter PN 10 butterfly valve.</t>
  </si>
  <si>
    <t>600 mm diameter spacial: flange, 1000 mm long pipe, puddle flange, 90 degree elbow, bellmouth</t>
  </si>
  <si>
    <t>8.2.11</t>
  </si>
  <si>
    <t>Anchor/Thrust blocks and pedestals</t>
  </si>
  <si>
    <t>Concrete Class 20/20 MPa</t>
  </si>
  <si>
    <t>Formwork</t>
  </si>
  <si>
    <t>Reinforcement</t>
  </si>
  <si>
    <t>8.2.12</t>
  </si>
  <si>
    <t xml:space="preserve">Concrete casing </t>
  </si>
  <si>
    <t>8.2.13</t>
  </si>
  <si>
    <t>Valve and hydrant chambers</t>
  </si>
  <si>
    <t>Valve chamber complete for pipes up to 200mm diameter</t>
  </si>
  <si>
    <t>PSL 8.2.16</t>
  </si>
  <si>
    <t>Marker blocks</t>
  </si>
  <si>
    <t>SANS
1200 LB</t>
  </si>
  <si>
    <t>SANS
1200 LE</t>
  </si>
  <si>
    <t xml:space="preserve">STORMWATER DRAINAGE </t>
  </si>
  <si>
    <t>Supply and lay portal and rectangular culverts:</t>
  </si>
  <si>
    <t>a) Complete with precast invert slabs, size (for service road crossings):</t>
  </si>
  <si>
    <t xml:space="preserve">900 x 1200 mm </t>
  </si>
  <si>
    <t xml:space="preserve">1200 x 1200 mm </t>
  </si>
  <si>
    <t xml:space="preserve">1200 x 1500 mm </t>
  </si>
  <si>
    <t xml:space="preserve">1200 x 1800 mm </t>
  </si>
  <si>
    <t>8.2.8</t>
  </si>
  <si>
    <t>Supply and install manholes, catchpits, and the like</t>
  </si>
  <si>
    <t>d) Culvert in- and outlet structures suitable for culvert size:</t>
  </si>
  <si>
    <t>POTABLE WATER</t>
  </si>
  <si>
    <t>B21</t>
  </si>
  <si>
    <t>SERVICE WATER</t>
  </si>
  <si>
    <t>FIRE WATER</t>
  </si>
  <si>
    <t>SEWER</t>
  </si>
  <si>
    <t xml:space="preserve">Not exceeding 1,0 m </t>
  </si>
  <si>
    <t>SUBSURFACE DRAINAGE</t>
  </si>
  <si>
    <t>Trench of width up to 450 mm for total depth:</t>
  </si>
  <si>
    <t>Exceeding 7,0 m but not exceeding 8,0 m</t>
  </si>
  <si>
    <t>Trench of width over 450 mm and up to 600 mm for total depth:</t>
  </si>
  <si>
    <t>Trench of width over 600 mm and up to 750 mm for total depth:</t>
  </si>
  <si>
    <t>DUCTS</t>
  </si>
  <si>
    <t>Exceeding 1,0 m but not exceeding 2,0m</t>
  </si>
  <si>
    <t>SANS_x000D_
1200 DK</t>
  </si>
  <si>
    <t>Gabions</t>
  </si>
  <si>
    <t>Surface preparation for bedding of gabions</t>
  </si>
  <si>
    <t>Construct gabions using PVC coated wire mesh</t>
  </si>
  <si>
    <t>a) Toe mattresses of depth 170 mm with diaphragms providing 2 m x 1 m cells</t>
  </si>
  <si>
    <t>b) Foundation mattresses of depth 300 mm with diaphragms providing 2 m x 1 m cells</t>
  </si>
  <si>
    <t>c) Gabions of section 1,5 m x 1,0 m for walls</t>
  </si>
  <si>
    <t>Extra-over item 8.2.2 for packing selected stone for exposed face</t>
  </si>
  <si>
    <t xml:space="preserve">Geotextile (U14) </t>
  </si>
  <si>
    <t>a) below foundation mattresses</t>
  </si>
  <si>
    <t>b) on slope behind wall</t>
  </si>
  <si>
    <t>Pitching</t>
  </si>
  <si>
    <t>Ordinary pitching of thickness at least 300 mm on slope of bank where shown on drawings</t>
  </si>
  <si>
    <t>8.2.7</t>
  </si>
  <si>
    <t>Weepholes</t>
  </si>
  <si>
    <t>Supply, lay and bed pipes complete with couplings, test and disinfect</t>
  </si>
  <si>
    <t>HDPE pipes Class PN10 with butt welded joints</t>
  </si>
  <si>
    <t>50 mm diameter</t>
  </si>
  <si>
    <t>75 mm diameter</t>
  </si>
  <si>
    <t>Extra-over item 8.2.1 for supplying, laying and bedding of specials complete with butt welded joints</t>
  </si>
  <si>
    <t xml:space="preserve">50 mm diameter </t>
  </si>
  <si>
    <t>Tees:</t>
  </si>
  <si>
    <t xml:space="preserve">50 x 50 mm diameter </t>
  </si>
  <si>
    <t>75 x 75 mm diameter</t>
  </si>
  <si>
    <t>Reducing tees:</t>
  </si>
  <si>
    <t xml:space="preserve">75 x 50 mm diameter </t>
  </si>
  <si>
    <t>50 x 20 mm diameter</t>
  </si>
  <si>
    <t>Stub ends with FBE coated mild steel backing flanges:</t>
  </si>
  <si>
    <t>HDPE/Cu adaptors:</t>
  </si>
  <si>
    <t xml:space="preserve">20 mm diameter </t>
  </si>
  <si>
    <t>End caps:</t>
  </si>
  <si>
    <t>Reducers:</t>
  </si>
  <si>
    <t xml:space="preserve">50 x 20 mm diameter </t>
  </si>
  <si>
    <t>75 x 50 mm diameter</t>
  </si>
  <si>
    <t>Extra-over item 8.2.1 for supplying, fixing and bedding of valves:</t>
  </si>
  <si>
    <t>RSV Class 16 CI flanged gate valves:</t>
  </si>
  <si>
    <t>PSL 8.2.17</t>
  </si>
  <si>
    <t>Supply and install approved 10,000 litre storage tank on and including 6 m high steel tank stand complete with concrete footings, platform, access ladder, handrailing and all connection pipework above ground including float and isolation valves etc</t>
  </si>
  <si>
    <t>90 mm diameter</t>
  </si>
  <si>
    <t>Extra-over item 8.2.1 for supplying, laying and bedding of specials complete with butt weld joints:</t>
  </si>
  <si>
    <t>90 x 90 mm diameter</t>
  </si>
  <si>
    <t>90 x 50 mm diameter</t>
  </si>
  <si>
    <t>Stub ends with FBE coated, mild steel backing flanges:</t>
  </si>
  <si>
    <t>HDPE/GMS adaptors:</t>
  </si>
  <si>
    <t>Valve chamber complete for pipes up to 200 mm diameter</t>
  </si>
  <si>
    <t>PSL 8.2.18</t>
  </si>
  <si>
    <t>Standpipes complete:</t>
  </si>
  <si>
    <t>20mm Brass heavy duty garden tap with standpipe including pipe support, hose connection, bends, fittings etc.</t>
  </si>
  <si>
    <t>PSL 8.2.19</t>
  </si>
  <si>
    <t>Emergency showers</t>
  </si>
  <si>
    <t>140 mm diameter</t>
  </si>
  <si>
    <t>250 mm diameter</t>
  </si>
  <si>
    <t>315 mm diameter</t>
  </si>
  <si>
    <t>Extra-over item 8.2.1 for supplying, laying and bedding of specials complete with couplings</t>
  </si>
  <si>
    <t>Pulled bends 11.25 degree:</t>
  </si>
  <si>
    <t>Pulled bends 22.5 degree:</t>
  </si>
  <si>
    <t>Pulled bends 45 degree:</t>
  </si>
  <si>
    <t>Pulled bends 90 degree:</t>
  </si>
  <si>
    <t>140 x 140 mm diameter</t>
  </si>
  <si>
    <t>200 x 200 mm diameter</t>
  </si>
  <si>
    <t>315 x 315 mm diameter</t>
  </si>
  <si>
    <t>200 x 140 mm diameter</t>
  </si>
  <si>
    <t>250 x 200 mm diameter</t>
  </si>
  <si>
    <t>315 x 200 mm diameter</t>
  </si>
  <si>
    <t>315 x 250 mm diameter</t>
  </si>
  <si>
    <t>315 x 140 mm diameter</t>
  </si>
  <si>
    <t>Fire hydrant tees:</t>
  </si>
  <si>
    <t xml:space="preserve">140 x 80 mm diameter </t>
  </si>
  <si>
    <t>200 x 80 mm diameter</t>
  </si>
  <si>
    <t>Stub-end with mild steel, FBE coated backing flange:</t>
  </si>
  <si>
    <t xml:space="preserve">80 mm diameter </t>
  </si>
  <si>
    <t>Extra-over item 8.2.1 for encasing joints with mastic putty and protective wrapping.</t>
  </si>
  <si>
    <t>Valve chamber complete for pipes up to 315mm diameter</t>
  </si>
  <si>
    <t>Hydrant above ground level including pyramid concrete encasement</t>
  </si>
  <si>
    <t>Encasing of pipes in concrete, Class 15/20 MPa</t>
  </si>
  <si>
    <t>a) 50 mm diameter</t>
  </si>
  <si>
    <t>b) 75 mm diameter</t>
  </si>
  <si>
    <t>b) 90 mm diameter</t>
  </si>
  <si>
    <t>a) 90 mm diameter</t>
  </si>
  <si>
    <t>b) 110 mm diameter</t>
  </si>
  <si>
    <t>c) 140 mm diameter</t>
  </si>
  <si>
    <t>a) 110 mm diameter</t>
  </si>
  <si>
    <t>a) 450 mm diameter</t>
  </si>
  <si>
    <t>b) 500 mm diameter</t>
  </si>
  <si>
    <t>c) 600 mm diameter</t>
  </si>
  <si>
    <t>d) 700 mm diameter</t>
  </si>
  <si>
    <t>e) 800 mm diameter</t>
  </si>
  <si>
    <t>SUB-SURFACE DRAINS</t>
  </si>
  <si>
    <t>SANS 
1200 LB</t>
  </si>
  <si>
    <t>c) Permeable backfill material above sub-surface drains</t>
  </si>
  <si>
    <t>3) Permeable backfill material above sub-surface drains</t>
  </si>
  <si>
    <t>b) 160 mm diameter</t>
  </si>
  <si>
    <t>c) Set of two 110 mm diameter pipes</t>
  </si>
  <si>
    <t>d) Set of three 110 mm diameter pipes</t>
  </si>
  <si>
    <t>e) Set of four 110 mm diameter pipes</t>
  </si>
  <si>
    <t>SANS_x000D_
1200 LC</t>
  </si>
  <si>
    <t>CABLE DUCTS</t>
  </si>
  <si>
    <t>Supply, lay, bed and prove duct</t>
  </si>
  <si>
    <t>110 mm diameter uPVC pipes</t>
  </si>
  <si>
    <t>160 mm diameter uPVC pipes</t>
  </si>
  <si>
    <t>Set of two 110 mm diameter uPVC pipes</t>
  </si>
  <si>
    <t>Set of three 110 mm diameter uPVC pipes</t>
  </si>
  <si>
    <t>Set of four 110 mm diameter uPVC pipes</t>
  </si>
  <si>
    <t>Extra-over ducts for closed and sealed ends:</t>
  </si>
  <si>
    <t>110 mm diameter pipes</t>
  </si>
  <si>
    <t>160 mm diameter pipes</t>
  </si>
  <si>
    <t>Draw pits/manholes</t>
  </si>
  <si>
    <t>Draw pit 600 mm x 600 mm x up to 1000mm deep complete with covers</t>
  </si>
  <si>
    <t>Cable markers</t>
  </si>
  <si>
    <t>a) Route marker for cables, water etc</t>
  </si>
  <si>
    <t>SANS
1200 LD</t>
  </si>
  <si>
    <t>Supply, lay, joint, bed (flexible pipe bedding) and test pipeline</t>
  </si>
  <si>
    <t>HDPE pipes Class PN10 with butt welded welded joints</t>
  </si>
  <si>
    <t>110 mm diameter</t>
  </si>
  <si>
    <t>Extra-over item 8.2.1 for butt welded welded specials</t>
  </si>
  <si>
    <t>110 mm diameter x 45 degree bends</t>
  </si>
  <si>
    <t>110 mm diameter end caps</t>
  </si>
  <si>
    <t xml:space="preserve">
8.2.5</t>
  </si>
  <si>
    <t>Inspection chambers, etc. 1000mm diameter precast concrete, complete with Type 4 cover and frame, for depths</t>
  </si>
  <si>
    <t xml:space="preserve">Up to 1,0 m </t>
  </si>
  <si>
    <t>Over 1,0 m and up to 2,0 m</t>
  </si>
  <si>
    <t>Over 2,0 m and up to 3,0 m</t>
  </si>
  <si>
    <t>Over 3,0 m and up to 4,0 m</t>
  </si>
  <si>
    <t>Over 4,0 m and up to 5,0 m</t>
  </si>
  <si>
    <t>Over 5,0 m and up to 6,0 m</t>
  </si>
  <si>
    <t>Extra-over item 8.2.5 for Type 2A cover and frame in road areas</t>
  </si>
  <si>
    <t>Encasing of pipes in concrete Class 20/20 MPa</t>
  </si>
  <si>
    <t>Anchor blocks, concrete Class 20/20 MPa</t>
  </si>
  <si>
    <t>Marker posts, complete and installed</t>
  </si>
  <si>
    <t>PSLE 8.2.1</t>
  </si>
  <si>
    <t>Supply and lay HDPE Class PN10 pipes with butt welded welded joints</t>
  </si>
  <si>
    <t>Supply and install manholes, catchpits, and the like complete with covers and frames</t>
  </si>
  <si>
    <t>a) 1000 mm diameter precast concrete manhole, standard depth 1,0 m</t>
  </si>
  <si>
    <t>c) Extra-over item 8.2.8a above for variation in depth of manhole from the standard depth (standard depth 1,0 m)</t>
  </si>
  <si>
    <t>d) Kerb inlets in the following depths:</t>
  </si>
  <si>
    <t>Up to 1,0 m deep</t>
  </si>
  <si>
    <t>Over 1,0 m and up to 2,0 m deep</t>
  </si>
  <si>
    <t>Over 2,0 m and up to 3,0 m deep</t>
  </si>
  <si>
    <t>e) Outlet structure</t>
  </si>
  <si>
    <t>f) 1000 mm diameter precast concrete subsurface drain sump or manhole, standard depth 2,0 m including 450 x 450 x 450 mm deep concrete sump in bottom</t>
  </si>
  <si>
    <t>g) 1200 mm diameter precast concrete 
sub-surface drain sump or manhole, standard depth 2,0m including 450 x 450 x 450 mm deep concrete sump in bottom</t>
  </si>
  <si>
    <t>h) Extra-over item 8.2.8g above for variation in depth of subsurface drain sump or manhole from the standard depth (standard depth 2,0 m)</t>
  </si>
  <si>
    <t>SUBSURFACE DRAINS</t>
  </si>
  <si>
    <t>PSLE 8.2.14</t>
  </si>
  <si>
    <t>Pipes in subsurface drains:</t>
  </si>
  <si>
    <t>a) Megaflo MEG150 perforated drainage panel system complete with joints, underneath structures</t>
  </si>
  <si>
    <t>b) Normal duty uPVC or similar approved pipes complete with couplings, underneath structures:</t>
  </si>
  <si>
    <t>100 mm internal diameter, perforated</t>
  </si>
  <si>
    <t>100 mm internal diameter, perforated, curved</t>
  </si>
  <si>
    <t>c) HDPE PN 10 pipes with butt welded welded joints:</t>
  </si>
  <si>
    <t>110 mm internal diameter</t>
  </si>
  <si>
    <t>d) Extra-over uPVC perforated pipes for specials and fittings, 100mm diameter:</t>
  </si>
  <si>
    <t>Tees or junctions 45 degree</t>
  </si>
  <si>
    <t>Bends 11,25 degree</t>
  </si>
  <si>
    <t>e) Extra-over HDPE PN10 pipes for specials and fittings (butt welded jointed), 110 mm diameter:</t>
  </si>
  <si>
    <t>Bends 45 degree</t>
  </si>
  <si>
    <t>Bends 22,5 degree</t>
  </si>
  <si>
    <t>Cleaning eye / inspection eye complete with access lid, precast concrete surround, CI cover and frame as well as all junctions, bends, pipes etc. for connection to sub-surface drains</t>
  </si>
  <si>
    <t>PSLE 8.2.15</t>
  </si>
  <si>
    <t>A4 Bidim</t>
  </si>
  <si>
    <t>PSLE 8.2.16</t>
  </si>
  <si>
    <t xml:space="preserve">Crushed stone in subsurface drains   </t>
  </si>
  <si>
    <t>PSLE 8.2.17</t>
  </si>
  <si>
    <t>Class 20/20 MPa concrete outlet structures for subsurface drains (including formwork)</t>
  </si>
  <si>
    <t>PSLE 8.2.18</t>
  </si>
  <si>
    <t>Concrete caps for subsurface drain pipes</t>
  </si>
  <si>
    <t xml:space="preserve">FERRIC CHLORIDE BUND AREA STORMWATER DRAINAGE </t>
  </si>
  <si>
    <t>Supply and lay uPVC acid resistant pipes with welded or screwed joints:</t>
  </si>
  <si>
    <t>Extra-over item 8.2.1a for screw ended specials:</t>
  </si>
  <si>
    <t>50 mm diameter x 45 degree bends</t>
  </si>
  <si>
    <t>50 mm diameter x 90 degree bends</t>
  </si>
  <si>
    <t>50 mm diameter flange or screw adaptors</t>
  </si>
  <si>
    <t>Extra-over item 8.2.1a for supplying, fixing and bedding of valves:</t>
  </si>
  <si>
    <t>50 mm diameter acid resistant PVC female screw-end gate valve with handwheel lock</t>
  </si>
  <si>
    <t>50 mm diameter acid resistant PVC flanged gate valve with handwheel lock</t>
  </si>
  <si>
    <t>B22</t>
  </si>
  <si>
    <t>SECTION 5800</t>
  </si>
  <si>
    <t>This schedule is based on COLTO Specifications</t>
  </si>
  <si>
    <t>LANDSCAPING AND PLANTING PLANTS</t>
  </si>
  <si>
    <t>Trimming:</t>
  </si>
  <si>
    <t>(a) Machine trimming</t>
  </si>
  <si>
    <t>(b) Hand trimming (provisional)</t>
  </si>
  <si>
    <t>Using machines for trimming or shaping:</t>
  </si>
  <si>
    <t>(b) Motor grader</t>
  </si>
  <si>
    <t>hour</t>
  </si>
  <si>
    <t>(c) TLB</t>
  </si>
  <si>
    <t>PS58.03</t>
  </si>
  <si>
    <t>Preparing the areas for grassing:</t>
  </si>
  <si>
    <t>(a) Ripping</t>
  </si>
  <si>
    <t>ha</t>
  </si>
  <si>
    <t>(b) Scarifying for loosening topsoil</t>
  </si>
  <si>
    <t>(c) Topsoiling within the road reserve, where the following materials are used:</t>
  </si>
  <si>
    <t>(i) Topsoil obtained from existing stock piles including unlimited free-haul distance</t>
  </si>
  <si>
    <t>(e) Providing and applying chemical fertilisers and/or soil-improvement material:</t>
  </si>
  <si>
    <t xml:space="preserve">  (ii) Superphosphate</t>
  </si>
  <si>
    <t xml:space="preserve">  (iv) 3:2:1(25)</t>
  </si>
  <si>
    <t>(f) Stockpiling of topsoil:</t>
  </si>
  <si>
    <t>(i)  including unlimited free-haul distance</t>
  </si>
  <si>
    <t>Grassing:</t>
  </si>
  <si>
    <t>(c) Hydroseeding:</t>
  </si>
  <si>
    <t>(i) Providing an approved seed mixture for hydroseeding</t>
  </si>
  <si>
    <t>(iii) Hydroseeding</t>
  </si>
  <si>
    <t>Watering the already planted grass, trees and shrubs during periods of drought experienced during the growing season</t>
  </si>
  <si>
    <t>kl</t>
  </si>
  <si>
    <t>Mowing the grass</t>
  </si>
  <si>
    <t>PS58.12</t>
  </si>
  <si>
    <t>Eco-friendly bio-degradable erosion protection fabric (soil Saver or similar)</t>
  </si>
  <si>
    <t>B23</t>
  </si>
  <si>
    <t>HEAD OF WORKS</t>
  </si>
  <si>
    <t>PSG 8.5</t>
  </si>
  <si>
    <t>JOINTS</t>
  </si>
  <si>
    <t>a) Preparation and levelling of horizontal concrete surfaces at top of kickers in concrete walls and columns (where steel kicker channel sections are used) to receive Type 2 construction joint (elsewhere measured), in:</t>
  </si>
  <si>
    <t xml:space="preserve">Walls up to 300 mm thick </t>
  </si>
  <si>
    <t xml:space="preserve">Walls exceeding 400 mm and up to 500 mm thick </t>
  </si>
  <si>
    <t>b) Construction joints as detailed on the drawings and/or specified in the project specifications:</t>
  </si>
  <si>
    <t>Joint Type 1 in floors complete with Sika Swell S-2, 20 x 20 mm Sikaflex PRO-3i sealer and 300 mm wide Sikadur-Combiflex SG-20P 2mm thick tape</t>
  </si>
  <si>
    <t>Joint Type 2 in walls complete with Sika Swell S-2, 20 x 20 mm Sikaflex PRO-3i sealers and 300 mm wide Sikadur-Combiflex SG-20P 2mm thick tape</t>
  </si>
  <si>
    <t>c) Movement joints as detailed on the drawings and/or specified in the project specifications:</t>
  </si>
  <si>
    <t>Joint Type 3 complete with 20 mm Jointex filler, 20 x 20 mm Sikaflex PRO-3i sealer and 300 mm wide Sikadur-Combiflex SG-20P 2mm thick tape in:</t>
  </si>
  <si>
    <t>Floors up to 300 mm thick</t>
  </si>
  <si>
    <t>Slabs up to 300 mm thick</t>
  </si>
  <si>
    <t>Joint Type 4 complete with 20 mm Jointex filler, 20 x 20 mm Sikaflex PRO-3i sealers and 300 mm wide Sikadur-Combiflex SG-20P 2mm thick tape in:</t>
  </si>
  <si>
    <t xml:space="preserve">Walls exceeding 300 mm and up to 500mm thick </t>
  </si>
  <si>
    <t>Kicker Joints</t>
  </si>
  <si>
    <t>Notes:</t>
  </si>
  <si>
    <t>1. Kicker steel channel sections shall include all cutting to lengths to suit structure dimensions</t>
  </si>
  <si>
    <t>2. Kicker steel channel sections are not measured at upstand beams, kerbs etc</t>
  </si>
  <si>
    <t>3. Kicker steel channel sections are only required at external walls and columns and certain internal walls (where required by the Engineer) for water retaining structures and are not measured for all internal walls or columns</t>
  </si>
  <si>
    <t>d) Steel  channel sections (100 x 50 PFC) at kickers in walls and columns, placed with legs horizontal and secured fixed to the Engineer's approval:</t>
  </si>
  <si>
    <t>Straight to walls up to 300 mm thick (both sides of walls measured)</t>
  </si>
  <si>
    <t>Straight to walls exceeding 400 mm and up to 500 mm thick (both sides of walls measured)</t>
  </si>
  <si>
    <t xml:space="preserve">Curved on plan to not exceeding 300 mm radius to walls </t>
  </si>
  <si>
    <t>Curved on plan to exceeding 300 mm radius to walls up to 300 mm thick (both sides of walls measured)</t>
  </si>
  <si>
    <t xml:space="preserve">250 Micron sheeting on top of concrete blinding layer or skim/plaster coat on top of No Fines concete  
</t>
  </si>
  <si>
    <t>PRIMARY SETTLING TANKS</t>
  </si>
  <si>
    <t>PRIMARY SLUDGE PUMP STATION</t>
  </si>
  <si>
    <t>BALANCING TANK</t>
  </si>
  <si>
    <t>Straight to walls up to 300 mm thick (both sides of walls measured) and columns</t>
  </si>
  <si>
    <t>BIOLOGICAL REACTOR</t>
  </si>
  <si>
    <t>Joint Type 1 in slabs complete with Sika Swell S-2, 20 x 20 mm Sikaflex PRO-3i sealers and 300 mm wide Sikadur-Combiflex SG-20P 2mm thick tape</t>
  </si>
  <si>
    <t>Floors exceeding 300 mm and up to 500mm thick</t>
  </si>
  <si>
    <t xml:space="preserve">Walls exceeding 300 mm and up to 500 mm thick </t>
  </si>
  <si>
    <t>DIVIDING CHAMBER NO 2</t>
  </si>
  <si>
    <t>SECONDARY SETTLING TANKS</t>
  </si>
  <si>
    <t>RAS PUMP STATION</t>
  </si>
  <si>
    <t>SLUDGE DAY TANK</t>
  </si>
  <si>
    <t>PINCH VALVE CHAMBER</t>
  </si>
  <si>
    <t>Straight to columns projecting from wall line surface</t>
  </si>
  <si>
    <t>WASHWATER DAY TANK</t>
  </si>
  <si>
    <t xml:space="preserve">Walls exceeding 300 mm and up to 400 mm thick </t>
  </si>
  <si>
    <t>Straight to walls exceeding 300 mm and up to 400 mm thick (both sides of walls measured)</t>
  </si>
  <si>
    <t>THIN SLUDGE TANK</t>
  </si>
  <si>
    <t>THICK SLUDGE TANK</t>
  </si>
  <si>
    <t>FILTRATE SUMP</t>
  </si>
  <si>
    <t>FERRIC CHLORIDE BULK TANKS</t>
  </si>
  <si>
    <t>PRECIPITATION TANK</t>
  </si>
  <si>
    <t>WAS DAY TANK</t>
  </si>
  <si>
    <t>Curved on plan to exceeding 300 mm radius to walls exceeding 300 mm and up to 400 mm thick (both sides of walls measured)</t>
  </si>
  <si>
    <t>SLUDGE DIGESTERS</t>
  </si>
  <si>
    <t xml:space="preserve">Walls exceeding 400 mm and up to 500mm thick </t>
  </si>
  <si>
    <t>Curved on plan to exceeding 300 mm radius to walls exceeding 400 mm and up to 500mm thick (both sides of walls measured)</t>
  </si>
  <si>
    <t>STEEL STAIRCASES AND BRIDGES</t>
  </si>
  <si>
    <t>SCUM SEPARATING TANK</t>
  </si>
  <si>
    <t xml:space="preserve">Walls up to 250 mm thick </t>
  </si>
  <si>
    <t>c) Steel  channel sections (100 x 50 PFC) at kickers in walls and columns, placed with legs horizontal and secured fixed to the Engineer's approval:</t>
  </si>
  <si>
    <t>B24</t>
  </si>
  <si>
    <t>PC</t>
  </si>
  <si>
    <t>CONCRETE RETAINING BLOCK WALLS</t>
  </si>
  <si>
    <t>Patented earth retaining systems:</t>
  </si>
  <si>
    <t>Löffelstein precast concrete blocks of type L500</t>
  </si>
  <si>
    <t>5.002</t>
  </si>
  <si>
    <t>Excavation for patented earth retaining systems:</t>
  </si>
  <si>
    <t>a) In soft material for:</t>
  </si>
  <si>
    <t xml:space="preserve">Block wall foundation </t>
  </si>
  <si>
    <t>Excavation at back of block wall to construct drainage system</t>
  </si>
  <si>
    <t>b) Extra over sub-item 5.002(a) for excavation in hard material</t>
  </si>
  <si>
    <t>5.003</t>
  </si>
  <si>
    <t>Concrete bases for earth retaining systems, Class 30/Mpa, dolomitic aggregate</t>
  </si>
  <si>
    <t>PSD 8.3.4</t>
  </si>
  <si>
    <t>Importing of materials:</t>
  </si>
  <si>
    <t>Permeable material from commercial sources in filling behind earth retaining sysytems</t>
  </si>
  <si>
    <t xml:space="preserve">PLATFORM PAVING </t>
  </si>
  <si>
    <t>SANS
1200 D</t>
  </si>
  <si>
    <t>EARTHWORKS</t>
  </si>
  <si>
    <t>Bulk excavation</t>
  </si>
  <si>
    <t>Excavate in all materials and use for embankment or backfill or dispose, as ordered:</t>
  </si>
  <si>
    <t>Embankments or berms (excavation to reduce levels under platform paving)</t>
  </si>
  <si>
    <t>Dispose off-site at unspecified site selected by the Contractor</t>
  </si>
  <si>
    <t>8.3.2(b)</t>
  </si>
  <si>
    <t>Extra over item 8.3.2(a) for excavation in:</t>
  </si>
  <si>
    <t>Intermediate material</t>
  </si>
  <si>
    <t>Hard rock material</t>
  </si>
  <si>
    <t>PSD 8.3.14</t>
  </si>
  <si>
    <t>Extra over items 8.3.2(a) and 8.3.3(a) for temporary stockpiling</t>
  </si>
  <si>
    <t>PSD 8.3.15</t>
  </si>
  <si>
    <t>Extra over items 8.3.2(a) and 8.3.3(a) for disposing of spoil material on a site provided by the Contractor</t>
  </si>
  <si>
    <t>SANS_x000D_
1200 DM</t>
  </si>
  <si>
    <t>EARTHWORKS (ROADS, SUBGRADE)</t>
  </si>
  <si>
    <t>Treatment of road-bed:</t>
  </si>
  <si>
    <t>8.3.3(a)</t>
  </si>
  <si>
    <t xml:space="preserve">Road-bed preparation and compaction of material </t>
  </si>
  <si>
    <t>Compact to 90 % mod. AASHTO maximum density</t>
  </si>
  <si>
    <t>8.3.3(b)</t>
  </si>
  <si>
    <t>In-place treatment of road-bed in intermediate or hard material by</t>
  </si>
  <si>
    <t>Ripping</t>
  </si>
  <si>
    <t>PSDM 8.3.5</t>
  </si>
  <si>
    <t>Selected layer using material from designated borrow pits or excavation:</t>
  </si>
  <si>
    <t>Compacted to 90 % of modified AASHTO maximum density (G7 material from stockpiles using material from PSD 8.3.14 above)</t>
  </si>
  <si>
    <t>Compacted to 93 % of modified AASHTO maximum density (G7 material from stockpiles using material from PSD 8.3.14 above)</t>
  </si>
  <si>
    <t>PSDM 8.3.17</t>
  </si>
  <si>
    <t>Extra over items 8.3.4, 8.3.5 and 8.3.16 for obtaining material from commercial sources</t>
  </si>
  <si>
    <t>PSDM 8.3.18</t>
  </si>
  <si>
    <t>Final finishing and cleaning up of the site of the works</t>
  </si>
  <si>
    <t>SANS
1200 ME</t>
  </si>
  <si>
    <t>SUBBASE</t>
  </si>
  <si>
    <t>PSME 8.3.2</t>
  </si>
  <si>
    <t>Construct the subbase course with material from designated excavations:</t>
  </si>
  <si>
    <t>a) Construct subbase course with material from excavations, select and stockpile or place on the road</t>
  </si>
  <si>
    <t xml:space="preserve">b) Construct subbase course with material from stockpile </t>
  </si>
  <si>
    <t>PSME 8.3.3</t>
  </si>
  <si>
    <t>Construct the subbase course with materials from commercial sources</t>
  </si>
  <si>
    <t>8.3.5</t>
  </si>
  <si>
    <t>Process material by the following processes:</t>
  </si>
  <si>
    <t>Stabilization</t>
  </si>
  <si>
    <t>Stabilizing agent</t>
  </si>
  <si>
    <t>Portland cement</t>
  </si>
  <si>
    <t>PSME 8.3.11</t>
  </si>
  <si>
    <t>Treatment of subbase or base with:</t>
  </si>
  <si>
    <t>Weed-killer</t>
  </si>
  <si>
    <t>Insecticide</t>
  </si>
  <si>
    <t>SANS
1200 MJ</t>
  </si>
  <si>
    <t>SEGMENTED PAVING</t>
  </si>
  <si>
    <t>Provision of edge restraints</t>
  </si>
  <si>
    <t>PSMJ 8.2.2</t>
  </si>
  <si>
    <t>Construction of paving complete:</t>
  </si>
  <si>
    <t xml:space="preserve">Type S-A blocks, 60 mm thick </t>
  </si>
  <si>
    <t>Rolling to locked-up condition</t>
  </si>
  <si>
    <t xml:space="preserve">Trial section </t>
  </si>
  <si>
    <t>SANS_x000D_
1200 MK</t>
  </si>
  <si>
    <t>KERBING AND CHANNELLING</t>
  </si>
  <si>
    <t>PSMK 8.2.1</t>
  </si>
  <si>
    <t>Concrete kerbing</t>
  </si>
  <si>
    <t>Precast concrete kerbing to SANS 927, Figure 8a, mountable:</t>
  </si>
  <si>
    <t>Radius up to 4 m</t>
  </si>
  <si>
    <t>Radius over 4 m up to 20 m</t>
  </si>
  <si>
    <t>Radius over 20 m and straight sections</t>
  </si>
  <si>
    <t>B25</t>
  </si>
  <si>
    <t>SANS
1200 C</t>
  </si>
  <si>
    <t>SITE CLEARANCE</t>
  </si>
  <si>
    <t>CLEAR SITE</t>
  </si>
  <si>
    <t>PSC8.2.1</t>
  </si>
  <si>
    <t xml:space="preserve">Clear and grub </t>
  </si>
  <si>
    <t>Reclear surfaces (where ordered by Engineer)</t>
  </si>
  <si>
    <t>Restricted excavation</t>
  </si>
  <si>
    <t>PSD 8.3.3(a)</t>
  </si>
  <si>
    <t>Excavate for restricted foundations, footings and pipe trenches in all materials and use for backfill or embankment or dispose:</t>
  </si>
  <si>
    <t>Structures</t>
  </si>
  <si>
    <t>Trenches</t>
  </si>
  <si>
    <t xml:space="preserve"> 8.3.3(b)</t>
  </si>
  <si>
    <t>Extra over item 8.3.3(a) for excavation in:</t>
  </si>
  <si>
    <t>PSD 8.3.3(b)(5)</t>
  </si>
  <si>
    <t>Hard rock excavation without using explosives</t>
  </si>
  <si>
    <t>PSD 8.3.3(c)</t>
  </si>
  <si>
    <t>Extra over item 8.3.3(a) for hand excavation</t>
  </si>
  <si>
    <t>PSD 8.3.4(a)</t>
  </si>
  <si>
    <t>PSD 8.3.4(d)</t>
  </si>
  <si>
    <t>Extra over items 8.3.2 and 8.3.3 for importation of material from other excavations on site</t>
  </si>
  <si>
    <t>Extra excavation in all materials to provide working space around structures (for outside formwork)</t>
  </si>
  <si>
    <t>PSD 8.3.10</t>
  </si>
  <si>
    <t>Topsoiling (obtained from existing stockpiles)</t>
  </si>
  <si>
    <t>PSDM 8.3.3(a)</t>
  </si>
  <si>
    <t>Compact to 93 % mod. AASHTO maximum density</t>
  </si>
  <si>
    <t>Compact to 95 % mod. AASHTO maximum density (existing 200 mm thick subbase compacted to 95% mod. AASHTO density to be ripped or scarified and re-compacted after stabilization as measured in 1200 ME)</t>
  </si>
  <si>
    <t>COLTO SECTION 3300</t>
  </si>
  <si>
    <t>MASS EARTHWORKS</t>
  </si>
  <si>
    <t>33.13</t>
  </si>
  <si>
    <t>Finishing-off cut and fill slopes, medians and interchange areas:</t>
  </si>
  <si>
    <t>Cut slopes</t>
  </si>
  <si>
    <t>Fill slopes</t>
  </si>
  <si>
    <t>Construct the subbase course with materials from commercial sources (shortfall of material in existing subbase)</t>
  </si>
  <si>
    <t xml:space="preserve">Stabilization (existing 200 mm thick subbase constructed by others, ripped and scarified to enable stabilization processing. Ripping, scarifying and compaction measured in 1200 DM) </t>
  </si>
  <si>
    <t>Stabilization (shortfall of material in existing subbase)</t>
  </si>
  <si>
    <t>CEM II (as approved by the Engineer)</t>
  </si>
  <si>
    <t>Type S-A blocks, 60 mm thick</t>
  </si>
  <si>
    <t>Precast concrete kerbing to SANS 927, Figure 7:</t>
  </si>
  <si>
    <t>Concrete kerbing and channelling combined</t>
  </si>
  <si>
    <t xml:space="preserve">Precast concrete to SANS 927, Type battered, Figure 7 kerb with 600 mm wide cast-in-situ class 20/20 MPa concrete channel: </t>
  </si>
  <si>
    <t>Chutes, typical designs:</t>
  </si>
  <si>
    <t>Prefabricated Class 20/20 MPa concrete chutes down side slopes</t>
  </si>
  <si>
    <t>Cast-in-situ concrete chutes (measured by components) down side slopes:</t>
  </si>
  <si>
    <t>Concrete class 25/20 MPa</t>
  </si>
  <si>
    <t>Formwork, smooth surface</t>
  </si>
  <si>
    <t>Ancillaries:</t>
  </si>
  <si>
    <t>8.2.6.1</t>
  </si>
  <si>
    <t>Inlet, outlet, transition and similar structures (typical designs):</t>
  </si>
  <si>
    <t>Inlet structures for chutes down side slopes, class 20/20 MPa concrete, complete</t>
  </si>
  <si>
    <t xml:space="preserve">Outlet structures for chutes down side slopes, class 20/20 MPa concrete, complete with prefabricated reinforced-concrete blocks, class 20/20 MPa </t>
  </si>
  <si>
    <t>8.2.6.2</t>
  </si>
  <si>
    <t>Inlet, outlet, transition and similar structures (measured by components):</t>
  </si>
  <si>
    <t>a) Excavations in soft and intermediate material</t>
  </si>
  <si>
    <t>b) Concrete, specified strength 20 MPa</t>
  </si>
  <si>
    <t>c) Formwork:</t>
  </si>
  <si>
    <t xml:space="preserve">1) Internal face </t>
  </si>
  <si>
    <t xml:space="preserve">2) External face </t>
  </si>
  <si>
    <t>d) Steel reinforcement</t>
  </si>
  <si>
    <t>e) Sprayed bitumen emulsion primer</t>
  </si>
  <si>
    <t>Concrete screed below chute, where and as ordered only</t>
  </si>
  <si>
    <t>SANS_x000D_
1200 MM</t>
  </si>
  <si>
    <t>ANCILLARY ROADWORKS</t>
  </si>
  <si>
    <t>PERMANENT ROAD SIGNS</t>
  </si>
  <si>
    <t>Sign faces with painted or galvanized (as stated) background. Symbols, characters, legend and borders in engineering grade retro-reflective material with signboards constructed from:</t>
  </si>
  <si>
    <t>c) Chromadek or approved painted galvanized sheet steel (1,6 mm thick), of area:</t>
  </si>
  <si>
    <t>Up to 2 m2</t>
  </si>
  <si>
    <t xml:space="preserve">Over 2 m2 up to 10 m2 </t>
  </si>
  <si>
    <t xml:space="preserve">Over 10 m2 up to 15 m2 </t>
  </si>
  <si>
    <t>Extra over item 8.3.1 for using</t>
  </si>
  <si>
    <t>a) Engineering grade retro-reflective background (Class II)</t>
  </si>
  <si>
    <t>b) High intensity grade retro-reflective background, characters, symbols, legend and borders (</t>
  </si>
  <si>
    <t>Sign Supports</t>
  </si>
  <si>
    <t>b) Steel tubing galvanized, with minimum wall thickness 3.5 mm:</t>
  </si>
  <si>
    <t xml:space="preserve">Outside diameter of 50 mm </t>
  </si>
  <si>
    <t xml:space="preserve">Outside diameter of 150 mm </t>
  </si>
  <si>
    <t>Excavation for sign supports and backfilling with:</t>
  </si>
  <si>
    <t>In-situ material</t>
  </si>
  <si>
    <t>Soilcrete</t>
  </si>
  <si>
    <t>ROAD MARKINGS</t>
  </si>
  <si>
    <t>Non-reflectorized paint applied at nominal rate of 0,42 l/m2 (or proprietary brand roadmarking material applied at a nominal rate of 0.40 l/m2)</t>
  </si>
  <si>
    <t>a) White lines (broken or unbroken):</t>
  </si>
  <si>
    <t>100 mm wide</t>
  </si>
  <si>
    <t>km</t>
  </si>
  <si>
    <t>150 mm wide</t>
  </si>
  <si>
    <t>b) Yellow lines (broken or unbroken):</t>
  </si>
  <si>
    <t>c) White characters and symbols</t>
  </si>
  <si>
    <t>d) Yellow characters and symbols</t>
  </si>
  <si>
    <t>e) Traffic island markings (any colour)</t>
  </si>
  <si>
    <t>Variation in rate of application from that stated for item 8.4.1</t>
  </si>
  <si>
    <t>a) White paint</t>
  </si>
  <si>
    <t>litre</t>
  </si>
  <si>
    <t>b) Yellow paint</t>
  </si>
  <si>
    <t>d) Proprietary brand roadmarking material</t>
  </si>
  <si>
    <t>Setting out and premarking:</t>
  </si>
  <si>
    <t>a) Lines (excluding traffic island markings, characters and symbols)</t>
  </si>
  <si>
    <t>b) Special markings, lettering and symbols</t>
  </si>
  <si>
    <t>PSA 8.5</t>
  </si>
  <si>
    <t>b) For work to be executed by the Employer or a nominated subcontractor:</t>
  </si>
  <si>
    <t>Other special tests requested by the Engineer</t>
  </si>
  <si>
    <t>Overheads, charges and profit on PS8.5(b) above</t>
  </si>
  <si>
    <t>B26</t>
  </si>
  <si>
    <t>Soffit of Floors propped not exceeding 5.0m</t>
  </si>
  <si>
    <t>Floor slab edges, end of walls, sides of openings, etc</t>
  </si>
  <si>
    <t>80mmx120mm recess for channel gate</t>
  </si>
  <si>
    <t>Benching in sumps, chambers, channels 
etc including steel float finish to 
exposed surfaces</t>
  </si>
  <si>
    <t xml:space="preserve">HD BOLTS AND MISCELLANEOUS METAL WORK: </t>
  </si>
  <si>
    <t>Supply and install Parshall Flumes, manufactured from minimum 4.5 mm thick stainless steel 304L sheeting, complete with floors, sides, throat, bracing, welding, fixing anchors etc and cast into concrete channel in exact position:</t>
  </si>
  <si>
    <t>Prefabricated 304L Stainless steel 1.0 Foot flume to fit structure as shown on the 
drawings</t>
  </si>
  <si>
    <t xml:space="preserve">250 Micron sheeting on top of concrete blinding layer  </t>
  </si>
  <si>
    <t>BR Channel</t>
  </si>
  <si>
    <t>SST Channels</t>
  </si>
  <si>
    <t>Ø75mm uPVC stilling wells at flume</t>
  </si>
  <si>
    <t>Over 800 and up to 1000mm nominal bore:</t>
  </si>
  <si>
    <t>Ø1000mm HDPE</t>
  </si>
  <si>
    <t>PSG 8.17</t>
  </si>
  <si>
    <t>Supply and delivery of linear scale plates excluding pointers for parshall flumes</t>
  </si>
  <si>
    <t>PSG 8.18</t>
  </si>
  <si>
    <t>Installation, calibration, testing, commissioning and maintenance of linear scale plates excluding pointers for parshall flumes</t>
  </si>
  <si>
    <t>c) Handrails, HDG, 1m high standard ball type, top or side mounted:</t>
  </si>
  <si>
    <t>22.5 deg knees or corners</t>
  </si>
  <si>
    <t>135 deg knees or corners</t>
  </si>
  <si>
    <t>Banded panels with 45 x 5mm bearer bars</t>
  </si>
  <si>
    <t>a) HDPE SDR17 PE100 pipes (short runs), valves and specials:</t>
  </si>
  <si>
    <t>Ø75mm 1 000mm plain one end, butt welded the other end</t>
  </si>
  <si>
    <t>Ø75mm 2 000mm plain one end, butt welded the other end</t>
  </si>
  <si>
    <t>Extra-over item 8.2.5 for supplying, and installing joint with machined collars and special coulings</t>
  </si>
  <si>
    <t>90.00 degree bends:</t>
  </si>
  <si>
    <t>Ø75mm HDPE SDR17 PE100</t>
  </si>
  <si>
    <t>B27</t>
  </si>
  <si>
    <t>Chapter 2: Particular Specification PE: Dayworks</t>
  </si>
  <si>
    <t>DAYWORKS</t>
  </si>
  <si>
    <t>Refer to Particular Specification PE: Dayworks applicable to this Schedule 28: Dayworks</t>
  </si>
  <si>
    <t>A. Labour (rates to include overheads, charges and profit):</t>
  </si>
  <si>
    <t>Unskilled</t>
  </si>
  <si>
    <t>hrs</t>
  </si>
  <si>
    <t>Semi-skilled</t>
  </si>
  <si>
    <t>Skilled</t>
  </si>
  <si>
    <t>Supervisor</t>
  </si>
  <si>
    <t xml:space="preserve">Foremen </t>
  </si>
  <si>
    <t>Tradesmen</t>
  </si>
  <si>
    <t>Artisan</t>
  </si>
  <si>
    <t>B. Vehicles, plant and equipment (rates to include overheads, fuel, operator's costs, charges and profit)</t>
  </si>
  <si>
    <t>Motor grader: Over 100 kW and 12 ton mass</t>
  </si>
  <si>
    <t>Loader: Rubber tyred from 60 kW and up to 100 kW and 12 ton mass</t>
  </si>
  <si>
    <t>Loader: Rubber tyred, 127 kW</t>
  </si>
  <si>
    <t>Excavator, 20 ton</t>
  </si>
  <si>
    <t>Excavator, 30 ton</t>
  </si>
  <si>
    <t>Hydraulic excavator (backactor), more than 60 kW with bucket at least 500 mm wide</t>
  </si>
  <si>
    <t>Bulldozer more than 70 kW</t>
  </si>
  <si>
    <t>D7 crawler dozer, 179 kW</t>
  </si>
  <si>
    <t>Mobile crane 15 ton</t>
  </si>
  <si>
    <t>Smooth drum roller, 10 ton</t>
  </si>
  <si>
    <t>TLB, 1 m³</t>
  </si>
  <si>
    <t>Low-bed tractor and trailer, 30 ton</t>
  </si>
  <si>
    <t>Tipper truck, more than 12 m³ capacity</t>
  </si>
  <si>
    <t>Tipper truck, more than 5 m³ capacity</t>
  </si>
  <si>
    <t>Vibrating roller more than 80 kW and 10ton mass</t>
  </si>
  <si>
    <t>Water trucks up to 12 kilolitre capacity</t>
  </si>
  <si>
    <t>Vibrating plate compactor with minimum capacity of 2 kW</t>
  </si>
  <si>
    <t>Flat bed truck equipped with hydraulic crane of more than 2 t capacity</t>
  </si>
  <si>
    <t>Flat bed truck equipped with hydraulic crane of more than 6 t capacity</t>
  </si>
  <si>
    <t>Compressor: Up to 10 m³/minute</t>
  </si>
  <si>
    <t>Standby generator</t>
  </si>
  <si>
    <t>Concrete mixer: Over 400 kilolitre capacity</t>
  </si>
  <si>
    <t>Heavy duty weld set, 100Amp</t>
  </si>
  <si>
    <t>Light delivery vehicle, 2400cc</t>
  </si>
  <si>
    <t>Batching plant, 40 m³/hr</t>
  </si>
  <si>
    <t>C. Materials charges:</t>
  </si>
  <si>
    <t>Percentage allowance on the net delivered cost of materials actually used in Dayworks</t>
  </si>
  <si>
    <t>B28</t>
  </si>
  <si>
    <t>Restricted excavation:</t>
  </si>
  <si>
    <t>Up to 2,0 m deep:</t>
  </si>
  <si>
    <t>Channels and catch pits</t>
  </si>
  <si>
    <t>Trench below subsoils to construct C4 subbase course</t>
  </si>
  <si>
    <t>Exceeding 2,0 m but not exceeding 4,0 m deep:</t>
  </si>
  <si>
    <t>8.3.9</t>
  </si>
  <si>
    <t>Extra over for backfill or for fill material against structures</t>
  </si>
  <si>
    <t>BULK WASH WATER</t>
  </si>
  <si>
    <t>Excavation:</t>
  </si>
  <si>
    <t>Excavation ancillaries:</t>
  </si>
  <si>
    <t>DRYING BED DRAINAGE</t>
  </si>
  <si>
    <t>Over 400 up to 600 mm nominal diameter for total trench depth:</t>
  </si>
  <si>
    <t>Over 600 up to 800 mm nominal diameter for total trench depth:</t>
  </si>
  <si>
    <t>Compact to 90 % mod. AASHTO maximum density (bottom of structures)</t>
  </si>
  <si>
    <t>Compacted to 93 % of modified AASHTO maximum density (layer thickness 150mm - G6 material)</t>
  </si>
  <si>
    <t>External sides of catch pit walls</t>
  </si>
  <si>
    <t>External sides of channel walls (below pavement slabs)</t>
  </si>
  <si>
    <t>Insides of catch pit walls</t>
  </si>
  <si>
    <t xml:space="preserve">Sides of ramps </t>
  </si>
  <si>
    <t>Soffits of ramp slab propped up not exceeding 5 m high</t>
  </si>
  <si>
    <t>f) 25 mm</t>
  </si>
  <si>
    <t>g) 32 mm</t>
  </si>
  <si>
    <t>Strength concrete: Unreinforced concrete with 4.1 Flexural strength in:</t>
  </si>
  <si>
    <t>190 mm Thick pavement slabs to falls</t>
  </si>
  <si>
    <t>190 mm Thick x 2000 mm wide x 150 mm deep V - shaped drain channels to falls</t>
  </si>
  <si>
    <t xml:space="preserve">190 mm Thick access road pavement slabs </t>
  </si>
  <si>
    <t>Ramps</t>
  </si>
  <si>
    <t>Catch pit floors including wall kickers</t>
  </si>
  <si>
    <t>Catch pit walls</t>
  </si>
  <si>
    <t>Channel walls</t>
  </si>
  <si>
    <t>Ramp slabs</t>
  </si>
  <si>
    <t>Top of ramps</t>
  </si>
  <si>
    <t>Top of catch pit and channel floors</t>
  </si>
  <si>
    <t>Top of pavement slabs to falls including special care curing as required by the Engineer</t>
  </si>
  <si>
    <t>Top of 2000 mm wide V - shaped drain channels to falls including special care curing as required by the Engineer</t>
  </si>
  <si>
    <t>Broom or brush non-slip finish</t>
  </si>
  <si>
    <t>Top of access road pavement slabs including special care curing as required by the Engineer</t>
  </si>
  <si>
    <t>35 MPa</t>
  </si>
  <si>
    <t>4.1 Flexural strength concrete</t>
  </si>
  <si>
    <t>Joints in structures:</t>
  </si>
  <si>
    <t>Joint Type 1 in floors complete with Sika Swell S-2, 20 x 20 mm Sikaflex PRO-3i sealer and 300 mm wide Sikadur-Combiflex SG-20P 2 mm thick tape</t>
  </si>
  <si>
    <t>Joint Type 2 in walls complete with Sika Swell S-2, 20 x 20 mm Sikaflex PRO-3i sealers and 300 mm wide Sikadur-Combiflex SG-20P 2 mm thick tape</t>
  </si>
  <si>
    <t>Joint Type 3 complete with 20 mm Jointex filler, 20 x 20 mm Sikaflex PRO-3i sealer and 300 mm wide Sikadur-Combiflex SG-20P 2 mm thick tape:</t>
  </si>
  <si>
    <t>Joint Type 4 complete with 20 mm Jointex filler, 20 x 20 mm Sikaflex PRO-3i sealers and 300 mm wide Sikadur-Combiflex SG-20P 2 mm thick tape:</t>
  </si>
  <si>
    <t>d) Steel channel sections (100 x 50 PFC) at kickers in walls and columns, placed with legs horizontal and secured fixed to the Engineer's approval:</t>
  </si>
  <si>
    <t>Joints in pavement slabs, roads etc:</t>
  </si>
  <si>
    <t>e) Construction joints as detailed on the drawings and/or specified in the project specifications:</t>
  </si>
  <si>
    <t>Diamond plate dowel joint between 190mm thick pavement slabs, complete with 6 x 115 mm diamond dowels at 450mm centres, pocket former with vertical tight fit, 10 x 35 mm reamed saw cut with polyurethane sealer along top, formwork etc</t>
  </si>
  <si>
    <t>Key and tied toggle joint between 190 mm thick pavement slabs, V - shaped channels and road slabs, complete with Y12 x 950 mm long tie bars at 800 mm centres, 10 x 35 mm reamed saw cut with polyurethane sealer along top, formwork etc</t>
  </si>
  <si>
    <t>f) Saw cut joints as detailed on the drawings and/or specified in the project specifications:</t>
  </si>
  <si>
    <t>Saw cut joint 3 x 50 mm deep complete with 10 x 35 mm deep reamed top and 10 x 35 mm deep polyurethane sealer</t>
  </si>
  <si>
    <t>250 Micron sheeting under concrete pavement slabs</t>
  </si>
  <si>
    <t>50 mm Diameter x 200 mm long uPVC drainage sleeve pipe cast vertically into concrete</t>
  </si>
  <si>
    <t>Channels</t>
  </si>
  <si>
    <t>Catch pits</t>
  </si>
  <si>
    <t>Over 400 mm and up to 600 mm nominal bore:</t>
  </si>
  <si>
    <t>Over 600 mm and up to 800 mm nominal bore:</t>
  </si>
  <si>
    <t>Through up to 250 mm thick wall</t>
  </si>
  <si>
    <t>SANS
 1200 H</t>
  </si>
  <si>
    <t>Horizontal or raking</t>
  </si>
  <si>
    <t>22.5 deg end closure</t>
  </si>
  <si>
    <t>RS 40 HDG banded panels with 40 x 4,5mm bearer bars</t>
  </si>
  <si>
    <t>b) Frames and kerbs for flooring:</t>
  </si>
  <si>
    <t>HDG angle section bolted to concrete:</t>
  </si>
  <si>
    <t>8.2.1(a)</t>
  </si>
  <si>
    <t>HDPE pipes Class PN16 with compression joints and fittings</t>
  </si>
  <si>
    <t>Extra-over item 8.2.1(a) for supplying, laying and bedding of specials complete with compression couplings</t>
  </si>
  <si>
    <t>Flange adaptors:</t>
  </si>
  <si>
    <t>HDPE/ GMS or Cu flange adaptors:</t>
  </si>
  <si>
    <t>8.2.1(b)</t>
  </si>
  <si>
    <t>HDPE pipes Class PN16 with butt welded  joints:</t>
  </si>
  <si>
    <t>180 mm diameter</t>
  </si>
  <si>
    <t>225 mm diameter</t>
  </si>
  <si>
    <t>Extra-over item 8.2.1(b) for supplying, laying and bedding of HDPE specials complete with butt welded welded joints:</t>
  </si>
  <si>
    <t xml:space="preserve">180 x 180 mm diameter </t>
  </si>
  <si>
    <t>225 x 225 mm diameter</t>
  </si>
  <si>
    <t>180 x 180 x 50 mm diameter branch</t>
  </si>
  <si>
    <t>225 x 225 x 140 mm diameter branch</t>
  </si>
  <si>
    <t>225 x 225 x 50 mm diameter branch</t>
  </si>
  <si>
    <t xml:space="preserve">180 x 50 mm diameter </t>
  </si>
  <si>
    <t>225 x 180 mm diameter</t>
  </si>
  <si>
    <t>Extra-over item 8.2.1(b) for supplying, fixing and bedding of valves:</t>
  </si>
  <si>
    <t xml:space="preserve">150 mm diameter </t>
  </si>
  <si>
    <t>175 mm diameter</t>
  </si>
  <si>
    <t>Valve chamber complete for pipes up to 225mm diameter</t>
  </si>
  <si>
    <t xml:space="preserve">   </t>
  </si>
  <si>
    <t>a) 140 mm diameter</t>
  </si>
  <si>
    <t>b) 180 mm diameter</t>
  </si>
  <si>
    <t>c) 225 mm diameter</t>
  </si>
  <si>
    <t>Supply and lay concrete pipe culverts with  spigot and socket joints (SANS 677) on class B bedding:</t>
  </si>
  <si>
    <t>a) 450 mm nominal diameter class 100D</t>
  </si>
  <si>
    <t>b) 525 mm nominal diameter class 100D</t>
  </si>
  <si>
    <t>c) 600 mm nominal diameter class 100D</t>
  </si>
  <si>
    <t>d) 675 mm nominal diameter class 100D</t>
  </si>
  <si>
    <t>e) 750 mm nominal diameter class 100D</t>
  </si>
  <si>
    <t>Extra over item 8.2.1 for cutting end units for culverts on site:</t>
  </si>
  <si>
    <t>a) 450 mm nominal diameter straight cut</t>
  </si>
  <si>
    <t>b) 525 mm nominal diameter straight cut</t>
  </si>
  <si>
    <t>c) 600 mm nominal diameter straight cut</t>
  </si>
  <si>
    <t>d) 675 mm nominal diameter straight cut</t>
  </si>
  <si>
    <t>e) 750 mm nominal diameter straight cut</t>
  </si>
  <si>
    <t>a) Normal duty uPVC or similar approved pipes complete with couplings, underneath V - shaped drain slabs:</t>
  </si>
  <si>
    <t>b) Extra-over uPVC perforated pipes for specials and fittings, 100mm diameter:</t>
  </si>
  <si>
    <t>End caps</t>
  </si>
  <si>
    <t>A4 Bidim (around subsoil pipes and stone filling)</t>
  </si>
  <si>
    <t xml:space="preserve">Crushed stone in subsurface drains, compacted  </t>
  </si>
  <si>
    <t>Subsurface drainage systems:</t>
  </si>
  <si>
    <t>Flo-Drain or similar approved subsoil drainage system comprising Flownet 500 core with Bidim A2 filter jacket in 2 m widths, jointed together to form a continious mat under concrete floor slabs</t>
  </si>
  <si>
    <t>Construct the subbase course with material excavated in all materials from commercial sources:</t>
  </si>
  <si>
    <t>150 mm Thick C4 stabilized material compacted to 95% of modified AASHTO density (including stabilization process, stabilizing agent etc):</t>
  </si>
  <si>
    <t>Under pavement slabs, access road and V - shaped drain channels</t>
  </si>
  <si>
    <t>In bottom of subsoil trench</t>
  </si>
  <si>
    <t>SANS
1200 MH</t>
  </si>
  <si>
    <t>ASPHALT BASE AND SURFACING</t>
  </si>
  <si>
    <t>PRIME COAT</t>
  </si>
  <si>
    <t>8.5.1</t>
  </si>
  <si>
    <t>Prime coat using:</t>
  </si>
  <si>
    <t>Invert bitumen emulsion at a rate of 0.8/litre/m2</t>
  </si>
  <si>
    <t>8.5.5</t>
  </si>
  <si>
    <t>Variations in quantities of prime:</t>
  </si>
  <si>
    <t xml:space="preserve">Invert bitumen emulsion </t>
  </si>
  <si>
    <t>Precast concrete mountable kerbing to SANS 927, Figure 8c:</t>
  </si>
  <si>
    <t>Overheads, charges and profit on PSA8.5(b) above</t>
  </si>
  <si>
    <t>B29</t>
  </si>
  <si>
    <t>Remove topsoil to nominal depth of 150mm, stockpile and maintain</t>
  </si>
  <si>
    <t>PSDM 8.3.4</t>
  </si>
  <si>
    <t>Cut to fill</t>
  </si>
  <si>
    <t>Compact to 93 % mod. AASHTO maximum density (layer thicknessess of 200 mm and less)</t>
  </si>
  <si>
    <t>Borrow to fill</t>
  </si>
  <si>
    <t>Compacted to 93 % of modified AASHTO maximum density (layer thickness 150 mm - G6 material)</t>
  </si>
  <si>
    <t>PSDM 8.3.6</t>
  </si>
  <si>
    <t>Extra over items 8.3.4, 8.3.5 and 8.3.16 for excavating and breaking down material in:</t>
  </si>
  <si>
    <t>Hard excavation</t>
  </si>
  <si>
    <t>PSDM 8.3.7</t>
  </si>
  <si>
    <t>Cut to spoil from</t>
  </si>
  <si>
    <t>Soft excavation</t>
  </si>
  <si>
    <t>8.3.11</t>
  </si>
  <si>
    <t>Extra-over items 8.3.2, 8.3.4, or 8.3.5 for temporary stockpiling of material (only on written istructions from the Engineer)</t>
  </si>
  <si>
    <t>200 mm Thick G6 materialcompacted to 95% of modified AASHTO density</t>
  </si>
  <si>
    <t>d) Stabilization</t>
  </si>
  <si>
    <t>SANS_x000D_
1200 MF</t>
  </si>
  <si>
    <t>BASE</t>
  </si>
  <si>
    <t>Construct base with material from commercial sources</t>
  </si>
  <si>
    <t>a) Gravel material</t>
  </si>
  <si>
    <t>PSMF 8.3.5</t>
  </si>
  <si>
    <t>CEM II as approved by Engineer</t>
  </si>
  <si>
    <t>TACK COAT</t>
  </si>
  <si>
    <t>8.5.3</t>
  </si>
  <si>
    <t>Spray surface using emulsion:</t>
  </si>
  <si>
    <t>30% stable-grade emulsion</t>
  </si>
  <si>
    <t>Variations in quantity of emulsion:</t>
  </si>
  <si>
    <t>ASPHALT SURFACING</t>
  </si>
  <si>
    <t>8.5.4</t>
  </si>
  <si>
    <t>Continuously graded surfacing using:</t>
  </si>
  <si>
    <t>A-R1 modified binder, 30 mm thick</t>
  </si>
  <si>
    <t>Variations in quantities of bituminous binder:</t>
  </si>
  <si>
    <t>A-R1 modified binder</t>
  </si>
  <si>
    <t xml:space="preserve">Reclear surfaces (only on instructions from the Engineer): </t>
  </si>
  <si>
    <t>Strips, 2m wide for new fencing</t>
  </si>
  <si>
    <t>Take down existing fences:</t>
  </si>
  <si>
    <t>1,2m high barbed wire stock fence and deliver to Employers' yard in Polokwane</t>
  </si>
  <si>
    <t>1,2m high x 4,2m wide farm gate complete with gate posts and deliver to Employers' yard in Polokwane</t>
  </si>
  <si>
    <t>No</t>
  </si>
  <si>
    <t>PSC 8.2.13</t>
  </si>
  <si>
    <t>Take down and re-erect existing fences:</t>
  </si>
  <si>
    <t>1,2m high barbed wire stock fence and erect in new temporary position on the Site as instructed by the Engineer</t>
  </si>
  <si>
    <t>1,2m high x 4,2m wide farm gate complete with gate posts and erect in new temporary position on the Site as instructed by the Engineer</t>
  </si>
  <si>
    <t>Concrete kerb 200mm wide x 300mm deep in ground along bottom of fencing including all necessary excavations, formwork, joints etc cast between concrete post bases with top of kerb flush with ground surface including steel float finish to exposed top surface</t>
  </si>
  <si>
    <t>PE</t>
  </si>
  <si>
    <t>FENCING</t>
  </si>
  <si>
    <t>PE.01</t>
  </si>
  <si>
    <t>Supply and erection of new fencing material:</t>
  </si>
  <si>
    <t>PE.01.01</t>
  </si>
  <si>
    <t>Medium security invisable type cut resistant strengthened welded mesh panel fencing system comprising 2,4m high x approximately 3m wide panels in minimum 3mm dia vertical and horizontal wires with approximately 76,2 x 25mm aperture size and four anti-climb V- or similar shaped panel horizontal bends, standard security type posts minimum 3m long at 3m centres complete with 400 x 400 x 600mm deep class 15 MPa reinforced concrete post bases in ground with all components fully galvanized</t>
  </si>
  <si>
    <t>PE.01.02</t>
  </si>
  <si>
    <t>Extra over for cutting standard width panel to exact width to suit boundary dimensions</t>
  </si>
  <si>
    <t>PE.01.03</t>
  </si>
  <si>
    <t>Extra over 2,4m high medium security fence panels with approximately 76,2 x 25mm aperture size for high security panels with approximately 76,2 x 12,7mm aperture size</t>
  </si>
  <si>
    <t>PE.01.04</t>
  </si>
  <si>
    <t>Extra over medium security fence panels 2,4m high including posts, etc for alu-galvanized coating for extra corrosion protection (measured per meter length of 2,4m high fencing and gates)</t>
  </si>
  <si>
    <t>PE.01.05</t>
  </si>
  <si>
    <t>Extra over high security fence panels 2,4m high including posts, etc for alu-galvanized coating for extra corrosion protection (measured per meter length of 2,4m high fencing and gates)</t>
  </si>
  <si>
    <t>PE.01.06</t>
  </si>
  <si>
    <t>Additional medium security invisable type cut resistant strengthened welded mesh panel fencing system with approximately 76,2 x 25mm aperture size in irregular shapes/sizes in stream or donga crossings including all cutting, waste, longer posts etc to match fencing and securely fixed in position with all components fully galvanized</t>
  </si>
  <si>
    <t>PE.01.07</t>
  </si>
  <si>
    <t>Extra over additional medium security fencing with approximately 76,2 x 25mm aperture size in stream and donga crossings for high security fencing with approximately 76,2 x 12,7mm aperture size</t>
  </si>
  <si>
    <t>PE.01.08</t>
  </si>
  <si>
    <t>Spike rails with ribbed/flared spikes securely fixed along top of fencing and gates, fully galvanized</t>
  </si>
  <si>
    <t>PE.02</t>
  </si>
  <si>
    <t>New gates:</t>
  </si>
  <si>
    <t>PE.02.01</t>
  </si>
  <si>
    <t>Sliding gate 6m wide x 2,4m high to match medium security fencing system with approximately 76,2 x 25mm aperture size welded mesh panels complete with steel framing, bracing, mesh panel covering, posts, rails, guide posts, rollers, guides and guide wheels, locking system, concrete foundation or footing for rails etc, fully galvanized</t>
  </si>
  <si>
    <t>PE.02.02</t>
  </si>
  <si>
    <t>Extra over 6m wide x 2,4m high medium security fence sliding gate with approximately 76,2 x 25mm aperture size welded mesh panels for high security sliding gate with approximately 76,2 x 12,7mm aperture size panels, fully galvanized</t>
  </si>
  <si>
    <t>PE.02.03</t>
  </si>
  <si>
    <t>Remote controlled electrical motor for 6m wide sliding gate complete with back-up battery pack, electrical connection, gear rail, installation, base/foundation etc (to be approved by Electrical Engineer)</t>
  </si>
  <si>
    <t>SANS 
1200 C</t>
  </si>
  <si>
    <t>SECTION: SITE CLEARANCE</t>
  </si>
  <si>
    <t>Clear and grub Site (Pipe Structures etc)</t>
  </si>
  <si>
    <t>Clear and grub pipeline route (10 m wide)</t>
  </si>
  <si>
    <t>Remove and grub large trees and tree stumps of girth Over and up to</t>
  </si>
  <si>
    <t>Over 1 m and up to 2 m</t>
  </si>
  <si>
    <t>Over 2 m and up to 3 m</t>
  </si>
  <si>
    <t>5.0</t>
  </si>
  <si>
    <t>Re-clear surfaces (provisional) (where ordered by Engineer)</t>
  </si>
  <si>
    <t>PS 8.2.5</t>
  </si>
  <si>
    <t>Take down existing fences</t>
  </si>
  <si>
    <t>Clear hedge and, where not scheduled separately, fence</t>
  </si>
  <si>
    <t>Dismantle and remove pipelines (not encased in concrete), electricity transmission lines, cables, etc.</t>
  </si>
  <si>
    <t>Dismantle and remove pipelines encased in concrete</t>
  </si>
  <si>
    <t>PS 8.2.8</t>
  </si>
  <si>
    <t>Demolish and remove structures/buildings and dismantle steelwork, etc.</t>
  </si>
  <si>
    <t>Concrete structures with footprint of 200m² and less, independent of height</t>
  </si>
  <si>
    <t>Brick Structures with footprint of 100m² and less, independent of height</t>
  </si>
  <si>
    <t>Cart materials and debris to unspecified sites and dump (provisional)</t>
  </si>
  <si>
    <t>t.km</t>
  </si>
  <si>
    <t>Remove topsoil to nominal depth 150mm, stockpile, and maintain</t>
  </si>
  <si>
    <t>PS 8.2.11</t>
  </si>
  <si>
    <t>Temporary fencing or hoarding:</t>
  </si>
  <si>
    <t xml:space="preserve">(a)  For keeping cattle out of from deep excavations </t>
  </si>
  <si>
    <t>(b)  For keeping pedestrians out of deep excavations</t>
  </si>
  <si>
    <t>SANS 
1200 D</t>
  </si>
  <si>
    <t>SECTION : EARTHWORKS</t>
  </si>
  <si>
    <t>EXCAVATION</t>
  </si>
  <si>
    <t>Drainage Sump (PK278-CP-2B-MP-003)</t>
  </si>
  <si>
    <t>Outlet Structure (PK278-CP-2B-MP-004)</t>
  </si>
  <si>
    <t>Extra-over items B3.1  to  B3.4  for excavation in:</t>
  </si>
  <si>
    <t>Boulder material, Class A</t>
  </si>
  <si>
    <t>Boulder material, Class B</t>
  </si>
  <si>
    <t>RESTRICTED EXCAVATION</t>
  </si>
  <si>
    <t xml:space="preserve">5) Hard rock excavation without using explosives </t>
  </si>
  <si>
    <t>IMPORT MATERIAL</t>
  </si>
  <si>
    <t>PS 8.3.4 (a)</t>
  </si>
  <si>
    <t>Extra over 8.3.2 and 8.3.3 for Materials from borrow pits and Commercial Sources</t>
  </si>
  <si>
    <t>PS 8.3.4 (d)</t>
  </si>
  <si>
    <t>Extra over 8.3.2 and 8.3.3 for the Importation of material from other excavations on site</t>
  </si>
  <si>
    <t>m³.km</t>
  </si>
  <si>
    <t>500.0</t>
  </si>
  <si>
    <t>Extra-over for backfill or fill material against structures</t>
  </si>
  <si>
    <t>FINISHINGS</t>
  </si>
  <si>
    <t>8.3.10</t>
  </si>
  <si>
    <t>Topsoiling</t>
  </si>
  <si>
    <t>Grassing</t>
  </si>
  <si>
    <t xml:space="preserve">SECTION : PIPE TRENCHES (see drawing PK278-CP-2B-MP-003) </t>
  </si>
  <si>
    <t>PS 8.3.2 (a)</t>
  </si>
  <si>
    <t>Excavate in all materials for trenches backfill, compact, and dispose of surplus/unsuitable material, for pipes:</t>
  </si>
  <si>
    <t>3) Over 900 up to 1200 mm diam. (nominal) for total trench depth:</t>
  </si>
  <si>
    <t>PS 8.3.2 (b)</t>
  </si>
  <si>
    <t>Extra-over items B4.10 to B4.17 incl. for (prov):</t>
  </si>
  <si>
    <t>1) Intermediate excavation</t>
  </si>
  <si>
    <t>2) Hard rock excavation</t>
  </si>
  <si>
    <t xml:space="preserve">3) Hand excavation and backfill where ordered by the Engineer </t>
  </si>
  <si>
    <t>4) Cement-Stabilised (5%) backfill where directed by Engineer</t>
  </si>
  <si>
    <t>5) Soil-crete backfill where directed by Engineer</t>
  </si>
  <si>
    <t>8.3.2 (c)</t>
  </si>
  <si>
    <t>Excavate and dispose of unsuitable material from trench bottom (Provisional)</t>
  </si>
  <si>
    <t>Shore trench for depths as and when instructed by the Engineer (Provisional)</t>
  </si>
  <si>
    <t>Exceeding 1,5 m but not exceeding 2,5 m</t>
  </si>
  <si>
    <t>Exceeding 2,5 m but not exceeding 3,5 m</t>
  </si>
  <si>
    <t>SECTION : BEDDING (see drawing PK278-CP-2B-MP-003)</t>
  </si>
  <si>
    <t>Provision of Bedding from Trench Excavations</t>
  </si>
  <si>
    <t>PS 8.2.1.1</t>
  </si>
  <si>
    <t>Without the need for screening or other treatments:</t>
  </si>
  <si>
    <t>PS 8.2.1.2</t>
  </si>
  <si>
    <t>Including for screening and/or other treatment:</t>
  </si>
  <si>
    <t>PS 8.2.2.3</t>
  </si>
  <si>
    <t>Commercial sources (Provisional)</t>
  </si>
  <si>
    <t>Concrete bedding (Provisional)</t>
  </si>
  <si>
    <t>SECTION : PIPEWORK</t>
  </si>
  <si>
    <t>PS 8.2.1</t>
  </si>
  <si>
    <t>Supply, lay, joint, bed and test HDPE lined concrete bulk pipeline (Class 100D) with spigot and socket joints (SANS 677)</t>
  </si>
  <si>
    <t>1200 mm nominal diam. with HDPE Lining</t>
  </si>
  <si>
    <t>Extra over item 8.2.1 for specials</t>
  </si>
  <si>
    <t>Rocker pipes (1.22 m in length) for the following diameters:</t>
  </si>
  <si>
    <t xml:space="preserve">1200 mm nominal diam. With HDPE lining - Spigot Side only </t>
  </si>
  <si>
    <t xml:space="preserve">1200 mm nominal diam. With HDPE lining - Spigot and Socket </t>
  </si>
  <si>
    <t>DROP STRUCTURE (PK278-CP-2B-MP-010,011,012,013,014)</t>
  </si>
  <si>
    <t>SANS
1200 GA</t>
  </si>
  <si>
    <t>SECTION : CONCRETE STRUCTURE</t>
  </si>
  <si>
    <t>Rough: Vertical</t>
  </si>
  <si>
    <t>Walls (Outside)</t>
  </si>
  <si>
    <t>Apron slab (Sides)</t>
  </si>
  <si>
    <t>Smooth: Vertical</t>
  </si>
  <si>
    <t>Walls (Inside)</t>
  </si>
  <si>
    <t>Staircase</t>
  </si>
  <si>
    <t>Box out holes/form voids:</t>
  </si>
  <si>
    <t>8.2.4 c)</t>
  </si>
  <si>
    <t>Large, circular, with depth over and up to</t>
  </si>
  <si>
    <t>0 m to 0,25 m for concrete pipes of nominal diameter:</t>
  </si>
  <si>
    <t>1200 mm</t>
  </si>
  <si>
    <t>Large, other shapes, over 0,1 m² up to 1 m² in area, depth over and up to</t>
  </si>
  <si>
    <t>0 m to 0,25 m (Manhole Frame)</t>
  </si>
  <si>
    <t>0</t>
  </si>
  <si>
    <t>High durability concrete (Class 30/19) for spillway, floor slab, sill and benching with 10% polypropylene fibres (50 mm thick).</t>
  </si>
  <si>
    <t>Strength concrete, Class 30/19 for walls, floors &amp; roof slabs</t>
  </si>
  <si>
    <t>Strength concrete, Class 15/19 for channel sides and spillway</t>
  </si>
  <si>
    <t>Unformed surface finishes</t>
  </si>
  <si>
    <t>Wood-floated</t>
  </si>
  <si>
    <t>Steel-floated</t>
  </si>
  <si>
    <t>Floor slab</t>
  </si>
  <si>
    <t>Benching</t>
  </si>
  <si>
    <t>8.5</t>
  </si>
  <si>
    <t xml:space="preserve">Water Stops at all joints </t>
  </si>
  <si>
    <t>8.6</t>
  </si>
  <si>
    <t>PRE-CAST ELEMENTS</t>
  </si>
  <si>
    <t>Pre-cast concrete roof panels as per detail drawing (Class 30/19)</t>
  </si>
  <si>
    <t>End panels with manhole frame and access holes (frame measured elsewhere)</t>
  </si>
  <si>
    <t>Middle Panel with access holes</t>
  </si>
  <si>
    <t>Middle Panel with puddle flange ventilation piece and access holes</t>
  </si>
  <si>
    <t>GROUTING</t>
  </si>
  <si>
    <t>b) HD Bolts etc.</t>
  </si>
  <si>
    <t>1) Step Irons</t>
  </si>
  <si>
    <t>2)  Top mounted Hand and knee rail bases (Ball-Type)</t>
  </si>
  <si>
    <t>8.8</t>
  </si>
  <si>
    <t>HD BOLTS and Miscellaneous metal work</t>
  </si>
  <si>
    <t>2) Top mounted Hand and knee rails (Ball-Type)</t>
  </si>
  <si>
    <t>3) Air-ventilation T-piece with rodent protection</t>
  </si>
  <si>
    <t>4) Manhole frame and cover</t>
  </si>
  <si>
    <t>SANS 1200 LD
PS 8.2.13</t>
  </si>
  <si>
    <t>Water tightness Testing of Drop Structures</t>
  </si>
  <si>
    <t>MISCELLANEOUS</t>
  </si>
  <si>
    <t>Fibreglass Grating (38 mm)</t>
  </si>
  <si>
    <t>Sealant between panels as per manufacturers specification</t>
  </si>
  <si>
    <t>Sealant between pre-cast pipes and box-out as per manufacturers specification</t>
  </si>
  <si>
    <t>OUTLET STRUCTURE (See detail drawings PK278-CP-2B-MP-004)</t>
  </si>
  <si>
    <t>Steps</t>
  </si>
  <si>
    <t>750 mm</t>
  </si>
  <si>
    <t>SANS
1200 DK</t>
  </si>
  <si>
    <t>SECTION : FORMING RIPRAP EMBANKMENT</t>
  </si>
  <si>
    <t>DK 8.2.1</t>
  </si>
  <si>
    <t>Preparation of area to be covered by riprap</t>
  </si>
  <si>
    <t>DK 8.2.4</t>
  </si>
  <si>
    <t>Supply and place geotextile - Bidim A5 or similar approved</t>
  </si>
  <si>
    <t>DE 8.3.5</t>
  </si>
  <si>
    <t>Supply and place riprap  D50=300mm</t>
  </si>
  <si>
    <t>DRAINAGE SUMP (See detail drawing PK278-CP-2B-MP-003)</t>
  </si>
  <si>
    <t xml:space="preserve"> Step Irons</t>
  </si>
  <si>
    <t>step Irons</t>
  </si>
  <si>
    <t>SECTION 1700</t>
  </si>
  <si>
    <t>CLEARING AND GRUBBING</t>
  </si>
  <si>
    <t>B17.01</t>
  </si>
  <si>
    <t>Clearing and grubbing:</t>
  </si>
  <si>
    <t>(a) Maturation pond footprint area and drains footprint</t>
  </si>
  <si>
    <t>SECTION 2100</t>
  </si>
  <si>
    <t>DRAINS</t>
  </si>
  <si>
    <t>Excavation for open drains:</t>
  </si>
  <si>
    <t>(a) Excavating soft material situated within the following depth ranges below the surface level:</t>
  </si>
  <si>
    <t>(i) 0m up to 1,5m</t>
  </si>
  <si>
    <t>SECTION 2300</t>
  </si>
  <si>
    <t>CONCRETE KERBING, CONCRETE CHANNELLING, CHUTES AND DOWNPIPES AND CONCRETE LINING FOR OPEN DRAINS</t>
  </si>
  <si>
    <t>Concrete kerbing:</t>
  </si>
  <si>
    <t>(a) Prefabricated battered kerb, SABS 927 fig 7 with joints every 2m.</t>
  </si>
  <si>
    <t>Concrete kerbing-channeling combination:</t>
  </si>
  <si>
    <t xml:space="preserve">(a) Prefabricated battered kerb, SABS 927 fig 7, with 400mm wide cast in situ class 25/19 concrete channel, as shown on drawings. </t>
  </si>
  <si>
    <t>B23.07</t>
  </si>
  <si>
    <t>Trimming of excavations for open drains around maturation ponds</t>
  </si>
  <si>
    <t>(a) in soft material</t>
  </si>
  <si>
    <t>SECTION 3200</t>
  </si>
  <si>
    <t>SELECTION, STOCKPILING AND BREAKING DOWN THE MATERIAL FROM BORROW PITS, CUTTINGS AND EXISTING PAVEMENT LAYERS, AND PLACING AND COMPACTING THE GRAVEL LAYERS</t>
  </si>
  <si>
    <t>B32.06</t>
  </si>
  <si>
    <t>Cut, borrow and stockpile material surrounding the ZZ2 pipeline as well as access ramps over pipeline</t>
  </si>
  <si>
    <t>B32/33.03</t>
  </si>
  <si>
    <t>Extra-over item  B32.06 for excavating and breaking down material in:</t>
  </si>
  <si>
    <t>(a) Hard excavation</t>
  </si>
  <si>
    <t>SECTION 3300</t>
  </si>
  <si>
    <t>NOTE: NO ADDITIONAL PAYMENT FOR WORK DONE IN RESTRICTED AREAS</t>
  </si>
  <si>
    <t>B33.01</t>
  </si>
  <si>
    <t>Cut borrow and stockpile to fill including all haul and including all benching:</t>
  </si>
  <si>
    <t>(a) Material in compacted layer thicknesses of 150 mm and less:</t>
  </si>
  <si>
    <t xml:space="preserve"> (i) Backfill over culverts compacted to 90% of modified AASHTO density</t>
  </si>
  <si>
    <t>B33.10</t>
  </si>
  <si>
    <t>Roadbed preparation and the compaction of material:</t>
  </si>
  <si>
    <t>(b) Compaction of drains to 93% modified AASHTO density at 100mm depth.</t>
  </si>
  <si>
    <t>(e Compaction of maturation ponds base preparation layer to 93% modified AASHTO density at 150mm depth.</t>
  </si>
  <si>
    <t>B33.12</t>
  </si>
  <si>
    <t>In situ treatment of roadbed:</t>
  </si>
  <si>
    <t>(a) In situ treatment of maturation pond basins base preparation layer, compacted to 93% modified AASHTO density at 100mm depth.</t>
  </si>
  <si>
    <t>SECTION 3400</t>
  </si>
  <si>
    <t>PAVEMENT LAYERS OF GRAVEL MATERIAL</t>
  </si>
  <si>
    <t>B34/35.01</t>
  </si>
  <si>
    <t>Pavement layers constructed from gravel crushed or obtained from cut or borrow, including free-haul up to 1.0km:</t>
  </si>
  <si>
    <t>(d) Rip and recompact gravel subbase (Chemically stabilized material with CEMII) compacted to:</t>
  </si>
  <si>
    <t>(i) 95% of modified AASHTO density for a compacted layer thickness of 200 mm</t>
  </si>
  <si>
    <t>B34.01</t>
  </si>
  <si>
    <t>Pavement layers constructed from material imported from commercial sources, including all haul:</t>
  </si>
  <si>
    <t>(b) Sand selected layer compacted to 100% modified AASHTO density (fraction sand &lt; 0.075mm less than 20%) to layer thickness 20mm.</t>
  </si>
  <si>
    <t>SECTION 5100</t>
  </si>
  <si>
    <t>PITCHING, STONEWORK AND PROTECTION AGAINST EROSION</t>
  </si>
  <si>
    <t>B51.01</t>
  </si>
  <si>
    <t>Stone pitching:</t>
  </si>
  <si>
    <t>(b) Grouted stone pitching D50 = 75mm (provisional) for open channel</t>
  </si>
  <si>
    <t>(d) Grouted stone pitching D50 = 200mm (provisional) for outside slope of maturation ponds.</t>
  </si>
  <si>
    <t>(e Grouted stone pitching D50 = 200mm (provisional) for maturation pond weir toes.</t>
  </si>
  <si>
    <t>SECTION 6200</t>
  </si>
  <si>
    <t>FALSEWORK, FORMWORK AND CONCRETE FINISH</t>
  </si>
  <si>
    <t xml:space="preserve">Vertical formwork to provide F2 surface finish to </t>
  </si>
  <si>
    <t xml:space="preserve">(a) Maturation ponds weirs </t>
  </si>
  <si>
    <t>(b Drain culvert headwalls and base slab</t>
  </si>
  <si>
    <t>SECTION 6300</t>
  </si>
  <si>
    <t>STEEL REINFORCEMENT FOR STRUCTURES</t>
  </si>
  <si>
    <t>Steel reinforcement for</t>
  </si>
  <si>
    <t>(a) Maturation pond weir structures</t>
  </si>
  <si>
    <t xml:space="preserve">(ii) High yield (Y) stress steel bars </t>
  </si>
  <si>
    <t>ton</t>
  </si>
  <si>
    <t>(b) Culvert wing walls and slab</t>
  </si>
  <si>
    <t>(ii) 450MPa steel bars</t>
  </si>
  <si>
    <t>SECTION 6400</t>
  </si>
  <si>
    <t>CONCRETE FOR STRUCTURES</t>
  </si>
  <si>
    <t>Cast in situ concrete:</t>
  </si>
  <si>
    <t>(a) Weir walls (45/20)</t>
  </si>
  <si>
    <t>(b) Weir floors (45/20)</t>
  </si>
  <si>
    <t>(c) 15MPa Concrete blinding at weirs (15/20)</t>
  </si>
  <si>
    <t>(d) 5MPa culvert lean mix backfill</t>
  </si>
  <si>
    <t>(e) Culvert 50mm blinding layer</t>
  </si>
  <si>
    <t>(f) 35MPa concrete culvert slab and wing walls</t>
  </si>
  <si>
    <t>SECTION 7300</t>
  </si>
  <si>
    <t>CONCRETE BLOCK PAVING FOR ROADS</t>
  </si>
  <si>
    <t>Concrete block paving:</t>
  </si>
  <si>
    <t>(a)  60 mm thick interlocking paving bricks, autum, multi colour, used on side walks.</t>
  </si>
  <si>
    <t>Provision of approved herbicide and ant poison</t>
  </si>
  <si>
    <t>(a) Provision of material</t>
  </si>
  <si>
    <t>PC Sum</t>
  </si>
  <si>
    <t>(b) Contractor's charges and profit added to the prime cost sum</t>
  </si>
  <si>
    <t>SECTION 8100</t>
  </si>
  <si>
    <t>TESTING MATERIALS AND WORKMANSHIP</t>
  </si>
  <si>
    <t>Other special tests requested by the Engineer:</t>
  </si>
  <si>
    <t>(a)  Cost of testing</t>
  </si>
  <si>
    <t>(b) Charge on Prime Cost Sum</t>
  </si>
  <si>
    <t>SECTION 8500</t>
  </si>
  <si>
    <t>PROVISIONAL ITEMS</t>
  </si>
  <si>
    <t>B85.01</t>
  </si>
  <si>
    <t>Protection of existing services:</t>
  </si>
  <si>
    <t>(a) Provision for protection of existing ZZ2 pipeline</t>
  </si>
  <si>
    <t>(b) Handling costs and profit in respect of subitem B85.01 (a) above</t>
  </si>
  <si>
    <t>SANS 1200D</t>
  </si>
  <si>
    <t>MATURATION POND EMBANKMENTS</t>
  </si>
  <si>
    <t>1200 D</t>
  </si>
  <si>
    <t>Importing of Materials</t>
  </si>
  <si>
    <t>SANS 1200DE</t>
  </si>
  <si>
    <t>1200DE</t>
  </si>
  <si>
    <t>SMALL EARTH DAMS</t>
  </si>
  <si>
    <t>B8.3.5</t>
  </si>
  <si>
    <t>Forming Embankment</t>
  </si>
  <si>
    <t>GEOSYNTHETIC LINER</t>
  </si>
  <si>
    <t>B8.3.11</t>
  </si>
  <si>
    <t>Constructing Bidim A7 Protection Geotextile</t>
  </si>
  <si>
    <t>B8.3.12</t>
  </si>
  <si>
    <t>Construction of 1.5mm HDPE Geomembrane</t>
  </si>
  <si>
    <t>B8.3.13</t>
  </si>
  <si>
    <t>Construction of 75mm high Category B heavy duty Geocells</t>
  </si>
  <si>
    <t>ZZ2 PIPELINE REROUTING</t>
  </si>
  <si>
    <t>SANS 1200L</t>
  </si>
  <si>
    <t>1200L</t>
  </si>
  <si>
    <t>MEDIUM-PRESSURE PIPELINES</t>
  </si>
  <si>
    <t>Supply, lay and bed pipes complete with Couplings</t>
  </si>
  <si>
    <t>B8.2.3</t>
  </si>
  <si>
    <t>Extra-over 8.2.1 for the cutting of the existing pipe and the supplying and fixing of 315mm uPVC Klamflex or similar approved coupling</t>
  </si>
  <si>
    <t>B8.2.8</t>
  </si>
  <si>
    <t>Recover old pipeline of 315mm Ø uPVC to 1m depth</t>
  </si>
  <si>
    <t>B8.2.15</t>
  </si>
  <si>
    <t>Wrapping tie-in joints with Denso P1 System or similar approved. (consisting of Denso Paste, Denso Profiling Mastic and Denso Petrolatum Tape)</t>
  </si>
  <si>
    <t>end of walls, sides of openings etc</t>
  </si>
  <si>
    <t>Small, circular up to 0,35 m diameter, depths over 0m and up to 0,5m:</t>
  </si>
  <si>
    <t>150mm diameter through 200 mm thick floor</t>
  </si>
  <si>
    <t>200mm diameter through 200 mm thick floor</t>
  </si>
  <si>
    <t>250mm diameter through 300 mm thick wall</t>
  </si>
  <si>
    <t>200mmx125mm Electrical floor recess</t>
  </si>
  <si>
    <t>75mm minimum thickness</t>
  </si>
  <si>
    <t>Floor &amp; Walls etc.</t>
  </si>
  <si>
    <t>Through 300mm Wall</t>
  </si>
  <si>
    <t>C3.3.5</t>
  </si>
  <si>
    <t>FIREWATER AND SERVICE WATER PUMP STATION - CIVIL WORKS</t>
  </si>
  <si>
    <t>PS 8.5</t>
  </si>
  <si>
    <t>SUM STATED PROVISIONALLY BY ENGINEER</t>
  </si>
  <si>
    <t>Firewater and service water pump station - civil works</t>
  </si>
  <si>
    <t>Overheads, charges and profit on item B34.001 above</t>
  </si>
  <si>
    <t>SUMMARY OF SCHEDULES</t>
  </si>
  <si>
    <t xml:space="preserve"> </t>
  </si>
  <si>
    <t>PART A: PRELIMINARY AND GENERAL</t>
  </si>
  <si>
    <t>PART B: CIVIL</t>
  </si>
  <si>
    <t>P&amp;G+Civils</t>
  </si>
  <si>
    <t>P&amp;G+Civils+Pipework</t>
  </si>
  <si>
    <t>P&amp;G+Civils+ Mech (P&amp;G) + Elec (P&amp;G)</t>
  </si>
  <si>
    <t>Total P&amp;G</t>
  </si>
  <si>
    <t>SCHEDULE 10: THICK SLUDGE TANK</t>
  </si>
  <si>
    <t>SCHEDULE 11: FERRIC CHLORIDE BULK TANKS</t>
  </si>
  <si>
    <t>SCHEDULE 12: PRECIPITATION TANK</t>
  </si>
  <si>
    <t>SCHEDULE 13: SLUDGE DIGESTERS</t>
  </si>
  <si>
    <t>SCHEDULE 14: STEEL STAIRCASES AND BRIDGES</t>
  </si>
  <si>
    <t>SCHEDULE 15: INTERCONNECTING PIPEWORK</t>
  </si>
  <si>
    <t>SCHEDULE 16: SERVICES - WATER, SEWER, STORMWATER, ETC.</t>
  </si>
  <si>
    <t>SCHEDULE 17: LANDSCAPING</t>
  </si>
  <si>
    <t>SCHEDULE 18: STRUCTURAL JOINTS</t>
  </si>
  <si>
    <t>SCHEDULE 19: RETAINING BLOCK WALLS AND PLATFORMS PAVING</t>
  </si>
  <si>
    <t>SCHEDULE 20: SITE WORKS - EARTHWORKS AND ROADS</t>
  </si>
  <si>
    <t>SCHEDULE 21: PARSHALL FLUMES AND CHANNELS</t>
  </si>
  <si>
    <t>SCHEDULE 22: DAYWORKS</t>
  </si>
  <si>
    <t>SCHEDULE 23: SLUDGE DRYING BEDS</t>
  </si>
  <si>
    <t>SCHEDULE 24: ACCESS ROADS</t>
  </si>
  <si>
    <t>SCHEDULE 26: MATURATION POND, EFFLUENT PIPELINE</t>
  </si>
  <si>
    <t>SCHEDULE 25: FENCING</t>
  </si>
  <si>
    <t xml:space="preserve"> -</t>
  </si>
  <si>
    <t>SCHEDULE 27: MATURATION PONDS, EARTHWORKS &amp; LINER</t>
  </si>
  <si>
    <t>SCHEDULE 28: SCUM PUMP STATION</t>
  </si>
  <si>
    <t>SCHEDULE 29: FIREWATER AND SERVICE WATER PUMP STATION - CIVIL WORKS</t>
  </si>
  <si>
    <t>Drop Structures (PK278-CP-2B-MP-010,011,012,013,014)</t>
  </si>
  <si>
    <t>Conical formwork:</t>
  </si>
  <si>
    <t xml:space="preserve">      </t>
  </si>
  <si>
    <t xml:space="preserve">                      </t>
  </si>
  <si>
    <t xml:space="preserve">         </t>
  </si>
  <si>
    <t>B10</t>
  </si>
  <si>
    <t>B11</t>
  </si>
  <si>
    <t>B12</t>
  </si>
  <si>
    <t>B14</t>
  </si>
  <si>
    <t>B15</t>
  </si>
  <si>
    <t>Bends over 22.5 degree up to 44 degree:</t>
  </si>
  <si>
    <t>Bends over 100 degree up to 120 degree:</t>
  </si>
  <si>
    <t>B16</t>
  </si>
  <si>
    <t>B17</t>
  </si>
  <si>
    <t>B18</t>
  </si>
  <si>
    <t xml:space="preserve">250 Micron sheeting on top of concrete blinding layer or skim/plaster coat on top of No Fines concete  </t>
  </si>
  <si>
    <t>SANS
1200 G</t>
  </si>
  <si>
    <t>Month</t>
  </si>
  <si>
    <t xml:space="preserve">Overheads, charges and profit on Local Labourers Transport Costs </t>
  </si>
  <si>
    <t>TOTAL AMOUNTS</t>
  </si>
  <si>
    <t xml:space="preserve">PART B - SUB TOTAL AMOUNT Excluding VAT: </t>
  </si>
  <si>
    <t xml:space="preserve">PART A - SUB TOTAL AMOUNT Excluding VAT: </t>
  </si>
  <si>
    <t>ALLOW FOR CONTINGENIES AMOUNT (10.00%):</t>
  </si>
  <si>
    <t>ADD VALUE ADDED TAX (VAT) (15%):</t>
  </si>
  <si>
    <t>ALLOW FOR CONTRACT PRICE ADJUSTMENT (CPA) (12.00%):</t>
  </si>
  <si>
    <r>
      <t xml:space="preserve">Coupling </t>
    </r>
    <r>
      <rPr>
        <sz val="9.5"/>
        <rFont val="Palatino Linotype"/>
        <family val="1"/>
      </rPr>
      <t>(for plain ended Tee or reducer to pipe)</t>
    </r>
  </si>
  <si>
    <r>
      <rPr>
        <b/>
        <sz val="9.5"/>
        <rFont val="Palatino Linotype"/>
        <family val="1"/>
      </rPr>
      <t xml:space="preserve">Note: </t>
    </r>
    <r>
      <rPr>
        <sz val="9.5"/>
        <rFont val="Palatino Linotype"/>
        <family val="1"/>
      </rPr>
      <t>All steelwork and handrailing, etc to be Hot Dip Galvanized (HDG)</t>
    </r>
  </si>
  <si>
    <t>G5 material from existing stockpiles in backfill around new structures or buildings, compacted in 150 mm thick layers to 93% modified AASHTO density</t>
  </si>
  <si>
    <t>Extra over items 8.3.2 and 8.3.3 for materials from commercial sources (G5 material classification)</t>
  </si>
  <si>
    <t>(a) Extra-over for importation of materials from commercial sources (G5 material classification)</t>
  </si>
  <si>
    <t xml:space="preserve"> (i) Imported material (G5 material classification)</t>
  </si>
  <si>
    <t>c) imported from commercial sources (G5 material classification)</t>
  </si>
  <si>
    <t>Demolition and Excavation of Concrete</t>
  </si>
  <si>
    <t>Demolishing unreinforced concrete manually or mechanically (e.g., in foundations, mass concrete) including breaking up and stacking serviceable material within a specified lead on-site.</t>
  </si>
  <si>
    <t>Demolishing reinforced concrete (e.g., slabs, beams, walls) including cutting/stacking steel reinforcement bars and stacking/disposing of unserviceable concrete material within a specified lead on-site</t>
  </si>
  <si>
    <t>Breaking out existing concrete surface beds (specified thickness, e.g., 150mm deep) including mesh wire reinforcement and disposal of material.</t>
  </si>
  <si>
    <r>
      <t>m</t>
    </r>
    <r>
      <rPr>
        <vertAlign val="superscript"/>
        <sz val="9.5"/>
        <rFont val="Palatino Linotype"/>
        <family val="1"/>
      </rPr>
      <t>2</t>
    </r>
  </si>
  <si>
    <t>SANS
1200 A, 1200 H</t>
  </si>
  <si>
    <t>SANS
1200 H (Cl. 5.1)
1200 A (Cl. 7.1)</t>
  </si>
  <si>
    <t>SANS
1200 H (Cl.5.1)
1200 DA(Cl.7.1)</t>
  </si>
  <si>
    <t>PART C: MECHANICAL</t>
  </si>
  <si>
    <t>SCHEDULE NO 1: CONTRACT ADMINISTRATION AND GENERAL REQUIREMENTS</t>
  </si>
  <si>
    <t>SCHEDULE NO 2: CONTRACTOR'S ESTABLISHMENT ON SITE</t>
  </si>
  <si>
    <t>SCHEDULE NO 3: TESTING AND COMMISSIONING</t>
  </si>
  <si>
    <t>SCHEDULE NO 4: STRUCTURAL METALWORK</t>
  </si>
  <si>
    <t>SCHEDULE NO 5: PIPEWORK</t>
  </si>
  <si>
    <t>SCHEDULE NO 6: FLOW CONTROL VALVES AND SLUICE GATES</t>
  </si>
  <si>
    <t>SCHEDULE NO 7: DRY WELL PUMPS</t>
  </si>
  <si>
    <t>SCHEDULE NO 8: HOISTING EQUIPMENT</t>
  </si>
  <si>
    <t>SCHEDULE NO 9: SUBMERSIBLE PUMPING EQUIPMENT</t>
  </si>
  <si>
    <t>SCHEDULE NO 10: MECHANICAL FRONT RAKED SCREENS</t>
  </si>
  <si>
    <t>SCHEDULE NO 11: MANUALLY CLEANED SCREENS</t>
  </si>
  <si>
    <t>SCHEDULE NO 12: SURFACE-MOUNTED MECHANICAL MIXERS AND AERATORS</t>
  </si>
  <si>
    <t>SCHEDULE NO 13: BAFFLES, WEIRS AND OTHER SPECIALLY FABRICATED DEVICES</t>
  </si>
  <si>
    <t>SCHEDULE NO 14: MECHANICALLY SCRAPED SETTLING TANKS</t>
  </si>
  <si>
    <t>SCHEDULE NO 15: CHLORINATION</t>
  </si>
  <si>
    <t>SCHEDULE NO 16: MECHANICAL DEGRITTER SYSTEMS</t>
  </si>
  <si>
    <t>SCHEDULE NO 17: SCREENINGS HANDLING EQUIPMENT</t>
  </si>
  <si>
    <t>SCHEDULE NO 18: DIFFUSED AERATION EQUIPMENT</t>
  </si>
  <si>
    <t>SCHEDULE NO 19: LINEAR SCREENS AND BELT FILTER PRESSES</t>
  </si>
  <si>
    <t>SCHEDULE NO 20: ANAEROBIC DIGESTERS</t>
  </si>
  <si>
    <t>SCHEDULE NO 21: CHEMICAL DOSING PLANT</t>
  </si>
  <si>
    <t>SCHEDULE NO 22: DEWATERED SLUDGE HANDLING</t>
  </si>
  <si>
    <t>SCHEDULE NO 23: FIRE WATER PUMP STATION</t>
  </si>
  <si>
    <t>SCHEDULE NO 24: PARSHALL FLUMES</t>
  </si>
  <si>
    <t>SCHEDULE NO 25: OPERATIONS AND MAINTENANCE</t>
  </si>
  <si>
    <t xml:space="preserve">PART C - SUB TOTAL AMOUNT Excluding VAT: </t>
  </si>
  <si>
    <t>PART D: ELECTRICAL, CONTROL AND INSTRUMENTATION</t>
  </si>
  <si>
    <t>SCHEDULE 2: ELECTRICAL, CONTROL AND INSTRUMENTATION</t>
  </si>
  <si>
    <t xml:space="preserve">PART D - SUB TOTAL AMOUNT Excluding VAT: </t>
  </si>
  <si>
    <t>PART E: BUILDING WORKS</t>
  </si>
  <si>
    <t>SCHEDULE 1: BUILDING WORKS</t>
  </si>
  <si>
    <t>SUB TOTAL ADDING PART C, PART D &amp; PART E Excluding VAT:</t>
  </si>
  <si>
    <t>TOTAL Excluding VAT (TENDER SUM TAKEN FORWARD TO FORM C1):</t>
  </si>
  <si>
    <t>TOTAL TENDER AMOUNT Including VAT:</t>
  </si>
  <si>
    <t>PAYMENT REFERS TO</t>
  </si>
  <si>
    <t>Chapter 3: Particular Specification Mechanical</t>
  </si>
  <si>
    <t>CONTRACT ADMINISTRATION AND GENERAL REQUIREMENTS</t>
  </si>
  <si>
    <t>Chapter 3</t>
  </si>
  <si>
    <t>1.21.1</t>
  </si>
  <si>
    <t xml:space="preserve">Contractual Requirements
(SANS1200A 8.3.1) </t>
  </si>
  <si>
    <t xml:space="preserve">1.21.2 </t>
  </si>
  <si>
    <t>Other Fixed-Charge Obligations (SANS1200A 8.3.3)</t>
  </si>
  <si>
    <t>TIME-RELATED CHARGE ITEMS (RELATED TO CONSTRUCTION PERIOD)</t>
  </si>
  <si>
    <t>1.21.3</t>
  </si>
  <si>
    <t>Contractual Requirements
(SANS1200A 8.4.1)</t>
  </si>
  <si>
    <t xml:space="preserve">1.21.4 </t>
  </si>
  <si>
    <t>Supervision for Duration of Construction (SANS1200A 8.4.3)</t>
  </si>
  <si>
    <t xml:space="preserve">1.21.5 </t>
  </si>
  <si>
    <t>Company and Head Office Overhead Costs for the Duration of the Contract (SANS1200A 8.4.4)</t>
  </si>
  <si>
    <t xml:space="preserve">1.21.6 </t>
  </si>
  <si>
    <t>Other Time-related Obligations (SANS1200A 8.4.5)</t>
  </si>
  <si>
    <t xml:space="preserve">1.21.7 </t>
  </si>
  <si>
    <t>Storage of Plant where storage space is provided by:</t>
  </si>
  <si>
    <t xml:space="preserve">1.21.7.1 </t>
  </si>
  <si>
    <t>The Contractor</t>
  </si>
  <si>
    <t>m³ - month</t>
  </si>
  <si>
    <t xml:space="preserve">1.21.7.2 </t>
  </si>
  <si>
    <t>The Employer</t>
  </si>
  <si>
    <t>PROVISIONAL SUMS</t>
  </si>
  <si>
    <t xml:space="preserve">1.21.8 </t>
  </si>
  <si>
    <t>Maintenance spares</t>
  </si>
  <si>
    <t xml:space="preserve">1.21.9 </t>
  </si>
  <si>
    <t>Charges and profit on maintenance spares</t>
  </si>
  <si>
    <t xml:space="preserve">1.21.10 </t>
  </si>
  <si>
    <t xml:space="preserve">Additional samples of Materials kept by the Employer </t>
  </si>
  <si>
    <t>1.21.11</t>
  </si>
  <si>
    <t>Charges and profit on  Additional samples of Materials kept by the Employer</t>
  </si>
  <si>
    <t xml:space="preserve">1.21.12 </t>
  </si>
  <si>
    <t>WWTW Operation and Maintenance</t>
  </si>
  <si>
    <t xml:space="preserve">1.21.13 </t>
  </si>
  <si>
    <t>Charges and profit on  WWTW Operation and Maintenance</t>
  </si>
  <si>
    <t xml:space="preserve">B16.9 </t>
  </si>
  <si>
    <t>Potable Water Supply System</t>
  </si>
  <si>
    <t>B16.10</t>
  </si>
  <si>
    <t>Charges and profit on Potable Water Supply System</t>
  </si>
  <si>
    <t>CONTRACTOR'S ESTABLISHMENT ON SITE</t>
  </si>
  <si>
    <t xml:space="preserve">2.4.1 </t>
  </si>
  <si>
    <t>Establishment of facilities on the Site (SANS1200A 8.3.2)</t>
  </si>
  <si>
    <t>Lump Sum</t>
  </si>
  <si>
    <t xml:space="preserve">2.4.2 </t>
  </si>
  <si>
    <t>Removal of Site Establishment (SANS1200A 8.3.4)</t>
  </si>
  <si>
    <t xml:space="preserve">2.4.3 </t>
  </si>
  <si>
    <t>Operation and Maintenance of Facilities on Site for Duration of Construction (SANS1200A 8.4.2)</t>
  </si>
  <si>
    <t xml:space="preserve">2.4.4 </t>
  </si>
  <si>
    <t xml:space="preserve">Daywork - Labour </t>
  </si>
  <si>
    <t>Operator, Light equipment</t>
  </si>
  <si>
    <t>Hr</t>
  </si>
  <si>
    <t>Unskilled Workman</t>
  </si>
  <si>
    <t>Semiskilled Workman</t>
  </si>
  <si>
    <t>Mason</t>
  </si>
  <si>
    <t>Carpenter and Joiner</t>
  </si>
  <si>
    <t>Welder</t>
  </si>
  <si>
    <t>2.4.5</t>
  </si>
  <si>
    <t>Daywork - Equipment</t>
  </si>
  <si>
    <t>Hand roller, vibrator</t>
  </si>
  <si>
    <t>Plate compactor, vibratory</t>
  </si>
  <si>
    <t>Rammer, mechanical, over</t>
  </si>
  <si>
    <t>Air Compressor with hose</t>
  </si>
  <si>
    <t>Generator</t>
  </si>
  <si>
    <t>Submersible pump with Electricity &amp; 100m outlet hose</t>
  </si>
  <si>
    <t>TESTING AND COMMISSIONING</t>
  </si>
  <si>
    <t>Measurement and payment for testing and commissioning shall be deemed included in the rates tendered for each individual item and in the rates tendererd in Part C Schedule 1.</t>
  </si>
  <si>
    <t>SCHEDULE NO 4: STRUCTURAL METAL WORK</t>
  </si>
  <si>
    <t>STRUCTURAL METAL WORK</t>
  </si>
  <si>
    <t>7.11.1</t>
  </si>
  <si>
    <t>Supply and delivery of metal items by mass</t>
  </si>
  <si>
    <t>Cladding support</t>
  </si>
  <si>
    <t>150 x 50 x 20 x 2.5 lip channel purlin</t>
  </si>
  <si>
    <t>50 x 50 x 6 angle iron support frames</t>
  </si>
  <si>
    <t>Crane Beam</t>
  </si>
  <si>
    <t>IPE 254 x 146 x 37.2 kg/m I-beam, work load 2t complete with trolley and chain blocks</t>
  </si>
  <si>
    <t>Fasteners</t>
  </si>
  <si>
    <t>Bolts, nuts and washers</t>
  </si>
  <si>
    <t>60 x 60 x 6 angle iron stop end 214 mm long complete with 2M12 grade 4.4 bolts</t>
  </si>
  <si>
    <t>8 mm stiffeners</t>
  </si>
  <si>
    <t>10 mm end plate</t>
  </si>
  <si>
    <t xml:space="preserve">7.11.2 </t>
  </si>
  <si>
    <t>Supply and delivery of metal items by length</t>
  </si>
  <si>
    <t>Galvanised hand rails</t>
  </si>
  <si>
    <t xml:space="preserve"> m</t>
  </si>
  <si>
    <t>Grade 304 stainless steel hand rails</t>
  </si>
  <si>
    <t>7.11.3</t>
  </si>
  <si>
    <t>Supply and delivery of metal items by area</t>
  </si>
  <si>
    <t>Mentis grating</t>
  </si>
  <si>
    <r>
      <t xml:space="preserve"> m</t>
    </r>
    <r>
      <rPr>
        <vertAlign val="superscript"/>
        <sz val="9.5"/>
        <rFont val="Palatino Linotype"/>
        <family val="1"/>
      </rPr>
      <t>2</t>
    </r>
  </si>
  <si>
    <t>7.11.5</t>
  </si>
  <si>
    <t>Installation, testing and commissioning of metal items by mass</t>
  </si>
  <si>
    <t>10 mm stiffeners</t>
  </si>
  <si>
    <t xml:space="preserve">7.11.6 </t>
  </si>
  <si>
    <t>Installation, testing and commissioning of metal items by length</t>
  </si>
  <si>
    <t>7.11.7</t>
  </si>
  <si>
    <t xml:space="preserve">Installation, testing and commissioning of metal items by area </t>
  </si>
  <si>
    <t>PIPEWORK</t>
  </si>
  <si>
    <t>8.25.1</t>
  </si>
  <si>
    <t>Supply and delivery of pipework, fittings and specials. Also refer to clause 2.8.1 of the detail specification.</t>
  </si>
  <si>
    <t>Wash water pump station pipework</t>
  </si>
  <si>
    <t xml:space="preserve"> Lump Sum</t>
  </si>
  <si>
    <t>Primary sludge pump station pipework</t>
  </si>
  <si>
    <t>RAS pump station pipework</t>
  </si>
  <si>
    <t>WAS pump station pipework</t>
  </si>
  <si>
    <t>Thick sludge pump station pipework</t>
  </si>
  <si>
    <t>Digested sludge day tank pipework</t>
  </si>
  <si>
    <t>Polyelectrolyte dosing system pipework</t>
  </si>
  <si>
    <t>Service water pump station pipework</t>
  </si>
  <si>
    <t>Return water pipework from 15mm screen wash compactors</t>
  </si>
  <si>
    <t>Return water pipework from 6mm screen wash compactors</t>
  </si>
  <si>
    <t>Return water pipework from grit classifiers</t>
  </si>
  <si>
    <t>Return water pipework from 3mm screen wash compactors</t>
  </si>
  <si>
    <t>Service water pipework to vortex degritters for grit fluidising</t>
  </si>
  <si>
    <t>Air supply pipework to vortex degritters for grit air lift system</t>
  </si>
  <si>
    <t>Refer Sch 16</t>
  </si>
  <si>
    <t>Air supply pipework to vortex degritters for grit sparging system</t>
  </si>
  <si>
    <t>Service water for the two 3mm screens.</t>
  </si>
  <si>
    <t>Wash water pipework for the 15mm screen hydro launder</t>
  </si>
  <si>
    <t>Wash water pipework for the 6mm screen hydro launder</t>
  </si>
  <si>
    <t>Wash water pipework for the 3mm screen hydro launder</t>
  </si>
  <si>
    <t>Service water for the grit classifiers</t>
  </si>
  <si>
    <t>Balancing tank pinch valve chamber pipework</t>
  </si>
  <si>
    <t>Service water for the 15mm screenings wash compactors</t>
  </si>
  <si>
    <t>Service water for the 6mm screenings wash compactors</t>
  </si>
  <si>
    <t>Service water for the 3mm screenings wash compactor</t>
  </si>
  <si>
    <t xml:space="preserve">8.25.2 </t>
  </si>
  <si>
    <t>Supply and delivery of pipework (on instruction from the Engineer)</t>
  </si>
  <si>
    <t>Ø90mm</t>
  </si>
  <si>
    <t>Ø100mm</t>
  </si>
  <si>
    <t>Ø125mm</t>
  </si>
  <si>
    <t>Ø150mm</t>
  </si>
  <si>
    <t>Ø200mm</t>
  </si>
  <si>
    <t>Ø250mm</t>
  </si>
  <si>
    <t>Ø300mm</t>
  </si>
  <si>
    <t>Ø700mm</t>
  </si>
  <si>
    <t>8.25.3</t>
  </si>
  <si>
    <t>Supply and delivery of pipework, fittings and specials (on instruction from the Engineer)</t>
  </si>
  <si>
    <t>Supply and delivery of pipework, fittings and specials (as and when instructed by the Engineer)</t>
  </si>
  <si>
    <t>Charges and profit on supply and delivery of pipework, fittings and specials</t>
  </si>
  <si>
    <t xml:space="preserve">8.25.4 </t>
  </si>
  <si>
    <t>Installation, field testing and commissioning of pipework, fittings and specials.  Also refer to clause 2.8.1 of the detail specification.</t>
  </si>
  <si>
    <t>8.25.5</t>
  </si>
  <si>
    <t>Installation, field testing and commissioning of pipework, fittings and specials (on instruction from the Engineer)</t>
  </si>
  <si>
    <t xml:space="preserve">8.25.6 </t>
  </si>
  <si>
    <t>Installation, field testing and commissioning of pipework, fittings and specials  (on instruction from the Engineer)</t>
  </si>
  <si>
    <t>Installation, field testing and commissioning of pipework, fittings and specials  (as and when instructed by the Engineer)</t>
  </si>
  <si>
    <t>Charges and profit on installation, field testing and commissioning of pipework, fittings and specials  (as and when instructed by the Engineer)</t>
  </si>
  <si>
    <t>FLOW CONTROL VALVES AND SLUICE GATES</t>
  </si>
  <si>
    <t xml:space="preserve">9.11.1 </t>
  </si>
  <si>
    <t>Supply and delivery of manually or electrically actuated flow control valves and sluice gates</t>
  </si>
  <si>
    <t>Manually Actuated Sluice Gates (refer to P&amp;ID)</t>
  </si>
  <si>
    <t>1I-SG-01-H</t>
  </si>
  <si>
    <t>1I-SG-02-H</t>
  </si>
  <si>
    <t>1I-SG-03-H</t>
  </si>
  <si>
    <t>1I-SG-04-H</t>
  </si>
  <si>
    <t>1I-SG-05-H</t>
  </si>
  <si>
    <t>1I-SG-06-H</t>
  </si>
  <si>
    <t>1I-SG-07-H</t>
  </si>
  <si>
    <t>1I-SG-08-H</t>
  </si>
  <si>
    <t>1I-SG-09-H</t>
  </si>
  <si>
    <t>1I-SG-10-H</t>
  </si>
  <si>
    <t>1I-SG-11-H</t>
  </si>
  <si>
    <t>1I-SG-12-H</t>
  </si>
  <si>
    <t>1I-SG-13-H</t>
  </si>
  <si>
    <t>1I-SG-14-H</t>
  </si>
  <si>
    <t>1I-SG-15-H</t>
  </si>
  <si>
    <t>1I-SG-16-H</t>
  </si>
  <si>
    <t>1I-SG-17-H</t>
  </si>
  <si>
    <t>1I-SG-18-H</t>
  </si>
  <si>
    <t>1I-SG-19-H</t>
  </si>
  <si>
    <t>1I-SG-20-H</t>
  </si>
  <si>
    <t>1I-SG-21-H</t>
  </si>
  <si>
    <t>1I-SG-22-H</t>
  </si>
  <si>
    <t>1I-SG-30-H</t>
  </si>
  <si>
    <t>1I-SG-31-H</t>
  </si>
  <si>
    <t>1P-SG-01-H through 1P-SG-26-H</t>
  </si>
  <si>
    <t>1P-SG-30-H through 1P-SG-32-H</t>
  </si>
  <si>
    <t>1P-SG-35-H</t>
  </si>
  <si>
    <t>1P-SG-36-H</t>
  </si>
  <si>
    <t>01-MP-01-SG-01</t>
  </si>
  <si>
    <t>01-MP-01-SG-02</t>
  </si>
  <si>
    <t>01-MP-01-SG-03</t>
  </si>
  <si>
    <t>Channel Bottom Sludge Valves
450mm</t>
  </si>
  <si>
    <t>1P-V-01-PL</t>
  </si>
  <si>
    <t>1P-V-02-PL</t>
  </si>
  <si>
    <t>1P-V-03-PL</t>
  </si>
  <si>
    <t>1P-V-04-PL</t>
  </si>
  <si>
    <t>1P-V-09-PL</t>
  </si>
  <si>
    <t>1P-V-10-PL</t>
  </si>
  <si>
    <t>1P-V-15-PL</t>
  </si>
  <si>
    <t>1P-V-16-PL</t>
  </si>
  <si>
    <t>1P-V-17-PL</t>
  </si>
  <si>
    <t>1P-V-18-PL</t>
  </si>
  <si>
    <t>1P-V-23-PL</t>
  </si>
  <si>
    <t>1P-V-24-PL</t>
  </si>
  <si>
    <t>Channel Bottom Sludge Valves
650mm</t>
  </si>
  <si>
    <t>1P-V-05-PL</t>
  </si>
  <si>
    <t>1P-V-06-PL</t>
  </si>
  <si>
    <t>1P-V-07-PL</t>
  </si>
  <si>
    <t>1P-V-08-PL</t>
  </si>
  <si>
    <t>1P-V-11-PL</t>
  </si>
  <si>
    <t>1P-V-12-PL</t>
  </si>
  <si>
    <t>1P-V-13-PL</t>
  </si>
  <si>
    <t>1P-V-14-PL</t>
  </si>
  <si>
    <t>1P-V-19-PL</t>
  </si>
  <si>
    <t>1P-V-20-PL</t>
  </si>
  <si>
    <t>1P-V-21-PL</t>
  </si>
  <si>
    <t>1P-V-22-PL</t>
  </si>
  <si>
    <t>9.11.2</t>
  </si>
  <si>
    <t xml:space="preserve">Installation, testing and commissioning of manually or electrically actuated flow control valves or sluice gates </t>
  </si>
  <si>
    <t>DRY WELL PUMPS</t>
  </si>
  <si>
    <t>13.11.1</t>
  </si>
  <si>
    <t>Supply and delivery of dry well pumping equipment</t>
  </si>
  <si>
    <t>Dry well self-priming pumps</t>
  </si>
  <si>
    <t>Inlet works wash water pumps
1I-P-01-CF, 1I-P-02-CF</t>
  </si>
  <si>
    <t>Primary sludge pumps
1I-P-03-CF, 1I-P-04-CF
1I-P-05-CF, 1I-P-06-CF</t>
  </si>
  <si>
    <t>Scum pumps
1I-P-07-CF, 1I-P-08-CF</t>
  </si>
  <si>
    <t>WAS pumps
1P-P-01-CF, 1P-P-02-CF</t>
  </si>
  <si>
    <t>RAS pumps
1P-P-03-CF, 1P-P-04-CF, 1P-P-05-CF
1P-P-06-CF, 1P-P-07-CF, 1P-P-08-CF</t>
  </si>
  <si>
    <t>Service water pumps
00-01-01-CF, 00-01-02-CF, 00-01-03-CF
00-01-04-CF, 00-01-05-CF</t>
  </si>
  <si>
    <t>Axial flow pumps complete with channel flap valves:</t>
  </si>
  <si>
    <t>A-recycle axial flow pumps
1P-P-01-AX, 1P-P-02-AX, 1P-P-03-AX
1P-P-04-AX, 1P-P-05-AX, 1P-P-06-AX</t>
  </si>
  <si>
    <t>R-recycle axial flow pumps
1P-P-07-AX, 1P-P-08-AX, 1P-P-09-AX</t>
  </si>
  <si>
    <t>Progressing Cavity Pumps</t>
  </si>
  <si>
    <t>Thick sludge pumps
2R-P-01-CF, 2R-P-02-CF</t>
  </si>
  <si>
    <t>Digested sludge day tank pumps
2R-P-03-CF, 2R-P-04-CF</t>
  </si>
  <si>
    <t>Ferric chloride dosing pumps
2R-P-01-DP, 2R-P-02-DP</t>
  </si>
  <si>
    <t>Polyelectrolyte dosing pumps:
2R-P-01-PC, 2R-P-02-PC
2R-P-03-PC, 2R-P-04-PC</t>
  </si>
  <si>
    <t>13.11.2</t>
  </si>
  <si>
    <t>Installation of dry well pumping equipment</t>
  </si>
  <si>
    <t>Dry Well Self-priming Pumps</t>
  </si>
  <si>
    <t>Axial flow pumps complete with channel flap valves</t>
  </si>
  <si>
    <t>13.11.3</t>
  </si>
  <si>
    <t>Testing and commissioning of dry well pumping equipment</t>
  </si>
  <si>
    <t>SCHEDULE NO 8: HOSTING EQUIPMENT</t>
  </si>
  <si>
    <t>HOISTING EQUIPMENT</t>
  </si>
  <si>
    <t xml:space="preserve">14.10.1 </t>
  </si>
  <si>
    <t xml:space="preserve">Supply and delivery of hoisting frame </t>
  </si>
  <si>
    <t>Balancing Tank</t>
  </si>
  <si>
    <t>1P-LE-01-CB</t>
  </si>
  <si>
    <t>1P-LE-02-CB</t>
  </si>
  <si>
    <t>A-recycle Pumps</t>
  </si>
  <si>
    <t>1P-LE-03-CB</t>
  </si>
  <si>
    <t>1P-LE-04-CB</t>
  </si>
  <si>
    <t>R-recycle Pumps</t>
  </si>
  <si>
    <t xml:space="preserve">1P-LE-05-CB </t>
  </si>
  <si>
    <t xml:space="preserve">1P-LE-06-CB </t>
  </si>
  <si>
    <t xml:space="preserve">1P-LE-07-CB </t>
  </si>
  <si>
    <t xml:space="preserve">14.10.2 </t>
  </si>
  <si>
    <t>Supply and delivery of chain hoist with crawl</t>
  </si>
  <si>
    <t>Chain hoist with crawl for 1P-LE-01-CB</t>
  </si>
  <si>
    <t>Chain hoist with crawl for 1P-LE-02-CB</t>
  </si>
  <si>
    <t>Chain hoist with crawl for 1P-LE-03-CB</t>
  </si>
  <si>
    <t>Chain hoist with crawl for 1P-LE-04-CB</t>
  </si>
  <si>
    <t>R-recycle Pumps:</t>
  </si>
  <si>
    <t>Chain hoist with crawl for 1P-LE-05-CB</t>
  </si>
  <si>
    <t>Chain hoist with crawl for 1P-LE-06-CB</t>
  </si>
  <si>
    <t>Chain hoist with crawl for 1P-LE-07-CB</t>
  </si>
  <si>
    <t>14.10.3</t>
  </si>
  <si>
    <t>Installation, testing and commissioning of hoisting frame</t>
  </si>
  <si>
    <t>A-recycle Pumps:</t>
  </si>
  <si>
    <t>14.10.4</t>
  </si>
  <si>
    <t>Installation, testing and commissioning of chain hoists with crawl</t>
  </si>
  <si>
    <t>SUBMERSIBLE PUMPING EQUIPMENT</t>
  </si>
  <si>
    <t>15.9.1</t>
  </si>
  <si>
    <t>Supply and delivery of submersible pumping equipment</t>
  </si>
  <si>
    <t>PST subsoil drainagepump</t>
  </si>
  <si>
    <t>SST subsoil drainage pump</t>
  </si>
  <si>
    <t>Balancing tank subsoil drainage pump</t>
  </si>
  <si>
    <t>15.9.2</t>
  </si>
  <si>
    <t>Installation of submersible pumping equipment</t>
  </si>
  <si>
    <t>15.9.3</t>
  </si>
  <si>
    <t>Testing and commissioning of submersible pumping equipment</t>
  </si>
  <si>
    <t>MECHANICAL FRONT RAKED SCREENS</t>
  </si>
  <si>
    <t>16.18.1</t>
  </si>
  <si>
    <t>Supply and delivery of mechanical front raked screens</t>
  </si>
  <si>
    <t>15mm coarse screen:
1I-SC-01-M, 1I-SC-02-M</t>
  </si>
  <si>
    <t>6mm medium screen: 
1I-SC-03-M, 1I-SC-04-M</t>
  </si>
  <si>
    <t>3mm fine screen:
1I-SC-05-M, 1I-SC-06-M</t>
  </si>
  <si>
    <t xml:space="preserve">16.18.2 </t>
  </si>
  <si>
    <t xml:space="preserve">Installation, testing and commissioning of mechanical front raked screens </t>
  </si>
  <si>
    <t>ALTERNATIVE OFFER</t>
  </si>
  <si>
    <t>Rate only</t>
  </si>
  <si>
    <t>16.18.2</t>
  </si>
  <si>
    <t>15mm coarse screen:
01-IW-01-SC-03 and 01-IW-01-SC-04</t>
  </si>
  <si>
    <t>6mm medium screen: 
01-IW-01-SC-05 and 01-IW-01-SC-06</t>
  </si>
  <si>
    <t>3mm fine screen:
01-IW-01-SC-10 and 01-IW-01-SC-11</t>
  </si>
  <si>
    <t>MANUALLY CLEANED SCREENS</t>
  </si>
  <si>
    <t xml:space="preserve">17.8.1 </t>
  </si>
  <si>
    <t>Supply and delivery of manually cleaned screen</t>
  </si>
  <si>
    <t>Hand-raked screens in bypass channel for 15mm mechanical screens
1I-SC-01-H, 1I-SC-02-H</t>
  </si>
  <si>
    <t>Hand-raked screen in bypass channel for 6mm mechanical screens
1I-SC-03-H</t>
  </si>
  <si>
    <t>Hand-raked screens in bypass channel for 3mm mechanical screens
1I-SC-04-H, 1I-SC-05-H</t>
  </si>
  <si>
    <t>Hand-raked screens in service water abstraction channels
01-MP-01-SG-01, 01-MP-01-SG-02, 01-MP-01-SG-03</t>
  </si>
  <si>
    <t>17.8.2</t>
  </si>
  <si>
    <t>Installation, testing and commissioning of manually cleaned screen</t>
  </si>
  <si>
    <t>SURFACE-MOUNTED MECHANICAL MIXERS AND AERATORS</t>
  </si>
  <si>
    <t xml:space="preserve">18.11.1 </t>
  </si>
  <si>
    <t>Supply and delivery of mixer or aerator installations</t>
  </si>
  <si>
    <t>Scum pump station mixers
1I-MX-01-A &amp; 1I-MX-02-A</t>
  </si>
  <si>
    <t>Balancing tank mixers
1P-MX-01-A, 1P-MX-02-A, 1P-MX-03-A
1P-MX-04-A, 1P-MX-05-A, 1P-MX-06-A
1P-MX-07-A, 1P-MX-08-A, 1P-MX-09-A</t>
  </si>
  <si>
    <t>Bioreactor anaerobic/anoxic zone mixers
1P-MX-10-A, 1P-MX-11-A, 1P-MX-12-A
1P-MX-13-A, 1P-MX-14-A, 1P-MX-15-A
1P-MX-16-A, 1P-MX-17-A, 1P-MX-18-A
1P-MX-19-A, 1P-MX-20-A, 1P-MX-21-A
1P-MX-22-A, 1P-MX-23-A</t>
  </si>
  <si>
    <t>Thick sludge sump mixers
2R-MX-01-A, 2R-MX-02-A</t>
  </si>
  <si>
    <t>Digested sludge day tank mixers
2R-MX-03-A, 2R-MX-04-A
2R-MX-05-A, 2R-MX-06-A</t>
  </si>
  <si>
    <t xml:space="preserve">18.11.2 </t>
  </si>
  <si>
    <t>Installation, testing and commissioning of mixer or aerator installations</t>
  </si>
  <si>
    <t>BAFFLES, WEIRS AND OTHER SPECIALLY FABRICATED DEVICES</t>
  </si>
  <si>
    <t xml:space="preserve">19.9.2 </t>
  </si>
  <si>
    <t xml:space="preserve">Supply and delivery of fixed weir </t>
  </si>
  <si>
    <t>Fixed weir plates at primary flow divider
1I-W-01-WP, 1I-W-02-WP</t>
  </si>
  <si>
    <t>Fixed weir plates at secondary flow divider
1P-W-01-WP &amp; 1P-W-02-WP</t>
  </si>
  <si>
    <t xml:space="preserve">19.9.6 </t>
  </si>
  <si>
    <t>Installation, testing and commissioning of fixed weir</t>
  </si>
  <si>
    <t>MECHANICALLY SCRAPED SETTLING TANKS</t>
  </si>
  <si>
    <t xml:space="preserve">20.19.1  </t>
  </si>
  <si>
    <t>Supply and delivery of settling tank equipment for:</t>
  </si>
  <si>
    <t>Primary settling tank: 25m diameter
1I-RB-01-M, 1I-RB-02-M</t>
  </si>
  <si>
    <t>Secondary settling tank: 30m diameter
1P-RB-01-M, 1P-RB-02-M</t>
  </si>
  <si>
    <t xml:space="preserve">20.19.2 </t>
  </si>
  <si>
    <t>Installation, testing and commissioning of settling tank equipment for:</t>
  </si>
  <si>
    <t>CHLORINATION</t>
  </si>
  <si>
    <t>21.18.3</t>
  </si>
  <si>
    <t xml:space="preserve">Supply and delivery of gas chlorination system </t>
  </si>
  <si>
    <t>Gas chlorination system as schematically indicated on PK278-SMEC-01-PRC-DRG-1000-7001, -7002, -7003 &amp; -7004</t>
  </si>
  <si>
    <t xml:space="preserve">21.18.4 </t>
  </si>
  <si>
    <t xml:space="preserve">Installation, testing and commissioning of gas chlorination system </t>
  </si>
  <si>
    <t>MECHANICAL DEGRITTER SYSTEMS</t>
  </si>
  <si>
    <t>24.11.1</t>
  </si>
  <si>
    <t xml:space="preserve">Supply and delivery of air lift grit pumping system  </t>
  </si>
  <si>
    <t>Inlet works vortex degritter grit removal system</t>
  </si>
  <si>
    <t xml:space="preserve">24.11.2 </t>
  </si>
  <si>
    <t xml:space="preserve">Installation, testing and commissioning of air lift grit pumping system </t>
  </si>
  <si>
    <t xml:space="preserve">24.11.3 </t>
  </si>
  <si>
    <t xml:space="preserve">Supply and delivery of grit classifier  </t>
  </si>
  <si>
    <t>Inlet works grit classifiers
1I-A-05-M, 1I-A-06-M</t>
  </si>
  <si>
    <t xml:space="preserve">24.11.4 </t>
  </si>
  <si>
    <t xml:space="preserve">Installation, testing and commissioning of grit classifier </t>
  </si>
  <si>
    <t>Chapter 3: Particular Specifica-tion - Mechanical</t>
  </si>
  <si>
    <t>SCREENINGS HANDLING EQUIPMENT</t>
  </si>
  <si>
    <t xml:space="preserve">25.11.1 </t>
  </si>
  <si>
    <t xml:space="preserve">Supply and delivery of screenings hydro conveyor  </t>
  </si>
  <si>
    <t>Hydroconveyor for the inlet works 15mm screens</t>
  </si>
  <si>
    <t>Hydroconveyor for the inlet works 6mm screens</t>
  </si>
  <si>
    <t>Hydroconveyor for the inlet works 3mm screens</t>
  </si>
  <si>
    <t>Hydroconveyor for the inlet works grit classifiers</t>
  </si>
  <si>
    <t xml:space="preserve">25.11.2 </t>
  </si>
  <si>
    <t xml:space="preserve">Installation, testing and commissioning of screenings hydro conveyor </t>
  </si>
  <si>
    <t xml:space="preserve">25.11.3 </t>
  </si>
  <si>
    <t xml:space="preserve">Supply and delivery of wash water system  </t>
  </si>
  <si>
    <t>Wash water system for the inlet works - for the 15mm, 6mm, 3mm screens and the degritting system.</t>
  </si>
  <si>
    <t xml:space="preserve">25.11.4 </t>
  </si>
  <si>
    <t xml:space="preserve">Installation, testing and commissioning of wash water system </t>
  </si>
  <si>
    <t xml:space="preserve">25.11.5 </t>
  </si>
  <si>
    <t xml:space="preserve">Supply and delivery of screenings waste washer compactor  </t>
  </si>
  <si>
    <t>Wash compactor for the inlet works 15mm screens
1I-A-01-M, 1I-A-02-M</t>
  </si>
  <si>
    <t>Wash compactor for the inlet works 6mm screens
1I-A-03-M, 1I-A-04-M</t>
  </si>
  <si>
    <t>Wash compactor for the inlet works 3mm screens
1I-A-07-M, 1I-A-08-M</t>
  </si>
  <si>
    <t xml:space="preserve">25.11.6 </t>
  </si>
  <si>
    <t xml:space="preserve">Installation, testing and commissioning of screenings waste washer compactor </t>
  </si>
  <si>
    <t>Detail Spec</t>
  </si>
  <si>
    <t xml:space="preserve">Supply and delivery of trolley system complete with capstan winch and rails to position a 6m³ waste bin to receive screening or grit from the wash compactor or grit classifier.   </t>
  </si>
  <si>
    <t>For the 15mm screen wash compactors
1I-TK-01-SK</t>
  </si>
  <si>
    <t>For the 6mm screen wash compactors
1I-TK-02-SK</t>
  </si>
  <si>
    <t>For the 3mm screen wash compactors
1I-TK-04-SK</t>
  </si>
  <si>
    <t>For the grit classifier
1I-TK-03-SK</t>
  </si>
  <si>
    <t xml:space="preserve">Installation, testing and commissioning of trolley system complete with capstan winch and rails to position a 6m³ waste bin to receive screenings or grit from the wash compactor or grit classifier.   </t>
  </si>
  <si>
    <t>DIFFUSED AERATION EQUIPMENT</t>
  </si>
  <si>
    <t xml:space="preserve">26.14.1 </t>
  </si>
  <si>
    <t>Design, Drawings and General:
Aeration system for basins 08 to 12.</t>
  </si>
  <si>
    <t xml:space="preserve">26.14.2 </t>
  </si>
  <si>
    <t>Supply and delivery of aeration blowers including suction filters, suction and delivery pressure gauges, safety valve, non-return valve and isolation valve.</t>
  </si>
  <si>
    <t>Reactor basin 8:
1P-BL-01-PD, 1P-BL-02-PD, 1P-BL-03-PD</t>
  </si>
  <si>
    <t>Reactor basin 9:
1P-BL-04-PD, 1P-BL-05-PD, 1P-BL-06-PD</t>
  </si>
  <si>
    <t>Reactor basin 10: 
1P-BL-07-PD, 1P-BL-08-PD, 1P-BL-09-PD</t>
  </si>
  <si>
    <t>Reactor basin 11: 
1P-BL-10-PD &amp; 1P-BL-11-PD</t>
  </si>
  <si>
    <t>Reactor basin 12: 
1P-BL-12-PD &amp; 1P-BL-13-PD</t>
  </si>
  <si>
    <t>Standby Blowers for Basins 10, 11 and 12
1P-BL-14-PD &amp; 1P-BL-15-PD</t>
  </si>
  <si>
    <t xml:space="preserve">26.14.3 </t>
  </si>
  <si>
    <t>Supply air manifold and main feeder pipework</t>
  </si>
  <si>
    <t xml:space="preserve">Reactor basin 8: </t>
  </si>
  <si>
    <t xml:space="preserve">Reactor basin 9: </t>
  </si>
  <si>
    <t xml:space="preserve">Reactor basin 10: </t>
  </si>
  <si>
    <t xml:space="preserve">Reactor basin 11: </t>
  </si>
  <si>
    <t xml:space="preserve">Reactor basin 12: </t>
  </si>
  <si>
    <t xml:space="preserve">26.14.4 </t>
  </si>
  <si>
    <t xml:space="preserve">Supply stainless steel feeder pipework </t>
  </si>
  <si>
    <t xml:space="preserve">26.14.5 </t>
  </si>
  <si>
    <t>Supply header pipework</t>
  </si>
  <si>
    <t xml:space="preserve">26.14.6 </t>
  </si>
  <si>
    <t>Supply aeration grids</t>
  </si>
  <si>
    <t>Reactor basin 8:
1P-F-01-FBA</t>
  </si>
  <si>
    <t>Reactor basin 9:
1P-F-02-FBA</t>
  </si>
  <si>
    <t>Reactor basin 10:
1P-F-03-FBA</t>
  </si>
  <si>
    <t>Reactor basin 11:
1P-F-04-FBA</t>
  </si>
  <si>
    <t>Reactor basin 12:
1P-F-05-FBA</t>
  </si>
  <si>
    <t xml:space="preserve">26.14.7 </t>
  </si>
  <si>
    <t>Supply insert-type air flow meters with integrated display</t>
  </si>
  <si>
    <t xml:space="preserve">26.14.8 </t>
  </si>
  <si>
    <t>Supply pressure gauges</t>
  </si>
  <si>
    <t xml:space="preserve">26.14.9 </t>
  </si>
  <si>
    <t>Supply acid injection system</t>
  </si>
  <si>
    <t xml:space="preserve">26.14.10 </t>
  </si>
  <si>
    <t>Supply condensate purging system</t>
  </si>
  <si>
    <t xml:space="preserve">26.14.11 </t>
  </si>
  <si>
    <t>Supply dissolved oxygen sensors</t>
  </si>
  <si>
    <t xml:space="preserve">26.14.12 </t>
  </si>
  <si>
    <t>Supply electrical and signal cabling between instruments, controllers and blower room control system to complete installation</t>
  </si>
  <si>
    <t xml:space="preserve">26.14.13  </t>
  </si>
  <si>
    <t>Installation of aeration blowers including suction filters, suction and delivery pressure gauges, safety valve, non-return valve and isolation valve.</t>
  </si>
  <si>
    <t xml:space="preserve">26.14.14 </t>
  </si>
  <si>
    <t>Install air manifold and main feeder pipework</t>
  </si>
  <si>
    <t xml:space="preserve">26.14.15 </t>
  </si>
  <si>
    <t xml:space="preserve">Install stainless steel feeder pipework </t>
  </si>
  <si>
    <t xml:space="preserve">26.14.16  </t>
  </si>
  <si>
    <t>Install header pipework</t>
  </si>
  <si>
    <t xml:space="preserve">26.14.17  </t>
  </si>
  <si>
    <t>Install aeration grids</t>
  </si>
  <si>
    <t xml:space="preserve">26.14.18  </t>
  </si>
  <si>
    <t>Install insert-type air flow meters with integrated display</t>
  </si>
  <si>
    <t xml:space="preserve">26.14.19  </t>
  </si>
  <si>
    <t>Install pressure gauges</t>
  </si>
  <si>
    <t xml:space="preserve">26.14.20  </t>
  </si>
  <si>
    <t>Install acid injection system</t>
  </si>
  <si>
    <t xml:space="preserve">26.14.21 </t>
  </si>
  <si>
    <t>Install condensate purging system</t>
  </si>
  <si>
    <t xml:space="preserve">26.14.22 </t>
  </si>
  <si>
    <t>Install dissolved oxygen sensors</t>
  </si>
  <si>
    <t xml:space="preserve">26.14.23  </t>
  </si>
  <si>
    <t>Install electrical and signal cabling between instruments, controllers and blower room control system to complete installation</t>
  </si>
  <si>
    <t xml:space="preserve">26.14.24 </t>
  </si>
  <si>
    <t>Testing and Commissioning</t>
  </si>
  <si>
    <t xml:space="preserve">26.14.24.1 </t>
  </si>
  <si>
    <t>Diffuser assemblies / pipe connections load tests</t>
  </si>
  <si>
    <t xml:space="preserve">26.14.24.2 </t>
  </si>
  <si>
    <t>Leak testing / air distribution testing</t>
  </si>
  <si>
    <t xml:space="preserve">26.14.24.3 </t>
  </si>
  <si>
    <t>In-situ oxygenation efficiency determination</t>
  </si>
  <si>
    <t xml:space="preserve">26.14.25 </t>
  </si>
  <si>
    <t>Confirmation of suitability of the aeration system</t>
  </si>
  <si>
    <t xml:space="preserve">26.14.26 </t>
  </si>
  <si>
    <t>Provision of spare parts as specified in the Standard Specification.</t>
  </si>
  <si>
    <t>LINEAR SCREENS AND BELT FILTER PRESSES</t>
  </si>
  <si>
    <t xml:space="preserve">28.9.1 </t>
  </si>
  <si>
    <t xml:space="preserve">Design Drawings and General
</t>
  </si>
  <si>
    <t>For the complete dewatering system - including WAS thickening and WAS and DL dewatering.</t>
  </si>
  <si>
    <t>Lump sum</t>
  </si>
  <si>
    <t xml:space="preserve">28.9.2 </t>
  </si>
  <si>
    <t>Supply and delivery of linear screens</t>
  </si>
  <si>
    <t>2R-F-01-LS, 2R-F-02-LS
2R-F-03-LS, 2R-F-04-LS</t>
  </si>
  <si>
    <t xml:space="preserve">28.9.3 </t>
  </si>
  <si>
    <t>Supply and delivery of belt filter press</t>
  </si>
  <si>
    <t>2R-F-01-BP, 2R-F-02-BP
2R-F-03-BP, 2R-F-04-BP</t>
  </si>
  <si>
    <t xml:space="preserve">28.9.4 </t>
  </si>
  <si>
    <t>Installation, testing and commissioning of linear screen</t>
  </si>
  <si>
    <t xml:space="preserve">28.9.5 </t>
  </si>
  <si>
    <t>Installation, testing and commissioning of belt filter press</t>
  </si>
  <si>
    <t xml:space="preserve">28.9.6 </t>
  </si>
  <si>
    <t>Supply and delivery of centre-less screw conveyor</t>
  </si>
  <si>
    <t>2R-C-01-SC, 2R-C-02-SC
2R-3-03-SC, 2R-C-04-SC</t>
  </si>
  <si>
    <t xml:space="preserve">28.9.7 </t>
  </si>
  <si>
    <t>Installation, testing and commissioning of centre-less screw conveyor</t>
  </si>
  <si>
    <t xml:space="preserve">B16.5 </t>
  </si>
  <si>
    <t xml:space="preserve">Design, supply and delivery of instrument air supply system </t>
  </si>
  <si>
    <t>Air supply system as schematically indicated on PK278-SMEC-01-PRC-DRG-1000-7005</t>
  </si>
  <si>
    <t xml:space="preserve">B16.6 </t>
  </si>
  <si>
    <t>Installation, testing and commissioning of instrument air supply system</t>
  </si>
  <si>
    <t>ANAEROBIC DIGESTERS</t>
  </si>
  <si>
    <t xml:space="preserve">B16.1 </t>
  </si>
  <si>
    <t>Design, supply and delivery of anaerobic digestion and pump mixing equipment</t>
  </si>
  <si>
    <t>Anaerobic digester A</t>
  </si>
  <si>
    <t>Anaerobic digester B</t>
  </si>
  <si>
    <t xml:space="preserve">B16.2 </t>
  </si>
  <si>
    <t>Installation, testing and commissioning of anaerobic digestion and pump mixing equipment</t>
  </si>
  <si>
    <t xml:space="preserve">B16.3 </t>
  </si>
  <si>
    <t>Design, supply and delivery of anaerobic digester gas flare system</t>
  </si>
  <si>
    <t xml:space="preserve">B16.4 </t>
  </si>
  <si>
    <t>Installation, Testing and commissioning of anaerobic digester gas flare system</t>
  </si>
  <si>
    <t>CHEMICAL DOSING PLANT</t>
  </si>
  <si>
    <t xml:space="preserve">27.10.1 </t>
  </si>
  <si>
    <t>Supply and delivery of chemical dosing plant mixers (tenderer to enter no of mixers required as per his design)</t>
  </si>
  <si>
    <t xml:space="preserve">27.10.2 </t>
  </si>
  <si>
    <t>Installation, testing and commissioning of chemical dosing plant mixers (tenderer to enter no of mixers required as per his design)</t>
  </si>
  <si>
    <t xml:space="preserve">27.10.3 </t>
  </si>
  <si>
    <t>Supply and delivery of chemical dosing system</t>
  </si>
  <si>
    <t xml:space="preserve">Polyelectrolyte dosing system
</t>
  </si>
  <si>
    <t xml:space="preserve">Ferric chloride dosing system
</t>
  </si>
  <si>
    <t xml:space="preserve">27.10.4 </t>
  </si>
  <si>
    <t>Installation, testing and commissioning of chemical dosing system</t>
  </si>
  <si>
    <t>DEWATERED SLUDGE HANDLING</t>
  </si>
  <si>
    <t>The items included in this Schedule are specified in Part B of Chapter 3 - Clause 15.
Payment refers numbers refer to the relevant subparagraph of Clause 15.</t>
  </si>
  <si>
    <t>Articulated Wheel Loader</t>
  </si>
  <si>
    <t>Articulated wheel loader as specified complete with spare parts as specified in Part B Clause 15.10.3</t>
  </si>
  <si>
    <t>Dewatered Sludge Spreader</t>
  </si>
  <si>
    <t>Dewatered sludge spreader as specified complete with spare parts as specified in Part B Clause 15.10.4</t>
  </si>
  <si>
    <t>Tractor</t>
  </si>
  <si>
    <t>Tractor as specified complete with spare parts as specified in Part B Clause 15.10.5</t>
  </si>
  <si>
    <t>Dried Sludge Turner</t>
  </si>
  <si>
    <t>Dried sludge turner as specified complete with spare parts as specified in Part B Clause 15.10.6</t>
  </si>
  <si>
    <t>Hydraulic Tip Trailer</t>
  </si>
  <si>
    <t>Hydraulic tip trailer as specified complete with spare parts as specified in Part B Clause 15.10.7</t>
  </si>
  <si>
    <t>Legal Requirements</t>
  </si>
  <si>
    <t>All legal requirements as specified in Part B Clause 15.10.8 shall be deemed included in the tendered rates for the items above.</t>
  </si>
  <si>
    <t>Operator Training</t>
  </si>
  <si>
    <t>All operator training requirements and cost as specified in Part B Clause 15.10.9 shall be deemed included in the tendered rates for the items above.</t>
  </si>
  <si>
    <t>FIRE WATER PUMP STATION</t>
  </si>
  <si>
    <t>SUM STATED PROVISIONALLY BY THE ENGINEER</t>
  </si>
  <si>
    <t>Fire water pump station</t>
  </si>
  <si>
    <t>Overheads, charges and profit on fire water pump station</t>
  </si>
  <si>
    <t>PARSHALL FLUMES</t>
  </si>
  <si>
    <t>31.10.1</t>
  </si>
  <si>
    <t>Supply and delivery of Parshall Flume measuring device</t>
  </si>
  <si>
    <t>305mm Parshall flume in the inlet channel</t>
  </si>
  <si>
    <t>305mm Parshall flume in the outlet channel</t>
  </si>
  <si>
    <t>31.10.2</t>
  </si>
  <si>
    <t>Installation of Parshall Flume measuring device</t>
  </si>
  <si>
    <t>31.10.3</t>
  </si>
  <si>
    <t>Testing and commissioning of Parshall Flume measuring device</t>
  </si>
  <si>
    <t>OPERATIONS AND MAINTENANCE</t>
  </si>
  <si>
    <t>Chapter 4: Particular Specification - Electrical</t>
  </si>
  <si>
    <r>
      <t xml:space="preserve">PRELIMINARY AND GENERAL
</t>
    </r>
    <r>
      <rPr>
        <sz val="9.5"/>
        <rFont val="Palatino Linotype"/>
        <family val="1"/>
      </rPr>
      <t xml:space="preserve">(Note that where payment references from Chapter 3 are used, these shall be applied </t>
    </r>
    <r>
      <rPr>
        <i/>
        <sz val="9.5"/>
        <rFont val="Palatino Linotype"/>
        <family val="1"/>
      </rPr>
      <t>mutatis mutandi</t>
    </r>
    <r>
      <rPr>
        <sz val="9.5"/>
        <rFont val="Palatino Linotype"/>
        <family val="1"/>
      </rPr>
      <t xml:space="preserve"> to the electrical works)</t>
    </r>
  </si>
  <si>
    <t>2.4.2</t>
  </si>
  <si>
    <t>2.4.2.1</t>
  </si>
  <si>
    <t xml:space="preserve">Contractual Requirements (SANS1200A 8.3.1) </t>
  </si>
  <si>
    <t>Check the number after editing!</t>
  </si>
  <si>
    <t xml:space="preserve">Chapter 3 2.4.1 </t>
  </si>
  <si>
    <t>2.4.2.2</t>
  </si>
  <si>
    <t>Chapter 3 2.4.2</t>
  </si>
  <si>
    <t>2.4.3.1</t>
  </si>
  <si>
    <t>Contractual Requirements (SANS1200A 8.4.1)</t>
  </si>
  <si>
    <t xml:space="preserve">Chapter 3 2.4.3 </t>
  </si>
  <si>
    <t>Operation and Maintenance of Facilities on Site, for Duration of Construction (SANS1200A 8.4.2)</t>
  </si>
  <si>
    <t>2.4.3.2</t>
  </si>
  <si>
    <t>2.4.3.3</t>
  </si>
  <si>
    <t>2.4.3.4</t>
  </si>
  <si>
    <t xml:space="preserve">Chapter 3 1.21.7 </t>
  </si>
  <si>
    <t xml:space="preserve">Chapter 3 1.21.7.1 </t>
  </si>
  <si>
    <t xml:space="preserve">Chapter 3 1.21.7.2 </t>
  </si>
  <si>
    <t>1.21.7</t>
  </si>
  <si>
    <t>Prov sum</t>
  </si>
  <si>
    <t>Check the number after editing! Also Check the amount!</t>
  </si>
  <si>
    <t>1.21.8</t>
  </si>
  <si>
    <t>Overheads, charges and profit on maintenance spares</t>
  </si>
  <si>
    <t xml:space="preserve">SANS1200A Clause 8.4.5 </t>
  </si>
  <si>
    <t>Overheads, charges and profit on additional samples of Materials kept by the Employer</t>
  </si>
  <si>
    <r>
      <t xml:space="preserve">Application fees to local supply authority - ESKOM </t>
    </r>
    <r>
      <rPr>
        <b/>
        <sz val="9.5"/>
        <rFont val="Palatino Linotype"/>
        <family val="1"/>
      </rPr>
      <t>(note that coordination and arrangement of power suppply with local supply authority is included for under Items D4.003 and D4.009)</t>
    </r>
  </si>
  <si>
    <t>Overheads, charges and profit on application fees to local supply authority (ESKOM)</t>
  </si>
  <si>
    <t xml:space="preserve">Chapter 3 2.4.4 </t>
  </si>
  <si>
    <t>Chapter 3 2.4.5</t>
  </si>
  <si>
    <t>Plate compactor, vibratory,</t>
  </si>
  <si>
    <t>Part B:  Standard Specifications.
SECTION 1
STD SPEC : CONTRACT ADMINISTRATION AND GENERAL REQUIREMENTS</t>
  </si>
  <si>
    <t>Provide and maintain a quality system</t>
  </si>
  <si>
    <t>1.21.4</t>
  </si>
  <si>
    <t>Test and commission the installation</t>
  </si>
  <si>
    <t>1.21.5</t>
  </si>
  <si>
    <t>Provide "as-built" drawings</t>
  </si>
  <si>
    <t>1.21.6</t>
  </si>
  <si>
    <t>Provide manuals for the installation</t>
  </si>
  <si>
    <t>Chapter 4: Particular Specification - Electrical, Control and Instrumentation
Part A:  Description of Works</t>
  </si>
  <si>
    <t>ELECTRICAL CONTROL &amp; INSTRUMENTATION WORKS</t>
  </si>
  <si>
    <t>1.4.</t>
  </si>
  <si>
    <t>1.4.1</t>
  </si>
  <si>
    <t>Design Fee</t>
  </si>
  <si>
    <t>1.4.2</t>
  </si>
  <si>
    <t>Construction/Implementation Cost</t>
  </si>
  <si>
    <t>a. MV equipment and Transformers/Minisubs</t>
  </si>
  <si>
    <t>b. MCC’s and Local Control Stations</t>
  </si>
  <si>
    <t>c. Emergency Back-up Power system</t>
  </si>
  <si>
    <t>d. Control system including PLC equipment and SCADA complete with all Software and Hardware</t>
  </si>
  <si>
    <t>e. UPS Systems</t>
  </si>
  <si>
    <t>f. MV Cable installation</t>
  </si>
  <si>
    <t>g. LV Cable installation</t>
  </si>
  <si>
    <t>h. Control and Instrumentation Installation</t>
  </si>
  <si>
    <t xml:space="preserve">PART E - SUB TOTAL AMOUNT Excluding VAT: </t>
  </si>
  <si>
    <t>TOTAL TENDER AMOUNT Including VAT (SUM TAKEN FORWARD TO FORM C1 OF THE TENDER):</t>
  </si>
  <si>
    <t>SCHEDULE 2: CIDB B.U.I.L.D ALLOWANCES</t>
  </si>
  <si>
    <t>CIDB B.U.I.L. D</t>
  </si>
  <si>
    <t xml:space="preserve">Pricing Assumptions paragraph 15.1 </t>
  </si>
  <si>
    <t>(a) Enterprise Development of Targeted Enterprise or JV partners</t>
  </si>
  <si>
    <t>(a.1) Needs Analysis and Enterprise Development Plan per Targeted Enterprise</t>
  </si>
  <si>
    <t>Item</t>
  </si>
  <si>
    <t>(a.2) Monitoring and Interim Reporting per Targeted Enterprise</t>
  </si>
  <si>
    <t>Per Quarter</t>
  </si>
  <si>
    <t>(a.3) Project Completion Report per Targeted Enterprise</t>
  </si>
  <si>
    <t>Contract Participation Goal (CPG) in relation to Subcontracting / Supplier Development of Targeted Enterprises as a Condition of Tender to be In Accordance With Indirect Targeting for Enterprise Development though Construction Works Contracts, Gazette Notice No.36190 of 25 February 2013</t>
  </si>
  <si>
    <t>It is required that the contractor shall achieve a CPG of 30% (by value) via sub-contracting. The value is determined as the contract value (Excluding VAT, Escalation, Contingencies) of the contract including labour and material to EME's and QSE's. This amount is to include all costs associated with the management of all subcontractors associated with the Contract Participation Goal (CPG)</t>
  </si>
  <si>
    <t>Contractor’s charge for the management and execution of the Targeted Enterprises procurement process:</t>
  </si>
  <si>
    <t>Procurement process for the totality of all tenders concluded for the appointment of Targeted Enterprise sub contractors of cidb 1 &amp; cidb 2 contractor grading</t>
  </si>
  <si>
    <t>Procurement process for the totality of all tenders concluded for the appointment of Targeted Enterprise sub contractors of cidb 3 &amp; cidb 4 contractor grading</t>
  </si>
  <si>
    <t>Procurement process for the totality of all tenders concluded for the appointment of Targeted Enterprise sub contractors of cidb 5 and higher contractor grading</t>
  </si>
  <si>
    <t>Responsibilities of the Contractor towards Targeted Enterprises</t>
  </si>
  <si>
    <t>Contractor’s establishment, management, management support, assistance, coaching, guidance, mentoring and supervision of Targeted Enterprises</t>
  </si>
  <si>
    <t>Targeted Enterprise Construction Manager</t>
  </si>
  <si>
    <t>Person.Month</t>
  </si>
  <si>
    <t>Targeted Enterprise Site Supervisors</t>
  </si>
  <si>
    <t>Payment associated with the construction works executed by Targeted Enterprise sub contractors of cidb 1 and cidb 2 contractor grading designation appointed in terms of  section 1.3 above</t>
  </si>
  <si>
    <t>Handling costs and profit in respect of payment associated with sub item 1.4.1</t>
  </si>
  <si>
    <t>Percentage (%)</t>
  </si>
  <si>
    <t>Fluctuation between the main contractor’s rates and that of the Targeted Enterprise sub contractors</t>
  </si>
  <si>
    <t>Preliminaries and General Obligations of Targeted Enterprise sub contractors appointed in terms of 1.3 above</t>
  </si>
  <si>
    <t>Accredited occupational qualification training</t>
  </si>
  <si>
    <t>Mentorship and other costs</t>
  </si>
  <si>
    <t xml:space="preserve">Person.Month </t>
  </si>
  <si>
    <t>Travel and Accommodation</t>
  </si>
  <si>
    <t>Tender Process for Targeted Enterprises</t>
  </si>
  <si>
    <t>Training, Coaching, Guidance, Mentoring and Assistance</t>
  </si>
  <si>
    <t xml:space="preserve">PSC Meetings (R140 per member per sitting for minimum 6 - max 10 members per sitting for a maximum of 36 Sittings)                                                  </t>
  </si>
  <si>
    <t>Construction works by Targeted Enterprises</t>
  </si>
  <si>
    <t>TVET College Graduates and Apprenticeships</t>
  </si>
  <si>
    <t>Handling costs and profit in respect of payment associated with sub item A2.014</t>
  </si>
  <si>
    <t>Handling costs and profit in respect of payment associated with sub item A2.017</t>
  </si>
  <si>
    <t>P1 &amp; P2 Learners and Learners with a 240 Credits Qualification</t>
  </si>
  <si>
    <t>Candidates with 360 Credits or More Qualification</t>
  </si>
  <si>
    <t>Handling costs and profit in respect of payment associated with sub item A2.020</t>
  </si>
  <si>
    <t>Handling costs and profit in respect of payment associated with sub item A2.023</t>
  </si>
  <si>
    <t>Handling costs and profit in respect of payment associated with sub item A2.026</t>
  </si>
  <si>
    <t>Handling costs and profit in respect of payment associated with sub item A2.028</t>
  </si>
  <si>
    <t>Generic Skill Training</t>
  </si>
  <si>
    <t>Community Training</t>
  </si>
  <si>
    <t>Handling costs and profit in respect of payment associated with sub item A2.033</t>
  </si>
  <si>
    <t>Stipend/ wages for unemployed learners / workers (2 Persons per year)</t>
  </si>
  <si>
    <t>Stipend/wages for unemployed learners/workers (2 Persons per year)</t>
  </si>
  <si>
    <t>Stipend/wages for 360 credits qualification unemployed learners (2 Students per year)</t>
  </si>
  <si>
    <t>Stipend/wages for P1 &amp; P2 unemployed learners (2 Students per year)</t>
  </si>
  <si>
    <t>Stipend/ wages for unemployed graduates and apprenticeships (2 Students per year)</t>
  </si>
  <si>
    <t>Stipend/wages for unemployed learners (2 Students per year)</t>
  </si>
  <si>
    <t>Handling costs and profit in respect of payment associated with sub item A2.030</t>
  </si>
  <si>
    <t>SUB TOTAL (1) ADDING PART A, PART B, PART C, PART D &amp; PART E Excluding VAT:</t>
  </si>
  <si>
    <t>CIDB CONTRACT SKILLS DEVELOPMENT GOALS (CSDG) [0.25% FACTOR MULTIPLIED BY SUB TOTAL (1)]:</t>
  </si>
  <si>
    <t>ALLOW FOR CONTINGENIES AMOUNT [10.00% MULTIPLIED BY SUB TOTAL (1)]:</t>
  </si>
  <si>
    <t>ALLOW FOR CONTRACT PRICE ADJUSTMENT (CPA) [12.00% MULTIPLIED BY SUB TOTAL (1)]:</t>
  </si>
  <si>
    <t>ALLOW FOR CIDB BUILD FEES [0.20% FACTOR MULTIPLIED BY SUB TOTAL (1)]:</t>
  </si>
  <si>
    <t>SUB TOTAL (1) Excluding VAT:</t>
  </si>
  <si>
    <t>Accredited training for EPWP workers in terms of SED Particular Specification C3.3.7.3 Clause 2.5.</t>
  </si>
  <si>
    <t>Transportation of Local Labourers from Surrounding Settlements Daily to Site for 24 months</t>
  </si>
  <si>
    <t>TIME-RELATED ITEMS (FOR DURATION OF OPERATIONS AND MAINTENANCE PERIOD)</t>
  </si>
  <si>
    <t>Measurement and payment for operations and maintenance shall be deemed included in the rates tendered for each individual item and in the rates tendererd in Part C Schedule 1 but excluding Part A Schedule 1</t>
  </si>
  <si>
    <t>Engineer’s Residential Accommodation for the duration of Operations and Maintenance Period</t>
  </si>
  <si>
    <t>Overheads, charges and profit on Engineer’s Residential Accommodation during the Construction Period</t>
  </si>
  <si>
    <t xml:space="preserve">All Other Time-related Obligations                    </t>
  </si>
  <si>
    <t>PS8.4.5 f)</t>
  </si>
  <si>
    <t>Chapter 4: Particular Specific</t>
  </si>
  <si>
    <t>ELECTRICAL - POWER SUPPLY</t>
  </si>
  <si>
    <t>SANS 1200A PS 8.5 read with 1.5.11</t>
  </si>
  <si>
    <t>Buildings</t>
  </si>
  <si>
    <t>Charges and profit on interior lighting</t>
  </si>
  <si>
    <t>Charges and profit on small power</t>
  </si>
  <si>
    <t>Charges and profit on power distribution in buildings</t>
  </si>
  <si>
    <t xml:space="preserve">1000/600/400V cable reticulation in buildings (Battery limit being the electrical meter box on the outside of each building). 
This includes cables, terminations, wireways, etc, all throughout all buildings, structures from distribution kiosks and DBs for all interior lighting and small power circuits. </t>
  </si>
  <si>
    <t>Interior lighting for all buildings and structures (Battery limit being the electrical meter box on the outside of each building)</t>
  </si>
  <si>
    <t xml:space="preserve">ELP design is part of the contractors scope of work. Risk assessment to be conducted. Upon confirmation of ELP requirements via a risk assessment, detailed design of ELP to be conducted. </t>
  </si>
  <si>
    <t>1.5.11</t>
  </si>
  <si>
    <t>Buildings including:
•	RAS Pump Station
•	Fire water Pump Station
•	Service water Pump station
•	MCC Building 02
•	Blower Building 1A &amp; 1B
•	MCC Building 04
•	Chlorine Building
•	MCC Building 03
•	Workshop
•	Admin/Control Building
•	Ferric Pump Building
•	MCC Building 01
•	Dewatering Building
•	Digester Heating Building 
•	Ablution Block
•	Primary Sludge Pump Station
•	Scum Pump Station
•	Sludge Digester Building 1A &amp; 1B</t>
  </si>
  <si>
    <t>Intake station</t>
  </si>
  <si>
    <t>Earthing and Lightning Protection (ELP) of Facility</t>
  </si>
  <si>
    <t xml:space="preserve">Small power for all buildings and structures (Battery limit being the electrical meter box on the outside of each building). Including DB installations, three phase socket outlets, single-phase outlets, telephone outlets, data point outlets, isolators, powerskirting, etc. </t>
  </si>
  <si>
    <t>j. Human Machine Interface (HMI)</t>
  </si>
  <si>
    <t>k. Local Isolator, Stop Start and Emergency Stop Stations</t>
  </si>
  <si>
    <t>i. Access Control,  CCTV, Intruder Intruder Alarm and Communication System</t>
  </si>
  <si>
    <t>BUILDING WORKS</t>
  </si>
  <si>
    <t>Building Works Including the following:</t>
  </si>
  <si>
    <t>b.) Central SCADA and Control Room: Encloses the centralized computer systems (Supervisory Control and Data Acquisition) to monitor and control real-time plant operations</t>
  </si>
  <si>
    <t>c.) Analytical Laboratory: A fully equipped chemical and microbiological lab required for mandatory daily testing of influent, mixed liquor, and final effluent quality</t>
  </si>
  <si>
    <t>d.) Ablution and Change Rooms: Separate male and female change facilities with showers, lockers, and laundry areas for operational staff</t>
  </si>
  <si>
    <t>e.) Guardhouse or Security Gatehouse: Located at the main vehicle access gate to monitor site entrance, manage access and security activities, and secure the plant perimeter</t>
  </si>
  <si>
    <t>f.) Engineering Workshop and Warehouse: A dedicated workshop area for mechanical and electrical repairs of pumps, aerators, and valves, combined with a warehouse for critical spare parts and tool storage</t>
  </si>
  <si>
    <t>Overheads, charges and profit on item D1.001 and D1.002 above</t>
  </si>
  <si>
    <t>Architectural Design Fees</t>
  </si>
  <si>
    <t>a.) Main Administration Building: Houses executive offices, conference rooms, human resources, and records management</t>
  </si>
  <si>
    <t>g.) Operational Vehicle Carports: Heavy-duty structural steel or concrete carports with corrugated roofing sheet profiles</t>
  </si>
  <si>
    <t>h.) Staff and Visitor Carports: Standard shaded or roofed parking bays located strictly near the Administration Building, placed upwind from the primary process tanks to limit odour exposure and paint degradation</t>
  </si>
  <si>
    <t>i.) Dedicated Vehicle Washbay: Including heavy-duty reinforced concrete slab with raised perimeter bunding to contain all runoff water. It should also include a steel or brick superstructure with a roof to prevent rainwater from overloading the treatment system. Equipped with high-pressure industrial wash-down pumps, hose reels, and sometimes a localized hot water or steam generator for deep-cleaning heavy sludge skip trucks and honey-suckers.</t>
  </si>
  <si>
    <t>Structures including:
•	Inlet Works
•	Primary Clarifier 1A &amp; 1B
•	Balancing Tank &amp; Pinch Valve Chamber
•	Biological Reactor
•	Secondary Clarifier 1A &amp; 1B
•	Thick Sludge Sump
•	Digested Sludge day Tank
•	Ferric Storage Bund
•	Sludge Drying bed
•	Precipitation tank
•	Gas Holding tank 1A &amp; 1B
•	Car Port
•	Washbay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</si>
</sst>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1" formatCode="_(* #,##0_);_(* \(#,##0\);_(* &quot;-&quot;_);_(@_)"/>
    <numFmt numFmtId="44" formatCode="_(&quot;R&quot;* #,##0.00_);_(&quot;R&quot;* \(#,##0.00\);_(&quot;R&quot;* &quot;-&quot;??_);_(@_)"/>
    <numFmt numFmtId="164" formatCode="_-&quot;R&quot;* #,##0.00_-;\-&quot;R&quot;* #,##0.00_-;_-&quot;R&quot;* &quot;-&quot;??_-;_-@_-"/>
    <numFmt numFmtId="165" formatCode="_-* #,##0.00_-;\-* #,##0.00_-;_-* &quot;-&quot;??_-;_-@_-"/>
    <numFmt numFmtId="166" formatCode="0.000"/>
    <numFmt numFmtId="167" formatCode="0.0"/>
    <numFmt numFmtId="168" formatCode="#,##0.000"/>
    <numFmt numFmtId="169" formatCode="_-[$R-1C09]* #,##0.00_-;\-[$R-1C09]* #,##0.00_-;_-[$R-1C09]* &quot;-&quot;??_-;_-@_-"/>
    <numFmt numFmtId="170" formatCode="&quot;R&quot;#,##0.00"/>
    <numFmt numFmtId="171" formatCode="#,##0.00_ ;[Red]\-#,##0.00\ "/>
    <numFmt numFmtId="172" formatCode="0.0%"/>
  </numFmts>
  <fonts count="19">
    <font>
      <sz val="11"/>
      <color theme="1"/>
      <name val="Calibri"/>
      <family val="2"/>
      <scheme val="minor"/>
    </font>
    <font>
      <sz val="11"/>
      <color theme="1"/>
      <name val="Calibri"/>
      <family val="2"/>
      <scheme val="minor"/>
    </font>
    <font>
      <sz val="10"/>
      <color rgb="FF000000"/>
      <name val="Times New Roman"/>
      <family val="1"/>
    </font>
    <font>
      <sz val="10"/>
      <name val="Arial"/>
      <family val="2"/>
    </font>
    <font>
      <u/>
      <sz val="11"/>
      <color theme="10"/>
      <name val="Calibri"/>
      <family val="2"/>
      <scheme val="minor"/>
    </font>
    <font>
      <sz val="9"/>
      <name val="Arial MT"/>
    </font>
    <font>
      <sz val="10"/>
      <name val="Palatino Linotype"/>
      <family val="1"/>
    </font>
    <font>
      <b/>
      <sz val="10"/>
      <name val="Palatino Linotype"/>
      <family val="1"/>
    </font>
    <font>
      <b/>
      <sz val="9.5"/>
      <name val="Palatino Linotype"/>
      <family val="1"/>
    </font>
    <font>
      <sz val="9.5"/>
      <name val="Palatino Linotype"/>
      <family val="1"/>
    </font>
    <font>
      <sz val="9.5"/>
      <color theme="0"/>
      <name val="Palatino Linotype"/>
      <family val="1"/>
    </font>
    <font>
      <b/>
      <sz val="9.5"/>
      <color theme="0"/>
      <name val="Palatino Linotype"/>
      <family val="1"/>
    </font>
    <font>
      <vertAlign val="superscript"/>
      <sz val="9.5"/>
      <name val="Palatino Linotype"/>
      <family val="1"/>
    </font>
    <font>
      <sz val="18"/>
      <name val="Palatino Linotype"/>
      <family val="1"/>
    </font>
    <font>
      <sz val="25"/>
      <name val="Palatino Linotype"/>
      <family val="1"/>
    </font>
    <font>
      <b/>
      <sz val="25"/>
      <name val="Palatino Linotype"/>
      <family val="1"/>
    </font>
    <font>
      <sz val="22"/>
      <name val="Palatino Linotype"/>
      <family val="1"/>
    </font>
    <font>
      <strike/>
      <sz val="9.5"/>
      <name val="Palatino Linotype"/>
      <family val="1"/>
    </font>
    <font>
      <i/>
      <sz val="9.5"/>
      <name val="Palatino Linotype"/>
      <family val="1"/>
    </font>
  </fonts>
  <fills count="2">
    <fill>
      <patternFill patternType="none"/>
    </fill>
    <fill>
      <patternFill patternType="gray125"/>
    </fill>
  </fills>
  <borders count="41">
    <border>
      <left/>
      <right/>
      <top/>
      <bottom/>
      <diagonal/>
    </border>
    <border>
      <left/>
      <right/>
      <top/>
      <bottom style="thin">
        <color rgb="FF010101"/>
      </bottom>
      <diagonal/>
    </border>
    <border>
      <left style="thin">
        <color rgb="FF010101"/>
      </left>
      <right style="thin">
        <color rgb="FF010101"/>
      </right>
      <top style="thin">
        <color rgb="FF010101"/>
      </top>
      <bottom style="thin">
        <color rgb="FF010101"/>
      </bottom>
      <diagonal/>
    </border>
    <border>
      <left style="thin">
        <color rgb="FF010101"/>
      </left>
      <right style="thin">
        <color rgb="FF010101"/>
      </right>
      <top style="thin">
        <color rgb="FF010101"/>
      </top>
      <bottom/>
      <diagonal/>
    </border>
    <border>
      <left style="thin">
        <color rgb="FF010101"/>
      </left>
      <right style="thin">
        <color rgb="FF010101"/>
      </right>
      <top/>
      <bottom/>
      <diagonal/>
    </border>
    <border>
      <left style="thin">
        <color rgb="FF010101"/>
      </left>
      <right style="thin">
        <color rgb="FF010101"/>
      </right>
      <top/>
      <bottom style="thin">
        <color rgb="FF01010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rgb="FF010101"/>
      </left>
      <right/>
      <top style="thin">
        <color indexed="64"/>
      </top>
      <bottom style="thin">
        <color rgb="FF010101"/>
      </bottom>
      <diagonal/>
    </border>
    <border>
      <left/>
      <right/>
      <top style="thin">
        <color indexed="64"/>
      </top>
      <bottom style="thin">
        <color rgb="FF010101"/>
      </bottom>
      <diagonal/>
    </border>
    <border>
      <left/>
      <right style="thin">
        <color indexed="64"/>
      </right>
      <top style="thin">
        <color indexed="64"/>
      </top>
      <bottom style="thin">
        <color rgb="FF010101"/>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10101"/>
      </bottom>
      <diagonal/>
    </border>
    <border>
      <left style="thin">
        <color indexed="64"/>
      </left>
      <right style="thin">
        <color indexed="64"/>
      </right>
      <top style="thin">
        <color rgb="FF010101"/>
      </top>
      <bottom/>
      <diagonal/>
    </border>
    <border>
      <left style="thin">
        <color indexed="64"/>
      </left>
      <right/>
      <top style="thin">
        <color indexed="64"/>
      </top>
      <bottom/>
      <diagonal/>
    </border>
    <border>
      <left style="thin">
        <color indexed="64"/>
      </left>
      <right/>
      <top style="double">
        <color indexed="64"/>
      </top>
      <bottom style="double">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style="double">
        <color indexed="64"/>
      </top>
      <bottom style="double">
        <color indexed="64"/>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medium">
        <color indexed="64"/>
      </top>
      <bottom style="thin">
        <color indexed="64"/>
      </bottom>
      <diagonal/>
    </border>
    <border>
      <left style="thin">
        <color indexed="64"/>
      </left>
      <right/>
      <top style="thin">
        <color indexed="64"/>
      </top>
      <bottom style="double">
        <color indexed="64"/>
      </bottom>
      <diagonal/>
    </border>
    <border>
      <left style="thin">
        <color indexed="64"/>
      </left>
      <right/>
      <top style="medium">
        <color indexed="64"/>
      </top>
      <bottom style="thin">
        <color indexed="64"/>
      </bottom>
      <diagonal/>
    </border>
    <border>
      <left/>
      <right/>
      <top style="double">
        <color indexed="64"/>
      </top>
      <bottom style="double">
        <color indexed="64"/>
      </bottom>
      <diagonal/>
    </border>
    <border>
      <left/>
      <right/>
      <top style="thin">
        <color indexed="64"/>
      </top>
      <bottom style="double">
        <color indexed="64"/>
      </bottom>
      <diagonal/>
    </border>
    <border>
      <left/>
      <right/>
      <top style="medium">
        <color indexed="64"/>
      </top>
      <bottom style="thin">
        <color indexed="64"/>
      </bottom>
      <diagonal/>
    </border>
    <border>
      <left style="thin">
        <color auto="1"/>
      </left>
      <right/>
      <top style="thin">
        <color rgb="FF010101"/>
      </top>
      <bottom style="thin">
        <color rgb="FF010101"/>
      </bottom>
      <diagonal/>
    </border>
    <border>
      <left/>
      <right/>
      <top style="thin">
        <color rgb="FF010101"/>
      </top>
      <bottom style="thin">
        <color rgb="FF010101"/>
      </bottom>
      <diagonal/>
    </border>
    <border>
      <left style="thin">
        <color indexed="64"/>
      </left>
      <right style="thin">
        <color rgb="FF010101"/>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0" fontId="3" fillId="0" borderId="0"/>
    <xf numFmtId="0" fontId="4" fillId="0" borderId="0" applyNumberFormat="0" applyFill="0" applyBorder="0" applyAlignment="0" applyProtection="0"/>
    <xf numFmtId="0" fontId="1" fillId="0" borderId="0"/>
    <xf numFmtId="2" fontId="5" fillId="0" borderId="0"/>
    <xf numFmtId="44" fontId="1" fillId="0" borderId="0" applyFont="0" applyFill="0" applyBorder="0" applyAlignment="0" applyProtection="0"/>
  </cellStyleXfs>
  <cellXfs count="423">
    <xf numFmtId="0" fontId="0" fillId="0" borderId="0" xfId="0"/>
    <xf numFmtId="4" fontId="9" fillId="0" borderId="0" xfId="3" applyNumberFormat="1" applyFont="1" applyAlignment="1">
      <alignment horizontal="left" vertical="center"/>
    </xf>
    <xf numFmtId="166" fontId="9" fillId="0" borderId="0" xfId="3" applyNumberFormat="1" applyFont="1" applyAlignment="1">
      <alignment horizontal="left" vertical="center"/>
    </xf>
    <xf numFmtId="0" fontId="8" fillId="0" borderId="2" xfId="3" applyFont="1" applyBorder="1" applyAlignment="1">
      <alignment horizontal="center" vertical="center" wrapText="1"/>
    </xf>
    <xf numFmtId="4" fontId="8" fillId="0" borderId="2" xfId="3" applyNumberFormat="1" applyFont="1" applyBorder="1" applyAlignment="1">
      <alignment horizontal="center" vertical="center" wrapText="1"/>
    </xf>
    <xf numFmtId="0" fontId="9" fillId="0" borderId="3" xfId="3" applyFont="1" applyBorder="1" applyAlignment="1">
      <alignment horizontal="center" vertical="center" wrapText="1"/>
    </xf>
    <xf numFmtId="0" fontId="8" fillId="0" borderId="3" xfId="3" applyFont="1" applyBorder="1" applyAlignment="1">
      <alignment horizontal="center" vertical="center" wrapText="1"/>
    </xf>
    <xf numFmtId="0" fontId="8" fillId="0" borderId="3" xfId="3" applyFont="1" applyBorder="1" applyAlignment="1">
      <alignment horizontal="left" vertical="center" wrapText="1"/>
    </xf>
    <xf numFmtId="4" fontId="9" fillId="0" borderId="3" xfId="3" applyNumberFormat="1" applyFont="1" applyBorder="1" applyAlignment="1">
      <alignment horizontal="center" vertical="center" wrapText="1"/>
    </xf>
    <xf numFmtId="4" fontId="9" fillId="0" borderId="3" xfId="3" applyNumberFormat="1" applyFont="1" applyBorder="1" applyAlignment="1" applyProtection="1">
      <alignment horizontal="center" vertical="center" wrapText="1"/>
      <protection locked="0"/>
    </xf>
    <xf numFmtId="0" fontId="9" fillId="0" borderId="4" xfId="3" applyFont="1" applyBorder="1" applyAlignment="1">
      <alignment horizontal="center" vertical="center" wrapText="1"/>
    </xf>
    <xf numFmtId="0" fontId="8" fillId="0" borderId="4" xfId="3" applyFont="1" applyBorder="1" applyAlignment="1">
      <alignment horizontal="left" vertical="center" wrapText="1"/>
    </xf>
    <xf numFmtId="4" fontId="9" fillId="0" borderId="4" xfId="3" applyNumberFormat="1" applyFont="1" applyBorder="1" applyAlignment="1">
      <alignment horizontal="center" vertical="center" wrapText="1"/>
    </xf>
    <xf numFmtId="4" fontId="9" fillId="0" borderId="4" xfId="3" applyNumberFormat="1" applyFont="1" applyBorder="1" applyAlignment="1" applyProtection="1">
      <alignment horizontal="center" vertical="center" wrapText="1"/>
      <protection locked="0"/>
    </xf>
    <xf numFmtId="0" fontId="8" fillId="0" borderId="4" xfId="3" applyFont="1" applyBorder="1" applyAlignment="1">
      <alignment horizontal="center" vertical="center" wrapText="1"/>
    </xf>
    <xf numFmtId="0" fontId="9" fillId="0" borderId="4" xfId="3" applyFont="1" applyBorder="1" applyAlignment="1">
      <alignment horizontal="left" vertical="center" wrapText="1"/>
    </xf>
    <xf numFmtId="4" fontId="9" fillId="0" borderId="4" xfId="3" applyNumberFormat="1" applyFont="1" applyBorder="1" applyAlignment="1">
      <alignment horizontal="center" vertical="center" shrinkToFit="1"/>
    </xf>
    <xf numFmtId="0" fontId="9" fillId="0" borderId="0" xfId="3" applyFont="1" applyAlignment="1">
      <alignment horizontal="left" vertical="center"/>
    </xf>
    <xf numFmtId="0" fontId="9" fillId="0" borderId="0" xfId="3" applyFont="1" applyAlignment="1">
      <alignment vertical="center"/>
    </xf>
    <xf numFmtId="0" fontId="8" fillId="0" borderId="2" xfId="3" applyFont="1" applyBorder="1" applyAlignment="1">
      <alignment horizontal="center" vertical="center"/>
    </xf>
    <xf numFmtId="4" fontId="8" fillId="0" borderId="2" xfId="3" applyNumberFormat="1" applyFont="1" applyBorder="1" applyAlignment="1">
      <alignment horizontal="center" vertical="center"/>
    </xf>
    <xf numFmtId="0" fontId="9" fillId="0" borderId="4" xfId="3" applyFont="1" applyBorder="1" applyAlignment="1">
      <alignment horizontal="center" vertical="center"/>
    </xf>
    <xf numFmtId="0" fontId="9" fillId="0" borderId="4" xfId="3" applyFont="1" applyBorder="1" applyAlignment="1">
      <alignment vertical="center" wrapText="1"/>
    </xf>
    <xf numFmtId="4" fontId="9" fillId="0" borderId="4" xfId="3" applyNumberFormat="1" applyFont="1" applyBorder="1" applyAlignment="1">
      <alignment horizontal="center" vertical="center"/>
    </xf>
    <xf numFmtId="4" fontId="9" fillId="0" borderId="4" xfId="3" applyNumberFormat="1" applyFont="1" applyBorder="1" applyAlignment="1" applyProtection="1">
      <alignment horizontal="center" vertical="center"/>
      <protection locked="0"/>
    </xf>
    <xf numFmtId="4" fontId="9" fillId="0" borderId="4" xfId="0" applyNumberFormat="1" applyFont="1" applyBorder="1" applyAlignment="1">
      <alignment horizontal="center" vertical="center"/>
    </xf>
    <xf numFmtId="0" fontId="9" fillId="0" borderId="3" xfId="3" applyFont="1" applyBorder="1" applyAlignment="1">
      <alignment horizontal="center" vertical="center"/>
    </xf>
    <xf numFmtId="0" fontId="9" fillId="0" borderId="3" xfId="3" applyFont="1" applyBorder="1" applyAlignment="1">
      <alignment vertical="center" wrapText="1"/>
    </xf>
    <xf numFmtId="4" fontId="9" fillId="0" borderId="3" xfId="3" applyNumberFormat="1" applyFont="1" applyBorder="1" applyAlignment="1">
      <alignment horizontal="center" vertical="center"/>
    </xf>
    <xf numFmtId="4" fontId="9" fillId="0" borderId="3" xfId="3" applyNumberFormat="1" applyFont="1" applyBorder="1" applyAlignment="1" applyProtection="1">
      <alignment horizontal="center" vertical="center"/>
      <protection locked="0"/>
    </xf>
    <xf numFmtId="4" fontId="9" fillId="0" borderId="4" xfId="2" applyNumberFormat="1" applyFont="1" applyFill="1" applyBorder="1" applyAlignment="1" applyProtection="1">
      <alignment horizontal="center" vertical="center" wrapText="1"/>
      <protection locked="0"/>
    </xf>
    <xf numFmtId="0" fontId="9" fillId="0" borderId="5" xfId="3" applyFont="1" applyBorder="1" applyAlignment="1">
      <alignment horizontal="center" vertical="center" wrapText="1"/>
    </xf>
    <xf numFmtId="0" fontId="9" fillId="0" borderId="5" xfId="3" applyFont="1" applyBorder="1" applyAlignment="1">
      <alignment horizontal="left" vertical="center" wrapText="1"/>
    </xf>
    <xf numFmtId="4" fontId="9" fillId="0" borderId="5" xfId="3" applyNumberFormat="1" applyFont="1" applyBorder="1" applyAlignment="1">
      <alignment horizontal="center" vertical="center" shrinkToFit="1"/>
    </xf>
    <xf numFmtId="4" fontId="9" fillId="0" borderId="5" xfId="3" applyNumberFormat="1" applyFont="1" applyBorder="1" applyAlignment="1" applyProtection="1">
      <alignment horizontal="center" vertical="center" wrapText="1"/>
      <protection locked="0"/>
    </xf>
    <xf numFmtId="4" fontId="9" fillId="0" borderId="5" xfId="3" applyNumberFormat="1" applyFont="1" applyBorder="1" applyAlignment="1">
      <alignment horizontal="center" vertical="center" wrapText="1"/>
    </xf>
    <xf numFmtId="0" fontId="8" fillId="0" borderId="2" xfId="3" applyFont="1" applyBorder="1" applyAlignment="1">
      <alignment vertical="center"/>
    </xf>
    <xf numFmtId="0" fontId="9" fillId="0" borderId="4" xfId="0" applyFont="1" applyBorder="1" applyAlignment="1">
      <alignment horizontal="left" vertical="center" wrapText="1"/>
    </xf>
    <xf numFmtId="0" fontId="9" fillId="0" borderId="4" xfId="0" applyFont="1" applyBorder="1" applyAlignment="1">
      <alignment horizontal="center" vertical="center" wrapText="1"/>
    </xf>
    <xf numFmtId="4" fontId="9" fillId="0" borderId="4" xfId="0" applyNumberFormat="1" applyFont="1" applyBorder="1" applyAlignment="1">
      <alignment horizontal="center" vertical="center" shrinkToFit="1"/>
    </xf>
    <xf numFmtId="4" fontId="9" fillId="0" borderId="4" xfId="0" applyNumberFormat="1" applyFont="1" applyBorder="1" applyAlignment="1">
      <alignment horizontal="center" vertical="center" wrapText="1"/>
    </xf>
    <xf numFmtId="4" fontId="9" fillId="0" borderId="4" xfId="1" applyNumberFormat="1" applyFont="1" applyFill="1" applyBorder="1" applyAlignment="1" applyProtection="1">
      <alignment horizontal="center" vertical="center" shrinkToFit="1"/>
    </xf>
    <xf numFmtId="4" fontId="9" fillId="0" borderId="0" xfId="3" applyNumberFormat="1" applyFont="1" applyAlignment="1">
      <alignment horizontal="center" vertical="center"/>
    </xf>
    <xf numFmtId="0" fontId="9" fillId="0" borderId="0" xfId="3" applyFont="1" applyAlignment="1">
      <alignment horizontal="center" vertical="center"/>
    </xf>
    <xf numFmtId="0" fontId="8" fillId="0" borderId="0" xfId="0" applyFont="1" applyAlignment="1">
      <alignment vertical="center"/>
    </xf>
    <xf numFmtId="0" fontId="8" fillId="0" borderId="7" xfId="0" applyFont="1" applyBorder="1" applyAlignment="1">
      <alignment horizontal="center" vertical="center" wrapText="1"/>
    </xf>
    <xf numFmtId="0" fontId="8" fillId="0" borderId="7" xfId="0" applyFont="1" applyBorder="1" applyAlignment="1">
      <alignment horizontal="center" vertical="center"/>
    </xf>
    <xf numFmtId="4" fontId="8" fillId="0" borderId="7" xfId="0" applyNumberFormat="1" applyFont="1" applyBorder="1" applyAlignment="1">
      <alignment horizontal="center" vertical="center"/>
    </xf>
    <xf numFmtId="0" fontId="9" fillId="0" borderId="0" xfId="0" applyFont="1" applyAlignment="1">
      <alignment vertical="center"/>
    </xf>
    <xf numFmtId="0" fontId="8" fillId="0" borderId="0" xfId="0" applyFont="1" applyAlignment="1">
      <alignment horizontal="center" vertical="center"/>
    </xf>
    <xf numFmtId="0" fontId="9" fillId="0" borderId="8" xfId="3" applyFont="1" applyBorder="1" applyAlignment="1">
      <alignment horizontal="center" vertical="center" wrapText="1"/>
    </xf>
    <xf numFmtId="0" fontId="8" fillId="0" borderId="8" xfId="3" applyFont="1" applyBorder="1" applyAlignment="1">
      <alignment horizontal="center" vertical="center" wrapText="1"/>
    </xf>
    <xf numFmtId="0" fontId="8" fillId="0" borderId="8" xfId="3" applyFont="1" applyBorder="1" applyAlignment="1">
      <alignment horizontal="left" vertical="center" wrapText="1"/>
    </xf>
    <xf numFmtId="4" fontId="9" fillId="0" borderId="8" xfId="3" applyNumberFormat="1" applyFont="1" applyBorder="1" applyAlignment="1">
      <alignment horizontal="center" vertical="center" wrapText="1"/>
    </xf>
    <xf numFmtId="0" fontId="9" fillId="0" borderId="8" xfId="0" applyFont="1" applyBorder="1" applyAlignment="1">
      <alignment vertical="center"/>
    </xf>
    <xf numFmtId="0" fontId="9" fillId="0" borderId="8" xfId="0" applyFont="1" applyBorder="1" applyAlignment="1">
      <alignment horizontal="center" vertical="center"/>
    </xf>
    <xf numFmtId="4" fontId="9" fillId="0" borderId="8" xfId="0" applyNumberFormat="1" applyFont="1" applyBorder="1" applyAlignment="1">
      <alignment vertical="center"/>
    </xf>
    <xf numFmtId="167" fontId="9" fillId="0" borderId="8" xfId="3" applyNumberFormat="1" applyFont="1" applyBorder="1" applyAlignment="1">
      <alignment horizontal="center" vertical="center" shrinkToFit="1"/>
    </xf>
    <xf numFmtId="0" fontId="9" fillId="0" borderId="8" xfId="3" applyFont="1" applyBorder="1" applyAlignment="1">
      <alignment horizontal="left" vertical="center" wrapText="1"/>
    </xf>
    <xf numFmtId="4" fontId="9" fillId="0" borderId="8" xfId="3" applyNumberFormat="1" applyFont="1" applyBorder="1" applyAlignment="1">
      <alignment horizontal="center" vertical="center" shrinkToFit="1"/>
    </xf>
    <xf numFmtId="49" fontId="9" fillId="0" borderId="8" xfId="0" applyNumberFormat="1" applyFont="1" applyBorder="1" applyAlignment="1">
      <alignment horizontal="center" vertical="center" wrapText="1"/>
    </xf>
    <xf numFmtId="49" fontId="8" fillId="0" borderId="8" xfId="0" applyNumberFormat="1" applyFont="1" applyBorder="1" applyAlignment="1">
      <alignment horizontal="left" vertical="center" wrapText="1"/>
    </xf>
    <xf numFmtId="4" fontId="9" fillId="0" borderId="8" xfId="0" applyNumberFormat="1" applyFont="1" applyBorder="1" applyAlignment="1">
      <alignment horizontal="center" vertical="center" wrapText="1"/>
    </xf>
    <xf numFmtId="0" fontId="9" fillId="0" borderId="9" xfId="0" applyFont="1" applyBorder="1" applyAlignment="1">
      <alignment vertical="center"/>
    </xf>
    <xf numFmtId="49" fontId="9" fillId="0" borderId="8" xfId="0" applyNumberFormat="1" applyFont="1" applyBorder="1" applyAlignment="1">
      <alignment horizontal="left" vertical="center" wrapText="1"/>
    </xf>
    <xf numFmtId="0" fontId="9" fillId="0" borderId="8" xfId="0" applyFont="1" applyBorder="1" applyAlignment="1">
      <alignment horizontal="center" vertical="center" wrapText="1"/>
    </xf>
    <xf numFmtId="0" fontId="9" fillId="0" borderId="8" xfId="0" applyFont="1" applyBorder="1" applyAlignment="1">
      <alignment vertical="center" wrapText="1"/>
    </xf>
    <xf numFmtId="0" fontId="8" fillId="0" borderId="7" xfId="0" applyFont="1" applyBorder="1" applyAlignment="1">
      <alignment horizontal="left" vertical="center" wrapText="1"/>
    </xf>
    <xf numFmtId="0" fontId="9" fillId="0" borderId="10" xfId="0" applyFont="1" applyBorder="1" applyAlignment="1">
      <alignment horizontal="center" vertical="center"/>
    </xf>
    <xf numFmtId="0" fontId="9" fillId="0" borderId="10" xfId="0" applyFont="1" applyBorder="1" applyAlignment="1">
      <alignment vertical="center" wrapText="1"/>
    </xf>
    <xf numFmtId="4" fontId="9" fillId="0" borderId="10" xfId="0" applyNumberFormat="1" applyFont="1" applyBorder="1" applyAlignment="1">
      <alignment horizontal="center" vertical="center"/>
    </xf>
    <xf numFmtId="0" fontId="9" fillId="0" borderId="10" xfId="0" applyFont="1" applyBorder="1" applyAlignment="1">
      <alignment vertical="center"/>
    </xf>
    <xf numFmtId="0" fontId="9" fillId="0" borderId="0" xfId="0" applyFont="1" applyAlignment="1">
      <alignment horizontal="center" vertical="center"/>
    </xf>
    <xf numFmtId="0" fontId="9" fillId="0" borderId="0" xfId="0" applyFont="1" applyAlignment="1">
      <alignment vertical="center" wrapText="1"/>
    </xf>
    <xf numFmtId="4" fontId="9" fillId="0" borderId="0" xfId="0" applyNumberFormat="1" applyFont="1" applyAlignment="1">
      <alignment horizontal="center" vertical="center"/>
    </xf>
    <xf numFmtId="0" fontId="9" fillId="0" borderId="0" xfId="0" applyFont="1" applyAlignment="1">
      <alignment horizontal="right" vertical="center"/>
    </xf>
    <xf numFmtId="0" fontId="8" fillId="0" borderId="0" xfId="0" applyFont="1" applyAlignment="1">
      <alignment horizontal="right" vertical="center"/>
    </xf>
    <xf numFmtId="168" fontId="8" fillId="0" borderId="0" xfId="0" applyNumberFormat="1" applyFont="1" applyAlignment="1">
      <alignment vertical="center"/>
    </xf>
    <xf numFmtId="169" fontId="8" fillId="0" borderId="0" xfId="0" applyNumberFormat="1" applyFont="1" applyAlignment="1">
      <alignment horizontal="center" vertical="center"/>
    </xf>
    <xf numFmtId="168" fontId="8" fillId="0" borderId="0" xfId="0" applyNumberFormat="1" applyFont="1" applyAlignment="1">
      <alignment horizontal="center" vertical="center"/>
    </xf>
    <xf numFmtId="0" fontId="8" fillId="0" borderId="11" xfId="0" applyFont="1" applyBorder="1" applyAlignment="1">
      <alignment horizontal="center" vertical="center"/>
    </xf>
    <xf numFmtId="0" fontId="8" fillId="0" borderId="11" xfId="0" applyFont="1" applyBorder="1" applyAlignment="1">
      <alignment horizontal="center" vertical="center" wrapText="1"/>
    </xf>
    <xf numFmtId="0" fontId="8" fillId="0" borderId="11" xfId="0" applyFont="1" applyBorder="1" applyAlignment="1">
      <alignment vertical="center" wrapText="1"/>
    </xf>
    <xf numFmtId="0" fontId="8" fillId="0" borderId="21" xfId="0" applyFont="1" applyBorder="1" applyAlignment="1">
      <alignment horizontal="center" vertical="center" wrapText="1"/>
    </xf>
    <xf numFmtId="4" fontId="8" fillId="0" borderId="21" xfId="0" applyNumberFormat="1" applyFont="1" applyBorder="1" applyAlignment="1">
      <alignment horizontal="center" vertical="center" wrapText="1"/>
    </xf>
    <xf numFmtId="169" fontId="8" fillId="0" borderId="0" xfId="0" applyNumberFormat="1" applyFont="1" applyAlignment="1">
      <alignment vertical="center"/>
    </xf>
    <xf numFmtId="168" fontId="9" fillId="0" borderId="0" xfId="0" applyNumberFormat="1" applyFont="1" applyAlignment="1">
      <alignment horizontal="center" vertical="center"/>
    </xf>
    <xf numFmtId="0" fontId="8" fillId="0" borderId="8" xfId="0" applyFont="1" applyBorder="1" applyAlignment="1">
      <alignment vertical="center" wrapText="1"/>
    </xf>
    <xf numFmtId="169" fontId="9" fillId="0" borderId="0" xfId="0" applyNumberFormat="1" applyFont="1" applyAlignment="1">
      <alignment vertical="center"/>
    </xf>
    <xf numFmtId="0" fontId="9" fillId="0" borderId="8" xfId="0" applyFont="1" applyBorder="1" applyAlignment="1">
      <alignment horizontal="left" vertical="center" wrapText="1"/>
    </xf>
    <xf numFmtId="4" fontId="9" fillId="0" borderId="8" xfId="0" applyNumberFormat="1" applyFont="1" applyBorder="1" applyAlignment="1">
      <alignment horizontal="center" vertical="center"/>
    </xf>
    <xf numFmtId="0" fontId="8" fillId="0" borderId="0" xfId="0" applyFont="1" applyAlignment="1">
      <alignment vertical="center" wrapText="1"/>
    </xf>
    <xf numFmtId="0" fontId="9" fillId="0" borderId="0" xfId="0" applyFont="1" applyAlignment="1">
      <alignment horizontal="left" vertical="center" wrapText="1"/>
    </xf>
    <xf numFmtId="169" fontId="9" fillId="0" borderId="0" xfId="0" applyNumberFormat="1" applyFont="1" applyAlignment="1">
      <alignment horizontal="right" vertical="center"/>
    </xf>
    <xf numFmtId="169" fontId="8" fillId="0" borderId="0" xfId="0" applyNumberFormat="1" applyFont="1" applyAlignment="1">
      <alignment horizontal="right" vertical="center" wrapText="1"/>
    </xf>
    <xf numFmtId="4" fontId="8" fillId="0" borderId="7" xfId="0" applyNumberFormat="1" applyFont="1" applyBorder="1" applyAlignment="1">
      <alignment horizontal="center" vertical="center" wrapText="1"/>
    </xf>
    <xf numFmtId="169" fontId="8" fillId="0" borderId="0" xfId="0" applyNumberFormat="1" applyFont="1" applyAlignment="1">
      <alignment horizontal="right" vertical="center"/>
    </xf>
    <xf numFmtId="0" fontId="8" fillId="0" borderId="8" xfId="0" applyFont="1" applyBorder="1" applyAlignment="1">
      <alignment horizontal="left" vertical="center" wrapText="1"/>
    </xf>
    <xf numFmtId="0" fontId="8" fillId="0" borderId="8" xfId="0" applyFont="1" applyBorder="1" applyAlignment="1">
      <alignment horizontal="center" vertical="center" wrapText="1"/>
    </xf>
    <xf numFmtId="0" fontId="8" fillId="0" borderId="11" xfId="0" applyFont="1" applyBorder="1" applyAlignment="1">
      <alignment horizontal="left" vertical="center" wrapText="1"/>
    </xf>
    <xf numFmtId="4" fontId="8" fillId="0" borderId="8" xfId="0" applyNumberFormat="1" applyFont="1" applyBorder="1" applyAlignment="1">
      <alignment horizontal="center" vertical="center" wrapText="1"/>
    </xf>
    <xf numFmtId="0" fontId="8" fillId="0" borderId="8" xfId="0" applyFont="1" applyBorder="1" applyAlignment="1">
      <alignment horizontal="center" vertical="center"/>
    </xf>
    <xf numFmtId="0" fontId="8" fillId="0" borderId="8" xfId="4" applyFont="1" applyBorder="1" applyAlignment="1">
      <alignment horizontal="left" vertical="center" wrapText="1"/>
    </xf>
    <xf numFmtId="0" fontId="8" fillId="0" borderId="8" xfId="5" applyFont="1" applyBorder="1" applyAlignment="1">
      <alignment horizontal="left" vertical="center" wrapText="1"/>
    </xf>
    <xf numFmtId="0" fontId="9" fillId="0" borderId="8" xfId="5" applyFont="1" applyBorder="1" applyAlignment="1">
      <alignment horizontal="left" vertical="center" wrapText="1"/>
    </xf>
    <xf numFmtId="169" fontId="9" fillId="0" borderId="9" xfId="0" applyNumberFormat="1" applyFont="1" applyBorder="1" applyAlignment="1">
      <alignment vertical="center"/>
    </xf>
    <xf numFmtId="0" fontId="9" fillId="0" borderId="9" xfId="3" applyFont="1" applyBorder="1" applyAlignment="1">
      <alignment horizontal="center" vertical="center" wrapText="1"/>
    </xf>
    <xf numFmtId="4" fontId="8" fillId="0" borderId="8" xfId="0" applyNumberFormat="1" applyFont="1" applyBorder="1" applyAlignment="1">
      <alignment horizontal="center" vertical="center"/>
    </xf>
    <xf numFmtId="0" fontId="9" fillId="0" borderId="11" xfId="0" applyFont="1" applyBorder="1" applyAlignment="1">
      <alignment horizontal="center" vertical="center"/>
    </xf>
    <xf numFmtId="0" fontId="8" fillId="0" borderId="8" xfId="7" applyFont="1" applyBorder="1" applyAlignment="1">
      <alignment horizontal="left" vertical="center" wrapText="1"/>
    </xf>
    <xf numFmtId="0" fontId="9" fillId="0" borderId="21" xfId="0" applyFont="1" applyBorder="1" applyAlignment="1">
      <alignment horizontal="center" vertical="center" wrapText="1"/>
    </xf>
    <xf numFmtId="4" fontId="9" fillId="0" borderId="21" xfId="0" applyNumberFormat="1" applyFont="1" applyBorder="1" applyAlignment="1">
      <alignment horizontal="center" vertical="center" wrapText="1"/>
    </xf>
    <xf numFmtId="4" fontId="9" fillId="0" borderId="0" xfId="0" applyNumberFormat="1" applyFont="1" applyAlignment="1">
      <alignment vertical="center"/>
    </xf>
    <xf numFmtId="0" fontId="8" fillId="0" borderId="8" xfId="0" applyFont="1" applyBorder="1" applyAlignment="1">
      <alignment vertical="center"/>
    </xf>
    <xf numFmtId="4" fontId="9" fillId="0" borderId="8" xfId="1" applyNumberFormat="1" applyFont="1" applyFill="1" applyBorder="1" applyAlignment="1">
      <alignment horizontal="center" vertical="center" wrapText="1"/>
    </xf>
    <xf numFmtId="4" fontId="8" fillId="0" borderId="0" xfId="0" applyNumberFormat="1" applyFont="1" applyAlignment="1">
      <alignment horizontal="right" vertical="center" wrapText="1"/>
    </xf>
    <xf numFmtId="4" fontId="8" fillId="0" borderId="0" xfId="0" applyNumberFormat="1" applyFont="1" applyAlignment="1">
      <alignment horizontal="right" vertical="center"/>
    </xf>
    <xf numFmtId="49" fontId="8" fillId="0" borderId="8" xfId="0" applyNumberFormat="1" applyFont="1" applyBorder="1" applyAlignment="1">
      <alignment horizontal="center" vertical="center"/>
    </xf>
    <xf numFmtId="170" fontId="8" fillId="0" borderId="0" xfId="0" applyNumberFormat="1" applyFont="1" applyAlignment="1">
      <alignment horizontal="right" vertical="center"/>
    </xf>
    <xf numFmtId="4" fontId="9" fillId="0" borderId="8" xfId="1" applyNumberFormat="1" applyFont="1" applyFill="1" applyBorder="1" applyAlignment="1">
      <alignment horizontal="center" vertical="center"/>
    </xf>
    <xf numFmtId="165" fontId="9" fillId="0" borderId="0" xfId="1" applyFont="1" applyFill="1" applyBorder="1" applyAlignment="1">
      <alignment vertical="center"/>
    </xf>
    <xf numFmtId="165" fontId="9" fillId="0" borderId="0" xfId="1" applyFont="1" applyFill="1" applyBorder="1" applyAlignment="1">
      <alignment horizontal="right" vertical="center"/>
    </xf>
    <xf numFmtId="0" fontId="9" fillId="0" borderId="8" xfId="0" applyFont="1" applyBorder="1" applyAlignment="1">
      <alignment horizontal="left" vertical="center"/>
    </xf>
    <xf numFmtId="170" fontId="8" fillId="0" borderId="0" xfId="0" applyNumberFormat="1" applyFont="1" applyAlignment="1">
      <alignment horizontal="right" vertical="center" wrapText="1"/>
    </xf>
    <xf numFmtId="4" fontId="9" fillId="0" borderId="8" xfId="0" applyNumberFormat="1" applyFont="1" applyBorder="1" applyAlignment="1" applyProtection="1">
      <alignment horizontal="center" vertical="center" wrapText="1"/>
      <protection locked="0"/>
    </xf>
    <xf numFmtId="4" fontId="9" fillId="0" borderId="8" xfId="0" quotePrefix="1" applyNumberFormat="1" applyFont="1" applyBorder="1" applyAlignment="1">
      <alignment horizontal="center" vertical="center" wrapText="1"/>
    </xf>
    <xf numFmtId="4" fontId="9" fillId="0" borderId="0" xfId="0" applyNumberFormat="1" applyFont="1" applyAlignment="1">
      <alignment horizontal="right" vertical="center"/>
    </xf>
    <xf numFmtId="0" fontId="9" fillId="0" borderId="15" xfId="0" applyFont="1" applyBorder="1" applyAlignment="1">
      <alignment vertical="center" wrapText="1"/>
    </xf>
    <xf numFmtId="4" fontId="9" fillId="0" borderId="8" xfId="0" quotePrefix="1" applyNumberFormat="1" applyFont="1" applyBorder="1" applyAlignment="1">
      <alignment horizontal="center" vertical="center"/>
    </xf>
    <xf numFmtId="4" fontId="8" fillId="0" borderId="8" xfId="0" quotePrefix="1" applyNumberFormat="1" applyFont="1" applyBorder="1" applyAlignment="1">
      <alignment horizontal="center" vertical="center"/>
    </xf>
    <xf numFmtId="40" fontId="9" fillId="0" borderId="0" xfId="0" applyNumberFormat="1" applyFont="1" applyAlignment="1">
      <alignment horizontal="right" vertical="center"/>
    </xf>
    <xf numFmtId="10" fontId="9" fillId="0" borderId="0" xfId="0" applyNumberFormat="1" applyFont="1" applyAlignment="1">
      <alignment vertical="center"/>
    </xf>
    <xf numFmtId="2" fontId="9" fillId="0" borderId="0" xfId="0" applyNumberFormat="1" applyFont="1" applyAlignment="1">
      <alignment vertical="center"/>
    </xf>
    <xf numFmtId="0" fontId="8" fillId="0" borderId="7" xfId="0" applyFont="1" applyBorder="1" applyAlignment="1">
      <alignment vertical="center" wrapText="1"/>
    </xf>
    <xf numFmtId="0" fontId="8" fillId="0" borderId="7" xfId="0" applyFont="1" applyBorder="1" applyAlignment="1">
      <alignment vertical="center"/>
    </xf>
    <xf numFmtId="49" fontId="8" fillId="0" borderId="8" xfId="4" applyNumberFormat="1" applyFont="1" applyBorder="1" applyAlignment="1">
      <alignment vertical="center" wrapText="1"/>
    </xf>
    <xf numFmtId="49" fontId="8" fillId="0" borderId="8" xfId="4" applyNumberFormat="1" applyFont="1" applyBorder="1" applyAlignment="1">
      <alignment horizontal="left" vertical="center" wrapText="1"/>
    </xf>
    <xf numFmtId="49" fontId="9" fillId="0" borderId="8" xfId="4" applyNumberFormat="1" applyFont="1" applyBorder="1" applyAlignment="1">
      <alignment horizontal="left" vertical="center" wrapText="1"/>
    </xf>
    <xf numFmtId="49" fontId="9" fillId="0" borderId="8" xfId="4" applyNumberFormat="1" applyFont="1" applyBorder="1" applyAlignment="1">
      <alignment vertical="center" wrapText="1"/>
    </xf>
    <xf numFmtId="0" fontId="8" fillId="0" borderId="8" xfId="4" applyFont="1" applyBorder="1" applyAlignment="1">
      <alignment vertical="center" wrapText="1"/>
    </xf>
    <xf numFmtId="41" fontId="8" fillId="0" borderId="0" xfId="0" applyNumberFormat="1" applyFont="1" applyAlignment="1">
      <alignment vertical="center"/>
    </xf>
    <xf numFmtId="0" fontId="9" fillId="0" borderId="0" xfId="6" applyFont="1" applyFill="1" applyBorder="1" applyAlignment="1">
      <alignment vertical="center"/>
    </xf>
    <xf numFmtId="0" fontId="9" fillId="0" borderId="19" xfId="3" applyFont="1" applyBorder="1" applyAlignment="1">
      <alignment horizontal="center" vertical="center" wrapText="1"/>
    </xf>
    <xf numFmtId="171" fontId="9" fillId="0" borderId="0" xfId="0" applyNumberFormat="1" applyFont="1" applyAlignment="1">
      <alignment horizontal="right" vertical="center"/>
    </xf>
    <xf numFmtId="0" fontId="9" fillId="0" borderId="0" xfId="0" applyFont="1" applyAlignment="1">
      <alignment horizontal="left" vertical="center"/>
    </xf>
    <xf numFmtId="169" fontId="9" fillId="0" borderId="0" xfId="0" applyNumberFormat="1" applyFont="1" applyAlignment="1">
      <alignment horizontal="center" vertical="center"/>
    </xf>
    <xf numFmtId="168" fontId="9" fillId="0" borderId="0" xfId="0" applyNumberFormat="1" applyFont="1" applyAlignment="1">
      <alignment vertical="center"/>
    </xf>
    <xf numFmtId="166" fontId="9" fillId="0" borderId="8" xfId="3" applyNumberFormat="1" applyFont="1" applyBorder="1" applyAlignment="1">
      <alignment horizontal="center" vertical="center"/>
    </xf>
    <xf numFmtId="170" fontId="9" fillId="0" borderId="0" xfId="0" applyNumberFormat="1" applyFont="1" applyAlignment="1">
      <alignment vertical="center"/>
    </xf>
    <xf numFmtId="170" fontId="8" fillId="0" borderId="0" xfId="0" applyNumberFormat="1" applyFont="1" applyAlignment="1">
      <alignment vertical="center" wrapText="1"/>
    </xf>
    <xf numFmtId="170" fontId="8" fillId="0" borderId="0" xfId="0" applyNumberFormat="1" applyFont="1" applyAlignment="1">
      <alignment vertical="center"/>
    </xf>
    <xf numFmtId="4" fontId="9" fillId="0" borderId="11" xfId="0" applyNumberFormat="1" applyFont="1" applyBorder="1" applyAlignment="1">
      <alignment horizontal="center" vertical="center"/>
    </xf>
    <xf numFmtId="0" fontId="9" fillId="0" borderId="0" xfId="6" applyFont="1" applyFill="1" applyAlignment="1">
      <alignment vertical="center"/>
    </xf>
    <xf numFmtId="165" fontId="8" fillId="0" borderId="0" xfId="1" applyFont="1" applyFill="1" applyBorder="1" applyAlignment="1">
      <alignment horizontal="center" vertical="center"/>
    </xf>
    <xf numFmtId="4" fontId="8" fillId="0" borderId="11" xfId="0" applyNumberFormat="1" applyFont="1" applyBorder="1" applyAlignment="1">
      <alignment horizontal="center" vertical="center"/>
    </xf>
    <xf numFmtId="40" fontId="9" fillId="0" borderId="0" xfId="0" applyNumberFormat="1" applyFont="1" applyAlignment="1">
      <alignment vertical="center"/>
    </xf>
    <xf numFmtId="2" fontId="9" fillId="0" borderId="9" xfId="0" applyNumberFormat="1" applyFont="1" applyBorder="1" applyAlignment="1">
      <alignment horizontal="center" vertical="center"/>
    </xf>
    <xf numFmtId="169" fontId="9" fillId="0" borderId="9" xfId="0" applyNumberFormat="1" applyFont="1" applyBorder="1" applyAlignment="1">
      <alignment horizontal="right" vertical="center"/>
    </xf>
    <xf numFmtId="168" fontId="9" fillId="0" borderId="0" xfId="0" applyNumberFormat="1" applyFont="1" applyAlignment="1">
      <alignment horizontal="center" vertical="center" wrapText="1"/>
    </xf>
    <xf numFmtId="168" fontId="8" fillId="0" borderId="8" xfId="0" applyNumberFormat="1" applyFont="1" applyBorder="1" applyAlignment="1">
      <alignment vertical="center"/>
    </xf>
    <xf numFmtId="168" fontId="8" fillId="0" borderId="8" xfId="0" applyNumberFormat="1" applyFont="1" applyBorder="1" applyAlignment="1">
      <alignment horizontal="center" vertical="center"/>
    </xf>
    <xf numFmtId="168" fontId="9" fillId="0" borderId="8" xfId="0" applyNumberFormat="1" applyFont="1" applyBorder="1" applyAlignment="1">
      <alignment horizontal="center" vertical="center"/>
    </xf>
    <xf numFmtId="4" fontId="9" fillId="0" borderId="9" xfId="0" applyNumberFormat="1" applyFont="1" applyBorder="1" applyAlignment="1">
      <alignment horizontal="center" vertical="center"/>
    </xf>
    <xf numFmtId="169" fontId="9" fillId="0" borderId="9" xfId="3" applyNumberFormat="1" applyFont="1" applyBorder="1" applyAlignment="1">
      <alignment horizontal="center" vertical="center" wrapText="1"/>
    </xf>
    <xf numFmtId="0" fontId="9" fillId="0" borderId="0" xfId="3" applyFont="1" applyAlignment="1">
      <alignment horizontal="center" vertical="center" wrapText="1"/>
    </xf>
    <xf numFmtId="0" fontId="8" fillId="0" borderId="15" xfId="0" applyFont="1" applyBorder="1" applyAlignment="1">
      <alignment vertical="center" wrapText="1"/>
    </xf>
    <xf numFmtId="168" fontId="9" fillId="0" borderId="8" xfId="0" applyNumberFormat="1" applyFont="1" applyBorder="1" applyAlignment="1">
      <alignment vertical="center"/>
    </xf>
    <xf numFmtId="168" fontId="9" fillId="0" borderId="8" xfId="0" applyNumberFormat="1" applyFont="1" applyBorder="1" applyAlignment="1">
      <alignment horizontal="center" vertical="center" wrapText="1"/>
    </xf>
    <xf numFmtId="169" fontId="8" fillId="0" borderId="9" xfId="0" applyNumberFormat="1" applyFont="1" applyBorder="1" applyAlignment="1">
      <alignment horizontal="right" vertical="center" wrapText="1"/>
    </xf>
    <xf numFmtId="168" fontId="9" fillId="0" borderId="8" xfId="1" applyNumberFormat="1" applyFont="1" applyFill="1" applyBorder="1" applyAlignment="1">
      <alignment horizontal="center" vertical="center"/>
    </xf>
    <xf numFmtId="4" fontId="9" fillId="0" borderId="0" xfId="0" applyNumberFormat="1" applyFont="1" applyAlignment="1" applyProtection="1">
      <alignment vertical="center"/>
      <protection locked="0"/>
    </xf>
    <xf numFmtId="4" fontId="9" fillId="0" borderId="8" xfId="0" applyNumberFormat="1" applyFont="1" applyBorder="1" applyAlignment="1" applyProtection="1">
      <alignment horizontal="center" vertical="center"/>
      <protection locked="0"/>
    </xf>
    <xf numFmtId="0" fontId="8" fillId="0" borderId="12" xfId="0" applyFont="1" applyBorder="1" applyAlignment="1">
      <alignment horizontal="center" vertical="center" wrapText="1"/>
    </xf>
    <xf numFmtId="0" fontId="8" fillId="0" borderId="12" xfId="0" applyFont="1" applyBorder="1" applyAlignment="1">
      <alignment horizontal="center" vertical="center"/>
    </xf>
    <xf numFmtId="4" fontId="8" fillId="0" borderId="13" xfId="0" applyNumberFormat="1" applyFont="1" applyBorder="1" applyAlignment="1">
      <alignment horizontal="center" vertical="center" wrapText="1"/>
    </xf>
    <xf numFmtId="0" fontId="8" fillId="0" borderId="0" xfId="0" applyFont="1" applyAlignment="1">
      <alignment horizontal="center" vertical="center" wrapText="1"/>
    </xf>
    <xf numFmtId="4" fontId="8" fillId="0" borderId="9" xfId="0" applyNumberFormat="1" applyFont="1" applyBorder="1" applyAlignment="1">
      <alignment horizontal="center" vertical="center"/>
    </xf>
    <xf numFmtId="0" fontId="8" fillId="0" borderId="15" xfId="4" applyFont="1" applyBorder="1" applyAlignment="1">
      <alignment horizontal="left" vertical="center" wrapText="1"/>
    </xf>
    <xf numFmtId="168" fontId="9" fillId="0" borderId="0" xfId="1" applyNumberFormat="1" applyFont="1" applyFill="1" applyBorder="1" applyAlignment="1">
      <alignment horizontal="center" vertical="center"/>
    </xf>
    <xf numFmtId="169" fontId="9" fillId="0" borderId="0" xfId="0" applyNumberFormat="1" applyFont="1" applyAlignment="1">
      <alignment vertical="center" wrapText="1"/>
    </xf>
    <xf numFmtId="169" fontId="8" fillId="0" borderId="0" xfId="0" applyNumberFormat="1" applyFont="1" applyAlignment="1">
      <alignment horizontal="center" vertical="center" wrapText="1"/>
    </xf>
    <xf numFmtId="169" fontId="9" fillId="0" borderId="0" xfId="0" applyNumberFormat="1" applyFont="1" applyAlignment="1">
      <alignment horizontal="center" vertical="center" wrapText="1"/>
    </xf>
    <xf numFmtId="166" fontId="8" fillId="0" borderId="8" xfId="0" applyNumberFormat="1" applyFont="1" applyBorder="1" applyAlignment="1">
      <alignment horizontal="center" vertical="center"/>
    </xf>
    <xf numFmtId="166" fontId="8" fillId="0" borderId="0" xfId="0" applyNumberFormat="1" applyFont="1" applyAlignment="1">
      <alignment vertical="center"/>
    </xf>
    <xf numFmtId="166" fontId="8" fillId="0" borderId="7" xfId="0" applyNumberFormat="1" applyFont="1" applyBorder="1" applyAlignment="1">
      <alignment horizontal="center" vertical="center"/>
    </xf>
    <xf numFmtId="166" fontId="9" fillId="0" borderId="8" xfId="0" applyNumberFormat="1" applyFont="1" applyBorder="1" applyAlignment="1">
      <alignment horizontal="center" vertical="center"/>
    </xf>
    <xf numFmtId="166" fontId="9" fillId="0" borderId="8" xfId="1" applyNumberFormat="1" applyFont="1" applyFill="1" applyBorder="1" applyAlignment="1">
      <alignment horizontal="center" vertical="center"/>
    </xf>
    <xf numFmtId="169" fontId="8" fillId="0" borderId="9" xfId="0" applyNumberFormat="1" applyFont="1" applyBorder="1" applyAlignment="1">
      <alignment horizontal="center" vertical="center"/>
    </xf>
    <xf numFmtId="0" fontId="8" fillId="0" borderId="4" xfId="3" applyFont="1" applyBorder="1" applyAlignment="1">
      <alignment horizontal="center" vertical="center"/>
    </xf>
    <xf numFmtId="0" fontId="8" fillId="0" borderId="8" xfId="0" applyFont="1" applyBorder="1" applyAlignment="1">
      <alignment horizontal="left" vertical="center"/>
    </xf>
    <xf numFmtId="166" fontId="9" fillId="0" borderId="0" xfId="0" applyNumberFormat="1" applyFont="1" applyAlignment="1">
      <alignment vertical="center"/>
    </xf>
    <xf numFmtId="0" fontId="9" fillId="0" borderId="10" xfId="0" applyFont="1" applyBorder="1" applyAlignment="1">
      <alignment horizontal="center" vertical="center" wrapText="1"/>
    </xf>
    <xf numFmtId="4" fontId="9" fillId="0" borderId="10" xfId="0" applyNumberFormat="1" applyFont="1" applyBorder="1" applyAlignment="1">
      <alignment horizontal="center" vertical="center" wrapText="1"/>
    </xf>
    <xf numFmtId="169" fontId="9" fillId="0" borderId="0" xfId="0" applyNumberFormat="1" applyFont="1" applyAlignment="1">
      <alignment horizontal="right" vertical="center" wrapText="1"/>
    </xf>
    <xf numFmtId="166" fontId="9" fillId="0" borderId="10" xfId="0" applyNumberFormat="1" applyFont="1" applyBorder="1" applyAlignment="1">
      <alignment horizontal="center" vertical="center" wrapText="1"/>
    </xf>
    <xf numFmtId="0" fontId="9" fillId="0" borderId="0" xfId="0" applyFont="1" applyAlignment="1">
      <alignment horizontal="center" vertical="center" wrapText="1"/>
    </xf>
    <xf numFmtId="4" fontId="9" fillId="0" borderId="0" xfId="0" applyNumberFormat="1" applyFont="1" applyAlignment="1">
      <alignment horizontal="center" vertical="center" wrapText="1"/>
    </xf>
    <xf numFmtId="166" fontId="9" fillId="0" borderId="0" xfId="0" applyNumberFormat="1" applyFont="1" applyAlignment="1">
      <alignment horizontal="center" vertical="center" wrapText="1"/>
    </xf>
    <xf numFmtId="166" fontId="9" fillId="0" borderId="0" xfId="0" applyNumberFormat="1" applyFont="1" applyAlignment="1">
      <alignment horizontal="center" vertical="center"/>
    </xf>
    <xf numFmtId="9" fontId="8" fillId="0" borderId="0" xfId="2" applyFont="1" applyFill="1" applyBorder="1" applyAlignment="1" applyProtection="1">
      <alignment horizontal="right" vertical="center"/>
    </xf>
    <xf numFmtId="4" fontId="8" fillId="0" borderId="0" xfId="3" applyNumberFormat="1" applyFont="1" applyAlignment="1">
      <alignment horizontal="center" vertical="center" wrapText="1"/>
    </xf>
    <xf numFmtId="4" fontId="9" fillId="0" borderId="0" xfId="3" applyNumberFormat="1" applyFont="1" applyAlignment="1">
      <alignment horizontal="right" vertical="center" wrapText="1"/>
    </xf>
    <xf numFmtId="167" fontId="9" fillId="0" borderId="4" xfId="3" applyNumberFormat="1" applyFont="1" applyBorder="1" applyAlignment="1">
      <alignment horizontal="center" vertical="center" shrinkToFit="1"/>
    </xf>
    <xf numFmtId="4" fontId="8" fillId="0" borderId="0" xfId="3" applyNumberFormat="1" applyFont="1" applyAlignment="1">
      <alignment horizontal="right" vertical="center" wrapText="1"/>
    </xf>
    <xf numFmtId="2" fontId="6" fillId="0" borderId="0" xfId="8" applyFont="1" applyAlignment="1">
      <alignment vertical="center"/>
    </xf>
    <xf numFmtId="4" fontId="6" fillId="0" borderId="0" xfId="8" applyNumberFormat="1" applyFont="1" applyAlignment="1">
      <alignment horizontal="center" vertical="center"/>
    </xf>
    <xf numFmtId="164" fontId="7" fillId="0" borderId="0" xfId="8" applyNumberFormat="1" applyFont="1" applyAlignment="1">
      <alignment vertical="center"/>
    </xf>
    <xf numFmtId="2" fontId="7" fillId="0" borderId="13" xfId="8" applyFont="1" applyBorder="1" applyAlignment="1">
      <alignment horizontal="left" vertical="center"/>
    </xf>
    <xf numFmtId="2" fontId="7" fillId="0" borderId="12" xfId="8" applyFont="1" applyBorder="1" applyAlignment="1">
      <alignment horizontal="left" vertical="center"/>
    </xf>
    <xf numFmtId="4" fontId="7" fillId="0" borderId="12" xfId="8" applyNumberFormat="1" applyFont="1" applyBorder="1" applyAlignment="1">
      <alignment horizontal="center" vertical="center"/>
    </xf>
    <xf numFmtId="2" fontId="6" fillId="0" borderId="22" xfId="8" applyFont="1" applyBorder="1" applyAlignment="1">
      <alignment horizontal="left" vertical="center"/>
    </xf>
    <xf numFmtId="2" fontId="6" fillId="0" borderId="10" xfId="8" applyFont="1" applyBorder="1" applyAlignment="1">
      <alignment horizontal="left" vertical="center"/>
    </xf>
    <xf numFmtId="4" fontId="6" fillId="0" borderId="10" xfId="8" applyNumberFormat="1" applyFont="1" applyBorder="1" applyAlignment="1">
      <alignment horizontal="center" vertical="center"/>
    </xf>
    <xf numFmtId="2" fontId="7" fillId="0" borderId="23" xfId="8" applyFont="1" applyBorder="1" applyAlignment="1">
      <alignment horizontal="left" vertical="center"/>
    </xf>
    <xf numFmtId="2" fontId="7" fillId="0" borderId="32" xfId="8" applyFont="1" applyBorder="1" applyAlignment="1">
      <alignment horizontal="right" vertical="center"/>
    </xf>
    <xf numFmtId="4" fontId="7" fillId="0" borderId="32" xfId="8" applyNumberFormat="1" applyFont="1" applyBorder="1" applyAlignment="1">
      <alignment horizontal="right" vertical="center"/>
    </xf>
    <xf numFmtId="2" fontId="7" fillId="0" borderId="24" xfId="8" applyFont="1" applyBorder="1" applyAlignment="1">
      <alignment horizontal="left" vertical="center"/>
    </xf>
    <xf numFmtId="2" fontId="7" fillId="0" borderId="6" xfId="8" applyFont="1" applyBorder="1" applyAlignment="1">
      <alignment horizontal="left" vertical="center"/>
    </xf>
    <xf numFmtId="4" fontId="7" fillId="0" borderId="6" xfId="8" applyNumberFormat="1" applyFont="1" applyBorder="1" applyAlignment="1">
      <alignment horizontal="center" vertical="center"/>
    </xf>
    <xf numFmtId="2" fontId="6" fillId="0" borderId="13" xfId="8" applyFont="1" applyBorder="1" applyAlignment="1">
      <alignment horizontal="left" vertical="center"/>
    </xf>
    <xf numFmtId="2" fontId="6" fillId="0" borderId="12" xfId="8" applyFont="1" applyBorder="1" applyAlignment="1">
      <alignment horizontal="left" vertical="center"/>
    </xf>
    <xf numFmtId="4" fontId="6" fillId="0" borderId="12" xfId="8" applyNumberFormat="1" applyFont="1" applyBorder="1" applyAlignment="1">
      <alignment horizontal="center" vertical="center"/>
    </xf>
    <xf numFmtId="2" fontId="6" fillId="0" borderId="30" xfId="8" applyFont="1" applyBorder="1" applyAlignment="1">
      <alignment horizontal="left" vertical="center"/>
    </xf>
    <xf numFmtId="2" fontId="6" fillId="0" borderId="33" xfId="8" applyFont="1" applyBorder="1" applyAlignment="1">
      <alignment horizontal="left" vertical="center"/>
    </xf>
    <xf numFmtId="4" fontId="6" fillId="0" borderId="33" xfId="8" applyNumberFormat="1" applyFont="1" applyBorder="1" applyAlignment="1">
      <alignment horizontal="center" vertical="center"/>
    </xf>
    <xf numFmtId="2" fontId="7" fillId="0" borderId="23" xfId="8" applyFont="1" applyBorder="1" applyAlignment="1">
      <alignment horizontal="right" vertical="center"/>
    </xf>
    <xf numFmtId="2" fontId="7" fillId="0" borderId="12" xfId="8" applyFont="1" applyBorder="1" applyAlignment="1">
      <alignment horizontal="left" vertical="center" wrapText="1"/>
    </xf>
    <xf numFmtId="4" fontId="7" fillId="0" borderId="12" xfId="8" applyNumberFormat="1" applyFont="1" applyBorder="1" applyAlignment="1">
      <alignment horizontal="center" vertical="center" wrapText="1"/>
    </xf>
    <xf numFmtId="4" fontId="7" fillId="0" borderId="0" xfId="8" applyNumberFormat="1" applyFont="1" applyAlignment="1">
      <alignment horizontal="center" vertical="center"/>
    </xf>
    <xf numFmtId="169" fontId="6" fillId="0" borderId="0" xfId="8" applyNumberFormat="1" applyFont="1" applyAlignment="1">
      <alignment horizontal="center" vertical="center"/>
    </xf>
    <xf numFmtId="169" fontId="6" fillId="0" borderId="8" xfId="8" applyNumberFormat="1" applyFont="1" applyBorder="1" applyAlignment="1">
      <alignment horizontal="center" vertical="center"/>
    </xf>
    <xf numFmtId="0" fontId="8" fillId="0" borderId="6" xfId="0" applyFont="1" applyBorder="1" applyAlignment="1">
      <alignment horizontal="right" vertical="center"/>
    </xf>
    <xf numFmtId="0" fontId="8" fillId="0" borderId="7" xfId="0" applyFont="1" applyBorder="1" applyAlignment="1">
      <alignment horizontal="right" vertical="center"/>
    </xf>
    <xf numFmtId="0" fontId="8" fillId="0" borderId="6" xfId="0" applyFont="1" applyBorder="1" applyAlignment="1">
      <alignment vertical="center"/>
    </xf>
    <xf numFmtId="0" fontId="13" fillId="0" borderId="0" xfId="0" applyFont="1" applyAlignment="1">
      <alignment vertical="center"/>
    </xf>
    <xf numFmtId="2" fontId="8" fillId="0" borderId="13" xfId="8" applyFont="1" applyBorder="1" applyAlignment="1">
      <alignment vertical="center"/>
    </xf>
    <xf numFmtId="2" fontId="8" fillId="0" borderId="12" xfId="8" applyFont="1" applyBorder="1" applyAlignment="1">
      <alignment horizontal="left" vertical="center"/>
    </xf>
    <xf numFmtId="2" fontId="8" fillId="0" borderId="14" xfId="8" applyFont="1" applyBorder="1" applyAlignment="1">
      <alignment horizontal="left" vertical="center"/>
    </xf>
    <xf numFmtId="2" fontId="8" fillId="0" borderId="13" xfId="8" applyFont="1" applyBorder="1" applyAlignment="1">
      <alignment horizontal="left" vertical="center"/>
    </xf>
    <xf numFmtId="164" fontId="8" fillId="0" borderId="14" xfId="8" applyNumberFormat="1" applyFont="1" applyBorder="1" applyAlignment="1">
      <alignment horizontal="center" vertical="center"/>
    </xf>
    <xf numFmtId="164" fontId="10" fillId="0" borderId="14" xfId="8" applyNumberFormat="1" applyFont="1" applyBorder="1" applyAlignment="1">
      <alignment vertical="center"/>
    </xf>
    <xf numFmtId="2" fontId="9" fillId="0" borderId="13" xfId="8" applyFont="1" applyBorder="1" applyAlignment="1">
      <alignment vertical="center"/>
    </xf>
    <xf numFmtId="2" fontId="9" fillId="0" borderId="12" xfId="8" applyFont="1" applyBorder="1" applyAlignment="1">
      <alignment horizontal="left" vertical="center"/>
    </xf>
    <xf numFmtId="2" fontId="9" fillId="0" borderId="14" xfId="8" applyFont="1" applyBorder="1" applyAlignment="1">
      <alignment horizontal="left" vertical="center"/>
    </xf>
    <xf numFmtId="2" fontId="9" fillId="0" borderId="13" xfId="8" applyFont="1" applyBorder="1" applyAlignment="1">
      <alignment horizontal="left" vertical="center"/>
    </xf>
    <xf numFmtId="2" fontId="9" fillId="0" borderId="9" xfId="8" applyFont="1" applyBorder="1" applyAlignment="1">
      <alignment vertical="center"/>
    </xf>
    <xf numFmtId="2" fontId="9" fillId="0" borderId="0" xfId="8" applyFont="1" applyAlignment="1">
      <alignment horizontal="left" vertical="center"/>
    </xf>
    <xf numFmtId="2" fontId="9" fillId="0" borderId="15" xfId="8" applyFont="1" applyBorder="1" applyAlignment="1">
      <alignment horizontal="left" vertical="center"/>
    </xf>
    <xf numFmtId="2" fontId="9" fillId="0" borderId="9" xfId="8" applyFont="1" applyBorder="1" applyAlignment="1">
      <alignment horizontal="left" vertical="center"/>
    </xf>
    <xf numFmtId="164" fontId="10" fillId="0" borderId="15" xfId="8" applyNumberFormat="1" applyFont="1" applyBorder="1" applyAlignment="1">
      <alignment vertical="center"/>
    </xf>
    <xf numFmtId="2" fontId="8" fillId="0" borderId="23" xfId="8" applyFont="1" applyBorder="1" applyAlignment="1">
      <alignment vertical="center"/>
    </xf>
    <xf numFmtId="2" fontId="8" fillId="0" borderId="32" xfId="8" applyFont="1" applyBorder="1" applyAlignment="1">
      <alignment horizontal="right" vertical="center"/>
    </xf>
    <xf numFmtId="2" fontId="8" fillId="0" borderId="26" xfId="8" applyFont="1" applyBorder="1" applyAlignment="1">
      <alignment horizontal="right" vertical="center"/>
    </xf>
    <xf numFmtId="2" fontId="8" fillId="0" borderId="23" xfId="8" applyFont="1" applyBorder="1" applyAlignment="1">
      <alignment horizontal="right" vertical="center"/>
    </xf>
    <xf numFmtId="164" fontId="11" fillId="0" borderId="26" xfId="8" applyNumberFormat="1" applyFont="1" applyBorder="1" applyAlignment="1">
      <alignment vertical="center"/>
    </xf>
    <xf numFmtId="164" fontId="11" fillId="0" borderId="14" xfId="8" applyNumberFormat="1" applyFont="1" applyBorder="1" applyAlignment="1">
      <alignment vertical="center"/>
    </xf>
    <xf numFmtId="2" fontId="8" fillId="0" borderId="12" xfId="8" applyFont="1" applyBorder="1" applyAlignment="1">
      <alignment horizontal="left" vertical="center" wrapText="1"/>
    </xf>
    <xf numFmtId="2" fontId="8" fillId="0" borderId="14" xfId="8" applyFont="1" applyBorder="1" applyAlignment="1">
      <alignment horizontal="left" vertical="center" wrapText="1"/>
    </xf>
    <xf numFmtId="2" fontId="8" fillId="0" borderId="13" xfId="8" applyFont="1" applyBorder="1" applyAlignment="1">
      <alignment horizontal="left" vertical="center" wrapText="1"/>
    </xf>
    <xf numFmtId="2" fontId="9" fillId="0" borderId="22" xfId="8" applyFont="1" applyBorder="1" applyAlignment="1">
      <alignment vertical="center"/>
    </xf>
    <xf numFmtId="2" fontId="9" fillId="0" borderId="10" xfId="8" applyFont="1" applyBorder="1" applyAlignment="1">
      <alignment horizontal="left" vertical="center"/>
    </xf>
    <xf numFmtId="2" fontId="9" fillId="0" borderId="25" xfId="8" applyFont="1" applyBorder="1" applyAlignment="1">
      <alignment horizontal="left" vertical="center"/>
    </xf>
    <xf numFmtId="2" fontId="9" fillId="0" borderId="22" xfId="8" applyFont="1" applyBorder="1" applyAlignment="1">
      <alignment horizontal="left" vertical="center"/>
    </xf>
    <xf numFmtId="164" fontId="10" fillId="0" borderId="25" xfId="8" applyNumberFormat="1" applyFont="1" applyBorder="1" applyAlignment="1">
      <alignment vertical="center"/>
    </xf>
    <xf numFmtId="2" fontId="8" fillId="0" borderId="31" xfId="8" applyFont="1" applyBorder="1" applyAlignment="1">
      <alignment vertical="center"/>
    </xf>
    <xf numFmtId="2" fontId="8" fillId="0" borderId="34" xfId="8" applyFont="1" applyBorder="1" applyAlignment="1">
      <alignment vertical="center"/>
    </xf>
    <xf numFmtId="2" fontId="8" fillId="0" borderId="29" xfId="8" applyFont="1" applyBorder="1" applyAlignment="1">
      <alignment vertical="center"/>
    </xf>
    <xf numFmtId="164" fontId="11" fillId="0" borderId="29" xfId="8" applyNumberFormat="1" applyFont="1" applyBorder="1" applyAlignment="1">
      <alignment vertical="center"/>
    </xf>
    <xf numFmtId="164" fontId="8" fillId="0" borderId="0" xfId="8" applyNumberFormat="1" applyFont="1" applyAlignment="1">
      <alignment vertical="center"/>
    </xf>
    <xf numFmtId="2" fontId="9" fillId="0" borderId="0" xfId="8" applyFont="1" applyAlignment="1">
      <alignment vertical="center"/>
    </xf>
    <xf numFmtId="0" fontId="14" fillId="0" borderId="0" xfId="0" applyFont="1" applyAlignment="1">
      <alignment vertical="center"/>
    </xf>
    <xf numFmtId="0" fontId="14" fillId="0" borderId="0" xfId="0" applyFont="1" applyAlignment="1">
      <alignment horizontal="center" vertical="center"/>
    </xf>
    <xf numFmtId="0" fontId="9" fillId="0" borderId="15" xfId="0" applyFont="1" applyBorder="1" applyAlignment="1">
      <alignment vertical="center"/>
    </xf>
    <xf numFmtId="4" fontId="9" fillId="0" borderId="8" xfId="0" applyNumberFormat="1" applyFont="1" applyBorder="1" applyAlignment="1" applyProtection="1">
      <alignment horizontal="right" vertical="center"/>
      <protection locked="0"/>
    </xf>
    <xf numFmtId="4" fontId="9" fillId="0" borderId="15" xfId="0" applyNumberFormat="1" applyFont="1" applyBorder="1" applyAlignment="1" applyProtection="1">
      <alignment horizontal="right" vertical="center"/>
      <protection locked="0"/>
    </xf>
    <xf numFmtId="9" fontId="9" fillId="0" borderId="8" xfId="2" applyFont="1" applyFill="1" applyBorder="1" applyAlignment="1" applyProtection="1">
      <alignment horizontal="right" vertical="center"/>
      <protection locked="0"/>
    </xf>
    <xf numFmtId="1" fontId="9" fillId="0" borderId="8" xfId="2" applyNumberFormat="1" applyFont="1" applyFill="1" applyBorder="1" applyAlignment="1" applyProtection="1">
      <alignment horizontal="center" vertical="center"/>
    </xf>
    <xf numFmtId="0" fontId="9" fillId="0" borderId="7" xfId="0" applyFont="1" applyBorder="1" applyAlignment="1">
      <alignment vertical="center"/>
    </xf>
    <xf numFmtId="164" fontId="8" fillId="0" borderId="14" xfId="0" applyNumberFormat="1" applyFont="1" applyBorder="1" applyAlignment="1">
      <alignment horizontal="right" vertical="center" wrapText="1"/>
    </xf>
    <xf numFmtId="166" fontId="8" fillId="0" borderId="0" xfId="0" applyNumberFormat="1" applyFont="1" applyAlignment="1">
      <alignment horizontal="right" vertical="center"/>
    </xf>
    <xf numFmtId="0" fontId="8" fillId="0" borderId="13" xfId="0" applyFont="1" applyBorder="1" applyAlignment="1">
      <alignment horizontal="center" vertical="center" wrapText="1"/>
    </xf>
    <xf numFmtId="0" fontId="8" fillId="0" borderId="13" xfId="0" applyFont="1" applyBorder="1" applyAlignment="1">
      <alignment horizontal="center" vertical="center"/>
    </xf>
    <xf numFmtId="166" fontId="8" fillId="0" borderId="0" xfId="0" applyNumberFormat="1" applyFont="1" applyAlignment="1">
      <alignment horizontal="center" vertical="center"/>
    </xf>
    <xf numFmtId="0" fontId="8" fillId="0" borderId="22" xfId="0" applyFont="1" applyBorder="1" applyAlignment="1">
      <alignment vertical="center" wrapText="1"/>
    </xf>
    <xf numFmtId="0" fontId="9" fillId="0" borderId="11" xfId="0" applyFont="1" applyBorder="1" applyAlignment="1">
      <alignment horizontal="center" vertical="center" wrapText="1"/>
    </xf>
    <xf numFmtId="0" fontId="9" fillId="0" borderId="11" xfId="0" applyFont="1" applyBorder="1" applyAlignment="1">
      <alignment vertical="center"/>
    </xf>
    <xf numFmtId="4" fontId="9" fillId="0" borderId="0" xfId="0" applyNumberFormat="1" applyFont="1" applyAlignment="1" applyProtection="1">
      <alignment horizontal="right" vertical="center"/>
      <protection locked="0"/>
    </xf>
    <xf numFmtId="0" fontId="8" fillId="0" borderId="0" xfId="0" applyFont="1" applyAlignment="1">
      <alignment horizontal="left" vertical="center" wrapText="1"/>
    </xf>
    <xf numFmtId="0" fontId="9" fillId="0" borderId="6" xfId="0" applyFont="1" applyBorder="1" applyAlignment="1">
      <alignment horizontal="center" vertical="center"/>
    </xf>
    <xf numFmtId="0" fontId="9" fillId="0" borderId="24" xfId="0" applyFont="1" applyBorder="1" applyAlignment="1">
      <alignment horizontal="left" vertical="center" wrapText="1"/>
    </xf>
    <xf numFmtId="0" fontId="9" fillId="0" borderId="19" xfId="0" applyFont="1" applyBorder="1" applyAlignment="1">
      <alignment horizontal="center" vertical="center" wrapText="1"/>
    </xf>
    <xf numFmtId="0" fontId="9" fillId="0" borderId="19" xfId="0" applyFont="1" applyBorder="1" applyAlignment="1">
      <alignment horizontal="center" vertical="center"/>
    </xf>
    <xf numFmtId="0" fontId="9" fillId="0" borderId="6" xfId="0" applyFont="1" applyBorder="1" applyAlignment="1">
      <alignment vertical="center"/>
    </xf>
    <xf numFmtId="0" fontId="9" fillId="0" borderId="19" xfId="0" applyFont="1" applyBorder="1" applyAlignment="1">
      <alignment vertical="center"/>
    </xf>
    <xf numFmtId="0" fontId="9" fillId="0" borderId="13" xfId="0" applyFont="1" applyBorder="1" applyAlignment="1">
      <alignment vertical="center"/>
    </xf>
    <xf numFmtId="4" fontId="8" fillId="0" borderId="7" xfId="0" applyNumberFormat="1" applyFont="1" applyBorder="1" applyAlignment="1">
      <alignment horizontal="right" vertical="center" wrapText="1"/>
    </xf>
    <xf numFmtId="166" fontId="8" fillId="0" borderId="0" xfId="0" applyNumberFormat="1" applyFont="1" applyAlignment="1">
      <alignment horizontal="right" vertical="center" wrapText="1"/>
    </xf>
    <xf numFmtId="0" fontId="8" fillId="0" borderId="9" xfId="0" applyFont="1" applyBorder="1" applyAlignment="1">
      <alignment vertical="center" wrapText="1"/>
    </xf>
    <xf numFmtId="0" fontId="9" fillId="0" borderId="9" xfId="0" applyFont="1" applyBorder="1" applyAlignment="1">
      <alignment horizontal="left" vertical="center" wrapText="1"/>
    </xf>
    <xf numFmtId="0" fontId="9" fillId="0" borderId="6" xfId="0" applyFont="1" applyBorder="1" applyAlignment="1">
      <alignment horizontal="center" vertical="center" wrapText="1"/>
    </xf>
    <xf numFmtId="0" fontId="8" fillId="0" borderId="9" xfId="0" applyFont="1" applyBorder="1" applyAlignment="1">
      <alignment horizontal="center" vertical="center"/>
    </xf>
    <xf numFmtId="0" fontId="9" fillId="0" borderId="8" xfId="0" applyFont="1" applyBorder="1" applyAlignment="1">
      <alignment horizontal="right" vertical="center"/>
    </xf>
    <xf numFmtId="0" fontId="9" fillId="0" borderId="9" xfId="0" applyFont="1" applyBorder="1" applyAlignment="1">
      <alignment horizontal="center" vertical="center"/>
    </xf>
    <xf numFmtId="0" fontId="9" fillId="0" borderId="15" xfId="0" applyFont="1" applyBorder="1" applyAlignment="1">
      <alignment horizontal="center" vertical="center" wrapText="1"/>
    </xf>
    <xf numFmtId="4" fontId="8" fillId="0" borderId="7" xfId="0" applyNumberFormat="1" applyFont="1" applyBorder="1" applyAlignment="1">
      <alignment horizontal="right" vertical="center"/>
    </xf>
    <xf numFmtId="0" fontId="9" fillId="0" borderId="37" xfId="3" applyFont="1" applyBorder="1" applyAlignment="1">
      <alignment horizontal="center" vertical="center" wrapText="1"/>
    </xf>
    <xf numFmtId="44" fontId="9" fillId="0" borderId="8" xfId="9" applyFont="1" applyFill="1" applyBorder="1" applyAlignment="1">
      <alignment horizontal="center" vertical="center"/>
    </xf>
    <xf numFmtId="4" fontId="9" fillId="0" borderId="9" xfId="0" applyNumberFormat="1" applyFont="1" applyBorder="1" applyAlignment="1" applyProtection="1">
      <alignment horizontal="right" vertical="center"/>
      <protection locked="0"/>
    </xf>
    <xf numFmtId="4" fontId="9" fillId="0" borderId="13" xfId="0" applyNumberFormat="1" applyFont="1" applyBorder="1" applyAlignment="1" applyProtection="1">
      <alignment horizontal="right" vertical="center"/>
      <protection locked="0"/>
    </xf>
    <xf numFmtId="0" fontId="8" fillId="0" borderId="8" xfId="0" applyFont="1" applyBorder="1" applyAlignment="1" applyProtection="1">
      <alignment horizontal="center" vertical="center"/>
      <protection locked="0"/>
    </xf>
    <xf numFmtId="4" fontId="8" fillId="0" borderId="8" xfId="0" applyNumberFormat="1" applyFont="1" applyBorder="1" applyAlignment="1" applyProtection="1">
      <alignment horizontal="right" vertical="center"/>
      <protection locked="0"/>
    </xf>
    <xf numFmtId="0" fontId="15" fillId="0" borderId="0" xfId="0" applyFont="1" applyAlignment="1">
      <alignment vertical="center"/>
    </xf>
    <xf numFmtId="0" fontId="9" fillId="0" borderId="8" xfId="0" applyFont="1" applyBorder="1" applyAlignment="1" applyProtection="1">
      <alignment horizontal="center" vertical="center"/>
      <protection locked="0"/>
    </xf>
    <xf numFmtId="9" fontId="9" fillId="0" borderId="0" xfId="2" applyFont="1" applyFill="1" applyBorder="1" applyAlignment="1" applyProtection="1">
      <alignment horizontal="right" vertical="center"/>
      <protection locked="0"/>
    </xf>
    <xf numFmtId="0" fontId="8" fillId="0" borderId="9" xfId="0" applyFont="1" applyBorder="1" applyAlignment="1">
      <alignment horizontal="left" vertical="center" wrapText="1"/>
    </xf>
    <xf numFmtId="9" fontId="9" fillId="0" borderId="9" xfId="2" applyFont="1" applyFill="1" applyBorder="1" applyAlignment="1" applyProtection="1">
      <alignment horizontal="right" vertical="center"/>
      <protection locked="0"/>
    </xf>
    <xf numFmtId="0" fontId="16" fillId="0" borderId="0" xfId="0" applyFont="1" applyAlignment="1">
      <alignment vertical="center"/>
    </xf>
    <xf numFmtId="0" fontId="16" fillId="0" borderId="0" xfId="0" applyFont="1" applyAlignment="1">
      <alignment horizontal="center" vertical="center"/>
    </xf>
    <xf numFmtId="0" fontId="17" fillId="0" borderId="8" xfId="0" applyFont="1" applyBorder="1" applyAlignment="1">
      <alignment horizontal="center" vertical="center"/>
    </xf>
    <xf numFmtId="4" fontId="17" fillId="0" borderId="8" xfId="0" applyNumberFormat="1" applyFont="1" applyBorder="1" applyAlignment="1" applyProtection="1">
      <alignment horizontal="right" vertical="center"/>
      <protection locked="0"/>
    </xf>
    <xf numFmtId="0" fontId="16" fillId="0" borderId="0" xfId="0" applyFont="1" applyAlignment="1">
      <alignment vertical="center" wrapText="1"/>
    </xf>
    <xf numFmtId="2" fontId="9" fillId="0" borderId="8" xfId="0" applyNumberFormat="1" applyFont="1" applyBorder="1" applyAlignment="1">
      <alignment vertical="center"/>
    </xf>
    <xf numFmtId="4" fontId="9" fillId="0" borderId="8" xfId="0" applyNumberFormat="1" applyFont="1" applyBorder="1" applyAlignment="1">
      <alignment horizontal="right" vertical="center"/>
    </xf>
    <xf numFmtId="0" fontId="9" fillId="0" borderId="24" xfId="0" applyFont="1" applyBorder="1" applyAlignment="1">
      <alignment vertical="center"/>
    </xf>
    <xf numFmtId="0" fontId="17" fillId="0" borderId="0" xfId="0" applyFont="1" applyAlignment="1">
      <alignment vertical="center" wrapText="1"/>
    </xf>
    <xf numFmtId="4" fontId="9" fillId="0" borderId="0" xfId="0" applyNumberFormat="1" applyFont="1" applyAlignment="1">
      <alignment horizontal="right" vertical="center" wrapText="1"/>
    </xf>
    <xf numFmtId="166" fontId="9" fillId="0" borderId="0" xfId="0" applyNumberFormat="1" applyFont="1" applyAlignment="1">
      <alignment horizontal="right" vertical="center" wrapText="1"/>
    </xf>
    <xf numFmtId="166" fontId="9" fillId="0" borderId="0" xfId="0" applyNumberFormat="1" applyFont="1" applyAlignment="1">
      <alignment horizontal="right" vertical="center"/>
    </xf>
    <xf numFmtId="0" fontId="17" fillId="0" borderId="0" xfId="0" applyFont="1" applyAlignment="1">
      <alignment vertical="center"/>
    </xf>
    <xf numFmtId="3" fontId="8" fillId="0" borderId="8" xfId="0" applyNumberFormat="1" applyFont="1" applyBorder="1" applyAlignment="1">
      <alignment horizontal="center" vertical="center"/>
    </xf>
    <xf numFmtId="3" fontId="9" fillId="0" borderId="8" xfId="0" applyNumberFormat="1" applyFont="1" applyBorder="1" applyAlignment="1">
      <alignment horizontal="center" vertical="center"/>
    </xf>
    <xf numFmtId="4" fontId="9" fillId="0" borderId="8" xfId="0" applyNumberFormat="1" applyFont="1" applyBorder="1" applyAlignment="1" applyProtection="1">
      <alignment vertical="center"/>
      <protection locked="0"/>
    </xf>
    <xf numFmtId="4" fontId="8" fillId="0" borderId="8" xfId="0" applyNumberFormat="1" applyFont="1" applyBorder="1" applyAlignment="1">
      <alignment horizontal="right" vertical="center"/>
    </xf>
    <xf numFmtId="0" fontId="8" fillId="0" borderId="13" xfId="0" applyFont="1" applyBorder="1" applyAlignment="1">
      <alignment horizontal="right" vertical="center"/>
    </xf>
    <xf numFmtId="0" fontId="9" fillId="0" borderId="0" xfId="0" applyFont="1" applyAlignment="1" applyProtection="1">
      <alignment horizontal="right" vertical="center"/>
      <protection locked="0"/>
    </xf>
    <xf numFmtId="0" fontId="9" fillId="0" borderId="8" xfId="0" applyFont="1" applyBorder="1" applyAlignment="1" applyProtection="1">
      <alignment horizontal="right" vertical="center"/>
      <protection locked="0"/>
    </xf>
    <xf numFmtId="0" fontId="9" fillId="0" borderId="0" xfId="0" applyFont="1" applyAlignment="1" applyProtection="1">
      <alignment horizontal="left" vertical="center"/>
      <protection locked="0"/>
    </xf>
    <xf numFmtId="0" fontId="9" fillId="0" borderId="8" xfId="0" applyFont="1" applyBorder="1" applyAlignment="1" applyProtection="1">
      <alignment horizontal="left" vertical="center"/>
      <protection locked="0"/>
    </xf>
    <xf numFmtId="1" fontId="9" fillId="0" borderId="8" xfId="3" applyNumberFormat="1" applyFont="1" applyBorder="1" applyAlignment="1">
      <alignment horizontal="center" vertical="center" shrinkToFit="1"/>
    </xf>
    <xf numFmtId="3" fontId="9" fillId="0" borderId="8" xfId="3" applyNumberFormat="1" applyFont="1" applyBorder="1" applyAlignment="1">
      <alignment horizontal="center" vertical="center" wrapText="1"/>
    </xf>
    <xf numFmtId="1" fontId="8" fillId="0" borderId="8" xfId="3" applyNumberFormat="1" applyFont="1" applyBorder="1" applyAlignment="1">
      <alignment horizontal="center" vertical="center" shrinkToFit="1"/>
    </xf>
    <xf numFmtId="4" fontId="8" fillId="0" borderId="9" xfId="0" applyNumberFormat="1" applyFont="1" applyBorder="1" applyAlignment="1" applyProtection="1">
      <alignment horizontal="right" vertical="center"/>
      <protection locked="0"/>
    </xf>
    <xf numFmtId="1" fontId="9" fillId="0" borderId="21" xfId="0" applyNumberFormat="1" applyFont="1" applyBorder="1" applyAlignment="1">
      <alignment horizontal="center" vertical="center" wrapText="1"/>
    </xf>
    <xf numFmtId="1" fontId="9" fillId="0" borderId="8" xfId="0" applyNumberFormat="1" applyFont="1" applyBorder="1" applyAlignment="1">
      <alignment horizontal="center" vertical="center" wrapText="1"/>
    </xf>
    <xf numFmtId="1" fontId="9" fillId="0" borderId="8" xfId="0" applyNumberFormat="1" applyFont="1" applyBorder="1" applyAlignment="1">
      <alignment horizontal="center" vertical="center" shrinkToFit="1"/>
    </xf>
    <xf numFmtId="2" fontId="9" fillId="0" borderId="8" xfId="0" applyNumberFormat="1" applyFont="1" applyBorder="1" applyAlignment="1" applyProtection="1">
      <alignment vertical="center"/>
      <protection locked="0"/>
    </xf>
    <xf numFmtId="1" fontId="8" fillId="0" borderId="8" xfId="0" applyNumberFormat="1" applyFont="1" applyBorder="1" applyAlignment="1">
      <alignment horizontal="center" vertical="center" shrinkToFit="1"/>
    </xf>
    <xf numFmtId="2" fontId="7" fillId="0" borderId="38" xfId="8" applyFont="1" applyBorder="1" applyAlignment="1">
      <alignment horizontal="left" vertical="center"/>
    </xf>
    <xf numFmtId="2" fontId="7" fillId="0" borderId="39" xfId="8" applyFont="1" applyBorder="1" applyAlignment="1">
      <alignment horizontal="right" vertical="center"/>
    </xf>
    <xf numFmtId="4" fontId="7" fillId="0" borderId="39" xfId="8" applyNumberFormat="1" applyFont="1" applyBorder="1" applyAlignment="1">
      <alignment horizontal="right" vertical="center"/>
    </xf>
    <xf numFmtId="2" fontId="7" fillId="0" borderId="12" xfId="8" applyFont="1" applyBorder="1" applyAlignment="1">
      <alignment horizontal="right" vertical="center"/>
    </xf>
    <xf numFmtId="4" fontId="7" fillId="0" borderId="12" xfId="8" applyNumberFormat="1" applyFont="1" applyBorder="1" applyAlignment="1">
      <alignment horizontal="right" vertical="center"/>
    </xf>
    <xf numFmtId="2" fontId="7" fillId="0" borderId="33" xfId="8" applyFont="1" applyBorder="1" applyAlignment="1">
      <alignment horizontal="right" vertical="center"/>
    </xf>
    <xf numFmtId="4" fontId="7" fillId="0" borderId="33" xfId="8" applyNumberFormat="1" applyFont="1" applyBorder="1" applyAlignment="1">
      <alignment horizontal="right" vertical="center"/>
    </xf>
    <xf numFmtId="2" fontId="7" fillId="0" borderId="23" xfId="8" applyFont="1" applyBorder="1" applyAlignment="1">
      <alignment vertical="center"/>
    </xf>
    <xf numFmtId="2" fontId="7" fillId="0" borderId="32" xfId="8" applyFont="1" applyBorder="1" applyAlignment="1">
      <alignment vertical="center"/>
    </xf>
    <xf numFmtId="4" fontId="7" fillId="0" borderId="32" xfId="8" applyNumberFormat="1" applyFont="1" applyBorder="1" applyAlignment="1">
      <alignment horizontal="center" vertical="center"/>
    </xf>
    <xf numFmtId="0" fontId="8" fillId="0" borderId="3" xfId="3" applyFont="1" applyBorder="1" applyAlignment="1">
      <alignment vertical="center" wrapText="1"/>
    </xf>
    <xf numFmtId="0" fontId="8" fillId="0" borderId="4" xfId="3" applyFont="1" applyBorder="1" applyAlignment="1">
      <alignment vertical="center" wrapText="1"/>
    </xf>
    <xf numFmtId="0" fontId="18" fillId="0" borderId="4" xfId="3" applyFont="1" applyBorder="1" applyAlignment="1">
      <alignment horizontal="center" vertical="center" wrapText="1"/>
    </xf>
    <xf numFmtId="0" fontId="18" fillId="0" borderId="4" xfId="3" applyFont="1" applyBorder="1" applyAlignment="1">
      <alignment vertical="center" wrapText="1"/>
    </xf>
    <xf numFmtId="4" fontId="9" fillId="0" borderId="8" xfId="0" applyNumberFormat="1" applyFont="1" applyBorder="1" applyAlignment="1">
      <alignment horizontal="center" vertical="center" shrinkToFit="1"/>
    </xf>
    <xf numFmtId="4" fontId="9" fillId="0" borderId="8" xfId="2" applyNumberFormat="1" applyFont="1" applyFill="1" applyBorder="1" applyAlignment="1" applyProtection="1">
      <alignment horizontal="center" vertical="center"/>
    </xf>
    <xf numFmtId="0" fontId="9" fillId="0" borderId="9" xfId="0" applyFont="1" applyBorder="1" applyAlignment="1" applyProtection="1">
      <alignment horizontal="left" vertical="center"/>
      <protection locked="0"/>
    </xf>
    <xf numFmtId="2" fontId="7" fillId="0" borderId="0" xfId="8" applyFont="1" applyAlignment="1">
      <alignment horizontal="right" vertical="center"/>
    </xf>
    <xf numFmtId="0" fontId="8" fillId="0" borderId="2" xfId="3" applyFont="1" applyBorder="1" applyAlignment="1">
      <alignment vertical="center"/>
    </xf>
    <xf numFmtId="9" fontId="8" fillId="0" borderId="1" xfId="2" applyFont="1" applyFill="1" applyBorder="1" applyAlignment="1" applyProtection="1">
      <alignment horizontal="right" vertical="center"/>
    </xf>
    <xf numFmtId="0" fontId="8" fillId="0" borderId="2" xfId="3" applyFont="1" applyBorder="1" applyAlignment="1">
      <alignment horizontal="left" vertical="center" wrapText="1"/>
    </xf>
    <xf numFmtId="0" fontId="8" fillId="0" borderId="7" xfId="0" applyFont="1" applyBorder="1" applyAlignment="1">
      <alignment horizontal="left" vertical="center" wrapText="1"/>
    </xf>
    <xf numFmtId="0" fontId="8" fillId="0" borderId="7" xfId="0" applyFont="1" applyBorder="1" applyAlignment="1">
      <alignment horizontal="center" vertical="center" wrapText="1"/>
    </xf>
    <xf numFmtId="0" fontId="8" fillId="0" borderId="6" xfId="0" applyFont="1" applyBorder="1" applyAlignment="1">
      <alignment horizontal="right" vertical="center"/>
    </xf>
    <xf numFmtId="0" fontId="8" fillId="0" borderId="7" xfId="0" applyFont="1" applyBorder="1" applyAlignment="1">
      <alignment vertical="center" wrapText="1"/>
    </xf>
    <xf numFmtId="4" fontId="8" fillId="0" borderId="7" xfId="0" applyNumberFormat="1" applyFont="1" applyBorder="1" applyAlignment="1">
      <alignment horizontal="left" vertical="center" wrapText="1"/>
    </xf>
    <xf numFmtId="4" fontId="8" fillId="0" borderId="6" xfId="0" applyNumberFormat="1" applyFont="1" applyBorder="1" applyAlignment="1">
      <alignment horizontal="right" vertical="center"/>
    </xf>
    <xf numFmtId="0" fontId="8" fillId="0" borderId="16" xfId="0" applyFont="1" applyBorder="1" applyAlignment="1">
      <alignment horizontal="left" vertical="center" wrapText="1"/>
    </xf>
    <xf numFmtId="0" fontId="8" fillId="0" borderId="17" xfId="0" applyFont="1" applyBorder="1" applyAlignment="1">
      <alignment horizontal="left" vertical="center" wrapText="1"/>
    </xf>
    <xf numFmtId="0" fontId="8" fillId="0" borderId="18" xfId="0" applyFont="1" applyBorder="1" applyAlignment="1">
      <alignment horizontal="left" vertical="center" wrapText="1"/>
    </xf>
    <xf numFmtId="0" fontId="8" fillId="0" borderId="20" xfId="0" applyFont="1" applyBorder="1" applyAlignment="1">
      <alignment horizontal="left" vertical="center" wrapText="1"/>
    </xf>
    <xf numFmtId="0" fontId="8" fillId="0" borderId="20" xfId="0" applyFont="1" applyBorder="1" applyAlignment="1">
      <alignment horizontal="center" vertical="center" wrapText="1"/>
    </xf>
    <xf numFmtId="0" fontId="8" fillId="0" borderId="27" xfId="0" applyFont="1" applyBorder="1" applyAlignment="1">
      <alignment horizontal="right" vertical="center"/>
    </xf>
    <xf numFmtId="0" fontId="8" fillId="0" borderId="19" xfId="0" applyFont="1" applyBorder="1" applyAlignment="1">
      <alignment horizontal="right" vertical="center"/>
    </xf>
    <xf numFmtId="0" fontId="8" fillId="0" borderId="24" xfId="0" applyFont="1" applyBorder="1" applyAlignment="1">
      <alignment horizontal="right" vertical="center"/>
    </xf>
    <xf numFmtId="0" fontId="8" fillId="0" borderId="13" xfId="0" applyFont="1" applyBorder="1" applyAlignment="1">
      <alignment horizontal="left" vertical="center" wrapText="1"/>
    </xf>
    <xf numFmtId="0" fontId="8" fillId="0" borderId="12" xfId="0" applyFont="1" applyBorder="1" applyAlignment="1">
      <alignment horizontal="left" vertical="center" wrapText="1"/>
    </xf>
    <xf numFmtId="0" fontId="8" fillId="0" borderId="14" xfId="0" applyFont="1" applyBorder="1" applyAlignment="1">
      <alignment horizontal="left" vertical="center" wrapText="1"/>
    </xf>
    <xf numFmtId="0" fontId="8" fillId="0" borderId="7" xfId="0" applyFont="1" applyBorder="1" applyAlignment="1">
      <alignment horizontal="right" vertical="center"/>
    </xf>
    <xf numFmtId="0" fontId="8" fillId="0" borderId="35" xfId="0" applyFont="1" applyBorder="1" applyAlignment="1">
      <alignment horizontal="left" vertical="center" wrapText="1"/>
    </xf>
    <xf numFmtId="0" fontId="8" fillId="0" borderId="36" xfId="0" applyFont="1" applyBorder="1" applyAlignment="1">
      <alignment horizontal="left" vertical="center" wrapText="1"/>
    </xf>
    <xf numFmtId="164" fontId="6" fillId="0" borderId="0" xfId="8" applyNumberFormat="1" applyFont="1" applyAlignment="1">
      <alignment vertical="center"/>
    </xf>
    <xf numFmtId="164" fontId="7" fillId="0" borderId="13" xfId="8" applyNumberFormat="1" applyFont="1" applyBorder="1" applyAlignment="1">
      <alignment horizontal="center" vertical="center"/>
    </xf>
    <xf numFmtId="164" fontId="7" fillId="0" borderId="14" xfId="8" applyNumberFormat="1" applyFont="1" applyBorder="1" applyAlignment="1">
      <alignment horizontal="right" vertical="center"/>
    </xf>
    <xf numFmtId="164" fontId="7" fillId="0" borderId="14" xfId="8" applyNumberFormat="1" applyFont="1" applyBorder="1" applyAlignment="1">
      <alignment vertical="center"/>
    </xf>
    <xf numFmtId="164" fontId="6" fillId="0" borderId="13" xfId="8" applyNumberFormat="1" applyFont="1" applyBorder="1" applyAlignment="1">
      <alignment horizontal="center" vertical="center"/>
    </xf>
    <xf numFmtId="164" fontId="6" fillId="0" borderId="14" xfId="8" applyNumberFormat="1" applyFont="1" applyBorder="1" applyAlignment="1">
      <alignment vertical="center"/>
    </xf>
    <xf numFmtId="164" fontId="6" fillId="0" borderId="30" xfId="8" applyNumberFormat="1" applyFont="1" applyBorder="1" applyAlignment="1">
      <alignment horizontal="center" vertical="center"/>
    </xf>
    <xf numFmtId="164" fontId="6" fillId="0" borderId="28" xfId="8" applyNumberFormat="1" applyFont="1" applyBorder="1" applyAlignment="1">
      <alignment vertical="center"/>
    </xf>
    <xf numFmtId="164" fontId="7" fillId="0" borderId="23" xfId="8" applyNumberFormat="1" applyFont="1" applyBorder="1" applyAlignment="1">
      <alignment horizontal="center" vertical="center"/>
    </xf>
    <xf numFmtId="164" fontId="7" fillId="0" borderId="26" xfId="8" applyNumberFormat="1" applyFont="1" applyBorder="1" applyAlignment="1">
      <alignment vertical="center"/>
    </xf>
    <xf numFmtId="164" fontId="7" fillId="0" borderId="24" xfId="8" applyNumberFormat="1" applyFont="1" applyBorder="1" applyAlignment="1">
      <alignment horizontal="center" vertical="center"/>
    </xf>
    <xf numFmtId="164" fontId="7" fillId="0" borderId="27" xfId="8" applyNumberFormat="1" applyFont="1" applyBorder="1" applyAlignment="1">
      <alignment vertical="center"/>
    </xf>
    <xf numFmtId="164" fontId="6" fillId="0" borderId="13" xfId="8" applyNumberFormat="1" applyFont="1" applyBorder="1" applyAlignment="1">
      <alignment vertical="center"/>
    </xf>
    <xf numFmtId="164" fontId="6" fillId="0" borderId="14" xfId="8" applyNumberFormat="1" applyFont="1" applyBorder="1" applyAlignment="1">
      <alignment horizontal="right" vertical="center"/>
    </xf>
    <xf numFmtId="164" fontId="6" fillId="0" borderId="14" xfId="8" applyNumberFormat="1" applyFont="1" applyBorder="1" applyAlignment="1">
      <alignment horizontal="center" vertical="center"/>
    </xf>
    <xf numFmtId="164" fontId="6" fillId="0" borderId="30" xfId="8" applyNumberFormat="1" applyFont="1" applyBorder="1" applyAlignment="1">
      <alignment vertical="center"/>
    </xf>
    <xf numFmtId="164" fontId="7" fillId="0" borderId="38" xfId="8" applyNumberFormat="1" applyFont="1" applyBorder="1" applyAlignment="1">
      <alignment horizontal="center" vertical="center"/>
    </xf>
    <xf numFmtId="164" fontId="7" fillId="0" borderId="40" xfId="8" applyNumberFormat="1" applyFont="1" applyBorder="1" applyAlignment="1">
      <alignment vertical="center"/>
    </xf>
    <xf numFmtId="164" fontId="7" fillId="0" borderId="30" xfId="8" applyNumberFormat="1" applyFont="1" applyBorder="1" applyAlignment="1">
      <alignment horizontal="center" vertical="center"/>
    </xf>
    <xf numFmtId="164" fontId="7" fillId="0" borderId="28" xfId="8" applyNumberFormat="1" applyFont="1" applyBorder="1" applyAlignment="1">
      <alignment vertical="center"/>
    </xf>
    <xf numFmtId="164" fontId="7" fillId="0" borderId="13" xfId="8" applyNumberFormat="1" applyFont="1" applyBorder="1" applyAlignment="1">
      <alignment vertical="center"/>
    </xf>
    <xf numFmtId="164" fontId="6" fillId="0" borderId="22" xfId="8" applyNumberFormat="1" applyFont="1" applyBorder="1" applyAlignment="1">
      <alignment vertical="center"/>
    </xf>
    <xf numFmtId="164" fontId="6" fillId="0" borderId="25" xfId="8" applyNumberFormat="1" applyFont="1" applyBorder="1" applyAlignment="1">
      <alignment vertical="center"/>
    </xf>
    <xf numFmtId="164" fontId="7" fillId="0" borderId="23" xfId="8" applyNumberFormat="1" applyFont="1" applyBorder="1" applyAlignment="1">
      <alignment vertical="center"/>
    </xf>
    <xf numFmtId="172" fontId="7" fillId="0" borderId="0" xfId="2" applyNumberFormat="1" applyFont="1" applyFill="1" applyAlignment="1" applyProtection="1">
      <alignment vertical="center"/>
    </xf>
    <xf numFmtId="4" fontId="9" fillId="0" borderId="8" xfId="1" applyNumberFormat="1" applyFont="1" applyFill="1" applyBorder="1" applyAlignment="1" applyProtection="1">
      <alignment horizontal="center" vertical="center"/>
    </xf>
    <xf numFmtId="4" fontId="9" fillId="0" borderId="8" xfId="1" applyNumberFormat="1" applyFont="1" applyFill="1" applyBorder="1" applyAlignment="1" applyProtection="1">
      <alignment horizontal="center" vertical="center"/>
      <protection locked="0"/>
    </xf>
    <xf numFmtId="4" fontId="9" fillId="0" borderId="8" xfId="2" applyNumberFormat="1" applyFont="1" applyFill="1" applyBorder="1" applyAlignment="1" applyProtection="1">
      <alignment horizontal="center" vertical="center"/>
      <protection locked="0"/>
    </xf>
    <xf numFmtId="4" fontId="8" fillId="0" borderId="8" xfId="1" applyNumberFormat="1" applyFont="1" applyFill="1" applyBorder="1" applyAlignment="1" applyProtection="1">
      <alignment horizontal="center" vertical="center"/>
    </xf>
    <xf numFmtId="4" fontId="8" fillId="0" borderId="8" xfId="1" applyNumberFormat="1" applyFont="1" applyFill="1" applyBorder="1" applyAlignment="1">
      <alignment horizontal="center" vertical="center"/>
    </xf>
    <xf numFmtId="4" fontId="9" fillId="0" borderId="19" xfId="0" applyNumberFormat="1" applyFont="1" applyBorder="1" applyAlignment="1">
      <alignment horizontal="center" vertical="center"/>
    </xf>
    <xf numFmtId="4" fontId="9" fillId="0" borderId="15" xfId="0" applyNumberFormat="1" applyFont="1" applyBorder="1" applyAlignment="1">
      <alignment horizontal="center" vertical="center"/>
    </xf>
    <xf numFmtId="4" fontId="8" fillId="0" borderId="14" xfId="0" applyNumberFormat="1" applyFont="1" applyBorder="1" applyAlignment="1">
      <alignment horizontal="center" vertical="center"/>
    </xf>
    <xf numFmtId="4" fontId="8" fillId="0" borderId="15" xfId="0" applyNumberFormat="1" applyFont="1" applyBorder="1" applyAlignment="1">
      <alignment horizontal="center" vertical="center"/>
    </xf>
    <xf numFmtId="4" fontId="8" fillId="0" borderId="14" xfId="0" applyNumberFormat="1" applyFont="1" applyBorder="1" applyAlignment="1">
      <alignment horizontal="center" vertical="center" wrapText="1"/>
    </xf>
  </cellXfs>
  <cellStyles count="10">
    <cellStyle name="Comma" xfId="1" builtinId="3"/>
    <cellStyle name="Currency 2" xfId="9" xr:uid="{5CB67C22-217C-E346-B6FC-61AB9476E569}"/>
    <cellStyle name="Hyperlink" xfId="6" builtinId="8"/>
    <cellStyle name="Normal" xfId="0" builtinId="0"/>
    <cellStyle name="Normal 2" xfId="4" xr:uid="{C7674C9E-4928-40BC-BAD1-8281ED4B5307}"/>
    <cellStyle name="Normal 2 2" xfId="3" xr:uid="{DCB85129-6357-4C6F-A654-8B7F5FBF73E0}"/>
    <cellStyle name="Normal 4" xfId="5" xr:uid="{51C021D4-C650-4EEC-A473-6D7CCA3D47D2}"/>
    <cellStyle name="Normal 5" xfId="8" xr:uid="{95668883-F8BD-4A0E-8C50-6956E8880AF0}"/>
    <cellStyle name="Normal 5 2" xfId="7" xr:uid="{3A4406DB-1839-4F25-A3E7-B687518E4F74}"/>
    <cellStyle name="Per cent" xfId="2" builtinId="5"/>
  </cellStyles>
  <dxfs count="84">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0"/>
      </font>
    </dxf>
    <dxf>
      <font>
        <color theme="1"/>
      </font>
    </dxf>
    <dxf>
      <font>
        <color theme="1"/>
      </font>
    </dxf>
    <dxf>
      <font>
        <color theme="0"/>
      </font>
    </dxf>
    <dxf>
      <font>
        <color theme="1"/>
      </font>
    </dxf>
    <dxf>
      <font>
        <color theme="1"/>
      </font>
    </dxf>
    <dxf>
      <font>
        <color theme="1"/>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calcChain" Target="calcChain.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cr2706743/AppData/Local/Microsoft/Windows/INetCache/Content.Outlook/FTC9EB3W/Eng%20Cert%20EC%201-al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 7"/>
      <sheetName val="EC 1"/>
    </sheetNames>
    <sheetDataSet>
      <sheetData sheetId="0" refreshError="1"/>
      <sheetData sheetId="1"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86614-1D1C-4E48-BDC8-BE6A464538D5}">
  <sheetPr>
    <tabColor theme="0"/>
  </sheetPr>
  <dimension ref="A1:J91"/>
  <sheetViews>
    <sheetView showZeros="0" view="pageBreakPreview" topLeftCell="A2" zoomScale="70" zoomScaleNormal="100" zoomScaleSheetLayoutView="70" workbookViewId="0">
      <selection activeCell="H28" sqref="H28"/>
    </sheetView>
  </sheetViews>
  <sheetFormatPr baseColWidth="10" defaultColWidth="8.83203125" defaultRowHeight="14"/>
  <cols>
    <col min="1" max="1" width="0.5" style="204" customWidth="1"/>
    <col min="2" max="2" width="8.83203125" style="204" customWidth="1"/>
    <col min="3" max="3" width="12.83203125" style="204" customWidth="1"/>
    <col min="4" max="4" width="45.33203125" style="204" customWidth="1"/>
    <col min="5" max="5" width="9.83203125" style="204" customWidth="1"/>
    <col min="6" max="6" width="12.83203125" style="205" customWidth="1"/>
    <col min="7" max="7" width="4.83203125" style="388" customWidth="1"/>
    <col min="8" max="8" width="20.83203125" style="206" customWidth="1"/>
    <col min="9" max="9" width="0.5" style="204" customWidth="1"/>
    <col min="10" max="10" width="11.33203125" style="204" bestFit="1" customWidth="1"/>
    <col min="11" max="16384" width="8.83203125" style="204"/>
  </cols>
  <sheetData>
    <row r="1" spans="1:9" ht="10" customHeight="1"/>
    <row r="2" spans="1:9" ht="25" customHeight="1">
      <c r="B2" s="364" t="s">
        <v>1946</v>
      </c>
      <c r="C2" s="364"/>
      <c r="D2" s="364"/>
      <c r="E2" s="364"/>
      <c r="F2" s="364"/>
      <c r="G2" s="364"/>
      <c r="H2" s="364"/>
    </row>
    <row r="3" spans="1:9" ht="25" customHeight="1">
      <c r="B3" s="207" t="s">
        <v>3</v>
      </c>
      <c r="C3" s="208"/>
      <c r="D3" s="208"/>
      <c r="E3" s="208"/>
      <c r="F3" s="209"/>
      <c r="G3" s="389"/>
      <c r="H3" s="390" t="s">
        <v>1994</v>
      </c>
      <c r="I3" s="204" t="s">
        <v>1947</v>
      </c>
    </row>
    <row r="4" spans="1:9" ht="25" customHeight="1">
      <c r="B4" s="207" t="s">
        <v>1948</v>
      </c>
      <c r="C4" s="208"/>
      <c r="D4" s="208"/>
      <c r="E4" s="208"/>
      <c r="F4" s="209"/>
      <c r="G4" s="389"/>
      <c r="H4" s="391"/>
    </row>
    <row r="5" spans="1:9" ht="27" customHeight="1">
      <c r="A5" s="204" t="s">
        <v>1947</v>
      </c>
      <c r="B5" s="219" t="s">
        <v>0</v>
      </c>
      <c r="C5" s="220"/>
      <c r="D5" s="220"/>
      <c r="E5" s="220"/>
      <c r="F5" s="221"/>
      <c r="G5" s="392"/>
      <c r="H5" s="393">
        <f>'Part A - SCH 1'!H165</f>
        <v>22900600</v>
      </c>
    </row>
    <row r="6" spans="1:9" ht="27" customHeight="1" thickBot="1">
      <c r="B6" s="222" t="s">
        <v>2626</v>
      </c>
      <c r="C6" s="223"/>
      <c r="D6" s="223"/>
      <c r="E6" s="223"/>
      <c r="F6" s="224"/>
      <c r="G6" s="394"/>
      <c r="H6" s="395">
        <f>'Part A - SCH 2'!H69</f>
        <v>21009600</v>
      </c>
    </row>
    <row r="7" spans="1:9" ht="35" customHeight="1" thickTop="1" thickBot="1">
      <c r="B7" s="213"/>
      <c r="C7" s="214"/>
      <c r="D7" s="214"/>
      <c r="E7" s="214"/>
      <c r="F7" s="215" t="s">
        <v>1996</v>
      </c>
      <c r="G7" s="396"/>
      <c r="H7" s="397">
        <f>SUM(H5,H6)</f>
        <v>43910200</v>
      </c>
    </row>
    <row r="8" spans="1:9" ht="25" customHeight="1" thickTop="1">
      <c r="B8" s="216" t="s">
        <v>1949</v>
      </c>
      <c r="C8" s="217"/>
      <c r="D8" s="217"/>
      <c r="E8" s="217"/>
      <c r="F8" s="218"/>
      <c r="G8" s="398"/>
      <c r="H8" s="399"/>
    </row>
    <row r="9" spans="1:9" ht="27" customHeight="1">
      <c r="A9" s="204" t="s">
        <v>1555</v>
      </c>
      <c r="B9" s="219" t="s">
        <v>174</v>
      </c>
      <c r="C9" s="220"/>
      <c r="D9" s="220"/>
      <c r="E9" s="220"/>
      <c r="F9" s="221"/>
      <c r="G9" s="400"/>
      <c r="H9" s="401">
        <f>'Part B - SCH 1'!H219</f>
        <v>0</v>
      </c>
    </row>
    <row r="10" spans="1:9" ht="27" customHeight="1">
      <c r="B10" s="219" t="s">
        <v>338</v>
      </c>
      <c r="C10" s="220"/>
      <c r="D10" s="220"/>
      <c r="E10" s="220"/>
      <c r="F10" s="221"/>
      <c r="G10" s="400"/>
      <c r="H10" s="393">
        <f>'Part B - SCH 2'!H167</f>
        <v>0</v>
      </c>
    </row>
    <row r="11" spans="1:9" ht="27" customHeight="1">
      <c r="B11" s="219" t="s">
        <v>410</v>
      </c>
      <c r="C11" s="220"/>
      <c r="D11" s="220"/>
      <c r="E11" s="220"/>
      <c r="F11" s="221"/>
      <c r="G11" s="400"/>
      <c r="H11" s="393">
        <f>'Part B - SCH 3'!H46</f>
        <v>0</v>
      </c>
    </row>
    <row r="12" spans="1:9" ht="27" customHeight="1">
      <c r="B12" s="219" t="s">
        <v>419</v>
      </c>
      <c r="C12" s="220"/>
      <c r="D12" s="220"/>
      <c r="E12" s="220"/>
      <c r="F12" s="221"/>
      <c r="G12" s="400"/>
      <c r="H12" s="393">
        <f>'Part B - SCH 4'!H179</f>
        <v>0</v>
      </c>
    </row>
    <row r="13" spans="1:9" ht="27" customHeight="1">
      <c r="B13" s="219" t="s">
        <v>472</v>
      </c>
      <c r="C13" s="220"/>
      <c r="D13" s="220"/>
      <c r="E13" s="220"/>
      <c r="F13" s="221"/>
      <c r="G13" s="400"/>
      <c r="H13" s="393">
        <f>'Part B - SCH 5'!H177</f>
        <v>0</v>
      </c>
    </row>
    <row r="14" spans="1:9" ht="27" customHeight="1">
      <c r="B14" s="219" t="s">
        <v>498</v>
      </c>
      <c r="C14" s="220"/>
      <c r="D14" s="220"/>
      <c r="E14" s="220"/>
      <c r="F14" s="221"/>
      <c r="G14" s="400"/>
      <c r="H14" s="393">
        <f>'Part B - SCH 6'!H86</f>
        <v>0</v>
      </c>
    </row>
    <row r="15" spans="1:9" ht="27" customHeight="1">
      <c r="B15" s="219" t="s">
        <v>512</v>
      </c>
      <c r="C15" s="220"/>
      <c r="D15" s="220"/>
      <c r="E15" s="220"/>
      <c r="F15" s="221"/>
      <c r="G15" s="400"/>
      <c r="H15" s="393">
        <f>'Part B - SCH 7'!H164</f>
        <v>0</v>
      </c>
    </row>
    <row r="16" spans="1:9" ht="27" customHeight="1">
      <c r="B16" s="219" t="s">
        <v>556</v>
      </c>
      <c r="C16" s="220"/>
      <c r="D16" s="220"/>
      <c r="E16" s="220"/>
      <c r="F16" s="221"/>
      <c r="G16" s="400"/>
      <c r="H16" s="393">
        <f>'Part B - SCH 8'!H43</f>
        <v>0</v>
      </c>
    </row>
    <row r="17" spans="2:8" ht="27" customHeight="1">
      <c r="B17" s="219" t="s">
        <v>563</v>
      </c>
      <c r="C17" s="220"/>
      <c r="D17" s="220"/>
      <c r="E17" s="220"/>
      <c r="F17" s="221"/>
      <c r="G17" s="400"/>
      <c r="H17" s="393">
        <f>'Part B - SCH 9'!H87</f>
        <v>0</v>
      </c>
    </row>
    <row r="18" spans="2:8" ht="27" customHeight="1">
      <c r="B18" s="219" t="s">
        <v>1954</v>
      </c>
      <c r="C18" s="220"/>
      <c r="D18" s="220"/>
      <c r="E18" s="220"/>
      <c r="F18" s="221"/>
      <c r="G18" s="400"/>
      <c r="H18" s="402">
        <f>'Part B - SCH 10'!H129</f>
        <v>0</v>
      </c>
    </row>
    <row r="19" spans="2:8" ht="27" customHeight="1">
      <c r="B19" s="219" t="s">
        <v>1955</v>
      </c>
      <c r="C19" s="220"/>
      <c r="D19" s="220"/>
      <c r="E19" s="220"/>
      <c r="F19" s="221"/>
      <c r="G19" s="400"/>
      <c r="H19" s="393">
        <f>'Part B - SCH 11'!H87</f>
        <v>0</v>
      </c>
    </row>
    <row r="20" spans="2:8" ht="27" customHeight="1">
      <c r="B20" s="219" t="s">
        <v>1956</v>
      </c>
      <c r="C20" s="220"/>
      <c r="D20" s="220"/>
      <c r="E20" s="220"/>
      <c r="F20" s="221"/>
      <c r="G20" s="400"/>
      <c r="H20" s="393">
        <f>'Part B - SCH 12'!H87</f>
        <v>0</v>
      </c>
    </row>
    <row r="21" spans="2:8" ht="27" customHeight="1">
      <c r="B21" s="219" t="s">
        <v>1957</v>
      </c>
      <c r="C21" s="220"/>
      <c r="D21" s="220"/>
      <c r="E21" s="220"/>
      <c r="F21" s="221"/>
      <c r="G21" s="400"/>
      <c r="H21" s="393">
        <f>'Part B - SCH 13'!H239</f>
        <v>0</v>
      </c>
    </row>
    <row r="22" spans="2:8" ht="27" customHeight="1">
      <c r="B22" s="219" t="s">
        <v>1958</v>
      </c>
      <c r="C22" s="220"/>
      <c r="D22" s="220"/>
      <c r="E22" s="220"/>
      <c r="F22" s="221"/>
      <c r="G22" s="400"/>
      <c r="H22" s="393">
        <f>'Part B - SCH 14'!H128</f>
        <v>0</v>
      </c>
    </row>
    <row r="23" spans="2:8" ht="27" customHeight="1">
      <c r="B23" s="219" t="s">
        <v>1959</v>
      </c>
      <c r="C23" s="220"/>
      <c r="D23" s="220"/>
      <c r="E23" s="220"/>
      <c r="F23" s="221"/>
      <c r="G23" s="400"/>
      <c r="H23" s="393">
        <f>'Part B - SCH 15'!H750</f>
        <v>0</v>
      </c>
    </row>
    <row r="24" spans="2:8" ht="27" customHeight="1">
      <c r="B24" s="219" t="s">
        <v>1960</v>
      </c>
      <c r="C24" s="220"/>
      <c r="D24" s="220"/>
      <c r="E24" s="220"/>
      <c r="F24" s="221"/>
      <c r="G24" s="400"/>
      <c r="H24" s="393">
        <f>'Part B - SCH 16'!H885</f>
        <v>0</v>
      </c>
    </row>
    <row r="25" spans="2:8" ht="27" customHeight="1">
      <c r="B25" s="219" t="s">
        <v>1961</v>
      </c>
      <c r="C25" s="220"/>
      <c r="D25" s="220"/>
      <c r="E25" s="220"/>
      <c r="F25" s="221"/>
      <c r="G25" s="400"/>
      <c r="H25" s="393">
        <f>'Part B - SCH 17'!H44</f>
        <v>0</v>
      </c>
    </row>
    <row r="26" spans="2:8" ht="27" customHeight="1">
      <c r="B26" s="219" t="s">
        <v>1962</v>
      </c>
      <c r="C26" s="220"/>
      <c r="D26" s="220"/>
      <c r="E26" s="220"/>
      <c r="F26" s="221"/>
      <c r="G26" s="400"/>
      <c r="H26" s="393">
        <f>'Part B - SCH 18'!H958</f>
        <v>0</v>
      </c>
    </row>
    <row r="27" spans="2:8" ht="27" customHeight="1">
      <c r="B27" s="219" t="s">
        <v>1963</v>
      </c>
      <c r="C27" s="220"/>
      <c r="D27" s="220"/>
      <c r="E27" s="220"/>
      <c r="F27" s="221"/>
      <c r="G27" s="400"/>
      <c r="H27" s="393">
        <f>'Part B - SCH 19'!H129</f>
        <v>0</v>
      </c>
    </row>
    <row r="28" spans="2:8" ht="27" customHeight="1">
      <c r="B28" s="219" t="s">
        <v>1964</v>
      </c>
      <c r="C28" s="220"/>
      <c r="D28" s="220"/>
      <c r="E28" s="220"/>
      <c r="F28" s="221"/>
      <c r="G28" s="400"/>
      <c r="H28" s="393">
        <f>'Part B - SCH 20'!H206</f>
        <v>142000</v>
      </c>
    </row>
    <row r="29" spans="2:8" ht="27" customHeight="1">
      <c r="B29" s="219" t="s">
        <v>1965</v>
      </c>
      <c r="C29" s="220"/>
      <c r="D29" s="220"/>
      <c r="E29" s="220"/>
      <c r="F29" s="221"/>
      <c r="G29" s="400"/>
      <c r="H29" s="393">
        <f>'Part B - SCH 21'!H127</f>
        <v>0</v>
      </c>
    </row>
    <row r="30" spans="2:8" ht="27" customHeight="1">
      <c r="B30" s="219" t="s">
        <v>1966</v>
      </c>
      <c r="C30" s="220"/>
      <c r="D30" s="220"/>
      <c r="E30" s="220"/>
      <c r="F30" s="221"/>
      <c r="G30" s="400"/>
      <c r="H30" s="393">
        <f>'Part B - SCH 22'!H87</f>
        <v>0</v>
      </c>
    </row>
    <row r="31" spans="2:8" ht="27" customHeight="1">
      <c r="B31" s="219" t="s">
        <v>1967</v>
      </c>
      <c r="C31" s="220"/>
      <c r="D31" s="220"/>
      <c r="E31" s="220"/>
      <c r="F31" s="221"/>
      <c r="G31" s="400"/>
      <c r="H31" s="393">
        <f>'Part B - SCH 23'!H639</f>
        <v>160000</v>
      </c>
    </row>
    <row r="32" spans="2:8" ht="27" customHeight="1">
      <c r="B32" s="219" t="s">
        <v>1968</v>
      </c>
      <c r="C32" s="220"/>
      <c r="D32" s="220"/>
      <c r="E32" s="220"/>
      <c r="F32" s="221"/>
      <c r="G32" s="400"/>
      <c r="H32" s="393">
        <f>'Part B - SCH 24'!H128</f>
        <v>180000</v>
      </c>
    </row>
    <row r="33" spans="2:8" ht="27" customHeight="1">
      <c r="B33" s="219" t="s">
        <v>1970</v>
      </c>
      <c r="C33" s="220"/>
      <c r="D33" s="220"/>
      <c r="E33" s="220"/>
      <c r="F33" s="221"/>
      <c r="G33" s="400"/>
      <c r="H33" s="393">
        <f>'Part B - SCH 25'!H65</f>
        <v>0</v>
      </c>
    </row>
    <row r="34" spans="2:8" ht="27" customHeight="1">
      <c r="B34" s="219" t="s">
        <v>1969</v>
      </c>
      <c r="C34" s="220"/>
      <c r="D34" s="220"/>
      <c r="E34" s="220"/>
      <c r="F34" s="221"/>
      <c r="G34" s="400"/>
      <c r="H34" s="393">
        <f>'Part B - SCH 26'!H298</f>
        <v>0</v>
      </c>
    </row>
    <row r="35" spans="2:8" ht="27" customHeight="1">
      <c r="B35" s="219" t="s">
        <v>1972</v>
      </c>
      <c r="C35" s="220"/>
      <c r="D35" s="220"/>
      <c r="E35" s="220"/>
      <c r="F35" s="221"/>
      <c r="G35" s="400"/>
      <c r="H35" s="393">
        <f>'Part B - SCH 27'!H254</f>
        <v>335000</v>
      </c>
    </row>
    <row r="36" spans="2:8" ht="27" customHeight="1">
      <c r="B36" s="219" t="s">
        <v>1973</v>
      </c>
      <c r="C36" s="220"/>
      <c r="D36" s="220"/>
      <c r="E36" s="220"/>
      <c r="F36" s="221"/>
      <c r="G36" s="400"/>
      <c r="H36" s="393">
        <f>'Part B - SCH 28'!H89</f>
        <v>0</v>
      </c>
    </row>
    <row r="37" spans="2:8" ht="27" customHeight="1" thickBot="1">
      <c r="B37" s="222" t="s">
        <v>1974</v>
      </c>
      <c r="C37" s="223"/>
      <c r="D37" s="223"/>
      <c r="E37" s="223"/>
      <c r="F37" s="224"/>
      <c r="G37" s="403"/>
      <c r="H37" s="395">
        <f>'Part B - SCH 29'!H45</f>
        <v>2200000</v>
      </c>
    </row>
    <row r="38" spans="2:8" ht="35" customHeight="1" thickTop="1" thickBot="1">
      <c r="B38" s="225"/>
      <c r="C38" s="214"/>
      <c r="D38" s="214"/>
      <c r="E38" s="214"/>
      <c r="F38" s="215" t="s">
        <v>1995</v>
      </c>
      <c r="G38" s="396"/>
      <c r="H38" s="397">
        <f>SUM(H9:H37)</f>
        <v>3017000</v>
      </c>
    </row>
    <row r="39" spans="2:8" ht="30" customHeight="1" thickTop="1">
      <c r="B39" s="347" t="s">
        <v>2015</v>
      </c>
      <c r="C39" s="348"/>
      <c r="D39" s="348"/>
      <c r="E39" s="348"/>
      <c r="F39" s="349"/>
      <c r="G39" s="404"/>
      <c r="H39" s="405"/>
    </row>
    <row r="40" spans="2:8" ht="27" customHeight="1">
      <c r="B40" s="219" t="s">
        <v>2016</v>
      </c>
      <c r="C40" s="350"/>
      <c r="D40" s="350"/>
      <c r="E40" s="350"/>
      <c r="F40" s="351"/>
      <c r="G40" s="389"/>
      <c r="H40" s="391"/>
    </row>
    <row r="41" spans="2:8" ht="27" customHeight="1">
      <c r="B41" s="219" t="s">
        <v>2017</v>
      </c>
      <c r="C41" s="350"/>
      <c r="D41" s="350"/>
      <c r="E41" s="350"/>
      <c r="F41" s="351"/>
      <c r="G41" s="389"/>
      <c r="H41" s="391"/>
    </row>
    <row r="42" spans="2:8" ht="27" customHeight="1">
      <c r="B42" s="219" t="s">
        <v>2018</v>
      </c>
      <c r="C42" s="350"/>
      <c r="D42" s="350"/>
      <c r="E42" s="350"/>
      <c r="F42" s="351"/>
      <c r="G42" s="389"/>
      <c r="H42" s="391"/>
    </row>
    <row r="43" spans="2:8" ht="27" customHeight="1">
      <c r="B43" s="219" t="s">
        <v>2019</v>
      </c>
      <c r="C43" s="350"/>
      <c r="D43" s="350"/>
      <c r="E43" s="350"/>
      <c r="F43" s="351"/>
      <c r="G43" s="389"/>
      <c r="H43" s="391"/>
    </row>
    <row r="44" spans="2:8" ht="27" customHeight="1">
      <c r="B44" s="219" t="s">
        <v>2020</v>
      </c>
      <c r="C44" s="350"/>
      <c r="D44" s="350"/>
      <c r="E44" s="350"/>
      <c r="F44" s="351"/>
      <c r="G44" s="389"/>
      <c r="H44" s="391"/>
    </row>
    <row r="45" spans="2:8" ht="27" customHeight="1">
      <c r="B45" s="219" t="s">
        <v>2021</v>
      </c>
      <c r="C45" s="350"/>
      <c r="D45" s="350"/>
      <c r="E45" s="350"/>
      <c r="F45" s="351"/>
      <c r="G45" s="389"/>
      <c r="H45" s="391"/>
    </row>
    <row r="46" spans="2:8" ht="27" customHeight="1">
      <c r="B46" s="219" t="s">
        <v>2022</v>
      </c>
      <c r="C46" s="350"/>
      <c r="D46" s="350"/>
      <c r="E46" s="350"/>
      <c r="F46" s="351"/>
      <c r="G46" s="389"/>
      <c r="H46" s="391"/>
    </row>
    <row r="47" spans="2:8" ht="27" customHeight="1">
      <c r="B47" s="219" t="s">
        <v>2023</v>
      </c>
      <c r="C47" s="350"/>
      <c r="D47" s="350"/>
      <c r="E47" s="350"/>
      <c r="F47" s="351"/>
      <c r="G47" s="389"/>
      <c r="H47" s="391"/>
    </row>
    <row r="48" spans="2:8" ht="27" customHeight="1">
      <c r="B48" s="219" t="s">
        <v>2024</v>
      </c>
      <c r="C48" s="350"/>
      <c r="D48" s="350"/>
      <c r="E48" s="350"/>
      <c r="F48" s="351"/>
      <c r="G48" s="389"/>
      <c r="H48" s="391"/>
    </row>
    <row r="49" spans="2:8" ht="27" customHeight="1">
      <c r="B49" s="219" t="s">
        <v>2025</v>
      </c>
      <c r="C49" s="350"/>
      <c r="D49" s="350"/>
      <c r="E49" s="350"/>
      <c r="F49" s="351"/>
      <c r="G49" s="389"/>
      <c r="H49" s="391"/>
    </row>
    <row r="50" spans="2:8" ht="27" customHeight="1">
      <c r="B50" s="219" t="s">
        <v>2026</v>
      </c>
      <c r="C50" s="350"/>
      <c r="D50" s="350"/>
      <c r="E50" s="350"/>
      <c r="F50" s="351"/>
      <c r="G50" s="389"/>
      <c r="H50" s="391"/>
    </row>
    <row r="51" spans="2:8" ht="27" customHeight="1">
      <c r="B51" s="219" t="s">
        <v>2027</v>
      </c>
      <c r="C51" s="350"/>
      <c r="D51" s="350"/>
      <c r="E51" s="350"/>
      <c r="F51" s="351"/>
      <c r="G51" s="389"/>
      <c r="H51" s="391"/>
    </row>
    <row r="52" spans="2:8" ht="27" customHeight="1">
      <c r="B52" s="219" t="s">
        <v>2028</v>
      </c>
      <c r="C52" s="350"/>
      <c r="D52" s="350"/>
      <c r="E52" s="350"/>
      <c r="F52" s="351"/>
      <c r="G52" s="389"/>
      <c r="H52" s="391"/>
    </row>
    <row r="53" spans="2:8" ht="27" customHeight="1">
      <c r="B53" s="219" t="s">
        <v>2029</v>
      </c>
      <c r="C53" s="350"/>
      <c r="D53" s="350"/>
      <c r="E53" s="350"/>
      <c r="F53" s="351"/>
      <c r="G53" s="389"/>
      <c r="H53" s="391"/>
    </row>
    <row r="54" spans="2:8" ht="27" customHeight="1">
      <c r="B54" s="219" t="s">
        <v>2030</v>
      </c>
      <c r="C54" s="350"/>
      <c r="D54" s="350"/>
      <c r="E54" s="350"/>
      <c r="F54" s="351"/>
      <c r="G54" s="389"/>
      <c r="H54" s="391"/>
    </row>
    <row r="55" spans="2:8" ht="27" customHeight="1">
      <c r="B55" s="219" t="s">
        <v>2031</v>
      </c>
      <c r="C55" s="350"/>
      <c r="D55" s="350"/>
      <c r="E55" s="350"/>
      <c r="F55" s="351"/>
      <c r="G55" s="389"/>
      <c r="H55" s="391"/>
    </row>
    <row r="56" spans="2:8" ht="27" customHeight="1">
      <c r="B56" s="219" t="s">
        <v>2032</v>
      </c>
      <c r="C56" s="350"/>
      <c r="D56" s="350"/>
      <c r="E56" s="350"/>
      <c r="F56" s="351"/>
      <c r="G56" s="389"/>
      <c r="H56" s="391"/>
    </row>
    <row r="57" spans="2:8" ht="27" customHeight="1">
      <c r="B57" s="219" t="s">
        <v>2033</v>
      </c>
      <c r="C57" s="350"/>
      <c r="D57" s="350"/>
      <c r="E57" s="350"/>
      <c r="F57" s="351"/>
      <c r="G57" s="389"/>
      <c r="H57" s="391"/>
    </row>
    <row r="58" spans="2:8" ht="27" customHeight="1">
      <c r="B58" s="219" t="s">
        <v>2034</v>
      </c>
      <c r="C58" s="350"/>
      <c r="D58" s="350"/>
      <c r="E58" s="350"/>
      <c r="F58" s="351"/>
      <c r="G58" s="389"/>
      <c r="H58" s="391"/>
    </row>
    <row r="59" spans="2:8" ht="27" customHeight="1">
      <c r="B59" s="219" t="s">
        <v>2035</v>
      </c>
      <c r="C59" s="350"/>
      <c r="D59" s="350"/>
      <c r="E59" s="350"/>
      <c r="F59" s="351"/>
      <c r="G59" s="389"/>
      <c r="H59" s="391"/>
    </row>
    <row r="60" spans="2:8" ht="27" customHeight="1">
      <c r="B60" s="219" t="s">
        <v>2036</v>
      </c>
      <c r="C60" s="350"/>
      <c r="D60" s="350"/>
      <c r="E60" s="350"/>
      <c r="F60" s="351"/>
      <c r="G60" s="389"/>
      <c r="H60" s="391"/>
    </row>
    <row r="61" spans="2:8" ht="27" customHeight="1">
      <c r="B61" s="219" t="s">
        <v>2037</v>
      </c>
      <c r="C61" s="350"/>
      <c r="D61" s="350"/>
      <c r="E61" s="350"/>
      <c r="F61" s="351"/>
      <c r="G61" s="389"/>
      <c r="H61" s="391"/>
    </row>
    <row r="62" spans="2:8" ht="27" customHeight="1">
      <c r="B62" s="219" t="s">
        <v>2038</v>
      </c>
      <c r="C62" s="350"/>
      <c r="D62" s="350"/>
      <c r="E62" s="350"/>
      <c r="F62" s="351"/>
      <c r="G62" s="389"/>
      <c r="H62" s="391"/>
    </row>
    <row r="63" spans="2:8" ht="27" customHeight="1">
      <c r="B63" s="219" t="s">
        <v>2039</v>
      </c>
      <c r="C63" s="350"/>
      <c r="D63" s="350"/>
      <c r="E63" s="350"/>
      <c r="F63" s="351"/>
      <c r="G63" s="389"/>
      <c r="H63" s="391"/>
    </row>
    <row r="64" spans="2:8" ht="27" customHeight="1" thickBot="1">
      <c r="B64" s="222" t="s">
        <v>2040</v>
      </c>
      <c r="C64" s="352"/>
      <c r="D64" s="352"/>
      <c r="E64" s="352"/>
      <c r="F64" s="353"/>
      <c r="G64" s="406"/>
      <c r="H64" s="407"/>
    </row>
    <row r="65" spans="2:8" ht="35" customHeight="1" thickTop="1" thickBot="1">
      <c r="B65" s="225"/>
      <c r="C65" s="214"/>
      <c r="D65" s="214"/>
      <c r="E65" s="214"/>
      <c r="F65" s="215" t="s">
        <v>2041</v>
      </c>
      <c r="G65" s="396"/>
      <c r="H65" s="397"/>
    </row>
    <row r="66" spans="2:8" ht="30" customHeight="1" thickTop="1">
      <c r="B66" s="347" t="s">
        <v>2042</v>
      </c>
      <c r="C66" s="348"/>
      <c r="D66" s="348"/>
      <c r="E66" s="348"/>
      <c r="F66" s="349"/>
      <c r="G66" s="404"/>
      <c r="H66" s="405"/>
    </row>
    <row r="67" spans="2:8" ht="27" customHeight="1">
      <c r="B67" s="219" t="s">
        <v>0</v>
      </c>
      <c r="C67" s="350"/>
      <c r="D67" s="350"/>
      <c r="E67" s="350"/>
      <c r="F67" s="351"/>
      <c r="G67" s="389"/>
      <c r="H67" s="391"/>
    </row>
    <row r="68" spans="2:8" ht="27" customHeight="1" thickBot="1">
      <c r="B68" s="222" t="s">
        <v>2043</v>
      </c>
      <c r="C68" s="352"/>
      <c r="D68" s="352"/>
      <c r="E68" s="352"/>
      <c r="F68" s="353"/>
      <c r="G68" s="406"/>
      <c r="H68" s="407"/>
    </row>
    <row r="69" spans="2:8" ht="35" customHeight="1" thickTop="1" thickBot="1">
      <c r="B69" s="225"/>
      <c r="C69" s="214"/>
      <c r="D69" s="214"/>
      <c r="E69" s="214"/>
      <c r="F69" s="215" t="s">
        <v>2044</v>
      </c>
      <c r="G69" s="396"/>
      <c r="H69" s="397"/>
    </row>
    <row r="70" spans="2:8" ht="30" customHeight="1" thickTop="1">
      <c r="B70" s="347" t="s">
        <v>2045</v>
      </c>
      <c r="C70" s="348"/>
      <c r="D70" s="348"/>
      <c r="E70" s="348"/>
      <c r="F70" s="349"/>
      <c r="G70" s="404"/>
      <c r="H70" s="405"/>
    </row>
    <row r="71" spans="2:8" ht="27" customHeight="1" thickBot="1">
      <c r="B71" s="222" t="s">
        <v>2046</v>
      </c>
      <c r="C71" s="352"/>
      <c r="D71" s="352"/>
      <c r="E71" s="352"/>
      <c r="F71" s="353"/>
      <c r="G71" s="406"/>
      <c r="H71" s="407">
        <f>'Part E- SCH1'!G25</f>
        <v>55776000</v>
      </c>
    </row>
    <row r="72" spans="2:8" ht="35" customHeight="1" thickTop="1" thickBot="1">
      <c r="B72" s="225"/>
      <c r="C72" s="214"/>
      <c r="D72" s="214"/>
      <c r="E72" s="214"/>
      <c r="F72" s="215" t="s">
        <v>2624</v>
      </c>
      <c r="G72" s="396"/>
      <c r="H72" s="397"/>
    </row>
    <row r="73" spans="2:8" ht="30" customHeight="1" thickTop="1">
      <c r="B73" s="207" t="s">
        <v>2678</v>
      </c>
      <c r="C73" s="208"/>
      <c r="D73" s="208"/>
      <c r="E73" s="208"/>
      <c r="F73" s="209"/>
      <c r="G73" s="408"/>
      <c r="H73" s="391">
        <f>SUM(H7,H38)</f>
        <v>46927200</v>
      </c>
    </row>
    <row r="74" spans="2:8" ht="27" customHeight="1">
      <c r="B74" s="219" t="s">
        <v>2680</v>
      </c>
      <c r="C74" s="220"/>
      <c r="D74" s="220"/>
      <c r="E74" s="220"/>
      <c r="F74" s="221"/>
      <c r="G74" s="408"/>
      <c r="H74" s="393">
        <f>H73*10%</f>
        <v>4692720</v>
      </c>
    </row>
    <row r="75" spans="2:8" ht="27" customHeight="1">
      <c r="B75" s="219" t="s">
        <v>2681</v>
      </c>
      <c r="C75" s="220"/>
      <c r="D75" s="220"/>
      <c r="E75" s="220"/>
      <c r="F75" s="221"/>
      <c r="G75" s="400"/>
      <c r="H75" s="393">
        <f>(12%)*H73</f>
        <v>5631264</v>
      </c>
    </row>
    <row r="76" spans="2:8" ht="27" customHeight="1">
      <c r="B76" s="219" t="s">
        <v>2679</v>
      </c>
      <c r="C76" s="220"/>
      <c r="D76" s="220"/>
      <c r="E76" s="220"/>
      <c r="F76" s="221"/>
      <c r="G76" s="400"/>
      <c r="H76" s="393"/>
    </row>
    <row r="77" spans="2:8" ht="27" customHeight="1">
      <c r="B77" s="219" t="s">
        <v>2682</v>
      </c>
      <c r="C77" s="220"/>
      <c r="D77" s="220"/>
      <c r="E77" s="220"/>
      <c r="F77" s="221"/>
      <c r="G77" s="400"/>
      <c r="H77" s="393"/>
    </row>
    <row r="78" spans="2:8" ht="35" customHeight="1">
      <c r="B78" s="207" t="s">
        <v>2683</v>
      </c>
      <c r="C78" s="226"/>
      <c r="D78" s="226"/>
      <c r="E78" s="226"/>
      <c r="F78" s="227"/>
      <c r="G78" s="408"/>
      <c r="H78" s="391">
        <f>SUM(H73,H75,H74)</f>
        <v>57251184</v>
      </c>
    </row>
    <row r="79" spans="2:8" ht="27" customHeight="1" thickBot="1">
      <c r="B79" s="210" t="s">
        <v>1998</v>
      </c>
      <c r="C79" s="211"/>
      <c r="D79" s="211"/>
      <c r="E79" s="211"/>
      <c r="F79" s="212"/>
      <c r="G79" s="409"/>
      <c r="H79" s="410">
        <f>(15%)*H78</f>
        <v>8587677.5999999996</v>
      </c>
    </row>
    <row r="80" spans="2:8" ht="35" customHeight="1" thickTop="1" thickBot="1">
      <c r="B80" s="354" t="s">
        <v>2625</v>
      </c>
      <c r="C80" s="355"/>
      <c r="D80" s="355"/>
      <c r="E80" s="355"/>
      <c r="F80" s="356"/>
      <c r="G80" s="411"/>
      <c r="H80" s="397">
        <f>SUM(H78,H79)</f>
        <v>65838861.600000001</v>
      </c>
    </row>
    <row r="81" spans="1:10" ht="5" customHeight="1" thickTop="1">
      <c r="B81" s="206"/>
      <c r="C81" s="206"/>
      <c r="D81" s="206"/>
      <c r="E81" s="206"/>
      <c r="F81" s="228"/>
      <c r="G81" s="206"/>
    </row>
    <row r="82" spans="1:10" hidden="1">
      <c r="B82" s="206"/>
      <c r="C82" s="206"/>
      <c r="D82" s="206"/>
      <c r="E82" s="206"/>
      <c r="F82" s="228"/>
      <c r="G82" s="206"/>
      <c r="H82" s="206">
        <f>H7+H38</f>
        <v>46927200</v>
      </c>
      <c r="I82" s="204" t="s">
        <v>1950</v>
      </c>
    </row>
    <row r="83" spans="1:10" hidden="1">
      <c r="B83" s="206"/>
      <c r="C83" s="206"/>
      <c r="D83" s="206"/>
      <c r="E83" s="206"/>
      <c r="F83" s="228"/>
      <c r="G83" s="206"/>
      <c r="H83" s="206" t="e">
        <f>H7+H38+#REF!+#REF!+#REF!</f>
        <v>#REF!</v>
      </c>
      <c r="I83" s="204" t="s">
        <v>1951</v>
      </c>
    </row>
    <row r="84" spans="1:10" hidden="1">
      <c r="B84" s="206"/>
      <c r="C84" s="206"/>
      <c r="D84" s="206"/>
      <c r="E84" s="206"/>
      <c r="F84" s="228"/>
      <c r="G84" s="206"/>
      <c r="H84" s="206" t="e">
        <f>H7+H38+#REF!+#REF!</f>
        <v>#REF!</v>
      </c>
      <c r="I84" s="204" t="s">
        <v>1952</v>
      </c>
    </row>
    <row r="85" spans="1:10" hidden="1">
      <c r="B85" s="206"/>
      <c r="C85" s="206"/>
      <c r="D85" s="206"/>
      <c r="E85" s="206"/>
      <c r="F85" s="228"/>
      <c r="G85" s="206"/>
    </row>
    <row r="86" spans="1:10" s="230" customFormat="1" hidden="1">
      <c r="A86" s="229"/>
      <c r="B86" s="206"/>
      <c r="C86" s="206"/>
      <c r="D86" s="206"/>
      <c r="E86" s="206"/>
      <c r="F86" s="228"/>
      <c r="G86" s="206"/>
      <c r="H86" s="412" t="e">
        <f>SUM(H7,#REF!,#REF!)/H73</f>
        <v>#REF!</v>
      </c>
      <c r="I86" s="204" t="s">
        <v>1953</v>
      </c>
      <c r="J86" s="204"/>
    </row>
    <row r="87" spans="1:10" s="230" customFormat="1" hidden="1">
      <c r="A87" s="229"/>
      <c r="B87" s="206"/>
      <c r="C87" s="206"/>
      <c r="D87" s="206"/>
      <c r="E87" s="206"/>
      <c r="F87" s="228"/>
      <c r="G87" s="206"/>
      <c r="H87" s="206"/>
      <c r="I87" s="204"/>
      <c r="J87" s="204"/>
    </row>
    <row r="88" spans="1:10" s="230" customFormat="1" hidden="1">
      <c r="A88" s="229"/>
      <c r="B88" s="206"/>
      <c r="C88" s="206"/>
      <c r="D88" s="206"/>
      <c r="E88" s="206"/>
      <c r="F88" s="228"/>
      <c r="G88" s="206"/>
      <c r="H88" s="206"/>
      <c r="I88" s="204"/>
      <c r="J88" s="204"/>
    </row>
    <row r="89" spans="1:10" hidden="1"/>
    <row r="90" spans="1:10" hidden="1"/>
    <row r="91" spans="1:10" hidden="1"/>
  </sheetData>
  <mergeCells count="1">
    <mergeCell ref="B2:H2"/>
  </mergeCells>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BFC557-BDCE-490F-9B8A-A5BB8F645E3E}">
  <sheetPr>
    <tabColor theme="5"/>
  </sheetPr>
  <dimension ref="B1:K244"/>
  <sheetViews>
    <sheetView view="pageBreakPreview" topLeftCell="B64" zoomScale="70" zoomScaleNormal="100" zoomScaleSheetLayoutView="70" workbookViewId="0">
      <selection activeCell="N52" sqref="N52"/>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8.83203125" style="48"/>
    <col min="11" max="11" width="14.6640625" style="86" customWidth="1"/>
    <col min="12" max="16384" width="8.83203125" style="48"/>
  </cols>
  <sheetData>
    <row r="1" spans="2:11" s="44" customFormat="1" ht="25" customHeight="1">
      <c r="B1" s="370" t="s">
        <v>498</v>
      </c>
      <c r="C1" s="370"/>
      <c r="D1" s="370"/>
      <c r="E1" s="370"/>
      <c r="F1" s="370"/>
      <c r="G1" s="370"/>
      <c r="H1" s="370"/>
      <c r="I1" s="76"/>
      <c r="K1" s="77"/>
    </row>
    <row r="2" spans="2:11" ht="25" customHeight="1">
      <c r="B2" s="45" t="s">
        <v>226</v>
      </c>
      <c r="C2" s="172" t="s">
        <v>2</v>
      </c>
      <c r="D2" s="45" t="s">
        <v>3</v>
      </c>
      <c r="E2" s="173" t="s">
        <v>4</v>
      </c>
      <c r="F2" s="174" t="s">
        <v>5</v>
      </c>
      <c r="G2" s="47" t="s">
        <v>6</v>
      </c>
      <c r="H2" s="420" t="s">
        <v>7</v>
      </c>
      <c r="I2" s="78"/>
      <c r="K2" s="79" t="s">
        <v>499</v>
      </c>
    </row>
    <row r="3" spans="2:11" ht="30">
      <c r="B3" s="101" t="s">
        <v>500</v>
      </c>
      <c r="C3" s="175" t="s">
        <v>177</v>
      </c>
      <c r="D3" s="87" t="s">
        <v>178</v>
      </c>
      <c r="E3" s="49"/>
      <c r="F3" s="176"/>
      <c r="G3" s="107"/>
      <c r="H3" s="421" t="str">
        <f t="shared" ref="H3:H57" si="0">IF($F3="-","Rate Only",IF($G3="","",ROUNDUP($F3*$G3,2)))</f>
        <v/>
      </c>
      <c r="I3" s="85"/>
      <c r="K3" s="79"/>
    </row>
    <row r="4" spans="2:11" ht="25" customHeight="1">
      <c r="B4" s="55"/>
      <c r="C4" s="72" t="s">
        <v>179</v>
      </c>
      <c r="D4" s="87" t="s">
        <v>180</v>
      </c>
      <c r="F4" s="162"/>
      <c r="G4" s="90"/>
      <c r="H4" s="419" t="str">
        <f t="shared" si="0"/>
        <v/>
      </c>
    </row>
    <row r="5" spans="2:11" ht="25" customHeight="1">
      <c r="B5" s="55"/>
      <c r="C5" s="72" t="s">
        <v>181</v>
      </c>
      <c r="D5" s="87" t="s">
        <v>182</v>
      </c>
      <c r="F5" s="162"/>
      <c r="G5" s="90"/>
      <c r="H5" s="419" t="str">
        <f t="shared" si="0"/>
        <v/>
      </c>
    </row>
    <row r="6" spans="2:11" ht="25" customHeight="1">
      <c r="B6" s="10" t="str">
        <f>IF(K6="","","B"&amp;TEXT(ROUND(K6,3),"0.000"))</f>
        <v/>
      </c>
      <c r="D6" s="66"/>
      <c r="F6" s="162"/>
      <c r="G6" s="90"/>
      <c r="H6" s="419" t="str">
        <f t="shared" si="0"/>
        <v/>
      </c>
      <c r="K6" s="86" t="str">
        <f>IF(F6="","",MAX($K$5:K5)+0.001)</f>
        <v/>
      </c>
    </row>
    <row r="7" spans="2:11" ht="25" customHeight="1">
      <c r="B7" s="10" t="str">
        <f>IF(K7="","","B"&amp;TEXT(ROUND(K7,3),"0.000"))</f>
        <v/>
      </c>
      <c r="C7" s="72" t="s">
        <v>190</v>
      </c>
      <c r="D7" s="87" t="s">
        <v>191</v>
      </c>
      <c r="F7" s="162"/>
      <c r="G7" s="90"/>
      <c r="H7" s="419" t="str">
        <f t="shared" si="0"/>
        <v/>
      </c>
      <c r="K7" s="86" t="str">
        <f>IF(F7="","",MAX($K$5:K6)+0.001)</f>
        <v/>
      </c>
    </row>
    <row r="8" spans="2:11" ht="25" customHeight="1">
      <c r="B8" s="10" t="str">
        <f>IF(K8="","","B"&amp;TEXT(ROUND(K8,3),"0.000"))</f>
        <v/>
      </c>
      <c r="D8" s="87" t="s">
        <v>185</v>
      </c>
      <c r="F8" s="162"/>
      <c r="G8" s="90"/>
      <c r="H8" s="419" t="str">
        <f t="shared" si="0"/>
        <v/>
      </c>
      <c r="K8" s="86" t="str">
        <f>IF(F8="","",MAX($K$5:K7)+0.001)</f>
        <v/>
      </c>
    </row>
    <row r="9" spans="2:11" ht="25" customHeight="1">
      <c r="B9" s="10" t="str">
        <f>IF(K9="","","B"&amp;TEXT(ROUND(K9,3),"0.000"))</f>
        <v>B6.001</v>
      </c>
      <c r="D9" s="89" t="s">
        <v>189</v>
      </c>
      <c r="E9" s="72" t="s">
        <v>187</v>
      </c>
      <c r="F9" s="162">
        <v>59</v>
      </c>
      <c r="G9" s="171"/>
      <c r="H9" s="419" t="str">
        <f t="shared" si="0"/>
        <v/>
      </c>
      <c r="K9" s="86">
        <f>IF(F9="","",MAX($K$5:K8)+6.001)</f>
        <v>6.0010000000000003</v>
      </c>
    </row>
    <row r="10" spans="2:11" ht="25" customHeight="1">
      <c r="B10" s="10" t="str">
        <f t="shared" ref="B10:B63" si="1">IF(K10="","","B"&amp;TEXT(ROUND(K10,3),"0.000"))</f>
        <v/>
      </c>
      <c r="D10" s="87" t="s">
        <v>188</v>
      </c>
      <c r="E10" s="55"/>
      <c r="F10" s="90"/>
      <c r="G10" s="90"/>
      <c r="H10" s="90" t="str">
        <f t="shared" si="0"/>
        <v/>
      </c>
      <c r="I10" s="93"/>
    </row>
    <row r="11" spans="2:11" ht="25" customHeight="1">
      <c r="B11" s="10" t="str">
        <f t="shared" si="1"/>
        <v>B6.002</v>
      </c>
      <c r="D11" s="89" t="s">
        <v>501</v>
      </c>
      <c r="E11" s="55" t="s">
        <v>187</v>
      </c>
      <c r="F11" s="162">
        <v>1</v>
      </c>
      <c r="G11" s="171"/>
      <c r="H11" s="90" t="str">
        <f t="shared" si="0"/>
        <v/>
      </c>
      <c r="I11" s="93"/>
      <c r="K11" s="86">
        <f>IF(F11="","",MAX($K$5:K10)+0.001)</f>
        <v>6.0020000000000007</v>
      </c>
    </row>
    <row r="12" spans="2:11" ht="25" customHeight="1">
      <c r="B12" s="10" t="str">
        <f t="shared" si="1"/>
        <v/>
      </c>
      <c r="D12" s="66"/>
      <c r="F12" s="162"/>
      <c r="G12" s="90"/>
      <c r="H12" s="419" t="str">
        <f t="shared" si="0"/>
        <v/>
      </c>
      <c r="K12" s="86" t="str">
        <f>IF(F12="","",MAX($K$5:K9)+0.001)</f>
        <v/>
      </c>
    </row>
    <row r="13" spans="2:11" ht="25" customHeight="1">
      <c r="B13" s="10" t="str">
        <f t="shared" si="1"/>
        <v/>
      </c>
      <c r="C13" s="72" t="s">
        <v>197</v>
      </c>
      <c r="D13" s="87" t="s">
        <v>198</v>
      </c>
      <c r="F13" s="162"/>
      <c r="G13" s="90"/>
      <c r="H13" s="419" t="str">
        <f t="shared" si="0"/>
        <v/>
      </c>
      <c r="K13" s="86" t="str">
        <f>IF(F13="","",MAX($K$5:K12)+0.001)</f>
        <v/>
      </c>
    </row>
    <row r="14" spans="2:11" ht="45">
      <c r="B14" s="10" t="str">
        <f t="shared" si="1"/>
        <v>B6.003</v>
      </c>
      <c r="D14" s="89" t="s">
        <v>502</v>
      </c>
      <c r="E14" s="72" t="s">
        <v>200</v>
      </c>
      <c r="F14" s="162">
        <v>37</v>
      </c>
      <c r="G14" s="171"/>
      <c r="H14" s="419" t="str">
        <f t="shared" si="0"/>
        <v/>
      </c>
      <c r="K14" s="86">
        <f>IF(F14="","",MAX($K$5:K13)+0.001)</f>
        <v>6.003000000000001</v>
      </c>
    </row>
    <row r="15" spans="2:11" ht="25" customHeight="1">
      <c r="B15" s="10" t="str">
        <f t="shared" si="1"/>
        <v/>
      </c>
      <c r="D15" s="66"/>
      <c r="F15" s="162"/>
      <c r="G15" s="90"/>
      <c r="H15" s="419" t="str">
        <f t="shared" si="0"/>
        <v/>
      </c>
      <c r="K15" s="86" t="str">
        <f>IF(F15="","",MAX($K$5:K14)+0.001)</f>
        <v/>
      </c>
    </row>
    <row r="16" spans="2:11" ht="25" customHeight="1">
      <c r="B16" s="10" t="str">
        <f t="shared" si="1"/>
        <v/>
      </c>
      <c r="C16" s="72" t="s">
        <v>403</v>
      </c>
      <c r="D16" s="87" t="s">
        <v>202</v>
      </c>
      <c r="F16" s="162"/>
      <c r="G16" s="90"/>
      <c r="H16" s="419" t="str">
        <f t="shared" si="0"/>
        <v/>
      </c>
      <c r="K16" s="86" t="str">
        <f>IF(F16="","",MAX($K$5:K15)+0.001)</f>
        <v/>
      </c>
    </row>
    <row r="17" spans="2:11" ht="30">
      <c r="B17" s="10" t="str">
        <f t="shared" si="1"/>
        <v/>
      </c>
      <c r="D17" s="97" t="s">
        <v>429</v>
      </c>
      <c r="F17" s="162"/>
      <c r="G17" s="90"/>
      <c r="H17" s="419" t="str">
        <f t="shared" si="0"/>
        <v/>
      </c>
      <c r="K17" s="86" t="str">
        <f>IF(F17="","",MAX($K$5:K16)+0.001)</f>
        <v/>
      </c>
    </row>
    <row r="18" spans="2:11" ht="30">
      <c r="B18" s="10" t="str">
        <f t="shared" si="1"/>
        <v>B6.004</v>
      </c>
      <c r="D18" s="89" t="s">
        <v>503</v>
      </c>
      <c r="E18" s="72" t="s">
        <v>200</v>
      </c>
      <c r="F18" s="162">
        <v>4</v>
      </c>
      <c r="G18" s="171"/>
      <c r="H18" s="419" t="str">
        <f t="shared" si="0"/>
        <v/>
      </c>
      <c r="K18" s="86">
        <f>IF(F18="","",MAX($K$5:K17)+0.001)</f>
        <v>6.0040000000000013</v>
      </c>
    </row>
    <row r="19" spans="2:11" ht="30">
      <c r="B19" s="10" t="str">
        <f t="shared" si="1"/>
        <v>B6.005</v>
      </c>
      <c r="D19" s="89" t="s">
        <v>504</v>
      </c>
      <c r="E19" s="72" t="s">
        <v>200</v>
      </c>
      <c r="F19" s="162">
        <v>17</v>
      </c>
      <c r="G19" s="171"/>
      <c r="H19" s="419" t="str">
        <f t="shared" si="0"/>
        <v/>
      </c>
      <c r="K19" s="86">
        <f>IF(F19="","",MAX($K$5:K18)+0.001)</f>
        <v>6.0050000000000017</v>
      </c>
    </row>
    <row r="20" spans="2:11" ht="25" customHeight="1">
      <c r="B20" s="10" t="str">
        <f t="shared" si="1"/>
        <v/>
      </c>
      <c r="D20" s="66"/>
      <c r="F20" s="162"/>
      <c r="G20" s="90"/>
      <c r="H20" s="419" t="str">
        <f t="shared" si="0"/>
        <v/>
      </c>
      <c r="K20" s="86" t="str">
        <f>IF(F20="","",MAX($K$5:K19)+0.001)</f>
        <v/>
      </c>
    </row>
    <row r="21" spans="2:11" ht="25" customHeight="1">
      <c r="B21" s="10" t="str">
        <f t="shared" si="1"/>
        <v/>
      </c>
      <c r="C21" s="72" t="s">
        <v>216</v>
      </c>
      <c r="D21" s="87" t="s">
        <v>215</v>
      </c>
      <c r="F21" s="162"/>
      <c r="G21" s="90"/>
      <c r="H21" s="419" t="str">
        <f t="shared" si="0"/>
        <v/>
      </c>
      <c r="K21" s="86" t="str">
        <f>IF(F21="","",MAX($K$5:K20)+0.001)</f>
        <v/>
      </c>
    </row>
    <row r="22" spans="2:11" ht="25" customHeight="1">
      <c r="B22" s="10" t="str">
        <f t="shared" si="1"/>
        <v/>
      </c>
      <c r="D22" s="87"/>
      <c r="F22" s="162"/>
      <c r="G22" s="90"/>
      <c r="H22" s="419" t="str">
        <f t="shared" si="0"/>
        <v/>
      </c>
      <c r="K22" s="86" t="str">
        <f>IF(F22="","",MAX($K$5:K21)+0.001)</f>
        <v/>
      </c>
    </row>
    <row r="23" spans="2:11" ht="25" customHeight="1">
      <c r="B23" s="10" t="str">
        <f t="shared" si="1"/>
        <v/>
      </c>
      <c r="C23" s="72" t="s">
        <v>12</v>
      </c>
      <c r="D23" s="87" t="s">
        <v>218</v>
      </c>
      <c r="F23" s="162"/>
      <c r="G23" s="90"/>
      <c r="H23" s="419" t="str">
        <f t="shared" si="0"/>
        <v/>
      </c>
      <c r="K23" s="86" t="str">
        <f>IF(F23="","",MAX($K$5:K22)+0.001)</f>
        <v/>
      </c>
    </row>
    <row r="24" spans="2:11" ht="25" customHeight="1">
      <c r="B24" s="10" t="str">
        <f t="shared" si="1"/>
        <v>B6.006</v>
      </c>
      <c r="D24" s="89" t="s">
        <v>219</v>
      </c>
      <c r="E24" s="72" t="s">
        <v>220</v>
      </c>
      <c r="F24" s="162">
        <v>0.26</v>
      </c>
      <c r="G24" s="171"/>
      <c r="H24" s="419" t="str">
        <f t="shared" si="0"/>
        <v/>
      </c>
      <c r="K24" s="86">
        <f>IF(F24="","",MAX($K$5:K23)+0.001)</f>
        <v>6.006000000000002</v>
      </c>
    </row>
    <row r="25" spans="2:11" ht="25" customHeight="1">
      <c r="B25" s="10" t="str">
        <f t="shared" si="1"/>
        <v/>
      </c>
      <c r="D25" s="66"/>
      <c r="F25" s="162"/>
      <c r="G25" s="90"/>
      <c r="H25" s="419" t="str">
        <f t="shared" si="0"/>
        <v/>
      </c>
      <c r="K25" s="86" t="str">
        <f>IF(F25="","",MAX($K$5:K24)+0.001)</f>
        <v/>
      </c>
    </row>
    <row r="26" spans="2:11" ht="25" customHeight="1">
      <c r="B26" s="10" t="str">
        <f t="shared" si="1"/>
        <v/>
      </c>
      <c r="C26" s="72" t="s">
        <v>12</v>
      </c>
      <c r="D26" s="87" t="s">
        <v>221</v>
      </c>
      <c r="F26" s="162"/>
      <c r="G26" s="90"/>
      <c r="H26" s="419" t="str">
        <f t="shared" si="0"/>
        <v/>
      </c>
      <c r="K26" s="86" t="str">
        <f>IF(F26="","",MAX($K$5:K25)+0.001)</f>
        <v/>
      </c>
    </row>
    <row r="27" spans="2:11" ht="25" customHeight="1">
      <c r="B27" s="10" t="str">
        <f t="shared" si="1"/>
        <v>B6.007</v>
      </c>
      <c r="D27" s="89" t="s">
        <v>219</v>
      </c>
      <c r="E27" s="72" t="s">
        <v>220</v>
      </c>
      <c r="F27" s="162">
        <v>0.26</v>
      </c>
      <c r="G27" s="171"/>
      <c r="H27" s="419" t="str">
        <f t="shared" si="0"/>
        <v/>
      </c>
      <c r="K27" s="86">
        <f>IF(F27="","",MAX($K$5:K26)+0.001)</f>
        <v>6.0070000000000023</v>
      </c>
    </row>
    <row r="28" spans="2:11" ht="25" customHeight="1">
      <c r="B28" s="10" t="str">
        <f t="shared" si="1"/>
        <v>B6.008</v>
      </c>
      <c r="D28" s="89" t="s">
        <v>222</v>
      </c>
      <c r="E28" s="72" t="s">
        <v>220</v>
      </c>
      <c r="F28" s="162">
        <v>0.26</v>
      </c>
      <c r="G28" s="171"/>
      <c r="H28" s="419" t="str">
        <f t="shared" si="0"/>
        <v/>
      </c>
      <c r="K28" s="86">
        <f>IF(F28="","",MAX($K$5:K27)+0.001)</f>
        <v>6.0080000000000027</v>
      </c>
    </row>
    <row r="29" spans="2:11" ht="25" customHeight="1">
      <c r="B29" s="10" t="str">
        <f t="shared" si="1"/>
        <v>B6.009</v>
      </c>
      <c r="D29" s="89" t="s">
        <v>223</v>
      </c>
      <c r="E29" s="72" t="s">
        <v>220</v>
      </c>
      <c r="F29" s="162">
        <v>0.26</v>
      </c>
      <c r="G29" s="171"/>
      <c r="H29" s="419" t="str">
        <f t="shared" si="0"/>
        <v/>
      </c>
      <c r="K29" s="86">
        <f>IF(F29="","",MAX($K$5:K28)+0.001)</f>
        <v>6.009000000000003</v>
      </c>
    </row>
    <row r="30" spans="2:11" ht="25" customHeight="1">
      <c r="B30" s="10" t="str">
        <f t="shared" si="1"/>
        <v>B6.010</v>
      </c>
      <c r="D30" s="89" t="s">
        <v>224</v>
      </c>
      <c r="E30" s="72" t="s">
        <v>220</v>
      </c>
      <c r="F30" s="162">
        <v>1.03</v>
      </c>
      <c r="G30" s="171"/>
      <c r="H30" s="419" t="str">
        <f t="shared" si="0"/>
        <v/>
      </c>
      <c r="K30" s="86">
        <f>IF(F30="","",MAX($K$5:K29)+0.001)</f>
        <v>6.0100000000000033</v>
      </c>
    </row>
    <row r="31" spans="2:11" ht="25" customHeight="1">
      <c r="B31" s="10" t="str">
        <f t="shared" si="1"/>
        <v>B6.011</v>
      </c>
      <c r="D31" s="89" t="s">
        <v>225</v>
      </c>
      <c r="E31" s="72" t="s">
        <v>220</v>
      </c>
      <c r="F31" s="162">
        <v>0.78</v>
      </c>
      <c r="G31" s="171"/>
      <c r="H31" s="419" t="str">
        <f t="shared" si="0"/>
        <v/>
      </c>
      <c r="K31" s="86">
        <f>IF(F31="","",MAX($K$5:K30)+0.001)</f>
        <v>6.0110000000000037</v>
      </c>
    </row>
    <row r="32" spans="2:11" ht="25" customHeight="1">
      <c r="B32" s="10" t="str">
        <f t="shared" si="1"/>
        <v/>
      </c>
      <c r="D32" s="66"/>
      <c r="F32" s="162"/>
      <c r="G32" s="90"/>
      <c r="H32" s="419" t="str">
        <f t="shared" si="0"/>
        <v/>
      </c>
      <c r="K32" s="86" t="str">
        <f>IF(F32="","",MAX($K$5:K31)+0.001)</f>
        <v/>
      </c>
    </row>
    <row r="33" spans="2:11" ht="25" customHeight="1">
      <c r="B33" s="10" t="str">
        <f t="shared" si="1"/>
        <v/>
      </c>
      <c r="C33" s="72" t="s">
        <v>231</v>
      </c>
      <c r="D33" s="87" t="s">
        <v>230</v>
      </c>
      <c r="F33" s="162"/>
      <c r="G33" s="90"/>
      <c r="H33" s="419" t="str">
        <f t="shared" si="0"/>
        <v/>
      </c>
      <c r="K33" s="86" t="str">
        <f>IF(F33="","",MAX($K$5:K32)+0.001)</f>
        <v/>
      </c>
    </row>
    <row r="34" spans="2:11" ht="25" customHeight="1">
      <c r="B34" s="10" t="str">
        <f t="shared" si="1"/>
        <v/>
      </c>
      <c r="D34" s="87"/>
      <c r="F34" s="162"/>
      <c r="G34" s="90"/>
      <c r="H34" s="419" t="str">
        <f t="shared" si="0"/>
        <v/>
      </c>
      <c r="K34" s="86" t="str">
        <f>IF(F34="","",MAX($K$5:K33)+0.001)</f>
        <v/>
      </c>
    </row>
    <row r="35" spans="2:11" ht="25" customHeight="1">
      <c r="B35" s="10" t="str">
        <f t="shared" si="1"/>
        <v/>
      </c>
      <c r="C35" s="72" t="s">
        <v>61</v>
      </c>
      <c r="D35" s="87" t="s">
        <v>233</v>
      </c>
      <c r="F35" s="162"/>
      <c r="G35" s="90"/>
      <c r="H35" s="419" t="str">
        <f t="shared" si="0"/>
        <v/>
      </c>
      <c r="K35" s="86" t="str">
        <f>IF(F35="","",MAX($K$5:K34)+0.001)</f>
        <v/>
      </c>
    </row>
    <row r="36" spans="2:11" ht="30">
      <c r="B36" s="10" t="str">
        <f t="shared" si="1"/>
        <v>B6.012</v>
      </c>
      <c r="D36" s="89" t="s">
        <v>358</v>
      </c>
      <c r="E36" s="72" t="s">
        <v>164</v>
      </c>
      <c r="F36" s="162">
        <v>2</v>
      </c>
      <c r="G36" s="171"/>
      <c r="H36" s="419" t="str">
        <f t="shared" si="0"/>
        <v/>
      </c>
      <c r="K36" s="86">
        <f>IF(F36="","",MAX($K$5:K35)+0.001)</f>
        <v>6.012000000000004</v>
      </c>
    </row>
    <row r="37" spans="2:11" ht="25" customHeight="1">
      <c r="B37" s="10" t="str">
        <f t="shared" si="1"/>
        <v/>
      </c>
      <c r="D37" s="66"/>
      <c r="F37" s="162"/>
      <c r="G37" s="90"/>
      <c r="H37" s="419" t="str">
        <f t="shared" si="0"/>
        <v/>
      </c>
      <c r="K37" s="86" t="str">
        <f>IF(F37="","",MAX($K$5:K36)+0.001)</f>
        <v/>
      </c>
    </row>
    <row r="38" spans="2:11" ht="25" customHeight="1">
      <c r="B38" s="10" t="str">
        <f t="shared" si="1"/>
        <v/>
      </c>
      <c r="C38" s="72" t="s">
        <v>65</v>
      </c>
      <c r="D38" s="87" t="s">
        <v>415</v>
      </c>
      <c r="F38" s="162"/>
      <c r="G38" s="90"/>
      <c r="H38" s="419" t="str">
        <f t="shared" si="0"/>
        <v/>
      </c>
      <c r="K38" s="86" t="str">
        <f>IF(F38="","",MAX($K$5:K37)+0.001)</f>
        <v/>
      </c>
    </row>
    <row r="39" spans="2:11" ht="25" customHeight="1">
      <c r="B39" s="10" t="str">
        <f t="shared" si="1"/>
        <v>B6.013</v>
      </c>
      <c r="D39" s="89" t="s">
        <v>236</v>
      </c>
      <c r="E39" s="72" t="s">
        <v>187</v>
      </c>
      <c r="F39" s="162">
        <v>27</v>
      </c>
      <c r="G39" s="171"/>
      <c r="H39" s="419" t="str">
        <f t="shared" si="0"/>
        <v/>
      </c>
      <c r="K39" s="86">
        <f>IF(F39="","",MAX($K$5:K38)+0.001)</f>
        <v>6.0130000000000043</v>
      </c>
    </row>
    <row r="40" spans="2:11" ht="25" customHeight="1">
      <c r="B40" s="10" t="str">
        <f t="shared" si="1"/>
        <v/>
      </c>
      <c r="D40" s="66"/>
      <c r="F40" s="162"/>
      <c r="G40" s="171"/>
      <c r="H40" s="419" t="str">
        <f t="shared" si="0"/>
        <v/>
      </c>
      <c r="K40" s="86" t="str">
        <f>IF(F40="","",MAX($K$5:K39)+0.001)</f>
        <v/>
      </c>
    </row>
    <row r="41" spans="2:11" ht="30">
      <c r="B41" s="10" t="str">
        <f t="shared" si="1"/>
        <v/>
      </c>
      <c r="C41" s="72" t="s">
        <v>90</v>
      </c>
      <c r="D41" s="87" t="s">
        <v>240</v>
      </c>
      <c r="F41" s="162"/>
      <c r="G41" s="171"/>
      <c r="H41" s="419" t="str">
        <f t="shared" si="0"/>
        <v/>
      </c>
      <c r="K41" s="86" t="str">
        <f>IF(F41="","",MAX($K$5:K40)+0.001)</f>
        <v/>
      </c>
    </row>
    <row r="42" spans="2:11" ht="25" customHeight="1">
      <c r="B42" s="10" t="str">
        <f t="shared" si="1"/>
        <v>B6.014</v>
      </c>
      <c r="D42" s="89" t="s">
        <v>241</v>
      </c>
      <c r="E42" s="72" t="s">
        <v>164</v>
      </c>
      <c r="F42" s="162">
        <v>31</v>
      </c>
      <c r="G42" s="171"/>
      <c r="H42" s="419" t="str">
        <f t="shared" si="0"/>
        <v/>
      </c>
      <c r="K42" s="86">
        <f>IF(F42="","",MAX($K$5:K41)+0.001)</f>
        <v>6.0140000000000047</v>
      </c>
    </row>
    <row r="43" spans="2:11" ht="25" customHeight="1">
      <c r="B43" s="368" t="s">
        <v>62</v>
      </c>
      <c r="C43" s="368"/>
      <c r="D43" s="368"/>
      <c r="E43" s="368"/>
      <c r="F43" s="368"/>
      <c r="G43" s="368"/>
      <c r="H43" s="422">
        <f>SUM(H3:H42)</f>
        <v>0</v>
      </c>
      <c r="I43" s="94"/>
      <c r="K43" s="86" t="str">
        <f>IF(F43="","",MAX($K$5:K42)+0.001)</f>
        <v/>
      </c>
    </row>
    <row r="44" spans="2:11" ht="25" customHeight="1">
      <c r="B44" s="45" t="s">
        <v>226</v>
      </c>
      <c r="C44" s="172" t="s">
        <v>2</v>
      </c>
      <c r="D44" s="45" t="s">
        <v>3</v>
      </c>
      <c r="E44" s="173" t="s">
        <v>4</v>
      </c>
      <c r="F44" s="174" t="s">
        <v>5</v>
      </c>
      <c r="G44" s="47" t="s">
        <v>6</v>
      </c>
      <c r="H44" s="420" t="s">
        <v>7</v>
      </c>
      <c r="I44" s="78"/>
    </row>
    <row r="45" spans="2:11" ht="25" customHeight="1">
      <c r="B45" s="374" t="s">
        <v>64</v>
      </c>
      <c r="C45" s="375"/>
      <c r="D45" s="375"/>
      <c r="E45" s="375"/>
      <c r="F45" s="375"/>
      <c r="G45" s="376"/>
      <c r="H45" s="420">
        <f>H43</f>
        <v>0</v>
      </c>
      <c r="I45" s="96"/>
      <c r="K45" s="86" t="str">
        <f>IF(F45="","",MAX($K$5:K44)+0.001)</f>
        <v/>
      </c>
    </row>
    <row r="46" spans="2:11" ht="30">
      <c r="B46" s="10" t="str">
        <f t="shared" si="1"/>
        <v/>
      </c>
      <c r="C46" s="72" t="s">
        <v>90</v>
      </c>
      <c r="D46" s="87" t="s">
        <v>242</v>
      </c>
      <c r="F46" s="162"/>
      <c r="G46" s="90"/>
      <c r="H46" s="419" t="str">
        <f t="shared" si="0"/>
        <v/>
      </c>
      <c r="K46" s="86" t="str">
        <f>IF(F46="","",MAX($K$5:K45)+0.001)</f>
        <v/>
      </c>
    </row>
    <row r="47" spans="2:11" ht="25" customHeight="1">
      <c r="B47" s="10" t="str">
        <f t="shared" si="1"/>
        <v>B6.015</v>
      </c>
      <c r="D47" s="89" t="s">
        <v>241</v>
      </c>
      <c r="E47" s="72" t="s">
        <v>164</v>
      </c>
      <c r="F47" s="162" t="s">
        <v>239</v>
      </c>
      <c r="G47" s="171"/>
      <c r="H47" s="419" t="str">
        <f t="shared" si="0"/>
        <v>Rate Only</v>
      </c>
      <c r="K47" s="86">
        <f>IF(F47="","",MAX($K$5:K46)+0.001)</f>
        <v>6.015000000000005</v>
      </c>
    </row>
    <row r="48" spans="2:11" ht="25" customHeight="1">
      <c r="B48" s="10" t="str">
        <f t="shared" si="1"/>
        <v/>
      </c>
      <c r="D48" s="66"/>
      <c r="F48" s="162"/>
      <c r="G48" s="171"/>
      <c r="H48" s="419" t="str">
        <f t="shared" si="0"/>
        <v/>
      </c>
      <c r="K48" s="86" t="str">
        <f>IF(F48="","",MAX($K$5:K47)+0.001)</f>
        <v/>
      </c>
    </row>
    <row r="49" spans="2:11" ht="25" customHeight="1">
      <c r="B49" s="10" t="str">
        <f t="shared" si="1"/>
        <v/>
      </c>
      <c r="C49" s="72" t="s">
        <v>92</v>
      </c>
      <c r="D49" s="87" t="s">
        <v>243</v>
      </c>
      <c r="F49" s="162"/>
      <c r="G49" s="90"/>
      <c r="H49" s="419" t="str">
        <f t="shared" si="0"/>
        <v/>
      </c>
      <c r="K49" s="86" t="str">
        <f>IF(F49="","",MAX($K$5:K48)+0.001)</f>
        <v/>
      </c>
    </row>
    <row r="50" spans="2:11" ht="25" customHeight="1">
      <c r="B50" s="10" t="str">
        <f t="shared" si="1"/>
        <v/>
      </c>
      <c r="D50" s="87"/>
      <c r="F50" s="162"/>
      <c r="G50" s="90"/>
      <c r="H50" s="419" t="str">
        <f t="shared" si="0"/>
        <v/>
      </c>
      <c r="K50" s="86" t="str">
        <f>IF(F50="","",MAX($K$5:K49)+0.001)</f>
        <v/>
      </c>
    </row>
    <row r="51" spans="2:11" ht="25" customHeight="1">
      <c r="B51" s="10" t="str">
        <f t="shared" si="1"/>
        <v/>
      </c>
      <c r="D51" s="87" t="s">
        <v>244</v>
      </c>
      <c r="F51" s="162"/>
      <c r="G51" s="90"/>
      <c r="H51" s="419" t="str">
        <f t="shared" si="0"/>
        <v/>
      </c>
      <c r="K51" s="86" t="str">
        <f>IF(F51="","",MAX($K$5:K50)+0.001)</f>
        <v/>
      </c>
    </row>
    <row r="52" spans="2:11" ht="25" customHeight="1">
      <c r="B52" s="10" t="str">
        <f t="shared" si="1"/>
        <v>B6.016</v>
      </c>
      <c r="D52" s="89" t="s">
        <v>505</v>
      </c>
      <c r="E52" s="72" t="s">
        <v>187</v>
      </c>
      <c r="F52" s="162">
        <v>5</v>
      </c>
      <c r="G52" s="171"/>
      <c r="H52" s="419" t="str">
        <f t="shared" si="0"/>
        <v/>
      </c>
      <c r="K52" s="86">
        <f>IF(F52="","",MAX($K$5:K51)+0.001)</f>
        <v>6.0160000000000053</v>
      </c>
    </row>
    <row r="53" spans="2:11" ht="25" customHeight="1">
      <c r="B53" s="10" t="str">
        <f t="shared" si="1"/>
        <v/>
      </c>
      <c r="D53" s="66"/>
      <c r="F53" s="162"/>
      <c r="G53" s="90"/>
      <c r="H53" s="419" t="str">
        <f t="shared" si="0"/>
        <v/>
      </c>
      <c r="K53" s="86" t="str">
        <f>IF(F53="","",MAX($K$5:K52)+0.001)</f>
        <v/>
      </c>
    </row>
    <row r="54" spans="2:11" ht="25" customHeight="1">
      <c r="B54" s="10" t="str">
        <f t="shared" si="1"/>
        <v/>
      </c>
      <c r="D54" s="87" t="s">
        <v>246</v>
      </c>
      <c r="F54" s="162"/>
      <c r="G54" s="90"/>
      <c r="H54" s="419" t="str">
        <f t="shared" si="0"/>
        <v/>
      </c>
      <c r="K54" s="86" t="str">
        <f>IF(F54="","",MAX($K$5:K53)+0.001)</f>
        <v/>
      </c>
    </row>
    <row r="55" spans="2:11" ht="25" customHeight="1">
      <c r="B55" s="10" t="str">
        <f t="shared" si="1"/>
        <v>B6.017</v>
      </c>
      <c r="D55" s="89" t="s">
        <v>363</v>
      </c>
      <c r="E55" s="72" t="s">
        <v>187</v>
      </c>
      <c r="F55" s="162">
        <v>7</v>
      </c>
      <c r="G55" s="171"/>
      <c r="H55" s="419" t="str">
        <f t="shared" si="0"/>
        <v/>
      </c>
      <c r="K55" s="86">
        <f>IF(F55="","",MAX($K$5:K54)+0.001)</f>
        <v>6.0170000000000057</v>
      </c>
    </row>
    <row r="56" spans="2:11" ht="25" customHeight="1">
      <c r="B56" s="10" t="str">
        <f t="shared" si="1"/>
        <v>B6.018</v>
      </c>
      <c r="D56" s="89" t="s">
        <v>364</v>
      </c>
      <c r="E56" s="72" t="s">
        <v>187</v>
      </c>
      <c r="F56" s="162">
        <v>20</v>
      </c>
      <c r="G56" s="171"/>
      <c r="H56" s="419" t="str">
        <f t="shared" si="0"/>
        <v/>
      </c>
      <c r="K56" s="86">
        <f>IF(F56="","",MAX($K$5:K55)+0.001)</f>
        <v>6.018000000000006</v>
      </c>
    </row>
    <row r="57" spans="2:11" ht="25" customHeight="1">
      <c r="B57" s="10" t="str">
        <f t="shared" si="1"/>
        <v/>
      </c>
      <c r="D57" s="66"/>
      <c r="F57" s="162"/>
      <c r="G57" s="171"/>
      <c r="H57" s="419" t="str">
        <f t="shared" si="0"/>
        <v/>
      </c>
      <c r="K57" s="86" t="str">
        <f>IF(F57="","",MAX($K$5:K56)+0.001)</f>
        <v/>
      </c>
    </row>
    <row r="58" spans="2:11" ht="25" customHeight="1">
      <c r="B58" s="10" t="str">
        <f t="shared" si="1"/>
        <v/>
      </c>
      <c r="C58" s="49" t="s">
        <v>506</v>
      </c>
      <c r="D58" s="87" t="s">
        <v>248</v>
      </c>
      <c r="F58" s="162"/>
      <c r="G58" s="171"/>
      <c r="H58" s="419" t="str">
        <f t="shared" ref="H58:H85" si="2">IF($F58="-","Rate Only",IF($G58="","",ROUNDUP($F58*$G58,2)))</f>
        <v/>
      </c>
      <c r="K58" s="86" t="str">
        <f>IF(F58="","",MAX($K$5:K57)+0.001)</f>
        <v/>
      </c>
    </row>
    <row r="59" spans="2:11" ht="30">
      <c r="B59" s="10" t="str">
        <f t="shared" si="1"/>
        <v/>
      </c>
      <c r="D59" s="97" t="s">
        <v>249</v>
      </c>
      <c r="F59" s="162"/>
      <c r="G59" s="171"/>
      <c r="H59" s="419" t="str">
        <f t="shared" si="2"/>
        <v/>
      </c>
      <c r="K59" s="86" t="str">
        <f>IF(F59="","",MAX($K$5:K58)+0.001)</f>
        <v/>
      </c>
    </row>
    <row r="60" spans="2:11" ht="30">
      <c r="B60" s="10" t="str">
        <f t="shared" si="1"/>
        <v>B6.019</v>
      </c>
      <c r="D60" s="89" t="s">
        <v>252</v>
      </c>
      <c r="E60" s="72" t="s">
        <v>164</v>
      </c>
      <c r="F60" s="162">
        <v>1</v>
      </c>
      <c r="G60" s="171"/>
      <c r="H60" s="419" t="str">
        <f t="shared" si="2"/>
        <v/>
      </c>
      <c r="K60" s="86">
        <f>IF(F60="","",MAX($K$5:K59)+0.001)</f>
        <v>6.0190000000000063</v>
      </c>
    </row>
    <row r="61" spans="2:11" ht="25" customHeight="1">
      <c r="B61" s="10" t="str">
        <f t="shared" si="1"/>
        <v/>
      </c>
      <c r="C61" s="101"/>
      <c r="D61" s="177"/>
      <c r="F61" s="162"/>
      <c r="G61" s="171"/>
      <c r="H61" s="419" t="str">
        <f t="shared" si="2"/>
        <v/>
      </c>
      <c r="K61" s="86" t="str">
        <f>IF(F61="","",MAX($K$5:K60)+0.001)</f>
        <v/>
      </c>
    </row>
    <row r="62" spans="2:11" ht="25" customHeight="1">
      <c r="B62" s="10" t="str">
        <f t="shared" si="1"/>
        <v>B6.020</v>
      </c>
      <c r="C62" s="101" t="s">
        <v>259</v>
      </c>
      <c r="D62" s="177" t="s">
        <v>260</v>
      </c>
      <c r="E62" s="72" t="s">
        <v>14</v>
      </c>
      <c r="F62" s="162">
        <v>1</v>
      </c>
      <c r="G62" s="171"/>
      <c r="H62" s="419" t="str">
        <f t="shared" si="2"/>
        <v/>
      </c>
      <c r="K62" s="86">
        <f>IF(F62="","",MAX($K$5:K61)+0.001)</f>
        <v>6.0200000000000067</v>
      </c>
    </row>
    <row r="63" spans="2:11" ht="25" customHeight="1">
      <c r="B63" s="10" t="str">
        <f t="shared" si="1"/>
        <v/>
      </c>
      <c r="D63" s="66"/>
      <c r="F63" s="162"/>
      <c r="G63" s="90"/>
      <c r="H63" s="419" t="str">
        <f t="shared" si="2"/>
        <v/>
      </c>
      <c r="K63" s="86" t="str">
        <f>IF(F63="","",MAX($K$5:K62)+0.001)</f>
        <v/>
      </c>
    </row>
    <row r="64" spans="2:11" ht="30">
      <c r="B64" s="10" t="str">
        <f t="shared" ref="B64:B85" si="3">IF(K64="","","B"&amp;TEXT(ROUND(K64,3),"0.000"))</f>
        <v/>
      </c>
      <c r="C64" s="101" t="s">
        <v>261</v>
      </c>
      <c r="D64" s="103" t="s">
        <v>262</v>
      </c>
      <c r="F64" s="162"/>
      <c r="G64" s="90"/>
      <c r="H64" s="419" t="str">
        <f t="shared" si="2"/>
        <v/>
      </c>
      <c r="K64" s="86" t="str">
        <f>IF(F64="","",MAX($K$5:K63)+0.001)</f>
        <v/>
      </c>
    </row>
    <row r="65" spans="2:11" ht="25" customHeight="1">
      <c r="B65" s="10" t="str">
        <f t="shared" si="3"/>
        <v/>
      </c>
      <c r="D65" s="103" t="s">
        <v>507</v>
      </c>
      <c r="F65" s="162"/>
      <c r="G65" s="90"/>
      <c r="H65" s="419" t="str">
        <f t="shared" si="2"/>
        <v/>
      </c>
      <c r="K65" s="86" t="str">
        <f>IF(F65="","",MAX($K$5:K64)+0.001)</f>
        <v/>
      </c>
    </row>
    <row r="66" spans="2:11" ht="25" customHeight="1">
      <c r="B66" s="10" t="str">
        <f t="shared" si="3"/>
        <v>B6.021</v>
      </c>
      <c r="D66" s="104" t="s">
        <v>508</v>
      </c>
      <c r="E66" s="72" t="s">
        <v>158</v>
      </c>
      <c r="F66" s="162">
        <v>3</v>
      </c>
      <c r="G66" s="171"/>
      <c r="H66" s="419" t="str">
        <f t="shared" si="2"/>
        <v/>
      </c>
      <c r="K66" s="86">
        <f>IF(F66="","",MAX($K$5:K65)+0.001)</f>
        <v>6.021000000000007</v>
      </c>
    </row>
    <row r="67" spans="2:11" ht="25" customHeight="1">
      <c r="B67" s="10" t="str">
        <f t="shared" si="3"/>
        <v/>
      </c>
      <c r="D67" s="104"/>
      <c r="F67" s="162"/>
      <c r="G67" s="171"/>
      <c r="H67" s="419" t="str">
        <f t="shared" si="2"/>
        <v/>
      </c>
      <c r="K67" s="86" t="str">
        <f>IF(F67="","",MAX($K$5:K66)+0.001)</f>
        <v/>
      </c>
    </row>
    <row r="68" spans="2:11" ht="30">
      <c r="B68" s="10" t="str">
        <f t="shared" si="3"/>
        <v/>
      </c>
      <c r="C68" s="175" t="s">
        <v>462</v>
      </c>
      <c r="D68" s="87" t="s">
        <v>273</v>
      </c>
      <c r="F68" s="162"/>
      <c r="G68" s="90"/>
      <c r="H68" s="419" t="str">
        <f t="shared" si="2"/>
        <v/>
      </c>
      <c r="K68" s="86" t="str">
        <f>IF(F68="","",MAX($K$5:K67)+0.001)</f>
        <v/>
      </c>
    </row>
    <row r="69" spans="2:11" ht="25" customHeight="1">
      <c r="B69" s="10" t="str">
        <f t="shared" si="3"/>
        <v/>
      </c>
      <c r="C69" s="72" t="s">
        <v>274</v>
      </c>
      <c r="D69" s="87" t="s">
        <v>275</v>
      </c>
      <c r="F69" s="162"/>
      <c r="G69" s="90"/>
      <c r="H69" s="419" t="str">
        <f t="shared" si="2"/>
        <v/>
      </c>
      <c r="K69" s="86" t="str">
        <f>IF(F69="","",MAX($K$5:K68)+0.001)</f>
        <v/>
      </c>
    </row>
    <row r="70" spans="2:11" ht="30">
      <c r="B70" s="10" t="str">
        <f t="shared" si="3"/>
        <v/>
      </c>
      <c r="D70" s="87" t="s">
        <v>509</v>
      </c>
      <c r="F70" s="162"/>
      <c r="G70" s="90"/>
      <c r="H70" s="419" t="str">
        <f t="shared" si="2"/>
        <v/>
      </c>
      <c r="K70" s="86" t="str">
        <f>IF(F70="","",MAX($K$5:K69)+0.001)</f>
        <v/>
      </c>
    </row>
    <row r="71" spans="2:11" ht="25" customHeight="1">
      <c r="B71" s="10" t="str">
        <f t="shared" si="3"/>
        <v/>
      </c>
      <c r="D71" s="97" t="s">
        <v>277</v>
      </c>
      <c r="F71" s="162"/>
      <c r="G71" s="90"/>
      <c r="H71" s="419" t="str">
        <f t="shared" si="2"/>
        <v/>
      </c>
      <c r="K71" s="86" t="str">
        <f>IF(F71="","",MAX($K$5:K70)+0.001)</f>
        <v/>
      </c>
    </row>
    <row r="72" spans="2:11" ht="25" customHeight="1">
      <c r="B72" s="10" t="str">
        <f t="shared" si="3"/>
        <v>B6.022</v>
      </c>
      <c r="D72" s="89" t="s">
        <v>278</v>
      </c>
      <c r="E72" s="72" t="s">
        <v>200</v>
      </c>
      <c r="F72" s="162">
        <v>33</v>
      </c>
      <c r="G72" s="171"/>
      <c r="H72" s="419" t="str">
        <f t="shared" si="2"/>
        <v/>
      </c>
      <c r="K72" s="86">
        <f>IF(F72="","",MAX($K$5:K71)+0.001)</f>
        <v>6.0220000000000073</v>
      </c>
    </row>
    <row r="73" spans="2:11" ht="25" customHeight="1">
      <c r="B73" s="10" t="str">
        <f t="shared" si="3"/>
        <v>B6.023</v>
      </c>
      <c r="D73" s="89" t="s">
        <v>279</v>
      </c>
      <c r="E73" s="72" t="s">
        <v>158</v>
      </c>
      <c r="F73" s="162">
        <v>22</v>
      </c>
      <c r="G73" s="171"/>
      <c r="H73" s="419" t="str">
        <f t="shared" si="2"/>
        <v/>
      </c>
      <c r="K73" s="86">
        <f>IF(F73="","",MAX($K$5:K72)+0.001)</f>
        <v>6.0230000000000077</v>
      </c>
    </row>
    <row r="74" spans="2:11" ht="25" customHeight="1">
      <c r="B74" s="10" t="str">
        <f t="shared" si="3"/>
        <v/>
      </c>
      <c r="D74" s="87" t="s">
        <v>280</v>
      </c>
      <c r="F74" s="162"/>
      <c r="G74" s="171"/>
      <c r="H74" s="419" t="str">
        <f t="shared" si="2"/>
        <v/>
      </c>
      <c r="K74" s="86" t="str">
        <f>IF(F74="","",MAX($K$5:K73)+0.001)</f>
        <v/>
      </c>
    </row>
    <row r="75" spans="2:11" ht="25" customHeight="1">
      <c r="B75" s="10" t="str">
        <f t="shared" si="3"/>
        <v>B6.024</v>
      </c>
      <c r="D75" s="89" t="s">
        <v>281</v>
      </c>
      <c r="E75" s="72" t="s">
        <v>158</v>
      </c>
      <c r="F75" s="162">
        <v>11</v>
      </c>
      <c r="G75" s="171"/>
      <c r="H75" s="419" t="str">
        <f t="shared" si="2"/>
        <v/>
      </c>
      <c r="K75" s="86">
        <f>IF(F75="","",MAX($K$5:K74)+0.001)</f>
        <v>6.024000000000008</v>
      </c>
    </row>
    <row r="76" spans="2:11" ht="25" customHeight="1">
      <c r="B76" s="10" t="str">
        <f t="shared" si="3"/>
        <v>B6.025</v>
      </c>
      <c r="D76" s="89" t="s">
        <v>283</v>
      </c>
      <c r="E76" s="72" t="s">
        <v>284</v>
      </c>
      <c r="F76" s="162">
        <v>22</v>
      </c>
      <c r="G76" s="171"/>
      <c r="H76" s="419" t="str">
        <f t="shared" si="2"/>
        <v/>
      </c>
      <c r="K76" s="86">
        <f>IF(F76="","",MAX($K$5:K75)+0.001)</f>
        <v>6.0250000000000083</v>
      </c>
    </row>
    <row r="77" spans="2:11" ht="25" customHeight="1">
      <c r="B77" s="10" t="str">
        <f t="shared" si="3"/>
        <v/>
      </c>
      <c r="D77" s="87"/>
      <c r="F77" s="162"/>
      <c r="G77" s="90"/>
      <c r="H77" s="419" t="str">
        <f t="shared" si="2"/>
        <v/>
      </c>
      <c r="K77" s="86" t="str">
        <f>IF(F77="","",MAX($K$5:K76)+0.001)</f>
        <v/>
      </c>
    </row>
    <row r="78" spans="2:11" ht="25" customHeight="1">
      <c r="B78" s="10" t="str">
        <f t="shared" si="3"/>
        <v/>
      </c>
      <c r="C78" s="49" t="s">
        <v>285</v>
      </c>
      <c r="D78" s="87" t="s">
        <v>471</v>
      </c>
      <c r="F78" s="162"/>
      <c r="G78" s="90"/>
      <c r="H78" s="419" t="str">
        <f t="shared" si="2"/>
        <v/>
      </c>
      <c r="K78" s="86" t="str">
        <f>IF(F78="","",MAX($K$5:K77)+0.001)</f>
        <v/>
      </c>
    </row>
    <row r="79" spans="2:11" ht="25" customHeight="1">
      <c r="B79" s="10" t="str">
        <f t="shared" si="3"/>
        <v/>
      </c>
      <c r="D79" s="87" t="s">
        <v>495</v>
      </c>
      <c r="F79" s="162"/>
      <c r="G79" s="90"/>
      <c r="H79" s="419" t="str">
        <f t="shared" si="2"/>
        <v/>
      </c>
      <c r="K79" s="86" t="str">
        <f>IF(F79="","",MAX($K$5:K78)+0.001)</f>
        <v/>
      </c>
    </row>
    <row r="80" spans="2:11" ht="30">
      <c r="B80" s="10" t="str">
        <f t="shared" si="3"/>
        <v/>
      </c>
      <c r="D80" s="97" t="s">
        <v>496</v>
      </c>
      <c r="F80" s="162"/>
      <c r="G80" s="171"/>
      <c r="H80" s="419" t="str">
        <f t="shared" si="2"/>
        <v/>
      </c>
      <c r="K80" s="86" t="str">
        <f>IF(F80="","",MAX($K$5:K79)+0.001)</f>
        <v/>
      </c>
    </row>
    <row r="81" spans="2:11" ht="25" customHeight="1">
      <c r="B81" s="10" t="str">
        <f t="shared" si="3"/>
        <v>B6.026</v>
      </c>
      <c r="D81" s="89" t="s">
        <v>497</v>
      </c>
      <c r="E81" s="72" t="s">
        <v>187</v>
      </c>
      <c r="F81" s="162">
        <v>5</v>
      </c>
      <c r="G81" s="171"/>
      <c r="H81" s="419" t="str">
        <f t="shared" si="2"/>
        <v/>
      </c>
      <c r="K81" s="86">
        <f>IF(F81="","",MAX($K$5:K80)+0.001)</f>
        <v>6.0260000000000087</v>
      </c>
    </row>
    <row r="82" spans="2:11" ht="25" customHeight="1">
      <c r="B82" s="10" t="str">
        <f t="shared" si="3"/>
        <v/>
      </c>
      <c r="D82" s="89"/>
      <c r="F82" s="162"/>
      <c r="G82" s="90"/>
      <c r="H82" s="419" t="str">
        <f t="shared" si="2"/>
        <v/>
      </c>
      <c r="K82" s="86" t="str">
        <f>IF(F82="","",MAX($K$5:K81)+0.001)</f>
        <v/>
      </c>
    </row>
    <row r="83" spans="2:11" ht="25" customHeight="1">
      <c r="B83" s="10" t="str">
        <f t="shared" si="3"/>
        <v/>
      </c>
      <c r="D83" s="87" t="s">
        <v>291</v>
      </c>
      <c r="F83" s="162"/>
      <c r="G83" s="90"/>
      <c r="H83" s="419" t="str">
        <f t="shared" si="2"/>
        <v/>
      </c>
      <c r="K83" s="86" t="str">
        <f>IF(F83="","",MAX($K$5:K82)+0.001)</f>
        <v/>
      </c>
    </row>
    <row r="84" spans="2:11" ht="30">
      <c r="B84" s="10" t="str">
        <f t="shared" si="3"/>
        <v/>
      </c>
      <c r="D84" s="87" t="s">
        <v>510</v>
      </c>
      <c r="F84" s="162"/>
      <c r="G84" s="90"/>
      <c r="H84" s="419" t="str">
        <f t="shared" si="2"/>
        <v/>
      </c>
      <c r="K84" s="86" t="str">
        <f>IF(F84="","",MAX($K$5:K83)+0.001)</f>
        <v/>
      </c>
    </row>
    <row r="85" spans="2:11" ht="25" customHeight="1">
      <c r="B85" s="10" t="str">
        <f t="shared" si="3"/>
        <v>B6.027</v>
      </c>
      <c r="D85" s="89" t="s">
        <v>511</v>
      </c>
      <c r="E85" s="72" t="s">
        <v>200</v>
      </c>
      <c r="F85" s="162">
        <v>11</v>
      </c>
      <c r="G85" s="171"/>
      <c r="H85" s="419" t="str">
        <f t="shared" si="2"/>
        <v/>
      </c>
      <c r="K85" s="86">
        <f>IF(F85="","",MAX($K$5:K84)+0.001)</f>
        <v>6.027000000000009</v>
      </c>
    </row>
    <row r="86" spans="2:11" ht="25" customHeight="1">
      <c r="B86" s="368" t="s">
        <v>337</v>
      </c>
      <c r="C86" s="368"/>
      <c r="D86" s="368"/>
      <c r="E86" s="368"/>
      <c r="F86" s="368"/>
      <c r="G86" s="368"/>
      <c r="H86" s="422">
        <f>SUM(H45:H85)</f>
        <v>0</v>
      </c>
      <c r="I86" s="94"/>
      <c r="K86" s="86" t="str">
        <f>IF(F86="","",MAX($K$5:K85)+0.001)</f>
        <v/>
      </c>
    </row>
    <row r="87" spans="2:11" ht="25" customHeight="1">
      <c r="B87" s="68"/>
      <c r="C87" s="68"/>
      <c r="D87" s="69"/>
      <c r="E87" s="68"/>
      <c r="F87" s="70"/>
      <c r="G87" s="70"/>
      <c r="H87" s="70"/>
      <c r="K87" s="86" t="str">
        <f>IF(F87="","",MAX($K$5:K86)+0.001)</f>
        <v/>
      </c>
    </row>
    <row r="88" spans="2:11" ht="25" customHeight="1">
      <c r="K88" s="86" t="str">
        <f>IF(F88="","",MAX($K$5:K87)+0.001)</f>
        <v/>
      </c>
    </row>
    <row r="89" spans="2:11" ht="25" customHeight="1">
      <c r="K89" s="86" t="str">
        <f>IF(F89="","",MAX($K$5:K88)+0.001)</f>
        <v/>
      </c>
    </row>
    <row r="90" spans="2:11" ht="25" customHeight="1">
      <c r="K90" s="86" t="str">
        <f>IF(F90="","",MAX($K$5:K89)+0.001)</f>
        <v/>
      </c>
    </row>
    <row r="91" spans="2:11" ht="25" customHeight="1">
      <c r="K91" s="86" t="str">
        <f>IF(F91="","",MAX($K$5:K90)+0.001)</f>
        <v/>
      </c>
    </row>
    <row r="92" spans="2:11" ht="25" customHeight="1">
      <c r="K92" s="86" t="str">
        <f>IF(F92="","",MAX($K$5:K91)+0.001)</f>
        <v/>
      </c>
    </row>
    <row r="93" spans="2:11" ht="25" customHeight="1">
      <c r="K93" s="86" t="str">
        <f>IF(F93="","",MAX($K$5:K92)+0.001)</f>
        <v/>
      </c>
    </row>
    <row r="94" spans="2:11" ht="25" customHeight="1">
      <c r="K94" s="86" t="str">
        <f>IF(F94="","",MAX($K$5:K93)+0.001)</f>
        <v/>
      </c>
    </row>
    <row r="95" spans="2:11" ht="25" customHeight="1">
      <c r="K95" s="86" t="str">
        <f>IF(F95="","",MAX($K$5:K94)+0.001)</f>
        <v/>
      </c>
    </row>
    <row r="96" spans="2:11" ht="25" customHeight="1">
      <c r="K96" s="86" t="str">
        <f>IF(F96="","",MAX($K$5:K95)+0.001)</f>
        <v/>
      </c>
    </row>
    <row r="97" spans="11:11" ht="25" customHeight="1">
      <c r="K97" s="86" t="str">
        <f>IF(F97="","",MAX($K$5:K96)+0.001)</f>
        <v/>
      </c>
    </row>
    <row r="98" spans="11:11" ht="25" customHeight="1">
      <c r="K98" s="86" t="str">
        <f>IF(F98="","",MAX($K$5:K97)+0.001)</f>
        <v/>
      </c>
    </row>
    <row r="99" spans="11:11" ht="25" customHeight="1">
      <c r="K99" s="86" t="str">
        <f>IF(F99="","",MAX($K$5:K98)+0.001)</f>
        <v/>
      </c>
    </row>
    <row r="100" spans="11:11" ht="25" customHeight="1">
      <c r="K100" s="86" t="str">
        <f>IF(F100="","",MAX($K$5:K99)+0.001)</f>
        <v/>
      </c>
    </row>
    <row r="101" spans="11:11" ht="25" customHeight="1">
      <c r="K101" s="86" t="str">
        <f>IF(F101="","",MAX($K$5:K100)+0.001)</f>
        <v/>
      </c>
    </row>
    <row r="102" spans="11:11" ht="25" customHeight="1">
      <c r="K102" s="86" t="str">
        <f>IF(F102="","",MAX($K$5:K101)+0.001)</f>
        <v/>
      </c>
    </row>
    <row r="103" spans="11:11" ht="25" customHeight="1">
      <c r="K103" s="86" t="str">
        <f>IF(F103="","",MAX($K$5:K102)+0.001)</f>
        <v/>
      </c>
    </row>
    <row r="104" spans="11:11" ht="25" customHeight="1">
      <c r="K104" s="86" t="str">
        <f>IF(F104="","",MAX($K$5:K103)+0.001)</f>
        <v/>
      </c>
    </row>
    <row r="105" spans="11:11" ht="25" customHeight="1">
      <c r="K105" s="86" t="str">
        <f>IF(F105="","",MAX($K$5:K104)+0.001)</f>
        <v/>
      </c>
    </row>
    <row r="106" spans="11:11" ht="25" customHeight="1">
      <c r="K106" s="86" t="str">
        <f>IF(F106="","",MAX($K$5:K105)+0.001)</f>
        <v/>
      </c>
    </row>
    <row r="107" spans="11:11" ht="25" customHeight="1">
      <c r="K107" s="86" t="str">
        <f>IF(F107="","",MAX($K$5:K106)+0.001)</f>
        <v/>
      </c>
    </row>
    <row r="108" spans="11:11" ht="25" customHeight="1">
      <c r="K108" s="86" t="str">
        <f>IF(F108="","",MAX($K$5:K107)+0.001)</f>
        <v/>
      </c>
    </row>
    <row r="109" spans="11:11" ht="25" customHeight="1">
      <c r="K109" s="86" t="str">
        <f>IF(F109="","",MAX($K$5:K108)+0.001)</f>
        <v/>
      </c>
    </row>
    <row r="110" spans="11:11" ht="25" customHeight="1">
      <c r="K110" s="86" t="str">
        <f>IF(F110="","",MAX($K$5:K109)+0.001)</f>
        <v/>
      </c>
    </row>
    <row r="111" spans="11:11" ht="25" customHeight="1">
      <c r="K111" s="86" t="str">
        <f>IF(F111="","",MAX($K$5:K110)+0.001)</f>
        <v/>
      </c>
    </row>
    <row r="112" spans="11:11" ht="25" customHeight="1">
      <c r="K112" s="86" t="str">
        <f>IF(F112="","",MAX($K$5:K111)+0.001)</f>
        <v/>
      </c>
    </row>
    <row r="113" spans="11:11" ht="25" customHeight="1">
      <c r="K113" s="86" t="str">
        <f>IF(F113="","",MAX($K$5:K112)+0.001)</f>
        <v/>
      </c>
    </row>
    <row r="114" spans="11:11" ht="25" customHeight="1">
      <c r="K114" s="86" t="str">
        <f>IF(F114="","",MAX($K$5:K113)+0.001)</f>
        <v/>
      </c>
    </row>
    <row r="115" spans="11:11" ht="25" customHeight="1">
      <c r="K115" s="86" t="str">
        <f>IF(F115="","",MAX($K$5:K114)+0.001)</f>
        <v/>
      </c>
    </row>
    <row r="116" spans="11:11" ht="25" customHeight="1">
      <c r="K116" s="86" t="str">
        <f>IF(F116="","",MAX($K$5:K115)+0.001)</f>
        <v/>
      </c>
    </row>
    <row r="117" spans="11:11" ht="25" customHeight="1">
      <c r="K117" s="86" t="str">
        <f>IF(F117="","",MAX($K$5:K116)+0.001)</f>
        <v/>
      </c>
    </row>
    <row r="118" spans="11:11" ht="25" customHeight="1">
      <c r="K118" s="86" t="str">
        <f>IF(F118="","",MAX($K$5:K117)+0.001)</f>
        <v/>
      </c>
    </row>
    <row r="119" spans="11:11" ht="25" customHeight="1">
      <c r="K119" s="86" t="str">
        <f>IF(F119="","",MAX($K$5:K118)+0.001)</f>
        <v/>
      </c>
    </row>
    <row r="120" spans="11:11" ht="25" customHeight="1">
      <c r="K120" s="86" t="str">
        <f>IF(F120="","",MAX($K$5:K119)+0.001)</f>
        <v/>
      </c>
    </row>
    <row r="121" spans="11:11" ht="25" customHeight="1">
      <c r="K121" s="86" t="str">
        <f>IF(F121="","",MAX($K$5:K120)+0.001)</f>
        <v/>
      </c>
    </row>
    <row r="122" spans="11:11" ht="25" customHeight="1">
      <c r="K122" s="86" t="str">
        <f>IF(F122="","",MAX($K$5:K121)+0.001)</f>
        <v/>
      </c>
    </row>
    <row r="123" spans="11:11" ht="25" customHeight="1">
      <c r="K123" s="86" t="str">
        <f>IF(F123="","",MAX($K$5:K122)+0.001)</f>
        <v/>
      </c>
    </row>
    <row r="124" spans="11:11" ht="25" customHeight="1">
      <c r="K124" s="86" t="str">
        <f>IF(F124="","",MAX($K$5:K123)+0.001)</f>
        <v/>
      </c>
    </row>
    <row r="125" spans="11:11" ht="25" customHeight="1">
      <c r="K125" s="86" t="str">
        <f>IF(F125="","",MAX($K$5:K124)+0.001)</f>
        <v/>
      </c>
    </row>
    <row r="126" spans="11:11" ht="25" customHeight="1">
      <c r="K126" s="86" t="str">
        <f>IF(F126="","",MAX($K$5:K125)+0.001)</f>
        <v/>
      </c>
    </row>
    <row r="127" spans="11:11" ht="25" customHeight="1">
      <c r="K127" s="86" t="str">
        <f>IF(F127="","",MAX($K$5:K126)+0.001)</f>
        <v/>
      </c>
    </row>
    <row r="128" spans="11:11" ht="25" customHeight="1">
      <c r="K128" s="86" t="str">
        <f>IF(F128="","",MAX($K$5:K127)+0.001)</f>
        <v/>
      </c>
    </row>
    <row r="129" spans="11:11" ht="25" customHeight="1">
      <c r="K129" s="86" t="str">
        <f>IF(F129="","",MAX($K$5:K128)+0.001)</f>
        <v/>
      </c>
    </row>
    <row r="130" spans="11:11" ht="25" customHeight="1">
      <c r="K130" s="86" t="str">
        <f>IF(F130="","",MAX($K$5:K129)+0.001)</f>
        <v/>
      </c>
    </row>
    <row r="131" spans="11:11" ht="25" customHeight="1">
      <c r="K131" s="86" t="str">
        <f>IF(F131="","",MAX($K$5:K130)+0.001)</f>
        <v/>
      </c>
    </row>
    <row r="132" spans="11:11" ht="25" customHeight="1">
      <c r="K132" s="86" t="str">
        <f>IF(F132="","",MAX($K$5:K131)+0.001)</f>
        <v/>
      </c>
    </row>
    <row r="133" spans="11:11" ht="25" customHeight="1">
      <c r="K133" s="86" t="str">
        <f>IF(F133="","",MAX($K$5:K132)+0.001)</f>
        <v/>
      </c>
    </row>
    <row r="134" spans="11:11" ht="25" customHeight="1">
      <c r="K134" s="86" t="str">
        <f>IF(F134="","",MAX($K$5:K133)+0.001)</f>
        <v/>
      </c>
    </row>
    <row r="135" spans="11:11" ht="25" customHeight="1">
      <c r="K135" s="86" t="str">
        <f>IF(F135="","",MAX($K$5:K134)+0.001)</f>
        <v/>
      </c>
    </row>
    <row r="136" spans="11:11" ht="25" customHeight="1">
      <c r="K136" s="86" t="str">
        <f>IF(F136="","",MAX($K$5:K135)+0.001)</f>
        <v/>
      </c>
    </row>
    <row r="137" spans="11:11" ht="25" customHeight="1">
      <c r="K137" s="86" t="str">
        <f>IF(F137="","",MAX($K$5:K136)+0.001)</f>
        <v/>
      </c>
    </row>
    <row r="138" spans="11:11" ht="25" customHeight="1">
      <c r="K138" s="86" t="str">
        <f>IF(F138="","",MAX($K$5:K137)+0.001)</f>
        <v/>
      </c>
    </row>
    <row r="139" spans="11:11" ht="25" customHeight="1">
      <c r="K139" s="86" t="str">
        <f>IF(F139="","",MAX($K$5:K138)+0.001)</f>
        <v/>
      </c>
    </row>
    <row r="140" spans="11:11" ht="25" customHeight="1">
      <c r="K140" s="86" t="str">
        <f>IF(F140="","",MAX($K$5:K139)+0.001)</f>
        <v/>
      </c>
    </row>
    <row r="141" spans="11:11" ht="25" customHeight="1">
      <c r="K141" s="86" t="str">
        <f>IF(F141="","",MAX($K$5:K140)+0.001)</f>
        <v/>
      </c>
    </row>
    <row r="142" spans="11:11" ht="25" customHeight="1">
      <c r="K142" s="86" t="str">
        <f>IF(F142="","",MAX($K$5:K141)+0.001)</f>
        <v/>
      </c>
    </row>
    <row r="143" spans="11:11" ht="25" customHeight="1">
      <c r="K143" s="86" t="str">
        <f>IF(F143="","",MAX($K$5:K142)+0.001)</f>
        <v/>
      </c>
    </row>
    <row r="144" spans="11:11" ht="25" customHeight="1">
      <c r="K144" s="86" t="str">
        <f>IF(F144="","",MAX($K$5:K143)+0.001)</f>
        <v/>
      </c>
    </row>
    <row r="145" spans="11:11" ht="25" customHeight="1">
      <c r="K145" s="86" t="str">
        <f>IF(F145="","",MAX($K$5:K144)+0.001)</f>
        <v/>
      </c>
    </row>
    <row r="146" spans="11:11" ht="25" customHeight="1">
      <c r="K146" s="86" t="str">
        <f>IF(F146="","",MAX($K$5:K145)+0.001)</f>
        <v/>
      </c>
    </row>
    <row r="147" spans="11:11" ht="25" customHeight="1">
      <c r="K147" s="86" t="str">
        <f>IF(F147="","",MAX($K$5:K146)+0.001)</f>
        <v/>
      </c>
    </row>
    <row r="148" spans="11:11" ht="25" customHeight="1">
      <c r="K148" s="86" t="str">
        <f>IF(F148="","",MAX($K$5:K147)+0.001)</f>
        <v/>
      </c>
    </row>
    <row r="149" spans="11:11" ht="25" customHeight="1">
      <c r="K149" s="86" t="str">
        <f>IF(F149="","",MAX($K$5:K148)+0.001)</f>
        <v/>
      </c>
    </row>
    <row r="150" spans="11:11" ht="25" customHeight="1">
      <c r="K150" s="86" t="str">
        <f>IF(F150="","",MAX($K$5:K149)+0.001)</f>
        <v/>
      </c>
    </row>
    <row r="151" spans="11:11" ht="25" customHeight="1">
      <c r="K151" s="86" t="str">
        <f>IF(F151="","",MAX($K$5:K150)+0.001)</f>
        <v/>
      </c>
    </row>
    <row r="152" spans="11:11" ht="25" customHeight="1">
      <c r="K152" s="86" t="str">
        <f>IF(F152="","",MAX($K$5:K151)+0.001)</f>
        <v/>
      </c>
    </row>
    <row r="153" spans="11:11" ht="25" customHeight="1">
      <c r="K153" s="86" t="str">
        <f>IF(F153="","",MAX($K$5:K152)+0.001)</f>
        <v/>
      </c>
    </row>
    <row r="154" spans="11:11" ht="25" customHeight="1">
      <c r="K154" s="86" t="str">
        <f>IF(F154="","",MAX($K$5:K153)+0.001)</f>
        <v/>
      </c>
    </row>
    <row r="155" spans="11:11" ht="25" customHeight="1">
      <c r="K155" s="86" t="str">
        <f>IF(F155="","",MAX($K$5:K154)+0.001)</f>
        <v/>
      </c>
    </row>
    <row r="156" spans="11:11" ht="25" customHeight="1">
      <c r="K156" s="86" t="str">
        <f>IF(F156="","",MAX($K$5:K155)+0.001)</f>
        <v/>
      </c>
    </row>
    <row r="157" spans="11:11" ht="25" customHeight="1">
      <c r="K157" s="86" t="str">
        <f>IF(F157="","",MAX($K$5:K156)+0.001)</f>
        <v/>
      </c>
    </row>
    <row r="158" spans="11:11" ht="25" customHeight="1">
      <c r="K158" s="86" t="str">
        <f>IF(F158="","",MAX($K$5:K157)+0.001)</f>
        <v/>
      </c>
    </row>
    <row r="159" spans="11:11" ht="25" customHeight="1">
      <c r="K159" s="86" t="str">
        <f>IF(F159="","",MAX($K$5:K158)+0.001)</f>
        <v/>
      </c>
    </row>
    <row r="160" spans="11:11" ht="25" customHeight="1">
      <c r="K160" s="86" t="str">
        <f>IF(F160="","",MAX($K$5:K159)+0.001)</f>
        <v/>
      </c>
    </row>
    <row r="161" spans="11:11" ht="25" customHeight="1">
      <c r="K161" s="86" t="str">
        <f>IF(F161="","",MAX($K$5:K160)+0.001)</f>
        <v/>
      </c>
    </row>
    <row r="162" spans="11:11" ht="25" customHeight="1">
      <c r="K162" s="86" t="str">
        <f>IF(F162="","",MAX($K$5:K161)+0.001)</f>
        <v/>
      </c>
    </row>
    <row r="163" spans="11:11" ht="25" customHeight="1">
      <c r="K163" s="86" t="str">
        <f>IF(F163="","",MAX($K$5:K162)+0.001)</f>
        <v/>
      </c>
    </row>
    <row r="164" spans="11:11" ht="25" customHeight="1">
      <c r="K164" s="86" t="str">
        <f>IF(F164="","",MAX($K$5:K163)+0.001)</f>
        <v/>
      </c>
    </row>
    <row r="165" spans="11:11" ht="25" customHeight="1">
      <c r="K165" s="86" t="str">
        <f>IF(F165="","",MAX($K$5:K164)+0.001)</f>
        <v/>
      </c>
    </row>
    <row r="166" spans="11:11" ht="25" customHeight="1">
      <c r="K166" s="86" t="str">
        <f>IF(F166="","",MAX($K$5:K165)+0.001)</f>
        <v/>
      </c>
    </row>
    <row r="167" spans="11:11" ht="25" customHeight="1">
      <c r="K167" s="86" t="str">
        <f>IF(F167="","",MAX($K$5:K166)+0.001)</f>
        <v/>
      </c>
    </row>
    <row r="168" spans="11:11" ht="25" customHeight="1">
      <c r="K168" s="86" t="str">
        <f>IF(F168="","",MAX($K$5:K167)+0.001)</f>
        <v/>
      </c>
    </row>
    <row r="169" spans="11:11" ht="25" customHeight="1">
      <c r="K169" s="86" t="str">
        <f>IF(F169="","",MAX($K$5:K168)+0.001)</f>
        <v/>
      </c>
    </row>
    <row r="170" spans="11:11" ht="25" customHeight="1">
      <c r="K170" s="86" t="str">
        <f>IF(F170="","",MAX($K$5:K169)+0.001)</f>
        <v/>
      </c>
    </row>
    <row r="171" spans="11:11" ht="25" customHeight="1">
      <c r="K171" s="86" t="str">
        <f>IF(F171="","",MAX($K$5:K170)+0.001)</f>
        <v/>
      </c>
    </row>
    <row r="172" spans="11:11" ht="25" customHeight="1">
      <c r="K172" s="86" t="str">
        <f>IF(F172="","",MAX($K$5:K171)+0.001)</f>
        <v/>
      </c>
    </row>
    <row r="242" spans="11:11" ht="25" customHeight="1">
      <c r="K242" s="146"/>
    </row>
    <row r="243" spans="11:11" ht="25" customHeight="1">
      <c r="K243" s="158"/>
    </row>
    <row r="244" spans="11:11" ht="25" customHeight="1">
      <c r="K244" s="158"/>
    </row>
  </sheetData>
  <mergeCells count="4">
    <mergeCell ref="B1:H1"/>
    <mergeCell ref="B86:G86"/>
    <mergeCell ref="B43:G43"/>
    <mergeCell ref="B45:G45"/>
  </mergeCells>
  <conditionalFormatting sqref="G1:H1048576">
    <cfRule type="containsText" dxfId="68" priority="1" stopIfTrue="1" operator="containsText" text="AMOUNT">
      <formula>NOT(ISERROR(SEARCH("AMOUNT",G1)))</formula>
    </cfRule>
    <cfRule type="containsText" dxfId="67" priority="2" operator="containsText" text="RATE">
      <formula>NOT(ISERROR(SEARCH("RATE",G1)))</formula>
    </cfRule>
    <cfRule type="containsText" dxfId="66" priority="3"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43" max="8" man="1"/>
  </rowBreaks>
  <ignoredErrors>
    <ignoredError sqref="K12" formula="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222C9C-F0F9-4DE6-AAA1-49C9711793E6}">
  <sheetPr>
    <tabColor theme="5"/>
  </sheetPr>
  <dimension ref="B1:K275"/>
  <sheetViews>
    <sheetView view="pageBreakPreview" topLeftCell="C135" zoomScale="70" zoomScaleNormal="100" zoomScaleSheetLayoutView="70" workbookViewId="0">
      <selection activeCell="Q134" sqref="Q134"/>
    </sheetView>
  </sheetViews>
  <sheetFormatPr baseColWidth="10" defaultColWidth="8.66406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8.6640625" style="48"/>
    <col min="11" max="11" width="14.6640625" style="86" customWidth="1"/>
    <col min="12" max="16384" width="8.6640625" style="48"/>
  </cols>
  <sheetData>
    <row r="1" spans="2:11" s="44" customFormat="1" ht="25" customHeight="1">
      <c r="B1" s="379" t="s">
        <v>512</v>
      </c>
      <c r="C1" s="380"/>
      <c r="D1" s="380"/>
      <c r="E1" s="380"/>
      <c r="F1" s="380"/>
      <c r="G1" s="380"/>
      <c r="H1" s="381"/>
      <c r="I1" s="76"/>
      <c r="K1" s="77"/>
    </row>
    <row r="2" spans="2:11" ht="25" customHeight="1">
      <c r="B2" s="45" t="s">
        <v>1</v>
      </c>
      <c r="C2" s="45" t="s">
        <v>2</v>
      </c>
      <c r="D2" s="45" t="s">
        <v>3</v>
      </c>
      <c r="E2" s="46" t="s">
        <v>4</v>
      </c>
      <c r="F2" s="95" t="s">
        <v>5</v>
      </c>
      <c r="G2" s="47" t="s">
        <v>6</v>
      </c>
      <c r="H2" s="47" t="s">
        <v>7</v>
      </c>
      <c r="I2" s="78"/>
      <c r="K2" s="79" t="s">
        <v>499</v>
      </c>
    </row>
    <row r="3" spans="2:11" ht="30">
      <c r="B3" s="101" t="s">
        <v>513</v>
      </c>
      <c r="C3" s="98" t="s">
        <v>177</v>
      </c>
      <c r="D3" s="87" t="s">
        <v>178</v>
      </c>
      <c r="E3" s="55"/>
      <c r="F3" s="90"/>
      <c r="G3" s="90"/>
      <c r="H3" s="90" t="str">
        <f t="shared" ref="H3:H43" si="0">IF($F3="-","Rate Only",IF($G3="","",ROUNDUP($F3*$G3,2)))</f>
        <v/>
      </c>
      <c r="K3" s="79"/>
    </row>
    <row r="4" spans="2:11" ht="25" customHeight="1">
      <c r="B4" s="55"/>
      <c r="C4" s="55"/>
      <c r="D4" s="87"/>
      <c r="E4" s="55"/>
      <c r="F4" s="90"/>
      <c r="G4" s="90"/>
      <c r="H4" s="90" t="str">
        <f t="shared" si="0"/>
        <v/>
      </c>
    </row>
    <row r="5" spans="2:11" ht="25" customHeight="1">
      <c r="B5" s="55"/>
      <c r="C5" s="55" t="s">
        <v>181</v>
      </c>
      <c r="D5" s="87" t="s">
        <v>180</v>
      </c>
      <c r="E5" s="55"/>
      <c r="F5" s="90"/>
      <c r="G5" s="90"/>
      <c r="H5" s="90" t="str">
        <f t="shared" si="0"/>
        <v/>
      </c>
      <c r="K5" s="86" t="str">
        <f>IF(E5="","",MAX($K3:K$7)+0.001)</f>
        <v/>
      </c>
    </row>
    <row r="6" spans="2:11" ht="25" customHeight="1">
      <c r="B6" s="55"/>
      <c r="C6" s="55"/>
      <c r="D6" s="87"/>
      <c r="E6" s="55"/>
      <c r="F6" s="90"/>
      <c r="G6" s="90"/>
      <c r="H6" s="90" t="str">
        <f t="shared" si="0"/>
        <v/>
      </c>
      <c r="K6" s="86" t="str">
        <f>IF(E6="","",MAX($K4:K$7)+0.001)</f>
        <v/>
      </c>
    </row>
    <row r="7" spans="2:11" ht="25" customHeight="1">
      <c r="B7" s="55"/>
      <c r="C7" s="55" t="s">
        <v>183</v>
      </c>
      <c r="D7" s="87" t="s">
        <v>184</v>
      </c>
      <c r="E7" s="55"/>
      <c r="F7" s="90"/>
      <c r="G7" s="90"/>
      <c r="H7" s="90" t="str">
        <f t="shared" si="0"/>
        <v/>
      </c>
      <c r="K7" s="86" t="str">
        <f>IF(E7="","",MAX($K5:K$7)+0.001)</f>
        <v/>
      </c>
    </row>
    <row r="8" spans="2:11" ht="25" customHeight="1">
      <c r="B8" s="50" t="str">
        <f t="shared" ref="B8:B43" si="1">IF(K8="","","B"&amp;TEXT(ROUND(K8,3),"0.000"))</f>
        <v/>
      </c>
      <c r="C8" s="55"/>
      <c r="D8" s="87" t="s">
        <v>188</v>
      </c>
      <c r="E8" s="55"/>
      <c r="F8" s="90"/>
      <c r="G8" s="90"/>
      <c r="H8" s="90" t="str">
        <f t="shared" si="0"/>
        <v/>
      </c>
      <c r="K8" s="86" t="str">
        <f>IF(E8="","",MAX($K6:K$7)+0.001)</f>
        <v/>
      </c>
    </row>
    <row r="9" spans="2:11" ht="25" customHeight="1">
      <c r="B9" s="50" t="str">
        <f t="shared" si="1"/>
        <v>B7.001</v>
      </c>
      <c r="C9" s="55"/>
      <c r="D9" s="89" t="s">
        <v>514</v>
      </c>
      <c r="E9" s="55" t="s">
        <v>187</v>
      </c>
      <c r="F9" s="90">
        <v>146</v>
      </c>
      <c r="G9" s="171"/>
      <c r="H9" s="90" t="str">
        <f t="shared" si="0"/>
        <v/>
      </c>
      <c r="K9" s="86">
        <f>IF(E9="","",MAX($K$7:K7)+7.001)</f>
        <v>7.0010000000000003</v>
      </c>
    </row>
    <row r="10" spans="2:11" ht="25" customHeight="1">
      <c r="B10" s="50"/>
      <c r="C10" s="55"/>
      <c r="D10" s="89"/>
      <c r="E10" s="55"/>
      <c r="F10" s="90"/>
      <c r="G10" s="171"/>
      <c r="H10" s="90"/>
    </row>
    <row r="11" spans="2:11" ht="25" customHeight="1">
      <c r="B11" s="50" t="str">
        <f t="shared" si="1"/>
        <v/>
      </c>
      <c r="C11" s="55" t="s">
        <v>190</v>
      </c>
      <c r="D11" s="87" t="s">
        <v>191</v>
      </c>
      <c r="E11" s="55"/>
      <c r="F11" s="90"/>
      <c r="G11" s="90"/>
      <c r="H11" s="90" t="str">
        <f t="shared" si="0"/>
        <v/>
      </c>
      <c r="K11" s="86" t="str">
        <f>IF(E11="","",MAX($K$7:K8)+0.001)</f>
        <v/>
      </c>
    </row>
    <row r="12" spans="2:11" ht="25" customHeight="1">
      <c r="B12" s="50" t="str">
        <f t="shared" si="1"/>
        <v/>
      </c>
      <c r="C12" s="55"/>
      <c r="D12" s="87" t="s">
        <v>185</v>
      </c>
      <c r="E12" s="55"/>
      <c r="F12" s="90"/>
      <c r="G12" s="90"/>
      <c r="H12" s="90" t="str">
        <f t="shared" si="0"/>
        <v/>
      </c>
      <c r="K12" s="86" t="str">
        <f>IF(E12="","",MAX($K$7:K9)+0.001)</f>
        <v/>
      </c>
    </row>
    <row r="13" spans="2:11" ht="30">
      <c r="B13" s="50" t="str">
        <f t="shared" si="1"/>
        <v>B7.002</v>
      </c>
      <c r="C13" s="55"/>
      <c r="D13" s="89" t="s">
        <v>340</v>
      </c>
      <c r="E13" s="55" t="s">
        <v>187</v>
      </c>
      <c r="F13" s="90">
        <v>3</v>
      </c>
      <c r="G13" s="171"/>
      <c r="H13" s="90" t="str">
        <f t="shared" si="0"/>
        <v/>
      </c>
      <c r="K13" s="86">
        <f>IF(E13="","",MAX($K$7:K12)+0.001)</f>
        <v>7.0020000000000007</v>
      </c>
    </row>
    <row r="14" spans="2:11" ht="25" customHeight="1">
      <c r="B14" s="50" t="str">
        <f t="shared" si="1"/>
        <v/>
      </c>
      <c r="C14" s="55"/>
      <c r="D14" s="87" t="s">
        <v>192</v>
      </c>
      <c r="E14" s="55"/>
      <c r="F14" s="90"/>
      <c r="G14" s="90"/>
      <c r="H14" s="90" t="str">
        <f t="shared" si="0"/>
        <v/>
      </c>
      <c r="K14" s="86" t="str">
        <f>IF(E14="","",MAX($K$7:K13)+0.001)</f>
        <v/>
      </c>
    </row>
    <row r="15" spans="2:11" ht="25" customHeight="1">
      <c r="B15" s="50" t="str">
        <f t="shared" si="1"/>
        <v>B7.003</v>
      </c>
      <c r="C15" s="55"/>
      <c r="D15" s="89" t="s">
        <v>515</v>
      </c>
      <c r="E15" s="55" t="s">
        <v>187</v>
      </c>
      <c r="F15" s="90">
        <v>3</v>
      </c>
      <c r="G15" s="171"/>
      <c r="H15" s="90" t="str">
        <f t="shared" si="0"/>
        <v/>
      </c>
      <c r="K15" s="86">
        <f>IF(E15="","",MAX($K$7:K14)+0.001)</f>
        <v>7.003000000000001</v>
      </c>
    </row>
    <row r="16" spans="2:11" ht="25" customHeight="1">
      <c r="B16" s="50" t="str">
        <f t="shared" si="1"/>
        <v>B7.004</v>
      </c>
      <c r="C16" s="55"/>
      <c r="D16" s="89" t="s">
        <v>516</v>
      </c>
      <c r="E16" s="55" t="s">
        <v>187</v>
      </c>
      <c r="F16" s="90">
        <v>6</v>
      </c>
      <c r="G16" s="171"/>
      <c r="H16" s="90" t="str">
        <f t="shared" si="0"/>
        <v/>
      </c>
      <c r="K16" s="86">
        <f>IF(E16="","",MAX($K$7:K15)+0.001)</f>
        <v>7.0040000000000013</v>
      </c>
    </row>
    <row r="17" spans="2:11" ht="25" customHeight="1">
      <c r="B17" s="50" t="str">
        <f t="shared" si="1"/>
        <v>B7.005</v>
      </c>
      <c r="C17" s="55"/>
      <c r="D17" s="89" t="s">
        <v>517</v>
      </c>
      <c r="E17" s="55" t="s">
        <v>187</v>
      </c>
      <c r="F17" s="90">
        <v>2284</v>
      </c>
      <c r="G17" s="171"/>
      <c r="H17" s="90" t="str">
        <f t="shared" si="0"/>
        <v/>
      </c>
      <c r="K17" s="86">
        <f>IF(E17="","",MAX($K$7:K16)+0.001)</f>
        <v>7.0050000000000017</v>
      </c>
    </row>
    <row r="18" spans="2:11" ht="25" customHeight="1">
      <c r="B18" s="50" t="str">
        <f t="shared" si="1"/>
        <v/>
      </c>
      <c r="C18" s="55"/>
      <c r="D18" s="87" t="s">
        <v>518</v>
      </c>
      <c r="E18" s="55"/>
      <c r="F18" s="90"/>
      <c r="G18" s="90"/>
      <c r="H18" s="90" t="str">
        <f t="shared" si="0"/>
        <v/>
      </c>
      <c r="K18" s="86" t="str">
        <f>IF(E18="","",MAX($K$7:K17)+0.001)</f>
        <v/>
      </c>
    </row>
    <row r="19" spans="2:11" ht="30">
      <c r="B19" s="50" t="str">
        <f t="shared" si="1"/>
        <v>B7.006</v>
      </c>
      <c r="C19" s="55"/>
      <c r="D19" s="89" t="s">
        <v>519</v>
      </c>
      <c r="E19" s="55" t="s">
        <v>187</v>
      </c>
      <c r="F19" s="90">
        <v>150</v>
      </c>
      <c r="G19" s="171"/>
      <c r="H19" s="90" t="str">
        <f t="shared" si="0"/>
        <v/>
      </c>
      <c r="K19" s="86">
        <f>IF(E19="","",MAX($K$7:K18)+0.001)</f>
        <v>7.006000000000002</v>
      </c>
    </row>
    <row r="20" spans="2:11" ht="15">
      <c r="B20" s="50" t="str">
        <f t="shared" si="1"/>
        <v>B7.007</v>
      </c>
      <c r="C20" s="55"/>
      <c r="D20" s="89" t="s">
        <v>520</v>
      </c>
      <c r="E20" s="55" t="s">
        <v>187</v>
      </c>
      <c r="F20" s="90">
        <v>4</v>
      </c>
      <c r="G20" s="171"/>
      <c r="H20" s="90" t="str">
        <f t="shared" si="0"/>
        <v/>
      </c>
      <c r="K20" s="86">
        <f>IF(E20="","",MAX($K$7:K19)+0.001)</f>
        <v>7.0070000000000023</v>
      </c>
    </row>
    <row r="21" spans="2:11" ht="25" customHeight="1">
      <c r="B21" s="50" t="str">
        <f t="shared" si="1"/>
        <v/>
      </c>
      <c r="C21" s="55"/>
      <c r="D21" s="87" t="s">
        <v>195</v>
      </c>
      <c r="E21" s="55"/>
      <c r="F21" s="90"/>
      <c r="G21" s="90"/>
      <c r="H21" s="90" t="str">
        <f t="shared" si="0"/>
        <v/>
      </c>
      <c r="K21" s="86" t="str">
        <f>IF(E21="","",MAX($K$7:K20)+0.001)</f>
        <v/>
      </c>
    </row>
    <row r="22" spans="2:11" ht="25" customHeight="1">
      <c r="B22" s="50" t="str">
        <f t="shared" si="1"/>
        <v>B7.008</v>
      </c>
      <c r="C22" s="55"/>
      <c r="D22" s="89" t="s">
        <v>521</v>
      </c>
      <c r="E22" s="55" t="s">
        <v>187</v>
      </c>
      <c r="F22" s="90">
        <v>71</v>
      </c>
      <c r="G22" s="171"/>
      <c r="H22" s="90" t="str">
        <f t="shared" si="0"/>
        <v/>
      </c>
      <c r="K22" s="86">
        <f>IF(E22="","",MAX($K$7:K21)+0.001)</f>
        <v>7.0080000000000027</v>
      </c>
    </row>
    <row r="23" spans="2:11" ht="25" customHeight="1">
      <c r="B23" s="50" t="str">
        <f t="shared" si="1"/>
        <v/>
      </c>
      <c r="C23" s="55"/>
      <c r="D23" s="66"/>
      <c r="E23" s="55"/>
      <c r="F23" s="90"/>
      <c r="G23" s="90"/>
      <c r="H23" s="90" t="str">
        <f t="shared" si="0"/>
        <v/>
      </c>
      <c r="K23" s="86" t="str">
        <f>IF(E23="","",MAX($K$7:K22)+0.001)</f>
        <v/>
      </c>
    </row>
    <row r="24" spans="2:11" ht="25" customHeight="1">
      <c r="B24" s="50" t="str">
        <f t="shared" si="1"/>
        <v/>
      </c>
      <c r="C24" s="55" t="s">
        <v>197</v>
      </c>
      <c r="D24" s="87" t="s">
        <v>198</v>
      </c>
      <c r="E24" s="55"/>
      <c r="F24" s="90"/>
      <c r="G24" s="90"/>
      <c r="H24" s="90" t="str">
        <f t="shared" si="0"/>
        <v/>
      </c>
      <c r="K24" s="86" t="str">
        <f>IF(E24="","",MAX($K$7:K23)+0.001)</f>
        <v/>
      </c>
    </row>
    <row r="25" spans="2:11" ht="25" customHeight="1">
      <c r="B25" s="50" t="str">
        <f t="shared" si="1"/>
        <v>B7.009</v>
      </c>
      <c r="C25" s="55"/>
      <c r="D25" s="89" t="s">
        <v>346</v>
      </c>
      <c r="E25" s="55" t="s">
        <v>200</v>
      </c>
      <c r="F25" s="90">
        <v>82</v>
      </c>
      <c r="G25" s="171"/>
      <c r="H25" s="90" t="str">
        <f t="shared" si="0"/>
        <v/>
      </c>
      <c r="K25" s="86">
        <f>IF(E25="","",MAX($K$7:K24)+0.001)</f>
        <v>7.009000000000003</v>
      </c>
    </row>
    <row r="26" spans="2:11" ht="25" customHeight="1">
      <c r="B26" s="50" t="str">
        <f t="shared" si="1"/>
        <v>B7.010</v>
      </c>
      <c r="C26" s="55"/>
      <c r="D26" s="89" t="s">
        <v>522</v>
      </c>
      <c r="E26" s="55" t="s">
        <v>200</v>
      </c>
      <c r="F26" s="90">
        <v>48</v>
      </c>
      <c r="G26" s="171"/>
      <c r="H26" s="90" t="str">
        <f t="shared" si="0"/>
        <v/>
      </c>
      <c r="K26" s="86">
        <f>IF(E26="","",MAX($K$7:K25)+0.001)</f>
        <v>7.0100000000000033</v>
      </c>
    </row>
    <row r="27" spans="2:11" ht="25" customHeight="1">
      <c r="B27" s="50"/>
      <c r="C27" s="55"/>
      <c r="D27" s="66"/>
      <c r="E27" s="55"/>
      <c r="F27" s="90"/>
      <c r="G27" s="171"/>
      <c r="H27" s="90" t="str">
        <f t="shared" si="0"/>
        <v/>
      </c>
      <c r="K27" s="86" t="str">
        <f>IF(E27="","",MAX($K$7:K26)+0.001)</f>
        <v/>
      </c>
    </row>
    <row r="28" spans="2:11" ht="25" customHeight="1">
      <c r="B28" s="50" t="str">
        <f>IF(K28="","","B"&amp;TEXT(ROUND(K28,3),"0.000"))</f>
        <v/>
      </c>
      <c r="C28" s="55" t="s">
        <v>403</v>
      </c>
      <c r="D28" s="87" t="s">
        <v>202</v>
      </c>
      <c r="E28" s="55"/>
      <c r="F28" s="90"/>
      <c r="G28" s="90"/>
      <c r="H28" s="90" t="str">
        <f t="shared" si="0"/>
        <v/>
      </c>
      <c r="K28" s="86" t="str">
        <f>IF(E28="","",MAX($K$7:K27)+0.001)</f>
        <v/>
      </c>
    </row>
    <row r="29" spans="2:11" ht="45">
      <c r="B29" s="50" t="str">
        <f>IF(K29="","","B"&amp;TEXT(ROUND(K29,3),"0.000"))</f>
        <v/>
      </c>
      <c r="C29" s="55"/>
      <c r="D29" s="87" t="s">
        <v>523</v>
      </c>
      <c r="E29" s="55"/>
      <c r="F29" s="90"/>
      <c r="G29" s="90"/>
      <c r="H29" s="90" t="str">
        <f t="shared" si="0"/>
        <v/>
      </c>
      <c r="K29" s="86" t="str">
        <f>IF(E29="","",MAX($K$7:K28)+0.001)</f>
        <v/>
      </c>
    </row>
    <row r="30" spans="2:11" ht="25" customHeight="1">
      <c r="B30" s="50" t="str">
        <f>IF(K30="","","B"&amp;TEXT(ROUND(K30,3),"0.000"))</f>
        <v>B7.011</v>
      </c>
      <c r="C30" s="55"/>
      <c r="D30" s="89" t="s">
        <v>524</v>
      </c>
      <c r="E30" s="55" t="s">
        <v>373</v>
      </c>
      <c r="F30" s="90">
        <v>3</v>
      </c>
      <c r="G30" s="171"/>
      <c r="H30" s="90" t="str">
        <f t="shared" si="0"/>
        <v/>
      </c>
      <c r="K30" s="86">
        <f>IF(E30="","",MAX($K$7:K29)+0.001)</f>
        <v>7.0110000000000037</v>
      </c>
    </row>
    <row r="31" spans="2:11" ht="25" customHeight="1">
      <c r="B31" s="50" t="str">
        <f>IF(K31="","","B"&amp;TEXT(ROUND(K31,3),"0.000"))</f>
        <v/>
      </c>
      <c r="C31" s="55"/>
      <c r="D31" s="66"/>
      <c r="E31" s="55"/>
      <c r="F31" s="90"/>
      <c r="G31" s="90"/>
      <c r="H31" s="90" t="str">
        <f t="shared" si="0"/>
        <v/>
      </c>
      <c r="K31" s="86" t="str">
        <f>IF(E31="","",MAX($K$7:K30)+0.001)</f>
        <v/>
      </c>
    </row>
    <row r="32" spans="2:11" ht="25" customHeight="1">
      <c r="B32" s="50" t="str">
        <f>IF(K32="","","B"&amp;TEXT(ROUND(K32,3),"0.000"))</f>
        <v/>
      </c>
      <c r="C32" s="55" t="s">
        <v>216</v>
      </c>
      <c r="D32" s="87" t="s">
        <v>215</v>
      </c>
      <c r="E32" s="55"/>
      <c r="F32" s="90"/>
      <c r="G32" s="90"/>
      <c r="H32" s="90" t="str">
        <f t="shared" si="0"/>
        <v/>
      </c>
      <c r="K32" s="86" t="str">
        <f>IF(E32="","",MAX($K$7:K31)+0.001)</f>
        <v/>
      </c>
    </row>
    <row r="33" spans="2:11" ht="25" customHeight="1">
      <c r="B33" s="50"/>
      <c r="C33" s="55"/>
      <c r="D33" s="87"/>
      <c r="E33" s="55"/>
      <c r="F33" s="90"/>
      <c r="G33" s="90"/>
      <c r="H33" s="90" t="str">
        <f t="shared" si="0"/>
        <v/>
      </c>
      <c r="K33" s="86" t="str">
        <f>IF(E33="","",MAX($K$7:K32)+0.001)</f>
        <v/>
      </c>
    </row>
    <row r="34" spans="2:11" ht="25" customHeight="1">
      <c r="B34" s="50"/>
      <c r="C34" s="55"/>
      <c r="D34" s="87" t="s">
        <v>218</v>
      </c>
      <c r="E34" s="55"/>
      <c r="F34" s="90"/>
      <c r="G34" s="90"/>
      <c r="H34" s="90" t="str">
        <f t="shared" si="0"/>
        <v/>
      </c>
      <c r="K34" s="86" t="str">
        <f>IF(E34="","",MAX($K$7:K33)+0.001)</f>
        <v/>
      </c>
    </row>
    <row r="35" spans="2:11" ht="25" customHeight="1">
      <c r="B35" s="50" t="str">
        <f t="shared" ref="B35:B42" si="2">IF(K35="","","B"&amp;TEXT(ROUND(K35,3),"0.000"))</f>
        <v>B7.012</v>
      </c>
      <c r="C35" s="55"/>
      <c r="D35" s="89" t="s">
        <v>219</v>
      </c>
      <c r="E35" s="55" t="s">
        <v>220</v>
      </c>
      <c r="F35" s="90">
        <v>10.26</v>
      </c>
      <c r="G35" s="171"/>
      <c r="H35" s="90" t="str">
        <f t="shared" si="0"/>
        <v/>
      </c>
      <c r="K35" s="86">
        <f>IF(E35="","",MAX($K$7:K34)+0.001)</f>
        <v>7.012000000000004</v>
      </c>
    </row>
    <row r="36" spans="2:11" ht="25" customHeight="1">
      <c r="B36" s="50" t="str">
        <f t="shared" si="2"/>
        <v/>
      </c>
      <c r="C36" s="55"/>
      <c r="D36" s="66"/>
      <c r="E36" s="55"/>
      <c r="F36" s="90"/>
      <c r="G36" s="90"/>
      <c r="H36" s="90" t="str">
        <f t="shared" si="0"/>
        <v/>
      </c>
      <c r="K36" s="86" t="str">
        <f>IF(E36="","",MAX($K$7:K35)+0.001)</f>
        <v/>
      </c>
    </row>
    <row r="37" spans="2:11" ht="25" customHeight="1">
      <c r="B37" s="50" t="str">
        <f t="shared" si="2"/>
        <v/>
      </c>
      <c r="C37" s="55" t="s">
        <v>12</v>
      </c>
      <c r="D37" s="87" t="s">
        <v>221</v>
      </c>
      <c r="E37" s="55"/>
      <c r="F37" s="90"/>
      <c r="G37" s="90"/>
      <c r="H37" s="90" t="str">
        <f t="shared" si="0"/>
        <v/>
      </c>
      <c r="K37" s="86" t="str">
        <f>IF(E37="","",MAX($K$7:K36)+0.001)</f>
        <v/>
      </c>
    </row>
    <row r="38" spans="2:11" ht="25" customHeight="1">
      <c r="B38" s="50" t="str">
        <f t="shared" si="2"/>
        <v>B7.013</v>
      </c>
      <c r="C38" s="55"/>
      <c r="D38" s="89" t="s">
        <v>219</v>
      </c>
      <c r="E38" s="55" t="s">
        <v>220</v>
      </c>
      <c r="F38" s="90">
        <v>10.26</v>
      </c>
      <c r="G38" s="171"/>
      <c r="H38" s="90" t="str">
        <f t="shared" si="0"/>
        <v/>
      </c>
      <c r="K38" s="86">
        <f>IF(E38="","",MAX($K$7:K37)+0.001)</f>
        <v>7.0130000000000043</v>
      </c>
    </row>
    <row r="39" spans="2:11" ht="25" customHeight="1">
      <c r="B39" s="50" t="str">
        <f t="shared" si="2"/>
        <v>B7.014</v>
      </c>
      <c r="C39" s="55"/>
      <c r="D39" s="89" t="s">
        <v>222</v>
      </c>
      <c r="E39" s="55" t="s">
        <v>220</v>
      </c>
      <c r="F39" s="90">
        <v>10.26</v>
      </c>
      <c r="G39" s="171"/>
      <c r="H39" s="90" t="str">
        <f t="shared" si="0"/>
        <v/>
      </c>
      <c r="K39" s="86">
        <f>IF(E39="","",MAX($K$7:K38)+0.001)</f>
        <v>7.0140000000000047</v>
      </c>
    </row>
    <row r="40" spans="2:11" ht="25" customHeight="1">
      <c r="B40" s="50" t="str">
        <f t="shared" si="2"/>
        <v>B7.015</v>
      </c>
      <c r="C40" s="55"/>
      <c r="D40" s="89" t="s">
        <v>223</v>
      </c>
      <c r="E40" s="55" t="s">
        <v>220</v>
      </c>
      <c r="F40" s="90">
        <v>10.26</v>
      </c>
      <c r="G40" s="171"/>
      <c r="H40" s="90" t="str">
        <f t="shared" si="0"/>
        <v/>
      </c>
      <c r="K40" s="86">
        <f>IF(E40="","",MAX($K$7:K39)+0.001)</f>
        <v>7.015000000000005</v>
      </c>
    </row>
    <row r="41" spans="2:11" ht="25" customHeight="1">
      <c r="B41" s="50" t="str">
        <f t="shared" si="2"/>
        <v>B7.016</v>
      </c>
      <c r="C41" s="55"/>
      <c r="D41" s="89" t="s">
        <v>224</v>
      </c>
      <c r="E41" s="55" t="s">
        <v>220</v>
      </c>
      <c r="F41" s="90">
        <v>41.019999999999996</v>
      </c>
      <c r="G41" s="171"/>
      <c r="H41" s="90" t="str">
        <f t="shared" si="0"/>
        <v/>
      </c>
      <c r="K41" s="86">
        <f>IF(E41="","",MAX($K$7:K40)+0.001)</f>
        <v>7.0160000000000053</v>
      </c>
    </row>
    <row r="42" spans="2:11" ht="25" customHeight="1">
      <c r="B42" s="50" t="str">
        <f t="shared" si="2"/>
        <v>B7.017</v>
      </c>
      <c r="C42" s="55"/>
      <c r="D42" s="89" t="s">
        <v>225</v>
      </c>
      <c r="E42" s="55" t="s">
        <v>220</v>
      </c>
      <c r="F42" s="90">
        <v>30.76</v>
      </c>
      <c r="G42" s="171"/>
      <c r="H42" s="90" t="str">
        <f t="shared" si="0"/>
        <v/>
      </c>
      <c r="K42" s="86">
        <f>IF(E42="","",MAX($K$7:K41)+0.001)</f>
        <v>7.0170000000000057</v>
      </c>
    </row>
    <row r="43" spans="2:11" ht="25" customHeight="1">
      <c r="B43" s="50" t="str">
        <f t="shared" si="1"/>
        <v/>
      </c>
      <c r="C43" s="55"/>
      <c r="D43" s="66"/>
      <c r="E43" s="55"/>
      <c r="F43" s="90"/>
      <c r="G43" s="90"/>
      <c r="H43" s="90" t="str">
        <f t="shared" si="0"/>
        <v/>
      </c>
      <c r="K43" s="86" t="str">
        <f>IF(E43="","",MAX($K$7:K42)+0.001)</f>
        <v/>
      </c>
    </row>
    <row r="44" spans="2:11" ht="25" customHeight="1">
      <c r="B44" s="368" t="s">
        <v>62</v>
      </c>
      <c r="C44" s="368"/>
      <c r="D44" s="368"/>
      <c r="E44" s="368"/>
      <c r="F44" s="368"/>
      <c r="G44" s="368"/>
      <c r="H44" s="47">
        <f>SUM(H3:H43)</f>
        <v>0</v>
      </c>
      <c r="I44" s="78"/>
      <c r="K44" s="86" t="str">
        <f>IF(E44="","",MAX($K$7:K43)+0.001)</f>
        <v/>
      </c>
    </row>
    <row r="45" spans="2:11" ht="25" customHeight="1">
      <c r="B45" s="45" t="s">
        <v>226</v>
      </c>
      <c r="C45" s="45" t="s">
        <v>2</v>
      </c>
      <c r="D45" s="45" t="s">
        <v>3</v>
      </c>
      <c r="E45" s="46" t="s">
        <v>4</v>
      </c>
      <c r="F45" s="95" t="s">
        <v>5</v>
      </c>
      <c r="G45" s="47" t="s">
        <v>6</v>
      </c>
      <c r="H45" s="47" t="s">
        <v>7</v>
      </c>
      <c r="I45" s="78"/>
    </row>
    <row r="46" spans="2:11" ht="25" customHeight="1">
      <c r="B46" s="377" t="s">
        <v>64</v>
      </c>
      <c r="C46" s="377"/>
      <c r="D46" s="377"/>
      <c r="E46" s="377"/>
      <c r="F46" s="377"/>
      <c r="G46" s="377"/>
      <c r="H46" s="47">
        <f>H44</f>
        <v>0</v>
      </c>
      <c r="I46" s="78"/>
      <c r="K46" s="86" t="str">
        <f>IF(E46="","",MAX($K$7:K45)+0.001)</f>
        <v/>
      </c>
    </row>
    <row r="47" spans="2:11" ht="25" customHeight="1">
      <c r="B47" s="98"/>
      <c r="C47" s="97"/>
      <c r="D47" s="97"/>
      <c r="E47" s="97"/>
      <c r="F47" s="100"/>
      <c r="G47" s="97"/>
      <c r="H47" s="107"/>
      <c r="I47" s="78"/>
      <c r="K47" s="86" t="str">
        <f>IF(E47="","",MAX($K$7:K46)+0.001)</f>
        <v/>
      </c>
    </row>
    <row r="48" spans="2:11" ht="25" customHeight="1">
      <c r="B48" s="50" t="str">
        <f t="shared" ref="B48:B55" si="3">IF(K48="","","B"&amp;TEXT(ROUND(K48,3),"0.000"))</f>
        <v/>
      </c>
      <c r="C48" s="55" t="s">
        <v>231</v>
      </c>
      <c r="D48" s="87" t="s">
        <v>230</v>
      </c>
      <c r="E48" s="55"/>
      <c r="F48" s="90"/>
      <c r="G48" s="90"/>
      <c r="H48" s="90" t="str">
        <f t="shared" ref="H48:H84" si="4">IF($F48="-","Rate Only",IF($G48="","",ROUNDUP($F48*$G48,2)))</f>
        <v/>
      </c>
      <c r="K48" s="86" t="str">
        <f>IF(E48="","",MAX($K$7:K47)+0.001)</f>
        <v/>
      </c>
    </row>
    <row r="49" spans="2:11" ht="25" customHeight="1">
      <c r="B49" s="50" t="str">
        <f t="shared" si="3"/>
        <v/>
      </c>
      <c r="C49" s="55"/>
      <c r="D49" s="87"/>
      <c r="E49" s="55"/>
      <c r="F49" s="90"/>
      <c r="G49" s="90"/>
      <c r="H49" s="90" t="str">
        <f t="shared" si="4"/>
        <v/>
      </c>
      <c r="K49" s="86" t="str">
        <f>IF(E49="","",MAX($K$7:K48)+0.001)</f>
        <v/>
      </c>
    </row>
    <row r="50" spans="2:11" ht="25" customHeight="1">
      <c r="B50" s="50" t="str">
        <f t="shared" si="3"/>
        <v/>
      </c>
      <c r="C50" s="55" t="s">
        <v>61</v>
      </c>
      <c r="D50" s="87" t="s">
        <v>356</v>
      </c>
      <c r="E50" s="55"/>
      <c r="F50" s="90"/>
      <c r="G50" s="90"/>
      <c r="H50" s="90" t="str">
        <f t="shared" si="4"/>
        <v/>
      </c>
      <c r="K50" s="86" t="str">
        <f>IF(E50="","",MAX($K$7:K49)+0.001)</f>
        <v/>
      </c>
    </row>
    <row r="51" spans="2:11" ht="25" customHeight="1">
      <c r="B51" s="50" t="str">
        <f t="shared" si="3"/>
        <v>B7.018</v>
      </c>
      <c r="C51" s="55"/>
      <c r="D51" s="89" t="s">
        <v>357</v>
      </c>
      <c r="E51" s="55" t="s">
        <v>164</v>
      </c>
      <c r="F51" s="90">
        <v>143</v>
      </c>
      <c r="G51" s="171"/>
      <c r="H51" s="90" t="str">
        <f t="shared" si="4"/>
        <v/>
      </c>
      <c r="K51" s="86">
        <f>IF(E51="","",MAX($K$7:K50)+0.001)</f>
        <v>7.018000000000006</v>
      </c>
    </row>
    <row r="52" spans="2:11" ht="25" customHeight="1">
      <c r="B52" s="50" t="str">
        <f t="shared" si="3"/>
        <v/>
      </c>
      <c r="C52" s="55"/>
      <c r="D52" s="87"/>
      <c r="E52" s="55"/>
      <c r="F52" s="90"/>
      <c r="G52" s="90"/>
      <c r="H52" s="90" t="str">
        <f t="shared" si="4"/>
        <v/>
      </c>
      <c r="K52" s="86" t="str">
        <f>IF(E52="","",MAX($K$7:K51)+0.001)</f>
        <v/>
      </c>
    </row>
    <row r="53" spans="2:11" ht="25" customHeight="1">
      <c r="B53" s="50" t="str">
        <f t="shared" si="3"/>
        <v/>
      </c>
      <c r="C53" s="55" t="s">
        <v>61</v>
      </c>
      <c r="D53" s="87" t="s">
        <v>233</v>
      </c>
      <c r="E53" s="55"/>
      <c r="F53" s="90"/>
      <c r="G53" s="90"/>
      <c r="H53" s="90" t="str">
        <f t="shared" si="4"/>
        <v/>
      </c>
      <c r="K53" s="86" t="str">
        <f>IF(E53="","",MAX($K$7:K52)+0.001)</f>
        <v/>
      </c>
    </row>
    <row r="54" spans="2:11" ht="30">
      <c r="B54" s="50" t="str">
        <f t="shared" si="3"/>
        <v>B7.019</v>
      </c>
      <c r="C54" s="55"/>
      <c r="D54" s="89" t="s">
        <v>358</v>
      </c>
      <c r="E54" s="55" t="s">
        <v>164</v>
      </c>
      <c r="F54" s="90">
        <v>25</v>
      </c>
      <c r="G54" s="171"/>
      <c r="H54" s="90" t="str">
        <f t="shared" si="4"/>
        <v/>
      </c>
      <c r="K54" s="86">
        <f>IF(E54="","",MAX($K$7:K53)+0.001)</f>
        <v>7.0190000000000063</v>
      </c>
    </row>
    <row r="55" spans="2:11" ht="45">
      <c r="B55" s="50" t="str">
        <f t="shared" si="3"/>
        <v>B7.020</v>
      </c>
      <c r="C55" s="55"/>
      <c r="D55" s="89" t="s">
        <v>525</v>
      </c>
      <c r="E55" s="55" t="s">
        <v>187</v>
      </c>
      <c r="F55" s="90">
        <v>8</v>
      </c>
      <c r="G55" s="171"/>
      <c r="H55" s="90" t="str">
        <f t="shared" si="4"/>
        <v/>
      </c>
      <c r="K55" s="86">
        <f>IF(E55="","",MAX($K$7:K54)+0.001)</f>
        <v>7.0200000000000067</v>
      </c>
    </row>
    <row r="56" spans="2:11" ht="25" customHeight="1">
      <c r="B56" s="50"/>
      <c r="C56" s="55"/>
      <c r="D56" s="66"/>
      <c r="E56" s="55"/>
      <c r="F56" s="90"/>
      <c r="G56" s="90"/>
      <c r="H56" s="90" t="str">
        <f t="shared" si="4"/>
        <v/>
      </c>
      <c r="K56" s="86" t="str">
        <f>IF(E56="","",MAX($K$7:K55)+0.001)</f>
        <v/>
      </c>
    </row>
    <row r="57" spans="2:11" ht="30">
      <c r="B57" s="50" t="str">
        <f t="shared" ref="B57:B62" si="5">IF(K57="","","B"&amp;TEXT(ROUND(K57,3),"0.000"))</f>
        <v/>
      </c>
      <c r="C57" s="55" t="s">
        <v>65</v>
      </c>
      <c r="D57" s="87" t="s">
        <v>526</v>
      </c>
      <c r="E57" s="55"/>
      <c r="F57" s="90"/>
      <c r="G57" s="90"/>
      <c r="H57" s="90" t="str">
        <f t="shared" si="4"/>
        <v/>
      </c>
      <c r="K57" s="86" t="str">
        <f>IF(E57="","",MAX($K$7:K56)+0.001)</f>
        <v/>
      </c>
    </row>
    <row r="58" spans="2:11" ht="25" customHeight="1">
      <c r="B58" s="50" t="str">
        <f t="shared" si="5"/>
        <v>B7.021</v>
      </c>
      <c r="C58" s="55"/>
      <c r="D58" s="89" t="s">
        <v>236</v>
      </c>
      <c r="E58" s="55" t="s">
        <v>187</v>
      </c>
      <c r="F58" s="90">
        <v>33</v>
      </c>
      <c r="G58" s="171"/>
      <c r="H58" s="90" t="str">
        <f t="shared" si="4"/>
        <v/>
      </c>
      <c r="K58" s="86">
        <f>IF(E58="","",MAX($K$7:K57)+0.001)</f>
        <v>7.021000000000007</v>
      </c>
    </row>
    <row r="59" spans="2:11" ht="25" customHeight="1">
      <c r="B59" s="50" t="str">
        <f t="shared" si="5"/>
        <v/>
      </c>
      <c r="C59" s="55"/>
      <c r="D59" s="66"/>
      <c r="E59" s="55"/>
      <c r="F59" s="90"/>
      <c r="G59" s="90"/>
      <c r="H59" s="90" t="str">
        <f t="shared" si="4"/>
        <v/>
      </c>
      <c r="K59" s="86" t="str">
        <f>IF(E59="","",MAX($K$7:K58)+0.001)</f>
        <v/>
      </c>
    </row>
    <row r="60" spans="2:11" ht="30">
      <c r="B60" s="50" t="str">
        <f t="shared" si="5"/>
        <v/>
      </c>
      <c r="C60" s="55" t="s">
        <v>90</v>
      </c>
      <c r="D60" s="87" t="s">
        <v>237</v>
      </c>
      <c r="E60" s="55"/>
      <c r="F60" s="90"/>
      <c r="G60" s="90"/>
      <c r="H60" s="90" t="str">
        <f t="shared" si="4"/>
        <v/>
      </c>
      <c r="K60" s="86" t="str">
        <f>IF(E60="","",MAX($K$7:K59)+0.001)</f>
        <v/>
      </c>
    </row>
    <row r="61" spans="2:11" ht="25" customHeight="1">
      <c r="B61" s="50" t="str">
        <f t="shared" si="5"/>
        <v>B7.022</v>
      </c>
      <c r="C61" s="55"/>
      <c r="D61" s="89" t="s">
        <v>238</v>
      </c>
      <c r="E61" s="55" t="s">
        <v>164</v>
      </c>
      <c r="F61" s="171" t="s">
        <v>239</v>
      </c>
      <c r="G61" s="171"/>
      <c r="H61" s="90" t="str">
        <f t="shared" si="4"/>
        <v>Rate Only</v>
      </c>
      <c r="I61" s="93"/>
      <c r="K61" s="86">
        <f>IF(E61="","",MAX($K$7:K60)+0.001)</f>
        <v>7.0220000000000073</v>
      </c>
    </row>
    <row r="62" spans="2:11" ht="25" customHeight="1">
      <c r="B62" s="50" t="str">
        <f t="shared" si="5"/>
        <v/>
      </c>
      <c r="C62" s="55"/>
      <c r="D62" s="66"/>
      <c r="E62" s="55"/>
      <c r="F62" s="90"/>
      <c r="G62" s="90"/>
      <c r="H62" s="90" t="str">
        <f t="shared" si="4"/>
        <v/>
      </c>
      <c r="K62" s="86" t="str">
        <f>IF(E62="","",MAX($K$7:K61)+0.001)</f>
        <v/>
      </c>
    </row>
    <row r="63" spans="2:11" ht="30">
      <c r="B63" s="50"/>
      <c r="C63" s="55" t="s">
        <v>90</v>
      </c>
      <c r="D63" s="87" t="s">
        <v>240</v>
      </c>
      <c r="E63" s="55"/>
      <c r="F63" s="90"/>
      <c r="G63" s="90"/>
      <c r="H63" s="90" t="str">
        <f t="shared" si="4"/>
        <v/>
      </c>
      <c r="K63" s="86" t="str">
        <f>IF(E63="","",MAX($K$7:K62)+0.001)</f>
        <v/>
      </c>
    </row>
    <row r="64" spans="2:11" ht="25" customHeight="1">
      <c r="B64" s="50"/>
      <c r="C64" s="55"/>
      <c r="D64" s="89" t="s">
        <v>238</v>
      </c>
      <c r="E64" s="55" t="s">
        <v>164</v>
      </c>
      <c r="F64" s="90">
        <v>789</v>
      </c>
      <c r="G64" s="171"/>
      <c r="H64" s="90" t="str">
        <f t="shared" si="4"/>
        <v/>
      </c>
      <c r="K64" s="86">
        <f>IF(E64="","",MAX($K$7:K63)+0.001)</f>
        <v>7.0230000000000077</v>
      </c>
    </row>
    <row r="65" spans="2:11" ht="25" customHeight="1">
      <c r="B65" s="50"/>
      <c r="C65" s="55"/>
      <c r="D65" s="66"/>
      <c r="E65" s="55"/>
      <c r="F65" s="90"/>
      <c r="G65" s="90"/>
      <c r="H65" s="90" t="str">
        <f t="shared" si="4"/>
        <v/>
      </c>
      <c r="K65" s="86" t="str">
        <f>IF(E65="","",MAX($K$7:K64)+0.001)</f>
        <v/>
      </c>
    </row>
    <row r="66" spans="2:11" ht="30">
      <c r="B66" s="50"/>
      <c r="C66" s="55" t="s">
        <v>90</v>
      </c>
      <c r="D66" s="87" t="s">
        <v>242</v>
      </c>
      <c r="E66" s="55"/>
      <c r="F66" s="90"/>
      <c r="G66" s="90"/>
      <c r="H66" s="90" t="str">
        <f t="shared" si="4"/>
        <v/>
      </c>
      <c r="K66" s="86" t="str">
        <f>IF(E66="","",MAX($K$7:K65)+0.001)</f>
        <v/>
      </c>
    </row>
    <row r="67" spans="2:11" ht="25" customHeight="1">
      <c r="B67" s="50"/>
      <c r="C67" s="55"/>
      <c r="D67" s="89" t="s">
        <v>241</v>
      </c>
      <c r="E67" s="55" t="s">
        <v>164</v>
      </c>
      <c r="F67" s="171" t="s">
        <v>239</v>
      </c>
      <c r="G67" s="171"/>
      <c r="H67" s="90" t="str">
        <f t="shared" si="4"/>
        <v>Rate Only</v>
      </c>
      <c r="I67" s="93"/>
      <c r="K67" s="86">
        <f>IF(E67="","",MAX($K$7:K66)+0.001)</f>
        <v>7.024000000000008</v>
      </c>
    </row>
    <row r="68" spans="2:11" ht="25" customHeight="1">
      <c r="B68" s="50"/>
      <c r="C68" s="55"/>
      <c r="D68" s="66"/>
      <c r="E68" s="55"/>
      <c r="F68" s="90"/>
      <c r="G68" s="171"/>
      <c r="H68" s="90" t="str">
        <f t="shared" si="4"/>
        <v/>
      </c>
      <c r="K68" s="86" t="str">
        <f>IF(E68="","",MAX($K$7:K67)+0.001)</f>
        <v/>
      </c>
    </row>
    <row r="69" spans="2:11" ht="25" customHeight="1">
      <c r="B69" s="50"/>
      <c r="C69" s="55" t="s">
        <v>92</v>
      </c>
      <c r="D69" s="87" t="s">
        <v>243</v>
      </c>
      <c r="E69" s="55"/>
      <c r="F69" s="90"/>
      <c r="G69" s="90"/>
      <c r="H69" s="90" t="str">
        <f t="shared" si="4"/>
        <v/>
      </c>
      <c r="K69" s="86" t="str">
        <f>IF(E69="","",MAX($K$7:K68)+0.001)</f>
        <v/>
      </c>
    </row>
    <row r="70" spans="2:11" ht="25" customHeight="1">
      <c r="B70" s="50"/>
      <c r="C70" s="55"/>
      <c r="D70" s="87"/>
      <c r="E70" s="55"/>
      <c r="F70" s="90"/>
      <c r="G70" s="90"/>
      <c r="H70" s="90" t="str">
        <f t="shared" si="4"/>
        <v/>
      </c>
      <c r="K70" s="86" t="str">
        <f>IF(E70="","",MAX($K$7:K69)+0.001)</f>
        <v/>
      </c>
    </row>
    <row r="71" spans="2:11" ht="25" customHeight="1">
      <c r="B71" s="50"/>
      <c r="C71" s="55"/>
      <c r="D71" s="87" t="s">
        <v>244</v>
      </c>
      <c r="E71" s="55"/>
      <c r="F71" s="90"/>
      <c r="G71" s="90"/>
      <c r="H71" s="90" t="str">
        <f t="shared" si="4"/>
        <v/>
      </c>
      <c r="K71" s="86" t="str">
        <f>IF(E71="","",MAX($K$7:K70)+0.001)</f>
        <v/>
      </c>
    </row>
    <row r="72" spans="2:11" ht="25" customHeight="1">
      <c r="B72" s="50"/>
      <c r="C72" s="55"/>
      <c r="D72" s="89" t="s">
        <v>527</v>
      </c>
      <c r="E72" s="55" t="s">
        <v>187</v>
      </c>
      <c r="F72" s="90">
        <v>39</v>
      </c>
      <c r="G72" s="171"/>
      <c r="H72" s="90" t="str">
        <f t="shared" si="4"/>
        <v/>
      </c>
      <c r="K72" s="86">
        <f>IF(E72="","",MAX($K$7:K71)+0.001)</f>
        <v>7.0250000000000083</v>
      </c>
    </row>
    <row r="73" spans="2:11" ht="25" customHeight="1">
      <c r="B73" s="50"/>
      <c r="C73" s="55"/>
      <c r="D73" s="89" t="s">
        <v>362</v>
      </c>
      <c r="E73" s="55" t="s">
        <v>187</v>
      </c>
      <c r="F73" s="90">
        <v>172</v>
      </c>
      <c r="G73" s="171"/>
      <c r="H73" s="90" t="str">
        <f t="shared" si="4"/>
        <v/>
      </c>
      <c r="K73" s="86">
        <f>IF(E73="","",MAX($K$7:K72)+0.001)</f>
        <v>7.0260000000000087</v>
      </c>
    </row>
    <row r="74" spans="2:11" ht="25" customHeight="1">
      <c r="B74" s="50"/>
      <c r="C74" s="55"/>
      <c r="D74" s="66"/>
      <c r="E74" s="55"/>
      <c r="F74" s="90"/>
      <c r="G74" s="90"/>
      <c r="H74" s="90" t="str">
        <f t="shared" si="4"/>
        <v/>
      </c>
      <c r="K74" s="86" t="str">
        <f>IF(E74="","",MAX($K$7:K73)+0.001)</f>
        <v/>
      </c>
    </row>
    <row r="75" spans="2:11" ht="25" customHeight="1">
      <c r="B75" s="50"/>
      <c r="C75" s="55"/>
      <c r="D75" s="87" t="s">
        <v>246</v>
      </c>
      <c r="E75" s="55"/>
      <c r="F75" s="90"/>
      <c r="G75" s="90"/>
      <c r="H75" s="90" t="str">
        <f t="shared" si="4"/>
        <v/>
      </c>
      <c r="K75" s="86" t="str">
        <f>IF(E75="","",MAX($K$7:K74)+0.001)</f>
        <v/>
      </c>
    </row>
    <row r="76" spans="2:11" ht="25" customHeight="1">
      <c r="B76" s="50"/>
      <c r="C76" s="55"/>
      <c r="D76" s="89" t="s">
        <v>528</v>
      </c>
      <c r="E76" s="55" t="s">
        <v>187</v>
      </c>
      <c r="F76" s="90">
        <v>1498</v>
      </c>
      <c r="G76" s="171"/>
      <c r="H76" s="90" t="str">
        <f t="shared" si="4"/>
        <v/>
      </c>
      <c r="K76" s="86">
        <f>IF(E76="","",MAX($K$7:K75)+0.001)</f>
        <v>7.027000000000009</v>
      </c>
    </row>
    <row r="77" spans="2:11" ht="25" customHeight="1">
      <c r="B77" s="50"/>
      <c r="C77" s="55"/>
      <c r="D77" s="89" t="s">
        <v>363</v>
      </c>
      <c r="E77" s="55" t="s">
        <v>187</v>
      </c>
      <c r="F77" s="90">
        <v>97</v>
      </c>
      <c r="G77" s="171"/>
      <c r="H77" s="90" t="str">
        <f t="shared" si="4"/>
        <v/>
      </c>
      <c r="K77" s="86">
        <f>IF(E77="","",MAX($K$7:K76)+0.001)</f>
        <v>7.0280000000000094</v>
      </c>
    </row>
    <row r="78" spans="2:11" ht="30">
      <c r="B78" s="50"/>
      <c r="C78" s="55"/>
      <c r="D78" s="89" t="s">
        <v>529</v>
      </c>
      <c r="E78" s="55" t="s">
        <v>187</v>
      </c>
      <c r="F78" s="90">
        <v>4</v>
      </c>
      <c r="G78" s="171"/>
      <c r="H78" s="90" t="str">
        <f t="shared" si="4"/>
        <v/>
      </c>
      <c r="K78" s="86">
        <f>IF(E78="","",MAX($K$7:K77)+0.001)</f>
        <v>7.0290000000000097</v>
      </c>
    </row>
    <row r="79" spans="2:11" ht="25" customHeight="1">
      <c r="B79" s="50"/>
      <c r="C79" s="55"/>
      <c r="D79" s="89" t="s">
        <v>530</v>
      </c>
      <c r="E79" s="55" t="s">
        <v>187</v>
      </c>
      <c r="F79" s="90">
        <v>4</v>
      </c>
      <c r="G79" s="171"/>
      <c r="H79" s="90" t="str">
        <f t="shared" si="4"/>
        <v/>
      </c>
      <c r="K79" s="86">
        <f>IF(E79="","",MAX($K$7:K78)+0.001)</f>
        <v>7.03000000000001</v>
      </c>
    </row>
    <row r="80" spans="2:11" ht="25" customHeight="1">
      <c r="B80" s="50"/>
      <c r="C80" s="55"/>
      <c r="D80" s="89" t="s">
        <v>531</v>
      </c>
      <c r="E80" s="55" t="s">
        <v>187</v>
      </c>
      <c r="F80" s="90">
        <v>150</v>
      </c>
      <c r="G80" s="171"/>
      <c r="H80" s="90" t="str">
        <f t="shared" si="4"/>
        <v/>
      </c>
      <c r="K80" s="86">
        <f>IF(E80="","",MAX($K$7:K79)+0.001)</f>
        <v>7.0310000000000104</v>
      </c>
    </row>
    <row r="81" spans="2:11" ht="25" customHeight="1">
      <c r="B81" s="50"/>
      <c r="C81" s="55"/>
      <c r="D81" s="66"/>
      <c r="E81" s="55"/>
      <c r="F81" s="90"/>
      <c r="G81" s="90"/>
      <c r="H81" s="90" t="str">
        <f t="shared" si="4"/>
        <v/>
      </c>
      <c r="K81" s="86" t="str">
        <f>IF(E81="","",MAX($K$7:K80)+0.001)</f>
        <v/>
      </c>
    </row>
    <row r="82" spans="2:11" ht="25" customHeight="1">
      <c r="B82" s="50"/>
      <c r="C82" s="55"/>
      <c r="D82" s="87" t="s">
        <v>365</v>
      </c>
      <c r="E82" s="55"/>
      <c r="F82" s="90"/>
      <c r="G82" s="90"/>
      <c r="H82" s="90" t="str">
        <f t="shared" si="4"/>
        <v/>
      </c>
      <c r="K82" s="86" t="str">
        <f>IF(E82="","",MAX($K$7:K81)+0.001)</f>
        <v/>
      </c>
    </row>
    <row r="83" spans="2:11" ht="60">
      <c r="B83" s="50"/>
      <c r="C83" s="55" t="s">
        <v>366</v>
      </c>
      <c r="D83" s="66" t="s">
        <v>532</v>
      </c>
      <c r="E83" s="55" t="s">
        <v>187</v>
      </c>
      <c r="F83" s="90">
        <v>65</v>
      </c>
      <c r="G83" s="171"/>
      <c r="H83" s="90" t="str">
        <f t="shared" si="4"/>
        <v/>
      </c>
      <c r="K83" s="86">
        <f>IF(E83="","",MAX($K$7:K82)+0.001)</f>
        <v>7.0320000000000107</v>
      </c>
    </row>
    <row r="84" spans="2:11" ht="25" customHeight="1">
      <c r="B84" s="50" t="str">
        <f>IF(K84="","","B"&amp;TEXT(ROUND(K84,3),"0.000"))</f>
        <v/>
      </c>
      <c r="C84" s="55"/>
      <c r="D84" s="66"/>
      <c r="E84" s="55"/>
      <c r="F84" s="90"/>
      <c r="G84" s="90"/>
      <c r="H84" s="90" t="str">
        <f t="shared" si="4"/>
        <v/>
      </c>
      <c r="K84" s="86" t="str">
        <f>IF(E84="","",MAX($K$7:K83)+0.001)</f>
        <v/>
      </c>
    </row>
    <row r="85" spans="2:11" ht="25" customHeight="1">
      <c r="B85" s="368" t="s">
        <v>62</v>
      </c>
      <c r="C85" s="369"/>
      <c r="D85" s="368"/>
      <c r="E85" s="368"/>
      <c r="F85" s="368"/>
      <c r="G85" s="368"/>
      <c r="H85" s="47">
        <f>SUM(H46:H84)</f>
        <v>0</v>
      </c>
      <c r="I85" s="78"/>
      <c r="K85" s="86" t="str">
        <f>IF(E85="","",MAX($K$7:K84)+0.001)</f>
        <v/>
      </c>
    </row>
    <row r="86" spans="2:11" ht="25" customHeight="1">
      <c r="B86" s="45" t="s">
        <v>226</v>
      </c>
      <c r="C86" s="45" t="s">
        <v>2</v>
      </c>
      <c r="D86" s="45" t="s">
        <v>3</v>
      </c>
      <c r="E86" s="46" t="s">
        <v>4</v>
      </c>
      <c r="F86" s="95" t="s">
        <v>5</v>
      </c>
      <c r="G86" s="47" t="s">
        <v>6</v>
      </c>
      <c r="H86" s="47" t="s">
        <v>7</v>
      </c>
      <c r="I86" s="78"/>
    </row>
    <row r="87" spans="2:11" ht="25" customHeight="1">
      <c r="B87" s="377" t="s">
        <v>64</v>
      </c>
      <c r="C87" s="378"/>
      <c r="D87" s="377"/>
      <c r="E87" s="377"/>
      <c r="F87" s="377"/>
      <c r="G87" s="377"/>
      <c r="H87" s="47">
        <f>H85</f>
        <v>0</v>
      </c>
      <c r="I87" s="78"/>
      <c r="K87" s="86" t="str">
        <f>IF(E87="","",MAX($K$7:K86)+0.001)</f>
        <v/>
      </c>
    </row>
    <row r="88" spans="2:11" ht="25" customHeight="1">
      <c r="B88" s="98"/>
      <c r="C88" s="98"/>
      <c r="D88" s="97"/>
      <c r="E88" s="97"/>
      <c r="F88" s="100"/>
      <c r="G88" s="97"/>
      <c r="H88" s="107"/>
      <c r="I88" s="78"/>
      <c r="K88" s="86" t="str">
        <f>IF(E88="","",MAX($K$7:K87)+0.001)</f>
        <v/>
      </c>
    </row>
    <row r="89" spans="2:11" ht="25" customHeight="1">
      <c r="B89" s="50" t="str">
        <f t="shared" ref="B89:B122" si="6">IF(K89="","","B"&amp;TEXT(ROUND(K89,3),"0.000"))</f>
        <v/>
      </c>
      <c r="C89" s="55" t="s">
        <v>247</v>
      </c>
      <c r="D89" s="87" t="s">
        <v>248</v>
      </c>
      <c r="E89" s="55"/>
      <c r="F89" s="90"/>
      <c r="G89" s="90"/>
      <c r="H89" s="90" t="str">
        <f t="shared" ref="H89:H122" si="7">IF($F89="-","Rate Only",IF($G89="","",ROUNDUP($F89*$G89,2)))</f>
        <v/>
      </c>
      <c r="K89" s="86" t="str">
        <f>IF(E89="","",MAX($K$7:K88)+0.001)</f>
        <v/>
      </c>
    </row>
    <row r="90" spans="2:11" ht="30">
      <c r="B90" s="50" t="str">
        <f t="shared" si="6"/>
        <v/>
      </c>
      <c r="C90" s="55"/>
      <c r="D90" s="87" t="s">
        <v>249</v>
      </c>
      <c r="E90" s="55"/>
      <c r="F90" s="90"/>
      <c r="G90" s="90"/>
      <c r="H90" s="90" t="str">
        <f t="shared" si="7"/>
        <v/>
      </c>
      <c r="K90" s="86" t="str">
        <f>IF(E90="","",MAX($K$7:K89)+0.001)</f>
        <v/>
      </c>
    </row>
    <row r="91" spans="2:11" ht="45">
      <c r="B91" s="50" t="str">
        <f t="shared" si="6"/>
        <v>B7.033</v>
      </c>
      <c r="C91" s="55"/>
      <c r="D91" s="66" t="s">
        <v>533</v>
      </c>
      <c r="E91" s="55" t="s">
        <v>158</v>
      </c>
      <c r="F91" s="90">
        <v>1</v>
      </c>
      <c r="G91" s="171"/>
      <c r="H91" s="90" t="str">
        <f t="shared" si="7"/>
        <v/>
      </c>
      <c r="K91" s="86">
        <f>IF(E91="","",MAX($K$7:K90)+0.001)</f>
        <v>7.033000000000011</v>
      </c>
    </row>
    <row r="92" spans="2:11" ht="25" customHeight="1">
      <c r="B92" s="50" t="str">
        <f t="shared" si="6"/>
        <v/>
      </c>
      <c r="C92" s="55"/>
      <c r="D92" s="66"/>
      <c r="E92" s="55"/>
      <c r="F92" s="90"/>
      <c r="G92" s="90"/>
      <c r="H92" s="90" t="str">
        <f t="shared" si="7"/>
        <v/>
      </c>
      <c r="K92" s="86" t="str">
        <f>IF(E92="","",MAX($K$7:K91)+0.001)</f>
        <v/>
      </c>
    </row>
    <row r="93" spans="2:11" ht="30">
      <c r="B93" s="50" t="str">
        <f t="shared" si="6"/>
        <v/>
      </c>
      <c r="C93" s="55" t="s">
        <v>253</v>
      </c>
      <c r="D93" s="136" t="s">
        <v>254</v>
      </c>
      <c r="E93" s="55"/>
      <c r="F93" s="90"/>
      <c r="G93" s="90"/>
      <c r="H93" s="90" t="str">
        <f t="shared" si="7"/>
        <v/>
      </c>
      <c r="K93" s="86" t="str">
        <f>IF(E93="","",MAX($K$7:K92)+0.001)</f>
        <v/>
      </c>
    </row>
    <row r="94" spans="2:11" ht="30">
      <c r="B94" s="50" t="str">
        <f t="shared" si="6"/>
        <v/>
      </c>
      <c r="C94" s="55"/>
      <c r="D94" s="136" t="s">
        <v>534</v>
      </c>
      <c r="E94" s="55"/>
      <c r="F94" s="90"/>
      <c r="G94" s="90"/>
      <c r="H94" s="90" t="str">
        <f t="shared" si="7"/>
        <v/>
      </c>
      <c r="K94" s="86" t="str">
        <f>IF(E94="","",MAX($K$7:K93)+0.001)</f>
        <v/>
      </c>
    </row>
    <row r="95" spans="2:11" ht="45">
      <c r="B95" s="50" t="str">
        <f t="shared" si="6"/>
        <v>B7.034</v>
      </c>
      <c r="C95" s="55"/>
      <c r="D95" s="137" t="s">
        <v>535</v>
      </c>
      <c r="E95" s="55" t="s">
        <v>200</v>
      </c>
      <c r="F95" s="90">
        <v>214</v>
      </c>
      <c r="G95" s="171"/>
      <c r="H95" s="90" t="str">
        <f t="shared" si="7"/>
        <v/>
      </c>
      <c r="K95" s="86">
        <f>IF(E95="","",MAX($K$7:K94)+0.001)</f>
        <v>7.0340000000000114</v>
      </c>
    </row>
    <row r="96" spans="2:11" ht="30">
      <c r="B96" s="50" t="str">
        <f t="shared" si="6"/>
        <v>B7.035</v>
      </c>
      <c r="C96" s="55"/>
      <c r="D96" s="137" t="s">
        <v>536</v>
      </c>
      <c r="E96" s="55" t="s">
        <v>158</v>
      </c>
      <c r="F96" s="90">
        <v>22</v>
      </c>
      <c r="G96" s="171"/>
      <c r="H96" s="90" t="str">
        <f t="shared" si="7"/>
        <v/>
      </c>
      <c r="K96" s="86">
        <f>IF(E96="","",MAX($K$7:K95)+0.001)</f>
        <v>7.0350000000000117</v>
      </c>
    </row>
    <row r="97" spans="2:11" ht="25" customHeight="1">
      <c r="B97" s="50" t="str">
        <f t="shared" si="6"/>
        <v/>
      </c>
      <c r="C97" s="55"/>
      <c r="D97" s="66"/>
      <c r="E97" s="55"/>
      <c r="F97" s="90"/>
      <c r="G97" s="90"/>
      <c r="H97" s="90" t="str">
        <f t="shared" si="7"/>
        <v/>
      </c>
      <c r="K97" s="86" t="str">
        <f>IF(E97="","",MAX($K$7:K96)+0.001)</f>
        <v/>
      </c>
    </row>
    <row r="98" spans="2:11" ht="30">
      <c r="B98" s="50" t="str">
        <f t="shared" si="6"/>
        <v/>
      </c>
      <c r="C98" s="55"/>
      <c r="D98" s="136" t="s">
        <v>371</v>
      </c>
      <c r="E98" s="55"/>
      <c r="F98" s="90"/>
      <c r="G98" s="90"/>
      <c r="H98" s="90" t="str">
        <f t="shared" si="7"/>
        <v/>
      </c>
      <c r="K98" s="86" t="str">
        <f>IF(E98="","",MAX($K$7:K97)+0.001)</f>
        <v/>
      </c>
    </row>
    <row r="99" spans="2:11" ht="105">
      <c r="B99" s="50" t="str">
        <f t="shared" si="6"/>
        <v>B7.036</v>
      </c>
      <c r="C99" s="55"/>
      <c r="D99" s="137" t="s">
        <v>537</v>
      </c>
      <c r="E99" s="55" t="s">
        <v>373</v>
      </c>
      <c r="F99" s="90">
        <v>52</v>
      </c>
      <c r="G99" s="171"/>
      <c r="H99" s="90" t="str">
        <f t="shared" si="7"/>
        <v/>
      </c>
      <c r="K99" s="86">
        <f>IF(E99="","",MAX($K$7:K98)+0.001)</f>
        <v>7.036000000000012</v>
      </c>
    </row>
    <row r="100" spans="2:11" ht="25" customHeight="1">
      <c r="B100" s="50" t="str">
        <f t="shared" si="6"/>
        <v/>
      </c>
      <c r="C100" s="55"/>
      <c r="D100" s="137"/>
      <c r="E100" s="55"/>
      <c r="F100" s="90"/>
      <c r="G100" s="90"/>
      <c r="H100" s="90" t="str">
        <f t="shared" si="7"/>
        <v/>
      </c>
      <c r="K100" s="86" t="str">
        <f>IF(E100="","",MAX($K$7:K99)+0.001)</f>
        <v/>
      </c>
    </row>
    <row r="101" spans="2:11" ht="25" customHeight="1">
      <c r="B101" s="50" t="str">
        <f t="shared" si="6"/>
        <v>B7.037</v>
      </c>
      <c r="C101" s="55" t="s">
        <v>259</v>
      </c>
      <c r="D101" s="102" t="s">
        <v>260</v>
      </c>
      <c r="E101" s="55" t="s">
        <v>14</v>
      </c>
      <c r="F101" s="90">
        <v>1</v>
      </c>
      <c r="G101" s="171"/>
      <c r="H101" s="90" t="str">
        <f t="shared" si="7"/>
        <v/>
      </c>
      <c r="K101" s="86">
        <f>IF(E101="","",MAX($K$7:K100)+0.001)</f>
        <v>7.0370000000000124</v>
      </c>
    </row>
    <row r="102" spans="2:11" ht="25" customHeight="1">
      <c r="B102" s="50" t="str">
        <f t="shared" si="6"/>
        <v/>
      </c>
      <c r="C102" s="55"/>
      <c r="D102" s="66"/>
      <c r="E102" s="55"/>
      <c r="F102" s="90"/>
      <c r="G102" s="90"/>
      <c r="H102" s="90" t="str">
        <f t="shared" si="7"/>
        <v/>
      </c>
      <c r="K102" s="86" t="str">
        <f>IF(E102="","",MAX($K$7:K101)+0.001)</f>
        <v/>
      </c>
    </row>
    <row r="103" spans="2:11" ht="30">
      <c r="B103" s="50" t="str">
        <f t="shared" si="6"/>
        <v/>
      </c>
      <c r="C103" s="55" t="s">
        <v>261</v>
      </c>
      <c r="D103" s="103" t="s">
        <v>262</v>
      </c>
      <c r="E103" s="55"/>
      <c r="F103" s="90"/>
      <c r="G103" s="90"/>
      <c r="H103" s="90" t="str">
        <f t="shared" si="7"/>
        <v/>
      </c>
      <c r="K103" s="86" t="str">
        <f>IF(E103="","",MAX($K$7:K102)+0.001)</f>
        <v/>
      </c>
    </row>
    <row r="104" spans="2:11" ht="25" customHeight="1">
      <c r="B104" s="50" t="str">
        <f t="shared" si="6"/>
        <v/>
      </c>
      <c r="C104" s="55"/>
      <c r="D104" s="103" t="s">
        <v>538</v>
      </c>
      <c r="E104" s="55"/>
      <c r="F104" s="90"/>
      <c r="G104" s="90"/>
      <c r="H104" s="90" t="str">
        <f t="shared" si="7"/>
        <v/>
      </c>
      <c r="K104" s="86" t="str">
        <f>IF(E104="","",MAX($K$7:K103)+0.001)</f>
        <v/>
      </c>
    </row>
    <row r="105" spans="2:11" ht="25" customHeight="1">
      <c r="B105" s="50" t="str">
        <f t="shared" si="6"/>
        <v>B7.038</v>
      </c>
      <c r="C105" s="55"/>
      <c r="D105" s="104" t="s">
        <v>264</v>
      </c>
      <c r="E105" s="55" t="s">
        <v>158</v>
      </c>
      <c r="F105" s="90">
        <v>3</v>
      </c>
      <c r="G105" s="171"/>
      <c r="H105" s="90" t="str">
        <f t="shared" si="7"/>
        <v/>
      </c>
      <c r="K105" s="86">
        <f>IF(E105="","",MAX($K$7:K104)+0.001)</f>
        <v>7.0380000000000127</v>
      </c>
    </row>
    <row r="106" spans="2:11" ht="25" customHeight="1">
      <c r="B106" s="50"/>
      <c r="C106" s="55"/>
      <c r="D106" s="103" t="s">
        <v>539</v>
      </c>
      <c r="E106" s="55"/>
      <c r="F106" s="90"/>
      <c r="G106" s="171"/>
      <c r="H106" s="90" t="str">
        <f t="shared" si="7"/>
        <v/>
      </c>
      <c r="K106" s="86" t="str">
        <f>IF(E106="","",MAX($K$7:K105)+0.001)</f>
        <v/>
      </c>
    </row>
    <row r="107" spans="2:11" ht="25" customHeight="1">
      <c r="B107" s="50" t="str">
        <f t="shared" si="6"/>
        <v>B7.039</v>
      </c>
      <c r="C107" s="55"/>
      <c r="D107" s="104" t="s">
        <v>540</v>
      </c>
      <c r="E107" s="55" t="s">
        <v>158</v>
      </c>
      <c r="F107" s="90">
        <v>3</v>
      </c>
      <c r="G107" s="171"/>
      <c r="H107" s="90" t="str">
        <f t="shared" si="7"/>
        <v/>
      </c>
      <c r="K107" s="86">
        <f>IF(E107="","",MAX($K$7:K106)+0.001)</f>
        <v>7.039000000000013</v>
      </c>
    </row>
    <row r="108" spans="2:11" ht="25" customHeight="1">
      <c r="B108" s="50"/>
      <c r="C108" s="55"/>
      <c r="D108" s="104" t="s">
        <v>541</v>
      </c>
      <c r="E108" s="55"/>
      <c r="F108" s="90"/>
      <c r="G108" s="171"/>
      <c r="H108" s="90" t="str">
        <f t="shared" si="7"/>
        <v/>
      </c>
      <c r="K108" s="86" t="str">
        <f>IF(E108="","",MAX($K$7:K107)+0.001)</f>
        <v/>
      </c>
    </row>
    <row r="109" spans="2:11" ht="25" customHeight="1">
      <c r="B109" s="50"/>
      <c r="C109" s="55"/>
      <c r="D109" s="104"/>
      <c r="E109" s="55"/>
      <c r="F109" s="90"/>
      <c r="G109" s="171"/>
      <c r="H109" s="90" t="str">
        <f t="shared" si="7"/>
        <v/>
      </c>
      <c r="K109" s="86" t="str">
        <f>IF(E109="","",MAX($K$7:K108)+0.001)</f>
        <v/>
      </c>
    </row>
    <row r="110" spans="2:11" ht="25" customHeight="1">
      <c r="B110" s="50" t="str">
        <f>IF(K110="","","B"&amp;TEXT(ROUND(K110,3),"0.000"))</f>
        <v/>
      </c>
      <c r="C110" s="55" t="s">
        <v>378</v>
      </c>
      <c r="D110" s="87" t="s">
        <v>379</v>
      </c>
      <c r="E110" s="55"/>
      <c r="F110" s="90"/>
      <c r="G110" s="90"/>
      <c r="H110" s="90" t="str">
        <f t="shared" si="7"/>
        <v/>
      </c>
      <c r="K110" s="86" t="str">
        <f>IF(E110="","",MAX($K$7:K109)+0.001)</f>
        <v/>
      </c>
    </row>
    <row r="111" spans="2:11" ht="30">
      <c r="B111" s="50" t="str">
        <f>IF(K111="","","B"&amp;TEXT(ROUND(K111,3),"0.000"))</f>
        <v/>
      </c>
      <c r="C111" s="55"/>
      <c r="D111" s="87" t="s">
        <v>380</v>
      </c>
      <c r="E111" s="55"/>
      <c r="F111" s="90"/>
      <c r="G111" s="90"/>
      <c r="H111" s="90" t="str">
        <f t="shared" si="7"/>
        <v/>
      </c>
      <c r="K111" s="86" t="str">
        <f>IF(E111="","",MAX($K$7:K110)+0.001)</f>
        <v/>
      </c>
    </row>
    <row r="112" spans="2:11" ht="25" customHeight="1">
      <c r="B112" s="50" t="str">
        <f>IF(K112="","","B"&amp;TEXT(ROUND(K112,3),"0.000"))</f>
        <v>B7.040</v>
      </c>
      <c r="C112" s="55"/>
      <c r="D112" s="89" t="s">
        <v>381</v>
      </c>
      <c r="E112" s="55" t="s">
        <v>164</v>
      </c>
      <c r="F112" s="90">
        <v>161</v>
      </c>
      <c r="G112" s="171"/>
      <c r="H112" s="90" t="str">
        <f t="shared" si="7"/>
        <v/>
      </c>
      <c r="K112" s="86">
        <f>IF(E112="","",MAX($K$7:K111)+0.001)</f>
        <v>7.0400000000000134</v>
      </c>
    </row>
    <row r="113" spans="2:11" ht="25" customHeight="1">
      <c r="B113" s="50" t="str">
        <f>IF(K113="","","B"&amp;TEXT(ROUND(K113,3),"0.000"))</f>
        <v/>
      </c>
      <c r="C113" s="55"/>
      <c r="D113" s="87" t="s">
        <v>382</v>
      </c>
      <c r="E113" s="55"/>
      <c r="F113" s="90"/>
      <c r="G113" s="90"/>
      <c r="H113" s="90" t="str">
        <f t="shared" si="7"/>
        <v/>
      </c>
      <c r="K113" s="86" t="str">
        <f>IF(E113="","",MAX($K$7:K112)+0.001)</f>
        <v/>
      </c>
    </row>
    <row r="114" spans="2:11" ht="30">
      <c r="B114" s="50" t="str">
        <f>IF(K114="","","B"&amp;TEXT(ROUND(K114,3),"0.000"))</f>
        <v>B7.041</v>
      </c>
      <c r="C114" s="55"/>
      <c r="D114" s="89" t="s">
        <v>383</v>
      </c>
      <c r="E114" s="55" t="s">
        <v>187</v>
      </c>
      <c r="F114" s="90">
        <v>18</v>
      </c>
      <c r="G114" s="171"/>
      <c r="H114" s="90" t="str">
        <f t="shared" si="7"/>
        <v/>
      </c>
      <c r="K114" s="86">
        <f>IF(E114="","",MAX($K$7:K113)+0.001)</f>
        <v>7.0410000000000137</v>
      </c>
    </row>
    <row r="115" spans="2:11" ht="25" customHeight="1">
      <c r="B115" s="50"/>
      <c r="C115" s="55"/>
      <c r="D115" s="104"/>
      <c r="E115" s="55"/>
      <c r="F115" s="90"/>
      <c r="G115" s="171"/>
      <c r="H115" s="90" t="str">
        <f t="shared" si="7"/>
        <v/>
      </c>
      <c r="K115" s="86" t="str">
        <f>IF(E115="","",MAX($K$7:K114)+0.001)</f>
        <v/>
      </c>
    </row>
    <row r="116" spans="2:11" ht="25" customHeight="1">
      <c r="B116" s="50"/>
      <c r="C116" s="55"/>
      <c r="D116" s="104"/>
      <c r="E116" s="55"/>
      <c r="F116" s="90"/>
      <c r="G116" s="171"/>
      <c r="H116" s="90" t="str">
        <f t="shared" si="7"/>
        <v/>
      </c>
      <c r="K116" s="86" t="str">
        <f>IF(E116="","",MAX($K$7:K115)+0.001)</f>
        <v/>
      </c>
    </row>
    <row r="117" spans="2:11" ht="25" customHeight="1">
      <c r="B117" s="50"/>
      <c r="C117" s="55"/>
      <c r="D117" s="104"/>
      <c r="E117" s="55"/>
      <c r="F117" s="90"/>
      <c r="G117" s="171"/>
      <c r="H117" s="90"/>
      <c r="K117" s="86" t="str">
        <f>IF(E117="","",MAX($K$7:K116)+0.001)</f>
        <v/>
      </c>
    </row>
    <row r="118" spans="2:11" ht="25" customHeight="1">
      <c r="B118" s="50"/>
      <c r="C118" s="55"/>
      <c r="D118" s="104"/>
      <c r="E118" s="55"/>
      <c r="F118" s="90"/>
      <c r="G118" s="171"/>
      <c r="H118" s="90"/>
      <c r="K118" s="86" t="str">
        <f>IF(E118="","",MAX($K$7:K117)+0.001)</f>
        <v/>
      </c>
    </row>
    <row r="119" spans="2:11" ht="25" customHeight="1">
      <c r="B119" s="50"/>
      <c r="C119" s="55"/>
      <c r="D119" s="104"/>
      <c r="E119" s="55"/>
      <c r="F119" s="90"/>
      <c r="G119" s="171"/>
      <c r="H119" s="90"/>
      <c r="K119" s="86" t="str">
        <f>IF(E119="","",MAX($K$7:K118)+0.001)</f>
        <v/>
      </c>
    </row>
    <row r="120" spans="2:11" ht="25" customHeight="1">
      <c r="B120" s="50"/>
      <c r="C120" s="55"/>
      <c r="D120" s="104"/>
      <c r="E120" s="55"/>
      <c r="F120" s="90"/>
      <c r="G120" s="171"/>
      <c r="H120" s="90"/>
      <c r="K120" s="86" t="str">
        <f>IF(E120="","",MAX($K$7:K119)+0.001)</f>
        <v/>
      </c>
    </row>
    <row r="121" spans="2:11" ht="25" customHeight="1">
      <c r="B121" s="50"/>
      <c r="C121" s="55"/>
      <c r="D121" s="104"/>
      <c r="E121" s="55"/>
      <c r="F121" s="90"/>
      <c r="G121" s="171"/>
      <c r="H121" s="90" t="str">
        <f t="shared" si="7"/>
        <v/>
      </c>
      <c r="K121" s="86" t="str">
        <f>IF(E121="","",MAX($K$7:K120)+0.001)</f>
        <v/>
      </c>
    </row>
    <row r="122" spans="2:11" ht="25" customHeight="1">
      <c r="B122" s="50" t="str">
        <f t="shared" si="6"/>
        <v/>
      </c>
      <c r="C122" s="55"/>
      <c r="D122" s="66"/>
      <c r="E122" s="55"/>
      <c r="F122" s="90"/>
      <c r="G122" s="90"/>
      <c r="H122" s="90" t="str">
        <f t="shared" si="7"/>
        <v/>
      </c>
      <c r="K122" s="86" t="str">
        <f>IF(E122="","",MAX($K$7:K121)+0.001)</f>
        <v/>
      </c>
    </row>
    <row r="123" spans="2:11" ht="25" customHeight="1">
      <c r="B123" s="368" t="s">
        <v>62</v>
      </c>
      <c r="C123" s="369"/>
      <c r="D123" s="368"/>
      <c r="E123" s="368"/>
      <c r="F123" s="368"/>
      <c r="G123" s="368"/>
      <c r="H123" s="47">
        <f>SUM(H87:H122)</f>
        <v>0</v>
      </c>
      <c r="I123" s="78"/>
      <c r="K123" s="86" t="str">
        <f>IF(E123="","",MAX($K$7:K122)+0.001)</f>
        <v/>
      </c>
    </row>
    <row r="124" spans="2:11" ht="25" customHeight="1">
      <c r="B124" s="45" t="s">
        <v>226</v>
      </c>
      <c r="C124" s="45" t="s">
        <v>2</v>
      </c>
      <c r="D124" s="45" t="s">
        <v>3</v>
      </c>
      <c r="E124" s="46" t="s">
        <v>4</v>
      </c>
      <c r="F124" s="95" t="s">
        <v>5</v>
      </c>
      <c r="G124" s="47" t="s">
        <v>6</v>
      </c>
      <c r="H124" s="47" t="s">
        <v>7</v>
      </c>
      <c r="I124" s="78"/>
    </row>
    <row r="125" spans="2:11" ht="25" customHeight="1">
      <c r="B125" s="377" t="s">
        <v>64</v>
      </c>
      <c r="C125" s="378"/>
      <c r="D125" s="377"/>
      <c r="E125" s="377"/>
      <c r="F125" s="377"/>
      <c r="G125" s="377"/>
      <c r="H125" s="47">
        <f>H123</f>
        <v>0</v>
      </c>
      <c r="I125" s="78"/>
      <c r="K125" s="86" t="str">
        <f>IF(E125="","",MAX($K$7:K124)+0.001)</f>
        <v/>
      </c>
    </row>
    <row r="126" spans="2:11" ht="25" customHeight="1">
      <c r="B126" s="50" t="str">
        <f t="shared" ref="B126:B152" si="8">IF(K126="","","B"&amp;TEXT(ROUND(K126,3),"0.000"))</f>
        <v/>
      </c>
      <c r="C126" s="55"/>
      <c r="D126" s="66"/>
      <c r="E126" s="55"/>
      <c r="F126" s="90"/>
      <c r="G126" s="90"/>
      <c r="H126" s="90" t="str">
        <f t="shared" ref="H126:H163" si="9">IF($F126="-","Rate Only",IF($G126="","",ROUNDUP($F126*$G126,2)))</f>
        <v/>
      </c>
      <c r="K126" s="86" t="str">
        <f>IF(E126="","",MAX($K$7:K125)+0.001)</f>
        <v/>
      </c>
    </row>
    <row r="127" spans="2:11" ht="25" customHeight="1">
      <c r="B127" s="50" t="str">
        <f t="shared" si="8"/>
        <v/>
      </c>
      <c r="C127" s="55" t="s">
        <v>269</v>
      </c>
      <c r="D127" s="87" t="s">
        <v>270</v>
      </c>
      <c r="E127" s="55"/>
      <c r="F127" s="90"/>
      <c r="G127" s="90"/>
      <c r="H127" s="90" t="str">
        <f t="shared" si="9"/>
        <v/>
      </c>
      <c r="K127" s="86" t="str">
        <f>IF(E127="","",MAX($K$7:K126)+0.001)</f>
        <v/>
      </c>
    </row>
    <row r="128" spans="2:11" ht="30">
      <c r="B128" s="50" t="str">
        <f t="shared" si="8"/>
        <v>B7.042</v>
      </c>
      <c r="C128" s="55"/>
      <c r="D128" s="66" t="s">
        <v>461</v>
      </c>
      <c r="E128" s="55" t="s">
        <v>164</v>
      </c>
      <c r="F128" s="90">
        <v>1</v>
      </c>
      <c r="G128" s="171"/>
      <c r="H128" s="90" t="str">
        <f t="shared" si="9"/>
        <v/>
      </c>
      <c r="K128" s="86">
        <f>IF(E128="","",MAX($K$7:K127)+0.001)</f>
        <v>7.042000000000014</v>
      </c>
    </row>
    <row r="129" spans="2:11" ht="25" customHeight="1">
      <c r="B129" s="50" t="str">
        <f t="shared" si="8"/>
        <v/>
      </c>
      <c r="C129" s="55"/>
      <c r="D129" s="66"/>
      <c r="E129" s="55"/>
      <c r="F129" s="90"/>
      <c r="G129" s="90"/>
      <c r="H129" s="90" t="str">
        <f t="shared" si="9"/>
        <v/>
      </c>
      <c r="K129" s="86" t="str">
        <f>IF(E129="","",MAX($K$7:K128)+0.001)</f>
        <v/>
      </c>
    </row>
    <row r="130" spans="2:11" ht="30">
      <c r="B130" s="98" t="str">
        <f t="shared" si="8"/>
        <v/>
      </c>
      <c r="C130" s="98" t="s">
        <v>384</v>
      </c>
      <c r="D130" s="87" t="s">
        <v>385</v>
      </c>
      <c r="E130" s="55"/>
      <c r="F130" s="90"/>
      <c r="G130" s="90"/>
      <c r="H130" s="90" t="str">
        <f t="shared" si="9"/>
        <v/>
      </c>
      <c r="K130" s="86" t="str">
        <f>IF(E130="","",MAX($K$7:K129)+0.001)</f>
        <v/>
      </c>
    </row>
    <row r="131" spans="2:11" ht="25" customHeight="1">
      <c r="B131" s="50" t="str">
        <f t="shared" si="8"/>
        <v/>
      </c>
      <c r="C131" s="55" t="s">
        <v>386</v>
      </c>
      <c r="D131" s="87" t="s">
        <v>387</v>
      </c>
      <c r="E131" s="55"/>
      <c r="F131" s="90"/>
      <c r="G131" s="90"/>
      <c r="H131" s="90" t="str">
        <f t="shared" si="9"/>
        <v/>
      </c>
      <c r="K131" s="86" t="str">
        <f>IF(E131="","",MAX($K$7:K130)+0.001)</f>
        <v/>
      </c>
    </row>
    <row r="132" spans="2:11" ht="25" customHeight="1">
      <c r="B132" s="50" t="str">
        <f t="shared" si="8"/>
        <v>B7.043</v>
      </c>
      <c r="C132" s="55"/>
      <c r="D132" s="89" t="s">
        <v>388</v>
      </c>
      <c r="E132" s="55" t="s">
        <v>187</v>
      </c>
      <c r="F132" s="90">
        <v>1498</v>
      </c>
      <c r="G132" s="171"/>
      <c r="H132" s="90" t="str">
        <f t="shared" si="9"/>
        <v/>
      </c>
      <c r="K132" s="86">
        <f>IF(E132="","",MAX($K$7:K131)+0.001)</f>
        <v>7.0430000000000144</v>
      </c>
    </row>
    <row r="133" spans="2:11" ht="25" customHeight="1">
      <c r="B133" s="50" t="str">
        <f t="shared" si="8"/>
        <v/>
      </c>
      <c r="C133" s="55"/>
      <c r="D133" s="89"/>
      <c r="E133" s="55"/>
      <c r="F133" s="90"/>
      <c r="G133" s="171"/>
      <c r="H133" s="90" t="str">
        <f t="shared" si="9"/>
        <v/>
      </c>
      <c r="K133" s="86" t="str">
        <f>IF(E133="","",MAX($K$7:K132)+0.001)</f>
        <v/>
      </c>
    </row>
    <row r="134" spans="2:11" ht="30">
      <c r="B134" s="98" t="str">
        <f t="shared" si="8"/>
        <v/>
      </c>
      <c r="C134" s="98" t="s">
        <v>389</v>
      </c>
      <c r="D134" s="87" t="s">
        <v>390</v>
      </c>
      <c r="E134" s="55"/>
      <c r="F134" s="90"/>
      <c r="H134" s="90" t="str">
        <f t="shared" si="9"/>
        <v/>
      </c>
      <c r="K134" s="86" t="str">
        <f>IF(E134="","",MAX($K$7:K133)+0.001)</f>
        <v/>
      </c>
    </row>
    <row r="135" spans="2:11" ht="25" customHeight="1">
      <c r="B135" s="50" t="str">
        <f t="shared" si="8"/>
        <v/>
      </c>
      <c r="C135" s="55"/>
      <c r="D135" s="66"/>
      <c r="E135" s="55"/>
      <c r="F135" s="90"/>
      <c r="H135" s="90" t="str">
        <f t="shared" si="9"/>
        <v/>
      </c>
      <c r="K135" s="86" t="str">
        <f>IF(E135="","",MAX($K$7:K134)+0.001)</f>
        <v/>
      </c>
    </row>
    <row r="136" spans="2:11" ht="30">
      <c r="B136" s="50" t="str">
        <f t="shared" si="8"/>
        <v/>
      </c>
      <c r="C136" s="55" t="s">
        <v>197</v>
      </c>
      <c r="D136" s="87" t="s">
        <v>542</v>
      </c>
      <c r="E136" s="55"/>
      <c r="F136" s="90"/>
      <c r="H136" s="90" t="str">
        <f t="shared" si="9"/>
        <v/>
      </c>
      <c r="K136" s="86" t="str">
        <f>IF(E136="","",MAX($K$7:K135)+0.001)</f>
        <v/>
      </c>
    </row>
    <row r="137" spans="2:11" ht="30">
      <c r="B137" s="50" t="str">
        <f t="shared" si="8"/>
        <v/>
      </c>
      <c r="C137" s="55"/>
      <c r="D137" s="87" t="s">
        <v>543</v>
      </c>
      <c r="E137" s="55"/>
      <c r="F137" s="90"/>
      <c r="H137" s="90" t="str">
        <f t="shared" si="9"/>
        <v/>
      </c>
      <c r="K137" s="86" t="str">
        <f>IF(E137="","",MAX($K$7:K136)+0.001)</f>
        <v/>
      </c>
    </row>
    <row r="138" spans="2:11" ht="30">
      <c r="B138" s="50" t="str">
        <f t="shared" si="8"/>
        <v>B7.044</v>
      </c>
      <c r="C138" s="55"/>
      <c r="D138" s="89" t="s">
        <v>544</v>
      </c>
      <c r="E138" s="55" t="s">
        <v>158</v>
      </c>
      <c r="F138" s="90">
        <v>2</v>
      </c>
      <c r="H138" s="90" t="str">
        <f t="shared" si="9"/>
        <v/>
      </c>
      <c r="K138" s="86">
        <f>IF(E138="","",MAX($K$7:K137)+0.001)</f>
        <v>7.0440000000000147</v>
      </c>
    </row>
    <row r="139" spans="2:11" ht="30">
      <c r="B139" s="50" t="str">
        <f t="shared" si="8"/>
        <v>B7.045</v>
      </c>
      <c r="C139" s="55"/>
      <c r="D139" s="89" t="s">
        <v>545</v>
      </c>
      <c r="E139" s="55" t="s">
        <v>158</v>
      </c>
      <c r="F139" s="90">
        <v>2</v>
      </c>
      <c r="H139" s="90" t="str">
        <f t="shared" si="9"/>
        <v/>
      </c>
      <c r="K139" s="86">
        <f>IF(E139="","",MAX($K$7:K138)+0.001)</f>
        <v>7.045000000000015</v>
      </c>
    </row>
    <row r="140" spans="2:11" ht="45">
      <c r="B140" s="50" t="str">
        <f t="shared" si="8"/>
        <v>B7.046</v>
      </c>
      <c r="C140" s="55"/>
      <c r="D140" s="89" t="s">
        <v>546</v>
      </c>
      <c r="E140" s="55" t="s">
        <v>158</v>
      </c>
      <c r="F140" s="90">
        <v>2</v>
      </c>
      <c r="H140" s="90" t="str">
        <f t="shared" si="9"/>
        <v/>
      </c>
      <c r="K140" s="86">
        <f>IF(E140="","",MAX($K$7:K139)+0.001)</f>
        <v>7.0460000000000154</v>
      </c>
    </row>
    <row r="141" spans="2:11" ht="30">
      <c r="B141" s="50" t="str">
        <f t="shared" si="8"/>
        <v>B7.047</v>
      </c>
      <c r="C141" s="55"/>
      <c r="D141" s="89" t="s">
        <v>547</v>
      </c>
      <c r="E141" s="55" t="s">
        <v>158</v>
      </c>
      <c r="F141" s="90">
        <v>2</v>
      </c>
      <c r="H141" s="90" t="str">
        <f t="shared" si="9"/>
        <v/>
      </c>
      <c r="K141" s="86">
        <f>IF(E141="","",MAX($K$7:K140)+0.001)</f>
        <v>7.0470000000000157</v>
      </c>
    </row>
    <row r="142" spans="2:11" ht="30">
      <c r="B142" s="50" t="str">
        <f t="shared" si="8"/>
        <v>B7.048</v>
      </c>
      <c r="C142" s="55"/>
      <c r="D142" s="89" t="s">
        <v>548</v>
      </c>
      <c r="E142" s="55" t="s">
        <v>158</v>
      </c>
      <c r="F142" s="90">
        <v>2</v>
      </c>
      <c r="H142" s="90" t="str">
        <f t="shared" si="9"/>
        <v/>
      </c>
      <c r="K142" s="86">
        <f>IF(E142="","",MAX($K$7:K141)+0.001)</f>
        <v>7.048000000000016</v>
      </c>
    </row>
    <row r="143" spans="2:11" ht="30">
      <c r="B143" s="50" t="str">
        <f t="shared" si="8"/>
        <v>B7.049</v>
      </c>
      <c r="C143" s="55"/>
      <c r="D143" s="89" t="s">
        <v>549</v>
      </c>
      <c r="E143" s="55" t="s">
        <v>158</v>
      </c>
      <c r="F143" s="90">
        <v>2</v>
      </c>
      <c r="H143" s="90" t="str">
        <f t="shared" si="9"/>
        <v/>
      </c>
      <c r="K143" s="86">
        <f>IF(E143="","",MAX($K$7:K142)+0.001)</f>
        <v>7.0490000000000164</v>
      </c>
    </row>
    <row r="144" spans="2:11" ht="25" customHeight="1">
      <c r="B144" s="50" t="str">
        <f t="shared" si="8"/>
        <v/>
      </c>
      <c r="C144" s="55"/>
      <c r="D144" s="66"/>
      <c r="E144" s="55"/>
      <c r="F144" s="90"/>
      <c r="H144" s="90" t="str">
        <f t="shared" si="9"/>
        <v/>
      </c>
      <c r="K144" s="86" t="str">
        <f>IF(E144="","",MAX($K$7:K143)+0.001)</f>
        <v/>
      </c>
    </row>
    <row r="145" spans="2:11" ht="30">
      <c r="B145" s="50" t="str">
        <f t="shared" si="8"/>
        <v/>
      </c>
      <c r="C145" s="55" t="s">
        <v>403</v>
      </c>
      <c r="D145" s="87" t="s">
        <v>550</v>
      </c>
      <c r="E145" s="55"/>
      <c r="F145" s="90"/>
      <c r="H145" s="90" t="str">
        <f t="shared" si="9"/>
        <v/>
      </c>
      <c r="K145" s="86" t="str">
        <f>IF(E145="","",MAX($K$7:K144)+0.001)</f>
        <v/>
      </c>
    </row>
    <row r="146" spans="2:11" ht="30">
      <c r="B146" s="50" t="str">
        <f t="shared" si="8"/>
        <v/>
      </c>
      <c r="C146" s="55"/>
      <c r="D146" s="87" t="s">
        <v>405</v>
      </c>
      <c r="E146" s="55"/>
      <c r="F146" s="90"/>
      <c r="H146" s="90" t="str">
        <f t="shared" si="9"/>
        <v/>
      </c>
      <c r="K146" s="86" t="str">
        <f>IF(E146="","",MAX($K$7:K145)+0.001)</f>
        <v/>
      </c>
    </row>
    <row r="147" spans="2:11" ht="25" customHeight="1">
      <c r="B147" s="50" t="str">
        <f t="shared" si="8"/>
        <v>B7.050</v>
      </c>
      <c r="C147" s="55"/>
      <c r="D147" s="89" t="s">
        <v>551</v>
      </c>
      <c r="E147" s="55" t="s">
        <v>158</v>
      </c>
      <c r="F147" s="90">
        <v>4</v>
      </c>
      <c r="H147" s="90" t="str">
        <f t="shared" si="9"/>
        <v/>
      </c>
      <c r="K147" s="86">
        <f>IF(E147="","",MAX($K$7:K146)+0.001)</f>
        <v>7.0500000000000167</v>
      </c>
    </row>
    <row r="148" spans="2:11" ht="25" customHeight="1">
      <c r="B148" s="50" t="str">
        <f t="shared" si="8"/>
        <v>B7.051</v>
      </c>
      <c r="C148" s="55"/>
      <c r="D148" s="89" t="s">
        <v>552</v>
      </c>
      <c r="E148" s="55" t="s">
        <v>158</v>
      </c>
      <c r="F148" s="90">
        <v>4</v>
      </c>
      <c r="H148" s="90" t="str">
        <f t="shared" si="9"/>
        <v/>
      </c>
      <c r="K148" s="86">
        <f>IF(E148="","",MAX($K$7:K147)+0.001)</f>
        <v>7.051000000000017</v>
      </c>
    </row>
    <row r="149" spans="2:11" ht="25" customHeight="1">
      <c r="B149" s="50" t="str">
        <f t="shared" si="8"/>
        <v/>
      </c>
      <c r="C149" s="55"/>
      <c r="D149" s="87" t="s">
        <v>408</v>
      </c>
      <c r="E149" s="55"/>
      <c r="F149" s="90"/>
      <c r="H149" s="90" t="str">
        <f t="shared" si="9"/>
        <v/>
      </c>
      <c r="K149" s="86" t="str">
        <f>IF(E149="","",MAX($K$7:K148)+0.001)</f>
        <v/>
      </c>
    </row>
    <row r="150" spans="2:11" ht="25" customHeight="1">
      <c r="B150" s="50" t="str">
        <f t="shared" si="8"/>
        <v>B7.052</v>
      </c>
      <c r="C150" s="55"/>
      <c r="D150" s="89" t="s">
        <v>553</v>
      </c>
      <c r="E150" s="55" t="s">
        <v>158</v>
      </c>
      <c r="F150" s="90">
        <v>2</v>
      </c>
      <c r="H150" s="90" t="str">
        <f t="shared" si="9"/>
        <v/>
      </c>
      <c r="K150" s="86">
        <f>IF(E150="","",MAX($K$7:K149)+0.001)</f>
        <v>7.0520000000000174</v>
      </c>
    </row>
    <row r="151" spans="2:11" ht="25" customHeight="1">
      <c r="B151" s="50"/>
      <c r="C151" s="55"/>
      <c r="D151" s="87" t="s">
        <v>554</v>
      </c>
      <c r="E151" s="55"/>
      <c r="F151" s="90"/>
      <c r="H151" s="90" t="str">
        <f t="shared" si="9"/>
        <v/>
      </c>
      <c r="K151" s="86" t="str">
        <f>IF(E151="","",MAX($K$7:K150)+0.001)</f>
        <v/>
      </c>
    </row>
    <row r="152" spans="2:11" ht="30">
      <c r="B152" s="50" t="str">
        <f t="shared" si="8"/>
        <v>B7.053</v>
      </c>
      <c r="C152" s="55"/>
      <c r="D152" s="89" t="s">
        <v>555</v>
      </c>
      <c r="E152" s="55" t="s">
        <v>158</v>
      </c>
      <c r="F152" s="90">
        <v>2</v>
      </c>
      <c r="G152" s="90"/>
      <c r="H152" s="90" t="str">
        <f t="shared" si="9"/>
        <v/>
      </c>
      <c r="K152" s="86">
        <f>IF(E152="","",MAX($K$7:K151)+0.001)</f>
        <v>7.0530000000000177</v>
      </c>
    </row>
    <row r="153" spans="2:11" ht="25" customHeight="1">
      <c r="B153" s="50"/>
      <c r="C153" s="55"/>
      <c r="D153" s="89"/>
      <c r="E153" s="55"/>
      <c r="F153" s="90"/>
      <c r="H153" s="90"/>
      <c r="K153" s="86" t="str">
        <f>IF(E153="","",MAX($K$7:K152)+0.001)</f>
        <v/>
      </c>
    </row>
    <row r="154" spans="2:11" ht="25" customHeight="1">
      <c r="B154" s="50"/>
      <c r="C154" s="55"/>
      <c r="D154" s="89"/>
      <c r="E154" s="55"/>
      <c r="F154" s="90"/>
      <c r="H154" s="90"/>
      <c r="K154" s="86" t="str">
        <f>IF(E154="","",MAX($K$7:K153)+0.001)</f>
        <v/>
      </c>
    </row>
    <row r="155" spans="2:11" ht="25" customHeight="1">
      <c r="B155" s="50"/>
      <c r="C155" s="55"/>
      <c r="D155" s="89"/>
      <c r="E155" s="55"/>
      <c r="F155" s="90"/>
      <c r="H155" s="90"/>
      <c r="K155" s="86" t="str">
        <f>IF(E155="","",MAX($K$7:K154)+0.001)</f>
        <v/>
      </c>
    </row>
    <row r="156" spans="2:11" ht="25" customHeight="1">
      <c r="B156" s="50"/>
      <c r="C156" s="55"/>
      <c r="D156" s="89"/>
      <c r="E156" s="55"/>
      <c r="F156" s="90"/>
      <c r="H156" s="90"/>
      <c r="K156" s="86" t="str">
        <f>IF(E156="","",MAX($K$7:K155)+0.001)</f>
        <v/>
      </c>
    </row>
    <row r="157" spans="2:11" ht="25" customHeight="1">
      <c r="B157" s="50"/>
      <c r="C157" s="55"/>
      <c r="D157" s="89"/>
      <c r="E157" s="55"/>
      <c r="F157" s="90"/>
      <c r="H157" s="90"/>
      <c r="K157" s="86" t="str">
        <f>IF(E157="","",MAX($K$7:K156)+0.001)</f>
        <v/>
      </c>
    </row>
    <row r="158" spans="2:11" ht="25" customHeight="1">
      <c r="B158" s="50"/>
      <c r="C158" s="55"/>
      <c r="D158" s="89"/>
      <c r="E158" s="55"/>
      <c r="F158" s="90"/>
      <c r="H158" s="90"/>
      <c r="K158" s="86" t="str">
        <f>IF(E158="","",MAX($K$7:K157)+0.001)</f>
        <v/>
      </c>
    </row>
    <row r="159" spans="2:11" ht="25" customHeight="1">
      <c r="B159" s="50"/>
      <c r="C159" s="55"/>
      <c r="D159" s="89"/>
      <c r="E159" s="55"/>
      <c r="F159" s="90"/>
      <c r="H159" s="90"/>
      <c r="K159" s="86" t="str">
        <f>IF(E159="","",MAX($K$7:K158)+0.001)</f>
        <v/>
      </c>
    </row>
    <row r="160" spans="2:11" ht="25" customHeight="1">
      <c r="B160" s="50"/>
      <c r="C160" s="55"/>
      <c r="D160" s="89"/>
      <c r="E160" s="55"/>
      <c r="F160" s="90"/>
      <c r="H160" s="90"/>
      <c r="K160" s="86" t="str">
        <f>IF(E160="","",MAX($K$7:K159)+0.001)</f>
        <v/>
      </c>
    </row>
    <row r="161" spans="2:11" ht="25" customHeight="1">
      <c r="B161" s="50"/>
      <c r="C161" s="101"/>
      <c r="D161" s="89"/>
      <c r="E161" s="55"/>
      <c r="F161" s="90"/>
      <c r="G161" s="90"/>
      <c r="H161" s="90" t="str">
        <f t="shared" si="9"/>
        <v/>
      </c>
      <c r="K161" s="86" t="str">
        <f>IF(E161="","",MAX($K$7:K160)+0.001)</f>
        <v/>
      </c>
    </row>
    <row r="162" spans="2:11" ht="25" customHeight="1">
      <c r="B162" s="50"/>
      <c r="C162" s="101"/>
      <c r="D162" s="89"/>
      <c r="E162" s="55"/>
      <c r="F162" s="90"/>
      <c r="G162" s="90"/>
      <c r="H162" s="90" t="str">
        <f t="shared" si="9"/>
        <v/>
      </c>
      <c r="K162" s="86" t="str">
        <f>IF(E162="","",MAX($K$7:K161)+0.001)</f>
        <v/>
      </c>
    </row>
    <row r="163" spans="2:11" ht="25" customHeight="1">
      <c r="B163" s="50"/>
      <c r="C163" s="101"/>
      <c r="D163" s="89"/>
      <c r="E163" s="55"/>
      <c r="F163" s="90"/>
      <c r="G163" s="90"/>
      <c r="H163" s="90" t="str">
        <f t="shared" si="9"/>
        <v/>
      </c>
      <c r="K163" s="86" t="str">
        <f>IF(E163="","",MAX($K$7:K162)+0.001)</f>
        <v/>
      </c>
    </row>
    <row r="164" spans="2:11" ht="25" customHeight="1">
      <c r="B164" s="368" t="s">
        <v>337</v>
      </c>
      <c r="C164" s="368"/>
      <c r="D164" s="368"/>
      <c r="E164" s="368"/>
      <c r="F164" s="368"/>
      <c r="G164" s="368"/>
      <c r="H164" s="47">
        <f>SUM(H125:H163)</f>
        <v>0</v>
      </c>
      <c r="I164" s="78"/>
      <c r="K164" s="86" t="str">
        <f>IF(E164="","",MAX($K$7:K163)+0.001)</f>
        <v/>
      </c>
    </row>
    <row r="165" spans="2:11" ht="25" customHeight="1">
      <c r="B165" s="68"/>
      <c r="C165" s="68"/>
      <c r="D165" s="69"/>
      <c r="E165" s="68"/>
      <c r="F165" s="70"/>
      <c r="G165" s="70"/>
      <c r="H165" s="70"/>
      <c r="K165" s="86" t="str">
        <f>IF(E165="","",MAX($K$7:K164)+0.001)</f>
        <v/>
      </c>
    </row>
    <row r="166" spans="2:11" ht="25" customHeight="1">
      <c r="K166" s="86" t="str">
        <f>IF(E166="","",MAX($K$7:K165)+0.001)</f>
        <v/>
      </c>
    </row>
    <row r="167" spans="2:11" ht="25" customHeight="1">
      <c r="K167" s="86" t="str">
        <f>IF(E167="","",MAX($K$7:K166)+0.001)</f>
        <v/>
      </c>
    </row>
    <row r="168" spans="2:11" ht="25" customHeight="1">
      <c r="K168" s="86" t="str">
        <f>IF(E168="","",MAX($K$7:K167)+0.001)</f>
        <v/>
      </c>
    </row>
    <row r="169" spans="2:11" ht="25" customHeight="1">
      <c r="K169" s="86" t="str">
        <f>IF(E169="","",MAX($K$7:K168)+0.001)</f>
        <v/>
      </c>
    </row>
    <row r="170" spans="2:11" ht="25" customHeight="1">
      <c r="K170" s="86" t="str">
        <f>IF(E170="","",MAX($K$7:K169)+0.001)</f>
        <v/>
      </c>
    </row>
    <row r="171" spans="2:11" ht="25" customHeight="1">
      <c r="K171" s="86" t="str">
        <f>IF(E171="","",MAX($K$7:K170)+0.001)</f>
        <v/>
      </c>
    </row>
    <row r="172" spans="2:11" ht="25" customHeight="1">
      <c r="K172" s="86" t="str">
        <f>IF(E172="","",MAX($K$7:K171)+0.001)</f>
        <v/>
      </c>
    </row>
    <row r="173" spans="2:11" ht="25" customHeight="1">
      <c r="K173" s="86" t="str">
        <f>IF(E173="","",MAX($K$7:K172)+0.001)</f>
        <v/>
      </c>
    </row>
    <row r="174" spans="2:11" ht="25" customHeight="1">
      <c r="K174" s="86" t="str">
        <f>IF(E174="","",MAX($K$7:K172)+0.001)</f>
        <v/>
      </c>
    </row>
    <row r="175" spans="2:11" ht="25" customHeight="1">
      <c r="K175" s="86" t="str">
        <f>IF(E175="","",MAX($K$7:K173)+0.001)</f>
        <v/>
      </c>
    </row>
    <row r="176" spans="2:11" ht="25" customHeight="1">
      <c r="K176" s="86" t="str">
        <f>IF(E176="","",MAX($K$7:K174)+0.001)</f>
        <v/>
      </c>
    </row>
    <row r="177" spans="11:11" ht="25" customHeight="1">
      <c r="K177" s="86" t="str">
        <f>IF(E177="","",MAX($K$7:K175)+0.001)</f>
        <v/>
      </c>
    </row>
    <row r="178" spans="11:11" ht="25" customHeight="1">
      <c r="K178" s="86" t="str">
        <f>IF(E178="","",MAX($K$7:K176)+0.001)</f>
        <v/>
      </c>
    </row>
    <row r="179" spans="11:11" ht="25" customHeight="1">
      <c r="K179" s="86" t="str">
        <f>IF(E179="","",MAX($K$7:K177)+0.001)</f>
        <v/>
      </c>
    </row>
    <row r="180" spans="11:11" ht="25" customHeight="1">
      <c r="K180" s="86" t="str">
        <f>IF(E180="","",MAX($K$7:K178)+0.001)</f>
        <v/>
      </c>
    </row>
    <row r="181" spans="11:11" ht="25" customHeight="1">
      <c r="K181" s="86" t="str">
        <f>IF(E181="","",MAX($K$7:K179)+0.001)</f>
        <v/>
      </c>
    </row>
    <row r="182" spans="11:11" ht="25" customHeight="1">
      <c r="K182" s="86" t="str">
        <f>IF(E182="","",MAX($K$7:K180)+0.001)</f>
        <v/>
      </c>
    </row>
    <row r="183" spans="11:11" ht="25" customHeight="1">
      <c r="K183" s="86" t="str">
        <f>IF(E183="","",MAX($K$7:K181)+0.001)</f>
        <v/>
      </c>
    </row>
    <row r="184" spans="11:11" ht="25" customHeight="1">
      <c r="K184" s="86" t="str">
        <f>IF(E184="","",MAX($K$7:K182)+0.001)</f>
        <v/>
      </c>
    </row>
    <row r="185" spans="11:11" ht="25" customHeight="1">
      <c r="K185" s="86" t="str">
        <f>IF(E185="","",MAX($K$7:K183)+0.001)</f>
        <v/>
      </c>
    </row>
    <row r="186" spans="11:11" ht="25" customHeight="1">
      <c r="K186" s="86" t="str">
        <f>IF(E186="","",MAX($K$7:K184)+0.001)</f>
        <v/>
      </c>
    </row>
    <row r="187" spans="11:11" ht="25" customHeight="1">
      <c r="K187" s="86" t="str">
        <f>IF(E187="","",MAX($K$7:K185)+0.001)</f>
        <v/>
      </c>
    </row>
    <row r="188" spans="11:11" ht="25" customHeight="1">
      <c r="K188" s="86" t="str">
        <f>IF(E188="","",MAX($K$7:K186)+0.001)</f>
        <v/>
      </c>
    </row>
    <row r="189" spans="11:11" ht="25" customHeight="1">
      <c r="K189" s="86" t="str">
        <f>IF(E189="","",MAX($K$7:K187)+0.001)</f>
        <v/>
      </c>
    </row>
    <row r="190" spans="11:11" ht="25" customHeight="1">
      <c r="K190" s="86" t="str">
        <f>IF(E190="","",MAX($K$7:K188)+0.001)</f>
        <v/>
      </c>
    </row>
    <row r="191" spans="11:11" ht="25" customHeight="1">
      <c r="K191" s="86" t="str">
        <f>IF(E191="","",MAX($K$7:K189)+0.001)</f>
        <v/>
      </c>
    </row>
    <row r="192" spans="11:11" ht="25" customHeight="1">
      <c r="K192" s="86" t="str">
        <f>IF(E192="","",MAX($K$7:K190)+0.001)</f>
        <v/>
      </c>
    </row>
    <row r="193" spans="11:11" ht="25" customHeight="1">
      <c r="K193" s="86" t="str">
        <f>IF(E193="","",MAX($K$7:K191)+0.001)</f>
        <v/>
      </c>
    </row>
    <row r="194" spans="11:11" ht="25" customHeight="1">
      <c r="K194" s="86" t="str">
        <f>IF(E194="","",MAX($K$7:K192)+0.001)</f>
        <v/>
      </c>
    </row>
    <row r="195" spans="11:11" ht="25" customHeight="1">
      <c r="K195" s="86" t="str">
        <f>IF(E195="","",MAX($K$7:K193)+0.001)</f>
        <v/>
      </c>
    </row>
    <row r="196" spans="11:11" ht="25" customHeight="1">
      <c r="K196" s="86" t="str">
        <f>IF(E196="","",MAX($K$7:K194)+0.001)</f>
        <v/>
      </c>
    </row>
    <row r="197" spans="11:11" ht="25" customHeight="1">
      <c r="K197" s="86" t="str">
        <f>IF(E197="","",MAX($K$7:K195)+0.001)</f>
        <v/>
      </c>
    </row>
    <row r="198" spans="11:11" ht="25" customHeight="1">
      <c r="K198" s="86" t="str">
        <f>IF(E198="","",MAX($K$7:K196)+0.001)</f>
        <v/>
      </c>
    </row>
    <row r="199" spans="11:11" ht="25" customHeight="1">
      <c r="K199" s="86" t="str">
        <f>IF(E199="","",MAX($K$7:K197)+0.001)</f>
        <v/>
      </c>
    </row>
    <row r="200" spans="11:11" ht="25" customHeight="1">
      <c r="K200" s="86" t="str">
        <f>IF(E200="","",MAX($K$7:K198)+0.001)</f>
        <v/>
      </c>
    </row>
    <row r="201" spans="11:11" ht="25" customHeight="1">
      <c r="K201" s="86" t="str">
        <f>IF(E201="","",MAX($K$7:K199)+0.001)</f>
        <v/>
      </c>
    </row>
    <row r="273" spans="11:11" ht="25" customHeight="1">
      <c r="K273" s="146"/>
    </row>
    <row r="274" spans="11:11" ht="25" customHeight="1">
      <c r="K274" s="158"/>
    </row>
    <row r="275" spans="11:11" ht="25" customHeight="1">
      <c r="K275" s="158"/>
    </row>
  </sheetData>
  <mergeCells count="8">
    <mergeCell ref="B125:G125"/>
    <mergeCell ref="B164:G164"/>
    <mergeCell ref="B1:H1"/>
    <mergeCell ref="B44:G44"/>
    <mergeCell ref="B46:G46"/>
    <mergeCell ref="B85:G85"/>
    <mergeCell ref="B87:G87"/>
    <mergeCell ref="B123:G123"/>
  </mergeCells>
  <conditionalFormatting sqref="G1:H1048576">
    <cfRule type="containsText" dxfId="65" priority="1" stopIfTrue="1" operator="containsText" text="AMOUNT">
      <formula>NOT(ISERROR(SEARCH("AMOUNT",G1)))</formula>
    </cfRule>
    <cfRule type="containsText" dxfId="64" priority="2" operator="containsText" text="Rate Only">
      <formula>NOT(ISERROR(SEARCH("Rate Only",G1)))</formula>
    </cfRule>
    <cfRule type="containsText" dxfId="63" priority="3" stopIfTrue="1" operator="containsText" text="RATE">
      <formula>NOT(ISERROR(SEARCH("RATE",G1)))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3" manualBreakCount="3">
    <brk id="44" max="8" man="1"/>
    <brk id="85" max="8" man="1"/>
    <brk id="123"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92BE1-F53B-43E0-8A2C-EAA5B738B0BD}">
  <sheetPr>
    <tabColor theme="5"/>
  </sheetPr>
  <dimension ref="A1:K259"/>
  <sheetViews>
    <sheetView view="pageBreakPreview" topLeftCell="C1" zoomScale="70" zoomScaleNormal="100" zoomScaleSheetLayoutView="70" workbookViewId="0">
      <selection activeCell="Q21" sqref="Q21"/>
    </sheetView>
  </sheetViews>
  <sheetFormatPr baseColWidth="10" defaultColWidth="8.66406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6640625" style="48"/>
    <col min="11" max="11" width="14.6640625" style="161" hidden="1" customWidth="1"/>
    <col min="12" max="16384" width="8.6640625" style="48"/>
  </cols>
  <sheetData>
    <row r="1" spans="1:11" s="44" customFormat="1" ht="25" customHeight="1">
      <c r="B1" s="379" t="s">
        <v>556</v>
      </c>
      <c r="C1" s="380"/>
      <c r="D1" s="380"/>
      <c r="E1" s="380"/>
      <c r="F1" s="380"/>
      <c r="G1" s="380"/>
      <c r="H1" s="381"/>
      <c r="I1" s="76"/>
      <c r="K1" s="159"/>
    </row>
    <row r="2" spans="1:11" ht="25" customHeight="1">
      <c r="B2" s="45" t="s">
        <v>226</v>
      </c>
      <c r="C2" s="45" t="s">
        <v>2</v>
      </c>
      <c r="D2" s="45" t="s">
        <v>3</v>
      </c>
      <c r="E2" s="46" t="s">
        <v>4</v>
      </c>
      <c r="F2" s="95" t="s">
        <v>5</v>
      </c>
      <c r="G2" s="47" t="s">
        <v>6</v>
      </c>
      <c r="H2" s="47" t="s">
        <v>7</v>
      </c>
      <c r="I2" s="49"/>
      <c r="K2" s="160" t="s">
        <v>499</v>
      </c>
    </row>
    <row r="3" spans="1:11" ht="30">
      <c r="B3" s="101" t="s">
        <v>557</v>
      </c>
      <c r="C3" s="98" t="s">
        <v>177</v>
      </c>
      <c r="D3" s="87" t="s">
        <v>178</v>
      </c>
      <c r="E3" s="101"/>
      <c r="F3" s="107"/>
      <c r="G3" s="107"/>
      <c r="H3" s="107" t="str">
        <f t="shared" ref="H3:H42" si="0">IF($F3="-","Rate Only",IF($G3="","",ROUNDUP($F3*$G3,2)))</f>
        <v/>
      </c>
      <c r="I3" s="44"/>
      <c r="K3" s="160"/>
    </row>
    <row r="4" spans="1:11" ht="25" customHeight="1">
      <c r="B4" s="55"/>
      <c r="C4" s="55"/>
      <c r="D4" s="87"/>
      <c r="E4" s="55"/>
      <c r="F4" s="90"/>
      <c r="G4" s="90"/>
      <c r="H4" s="90" t="str">
        <f t="shared" si="0"/>
        <v/>
      </c>
    </row>
    <row r="5" spans="1:11" ht="25" customHeight="1">
      <c r="B5" s="55"/>
      <c r="C5" s="55" t="s">
        <v>181</v>
      </c>
      <c r="D5" s="87" t="s">
        <v>180</v>
      </c>
      <c r="E5" s="55"/>
      <c r="F5" s="90"/>
      <c r="G5" s="90"/>
      <c r="H5" s="90" t="str">
        <f t="shared" si="0"/>
        <v/>
      </c>
    </row>
    <row r="6" spans="1:11" ht="25" customHeight="1">
      <c r="B6" s="55"/>
      <c r="C6" s="55"/>
      <c r="D6" s="87"/>
      <c r="E6" s="55"/>
      <c r="F6" s="90"/>
      <c r="G6" s="90"/>
      <c r="H6" s="90" t="str">
        <f t="shared" si="0"/>
        <v/>
      </c>
    </row>
    <row r="7" spans="1:11" ht="25" customHeight="1">
      <c r="B7" s="50" t="str">
        <f>IF(K7="","","B"&amp;TEXT(ROUND(K7,3),"0.000"))</f>
        <v/>
      </c>
      <c r="C7" s="55" t="s">
        <v>197</v>
      </c>
      <c r="D7" s="87" t="s">
        <v>198</v>
      </c>
      <c r="E7" s="55"/>
      <c r="F7" s="90"/>
      <c r="G7" s="90"/>
      <c r="H7" s="90" t="str">
        <f t="shared" si="0"/>
        <v/>
      </c>
      <c r="I7" s="112"/>
      <c r="K7" s="161" t="str">
        <f>IF(E7="","",MAX($K$6:K6)+0.001)</f>
        <v/>
      </c>
    </row>
    <row r="8" spans="1:11" ht="30">
      <c r="A8" s="48" t="s">
        <v>1977</v>
      </c>
      <c r="B8" s="50" t="str">
        <f>IF(K8="","","B"&amp;TEXT(ROUND(K8,3),"0.000"))</f>
        <v>B8.001</v>
      </c>
      <c r="C8" s="55"/>
      <c r="D8" s="89" t="s">
        <v>199</v>
      </c>
      <c r="E8" s="55" t="s">
        <v>200</v>
      </c>
      <c r="F8" s="90">
        <v>198</v>
      </c>
      <c r="G8" s="171"/>
      <c r="H8" s="90" t="str">
        <f t="shared" si="0"/>
        <v/>
      </c>
      <c r="I8" s="112"/>
      <c r="K8" s="161">
        <f>IF(E8="","",MAX($K$6:K7)+8.001)</f>
        <v>8.0009999999999994</v>
      </c>
    </row>
    <row r="9" spans="1:11" ht="25" customHeight="1">
      <c r="B9" s="50" t="str">
        <f t="shared" ref="B9:B35" si="1">IF(K9="","","B"&amp;TEXT(ROUND(K9,3),"0.000"))</f>
        <v/>
      </c>
      <c r="C9" s="55"/>
      <c r="D9" s="66"/>
      <c r="E9" s="55"/>
      <c r="F9" s="90"/>
      <c r="G9" s="90"/>
      <c r="H9" s="90" t="str">
        <f t="shared" si="0"/>
        <v/>
      </c>
      <c r="I9" s="112"/>
      <c r="K9" s="161" t="str">
        <f>IF(E9="","",MAX($K$6:K8)+0.001)</f>
        <v/>
      </c>
    </row>
    <row r="10" spans="1:11" ht="25" customHeight="1">
      <c r="B10" s="50" t="str">
        <f t="shared" si="1"/>
        <v/>
      </c>
      <c r="C10" s="55" t="s">
        <v>403</v>
      </c>
      <c r="D10" s="87" t="s">
        <v>202</v>
      </c>
      <c r="E10" s="55"/>
      <c r="F10" s="90"/>
      <c r="G10" s="90"/>
      <c r="H10" s="90" t="str">
        <f t="shared" si="0"/>
        <v/>
      </c>
      <c r="I10" s="112"/>
      <c r="K10" s="161" t="str">
        <f>IF(E10="","",MAX($K$6:K9)+0.001)</f>
        <v/>
      </c>
    </row>
    <row r="11" spans="1:11" ht="30">
      <c r="A11" s="48" t="s">
        <v>1978</v>
      </c>
      <c r="B11" s="50" t="str">
        <f t="shared" si="1"/>
        <v/>
      </c>
      <c r="C11" s="55"/>
      <c r="D11" s="87" t="s">
        <v>558</v>
      </c>
      <c r="E11" s="55"/>
      <c r="F11" s="90"/>
      <c r="G11" s="90"/>
      <c r="H11" s="90" t="str">
        <f t="shared" si="0"/>
        <v/>
      </c>
      <c r="I11" s="112"/>
      <c r="K11" s="161" t="str">
        <f>IF(E11="","",MAX($K$6:K10)+0.001)</f>
        <v/>
      </c>
    </row>
    <row r="12" spans="1:11" ht="25" customHeight="1">
      <c r="B12" s="50" t="str">
        <f>IF(K12="","","B"&amp;TEXT(ROUND(K12,3),"0.000"))</f>
        <v>B8.002</v>
      </c>
      <c r="C12" s="55"/>
      <c r="D12" s="89" t="s">
        <v>559</v>
      </c>
      <c r="E12" s="55" t="s">
        <v>158</v>
      </c>
      <c r="F12" s="90">
        <v>5</v>
      </c>
      <c r="G12" s="171"/>
      <c r="H12" s="90" t="str">
        <f t="shared" si="0"/>
        <v/>
      </c>
      <c r="I12" s="112"/>
      <c r="K12" s="161">
        <f>IF(E12="","",MAX($K$6:K11)+0.001)</f>
        <v>8.0019999999999989</v>
      </c>
    </row>
    <row r="13" spans="1:11" ht="25" customHeight="1">
      <c r="B13" s="50" t="str">
        <f t="shared" si="1"/>
        <v/>
      </c>
      <c r="C13" s="55"/>
      <c r="D13" s="66"/>
      <c r="E13" s="55"/>
      <c r="F13" s="90"/>
      <c r="G13" s="90"/>
      <c r="H13" s="90" t="str">
        <f t="shared" si="0"/>
        <v/>
      </c>
      <c r="I13" s="112"/>
      <c r="K13" s="161" t="str">
        <f>IF(E13="","",MAX($K$6:K12)+0.001)</f>
        <v/>
      </c>
    </row>
    <row r="14" spans="1:11" ht="25" customHeight="1">
      <c r="B14" s="50" t="str">
        <f t="shared" si="1"/>
        <v/>
      </c>
      <c r="C14" s="55" t="s">
        <v>216</v>
      </c>
      <c r="D14" s="87" t="s">
        <v>215</v>
      </c>
      <c r="E14" s="55"/>
      <c r="F14" s="90"/>
      <c r="G14" s="90"/>
      <c r="H14" s="90" t="str">
        <f t="shared" si="0"/>
        <v/>
      </c>
      <c r="I14" s="112"/>
      <c r="K14" s="161" t="str">
        <f>IF(E14="","",MAX($K$6:K13)+0.001)</f>
        <v/>
      </c>
    </row>
    <row r="15" spans="1:11" ht="25" customHeight="1">
      <c r="B15" s="50" t="str">
        <f t="shared" si="1"/>
        <v/>
      </c>
      <c r="C15" s="55"/>
      <c r="D15" s="87"/>
      <c r="E15" s="55"/>
      <c r="F15" s="90"/>
      <c r="G15" s="90"/>
      <c r="H15" s="90" t="str">
        <f t="shared" si="0"/>
        <v/>
      </c>
      <c r="I15" s="112"/>
      <c r="K15" s="161" t="str">
        <f>IF(E15="","",MAX($K$6:K14)+0.001)</f>
        <v/>
      </c>
    </row>
    <row r="16" spans="1:11" ht="25" customHeight="1">
      <c r="B16" s="50" t="str">
        <f t="shared" si="1"/>
        <v/>
      </c>
      <c r="C16" s="55" t="s">
        <v>15</v>
      </c>
      <c r="D16" s="87" t="s">
        <v>227</v>
      </c>
      <c r="E16" s="55"/>
      <c r="F16" s="90"/>
      <c r="G16" s="90"/>
      <c r="H16" s="90" t="str">
        <f t="shared" si="0"/>
        <v/>
      </c>
      <c r="I16" s="93"/>
      <c r="K16" s="161" t="str">
        <f>IF(E16="","",MAX($K$6:K15)+0.001)</f>
        <v/>
      </c>
    </row>
    <row r="17" spans="1:11" ht="25" customHeight="1">
      <c r="B17" s="50" t="str">
        <f t="shared" si="1"/>
        <v>B8.003</v>
      </c>
      <c r="C17" s="55"/>
      <c r="D17" s="89" t="s">
        <v>414</v>
      </c>
      <c r="E17" s="55" t="s">
        <v>187</v>
      </c>
      <c r="F17" s="90">
        <v>35</v>
      </c>
      <c r="G17" s="171"/>
      <c r="H17" s="90" t="str">
        <f t="shared" si="0"/>
        <v/>
      </c>
      <c r="I17" s="93"/>
      <c r="K17" s="161">
        <f>IF(E17="","",MAX($K$6:K16)+0.001)</f>
        <v>8.0029999999999983</v>
      </c>
    </row>
    <row r="18" spans="1:11" ht="25" customHeight="1">
      <c r="B18" s="50" t="str">
        <f t="shared" si="1"/>
        <v/>
      </c>
      <c r="C18" s="55"/>
      <c r="D18" s="66"/>
      <c r="E18" s="55"/>
      <c r="F18" s="90"/>
      <c r="G18" s="171"/>
      <c r="H18" s="90" t="str">
        <f t="shared" si="0"/>
        <v/>
      </c>
      <c r="I18" s="112"/>
      <c r="K18" s="161" t="str">
        <f>IF(E18="","",MAX($K$6:K17)+0.001)</f>
        <v/>
      </c>
    </row>
    <row r="19" spans="1:11" ht="25" customHeight="1">
      <c r="B19" s="50" t="str">
        <f t="shared" si="1"/>
        <v/>
      </c>
      <c r="C19" s="55" t="s">
        <v>231</v>
      </c>
      <c r="D19" s="87" t="s">
        <v>230</v>
      </c>
      <c r="E19" s="55"/>
      <c r="F19" s="90"/>
      <c r="G19" s="90"/>
      <c r="H19" s="90" t="str">
        <f t="shared" si="0"/>
        <v/>
      </c>
      <c r="I19" s="112"/>
      <c r="K19" s="161" t="str">
        <f>IF(E19="","",MAX($K$6:K18)+0.001)</f>
        <v/>
      </c>
    </row>
    <row r="20" spans="1:11" ht="25" customHeight="1">
      <c r="B20" s="50" t="str">
        <f t="shared" si="1"/>
        <v/>
      </c>
      <c r="C20" s="55"/>
      <c r="D20" s="87"/>
      <c r="E20" s="55"/>
      <c r="F20" s="90"/>
      <c r="G20" s="90"/>
      <c r="H20" s="90" t="str">
        <f t="shared" si="0"/>
        <v/>
      </c>
      <c r="I20" s="112"/>
      <c r="K20" s="161" t="str">
        <f>IF(E20="","",MAX($K$6:K19)+0.001)</f>
        <v/>
      </c>
    </row>
    <row r="21" spans="1:11" ht="30">
      <c r="A21" s="48" t="s">
        <v>1979</v>
      </c>
      <c r="B21" s="50" t="str">
        <f t="shared" si="1"/>
        <v/>
      </c>
      <c r="C21" s="55" t="s">
        <v>90</v>
      </c>
      <c r="D21" s="87" t="s">
        <v>240</v>
      </c>
      <c r="E21" s="55"/>
      <c r="F21" s="90"/>
      <c r="G21" s="90"/>
      <c r="H21" s="171" t="str">
        <f t="shared" si="0"/>
        <v/>
      </c>
      <c r="I21" s="170"/>
      <c r="K21" s="161" t="str">
        <f>IF(E21="","",MAX($K$6:K20)+0.001)</f>
        <v/>
      </c>
    </row>
    <row r="22" spans="1:11" ht="25" customHeight="1">
      <c r="B22" s="50" t="str">
        <f t="shared" si="1"/>
        <v>B8.004</v>
      </c>
      <c r="C22" s="55"/>
      <c r="D22" s="89" t="s">
        <v>238</v>
      </c>
      <c r="E22" s="55" t="s">
        <v>164</v>
      </c>
      <c r="F22" s="90">
        <v>34</v>
      </c>
      <c r="G22" s="171"/>
      <c r="H22" s="90" t="str">
        <f t="shared" si="0"/>
        <v/>
      </c>
      <c r="I22" s="112"/>
      <c r="K22" s="161">
        <f>IF(E22="","",MAX($K$6:K21)+0.001)</f>
        <v>8.0039999999999978</v>
      </c>
    </row>
    <row r="23" spans="1:11" ht="25" customHeight="1">
      <c r="B23" s="50" t="str">
        <f t="shared" si="1"/>
        <v/>
      </c>
      <c r="C23" s="55"/>
      <c r="D23" s="87"/>
      <c r="E23" s="55"/>
      <c r="F23" s="90"/>
      <c r="G23" s="90"/>
      <c r="H23" s="171" t="str">
        <f t="shared" si="0"/>
        <v/>
      </c>
      <c r="I23" s="170"/>
      <c r="K23" s="161" t="str">
        <f>IF(E23="","",MAX($K$6:K22)+0.001)</f>
        <v/>
      </c>
    </row>
    <row r="24" spans="1:11" ht="25" customHeight="1">
      <c r="B24" s="50" t="str">
        <f t="shared" si="1"/>
        <v/>
      </c>
      <c r="C24" s="55" t="s">
        <v>92</v>
      </c>
      <c r="D24" s="87" t="s">
        <v>243</v>
      </c>
      <c r="E24" s="55"/>
      <c r="F24" s="90"/>
      <c r="G24" s="90"/>
      <c r="H24" s="90" t="str">
        <f t="shared" si="0"/>
        <v/>
      </c>
      <c r="I24" s="112"/>
      <c r="K24" s="161" t="str">
        <f>IF(E24="","",MAX($K$6:K23)+0.001)</f>
        <v/>
      </c>
    </row>
    <row r="25" spans="1:11" ht="25" customHeight="1">
      <c r="B25" s="50" t="str">
        <f t="shared" si="1"/>
        <v/>
      </c>
      <c r="C25" s="55"/>
      <c r="D25" s="87"/>
      <c r="E25" s="55"/>
      <c r="F25" s="90"/>
      <c r="G25" s="90"/>
      <c r="H25" s="90" t="str">
        <f t="shared" si="0"/>
        <v/>
      </c>
      <c r="I25" s="112"/>
      <c r="K25" s="161" t="str">
        <f>IF(E25="","",MAX($K$6:K24)+0.001)</f>
        <v/>
      </c>
    </row>
    <row r="26" spans="1:11" ht="25" customHeight="1">
      <c r="B26" s="50" t="str">
        <f t="shared" si="1"/>
        <v/>
      </c>
      <c r="C26" s="55"/>
      <c r="D26" s="87" t="s">
        <v>246</v>
      </c>
      <c r="E26" s="55"/>
      <c r="F26" s="90"/>
      <c r="G26" s="90"/>
      <c r="H26" s="90" t="str">
        <f t="shared" si="0"/>
        <v/>
      </c>
      <c r="I26" s="112"/>
      <c r="K26" s="161" t="str">
        <f>IF(E26="","",MAX($K$6:K25)+0.001)</f>
        <v/>
      </c>
    </row>
    <row r="27" spans="1:11" ht="25" customHeight="1">
      <c r="B27" s="50" t="str">
        <f t="shared" si="1"/>
        <v>B8.005</v>
      </c>
      <c r="C27" s="55"/>
      <c r="D27" s="89" t="s">
        <v>560</v>
      </c>
      <c r="E27" s="55" t="s">
        <v>187</v>
      </c>
      <c r="F27" s="90">
        <v>180</v>
      </c>
      <c r="G27" s="171"/>
      <c r="H27" s="90" t="str">
        <f t="shared" si="0"/>
        <v/>
      </c>
      <c r="I27" s="112"/>
      <c r="K27" s="161">
        <f>IF(E27="","",MAX($K$6:K26)+0.001)</f>
        <v>8.0049999999999972</v>
      </c>
    </row>
    <row r="28" spans="1:11" ht="25" customHeight="1">
      <c r="B28" s="50" t="str">
        <f t="shared" si="1"/>
        <v/>
      </c>
      <c r="C28" s="55"/>
      <c r="D28" s="89"/>
      <c r="E28" s="55"/>
      <c r="F28" s="90"/>
      <c r="G28" s="171"/>
      <c r="H28" s="90" t="str">
        <f t="shared" si="0"/>
        <v/>
      </c>
      <c r="I28" s="112"/>
      <c r="K28" s="161" t="str">
        <f>IF(E28="","",MAX($K$6:K27)+0.001)</f>
        <v/>
      </c>
    </row>
    <row r="29" spans="1:11" ht="25" customHeight="1">
      <c r="B29" s="50" t="str">
        <f t="shared" si="1"/>
        <v/>
      </c>
      <c r="C29" s="55" t="s">
        <v>247</v>
      </c>
      <c r="D29" s="87" t="s">
        <v>248</v>
      </c>
      <c r="E29" s="55"/>
      <c r="F29" s="90"/>
      <c r="G29" s="171"/>
      <c r="H29" s="90" t="str">
        <f t="shared" si="0"/>
        <v/>
      </c>
      <c r="I29" s="88"/>
      <c r="K29" s="161" t="str">
        <f>IF(E29="","",MAX($K$6:K28)+0.001)</f>
        <v/>
      </c>
    </row>
    <row r="30" spans="1:11" ht="30">
      <c r="B30" s="50" t="str">
        <f t="shared" si="1"/>
        <v/>
      </c>
      <c r="C30" s="55"/>
      <c r="D30" s="97" t="s">
        <v>249</v>
      </c>
      <c r="E30" s="55"/>
      <c r="F30" s="90"/>
      <c r="G30" s="171"/>
      <c r="H30" s="90" t="str">
        <f t="shared" si="0"/>
        <v/>
      </c>
      <c r="I30" s="88"/>
      <c r="K30" s="161" t="str">
        <f>IF(E30="","",MAX($K$6:K29)+0.001)</f>
        <v/>
      </c>
    </row>
    <row r="31" spans="1:11" ht="30">
      <c r="B31" s="50" t="str">
        <f t="shared" si="1"/>
        <v>B8.006</v>
      </c>
      <c r="C31" s="55"/>
      <c r="D31" s="89" t="s">
        <v>252</v>
      </c>
      <c r="E31" s="55" t="s">
        <v>164</v>
      </c>
      <c r="F31" s="90">
        <v>1</v>
      </c>
      <c r="G31" s="171"/>
      <c r="H31" s="90" t="str">
        <f t="shared" si="0"/>
        <v/>
      </c>
      <c r="I31" s="93"/>
      <c r="K31" s="161">
        <f>IF(E31="","",MAX($K$6:K30)+0.001)</f>
        <v>8.0059999999999967</v>
      </c>
    </row>
    <row r="32" spans="1:11" ht="25" customHeight="1">
      <c r="B32" s="50" t="str">
        <f t="shared" si="1"/>
        <v/>
      </c>
      <c r="C32" s="55"/>
      <c r="D32" s="87"/>
      <c r="E32" s="55"/>
      <c r="F32" s="90"/>
      <c r="G32" s="90"/>
      <c r="H32" s="171" t="str">
        <f t="shared" si="0"/>
        <v/>
      </c>
      <c r="I32" s="170"/>
      <c r="K32" s="161" t="str">
        <f>IF(E32="","",MAX($K$6:K31)+0.001)</f>
        <v/>
      </c>
    </row>
    <row r="33" spans="2:11" ht="30">
      <c r="B33" s="50" t="str">
        <f t="shared" si="1"/>
        <v/>
      </c>
      <c r="C33" s="101" t="s">
        <v>261</v>
      </c>
      <c r="D33" s="103" t="s">
        <v>262</v>
      </c>
      <c r="E33" s="55"/>
      <c r="F33" s="90"/>
      <c r="G33" s="90"/>
      <c r="H33" s="90" t="str">
        <f t="shared" si="0"/>
        <v/>
      </c>
      <c r="K33" s="161" t="str">
        <f>IF(E33="","",MAX($K$6:K32)+0.001)</f>
        <v/>
      </c>
    </row>
    <row r="34" spans="2:11" ht="30">
      <c r="B34" s="50" t="str">
        <f t="shared" si="1"/>
        <v/>
      </c>
      <c r="C34" s="55"/>
      <c r="D34" s="103" t="s">
        <v>561</v>
      </c>
      <c r="E34" s="55"/>
      <c r="F34" s="90"/>
      <c r="G34" s="90"/>
      <c r="H34" s="90" t="str">
        <f t="shared" si="0"/>
        <v/>
      </c>
      <c r="I34" s="112"/>
      <c r="K34" s="161" t="str">
        <f>IF(E34="","",MAX($K$6:K33)+0.001)</f>
        <v/>
      </c>
    </row>
    <row r="35" spans="2:11" ht="25" customHeight="1">
      <c r="B35" s="50" t="str">
        <f t="shared" si="1"/>
        <v>B8.007</v>
      </c>
      <c r="C35" s="55"/>
      <c r="D35" s="104" t="s">
        <v>562</v>
      </c>
      <c r="E35" s="55" t="s">
        <v>158</v>
      </c>
      <c r="F35" s="90">
        <v>5</v>
      </c>
      <c r="G35" s="171"/>
      <c r="H35" s="90" t="str">
        <f t="shared" si="0"/>
        <v/>
      </c>
      <c r="I35" s="112"/>
      <c r="K35" s="161">
        <f>IF(E35="","",MAX($K$6:K34)+0.001)</f>
        <v>8.0069999999999961</v>
      </c>
    </row>
    <row r="36" spans="2:11" ht="25" customHeight="1">
      <c r="B36" s="50"/>
      <c r="C36" s="55"/>
      <c r="D36" s="87"/>
      <c r="E36" s="55"/>
      <c r="F36" s="90"/>
      <c r="G36" s="90"/>
      <c r="H36" s="171" t="str">
        <f t="shared" si="0"/>
        <v/>
      </c>
      <c r="I36" s="170"/>
    </row>
    <row r="37" spans="2:11" ht="25" customHeight="1">
      <c r="B37" s="50"/>
      <c r="C37" s="55"/>
      <c r="D37" s="87"/>
      <c r="E37" s="55"/>
      <c r="F37" s="90"/>
      <c r="G37" s="90"/>
      <c r="H37" s="171" t="str">
        <f t="shared" si="0"/>
        <v/>
      </c>
      <c r="I37" s="170"/>
    </row>
    <row r="38" spans="2:11" ht="25" customHeight="1">
      <c r="B38" s="50"/>
      <c r="C38" s="55"/>
      <c r="D38" s="87"/>
      <c r="E38" s="55"/>
      <c r="F38" s="90"/>
      <c r="G38" s="90"/>
      <c r="H38" s="171" t="str">
        <f t="shared" si="0"/>
        <v/>
      </c>
      <c r="I38" s="170"/>
    </row>
    <row r="39" spans="2:11" ht="25" customHeight="1">
      <c r="B39" s="50"/>
      <c r="C39" s="55"/>
      <c r="D39" s="87"/>
      <c r="E39" s="55"/>
      <c r="F39" s="90"/>
      <c r="G39" s="90"/>
      <c r="H39" s="171" t="str">
        <f t="shared" si="0"/>
        <v/>
      </c>
      <c r="I39" s="170"/>
    </row>
    <row r="40" spans="2:11" ht="25" customHeight="1">
      <c r="B40" s="50"/>
      <c r="C40" s="55"/>
      <c r="D40" s="87"/>
      <c r="E40" s="55"/>
      <c r="F40" s="90"/>
      <c r="G40" s="90"/>
      <c r="H40" s="171" t="str">
        <f t="shared" si="0"/>
        <v/>
      </c>
      <c r="I40" s="170"/>
    </row>
    <row r="41" spans="2:11" ht="25" customHeight="1">
      <c r="B41" s="50"/>
      <c r="C41" s="55"/>
      <c r="D41" s="87"/>
      <c r="E41" s="55"/>
      <c r="F41" s="90"/>
      <c r="G41" s="90"/>
      <c r="H41" s="171" t="str">
        <f t="shared" si="0"/>
        <v/>
      </c>
      <c r="I41" s="170"/>
    </row>
    <row r="42" spans="2:11" ht="25" customHeight="1">
      <c r="B42" s="50" t="str">
        <f>IF(K42="","","B"&amp;TEXT(ROUND(K42,3),"0.000"))</f>
        <v/>
      </c>
      <c r="C42" s="55"/>
      <c r="D42" s="66"/>
      <c r="E42" s="55"/>
      <c r="F42" s="90"/>
      <c r="G42" s="90"/>
      <c r="H42" s="90" t="str">
        <f t="shared" si="0"/>
        <v/>
      </c>
    </row>
    <row r="43" spans="2:11" ht="25" customHeight="1">
      <c r="B43" s="368" t="s">
        <v>337</v>
      </c>
      <c r="C43" s="369"/>
      <c r="D43" s="368"/>
      <c r="E43" s="368"/>
      <c r="F43" s="368"/>
      <c r="G43" s="368"/>
      <c r="H43" s="95">
        <f>SUM(H3:H42)</f>
        <v>0</v>
      </c>
      <c r="I43" s="115"/>
    </row>
    <row r="44" spans="2:11" ht="25" customHeight="1">
      <c r="B44" s="68"/>
      <c r="C44" s="68"/>
      <c r="D44" s="69"/>
      <c r="E44" s="68"/>
      <c r="F44" s="70"/>
      <c r="G44" s="70"/>
      <c r="H44" s="70"/>
    </row>
    <row r="257" spans="11:11" ht="25" customHeight="1">
      <c r="K257" s="166"/>
    </row>
    <row r="258" spans="11:11" ht="25" customHeight="1">
      <c r="K258" s="167"/>
    </row>
    <row r="259" spans="11:11" ht="25" customHeight="1">
      <c r="K259" s="167"/>
    </row>
  </sheetData>
  <mergeCells count="2">
    <mergeCell ref="B1:H1"/>
    <mergeCell ref="B43:G43"/>
  </mergeCells>
  <conditionalFormatting sqref="G1:H1048576">
    <cfRule type="containsText" dxfId="62" priority="1" stopIfTrue="1" operator="containsText" text="Rate Only">
      <formula>NOT(ISERROR(SEARCH("Rate Only",G1)))</formula>
    </cfRule>
    <cfRule type="containsText" dxfId="61" priority="2" stopIfTrue="1" operator="containsText" text="AMOUNT">
      <formula>NOT(ISERROR(SEARCH("AMOUNT",G1)))</formula>
    </cfRule>
    <cfRule type="containsText" dxfId="60" priority="3" stopIfTrue="1" operator="containsText" text="RATE">
      <formula>NOT(ISERROR(SEARCH("RATE",G1)))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ignoredErrors>
    <ignoredError sqref="K8" 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1C9A8-8963-425C-ACA7-EE660BD3A2FF}">
  <sheetPr>
    <tabColor theme="5"/>
  </sheetPr>
  <dimension ref="B1:K240"/>
  <sheetViews>
    <sheetView view="pageBreakPreview" topLeftCell="A29" zoomScale="70" zoomScaleNormal="100" zoomScaleSheetLayoutView="70" workbookViewId="0">
      <selection activeCell="G47" sqref="G47:G86"/>
    </sheetView>
  </sheetViews>
  <sheetFormatPr baseColWidth="10" defaultColWidth="8.66406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8.6640625" style="48"/>
    <col min="11" max="11" width="14.6640625" style="161" hidden="1" customWidth="1"/>
    <col min="12" max="16384" width="8.6640625" style="48"/>
  </cols>
  <sheetData>
    <row r="1" spans="2:11" s="44" customFormat="1" ht="25" customHeight="1">
      <c r="B1" s="379" t="s">
        <v>563</v>
      </c>
      <c r="C1" s="380"/>
      <c r="D1" s="380"/>
      <c r="E1" s="380"/>
      <c r="F1" s="380"/>
      <c r="G1" s="380"/>
      <c r="H1" s="381"/>
      <c r="I1" s="76"/>
      <c r="K1" s="159"/>
    </row>
    <row r="2" spans="2:11" ht="25" customHeight="1">
      <c r="B2" s="45" t="s">
        <v>226</v>
      </c>
      <c r="C2" s="45" t="s">
        <v>2</v>
      </c>
      <c r="D2" s="45" t="s">
        <v>3</v>
      </c>
      <c r="E2" s="46" t="s">
        <v>4</v>
      </c>
      <c r="F2" s="95" t="s">
        <v>5</v>
      </c>
      <c r="G2" s="47" t="s">
        <v>6</v>
      </c>
      <c r="H2" s="47" t="s">
        <v>7</v>
      </c>
      <c r="I2" s="78"/>
      <c r="K2" s="160" t="s">
        <v>499</v>
      </c>
    </row>
    <row r="3" spans="2:11" ht="30">
      <c r="B3" s="101" t="s">
        <v>564</v>
      </c>
      <c r="C3" s="98" t="s">
        <v>177</v>
      </c>
      <c r="D3" s="87" t="s">
        <v>178</v>
      </c>
      <c r="E3" s="101"/>
      <c r="F3" s="107"/>
      <c r="G3" s="107"/>
      <c r="H3" s="107" t="str">
        <f t="shared" ref="H3:H43" si="0">IF($F3="-","Rate Only",IF($G3="","",ROUNDUP($F3*$G3,2)))</f>
        <v/>
      </c>
      <c r="I3" s="85"/>
      <c r="K3" s="160"/>
    </row>
    <row r="4" spans="2:11" ht="25" customHeight="1">
      <c r="B4" s="55"/>
      <c r="C4" s="55"/>
      <c r="D4" s="87"/>
      <c r="E4" s="55"/>
      <c r="F4" s="90"/>
      <c r="G4" s="90"/>
      <c r="H4" s="90" t="str">
        <f t="shared" si="0"/>
        <v/>
      </c>
    </row>
    <row r="5" spans="2:11" ht="25" customHeight="1">
      <c r="B5" s="55"/>
      <c r="C5" s="55" t="s">
        <v>181</v>
      </c>
      <c r="D5" s="87" t="s">
        <v>180</v>
      </c>
      <c r="E5" s="55"/>
      <c r="F5" s="90"/>
      <c r="G5" s="90"/>
      <c r="H5" s="90" t="str">
        <f t="shared" si="0"/>
        <v/>
      </c>
    </row>
    <row r="6" spans="2:11" ht="25" customHeight="1">
      <c r="B6" s="55"/>
      <c r="C6" s="55"/>
      <c r="D6" s="87"/>
      <c r="E6" s="55"/>
      <c r="F6" s="90"/>
      <c r="G6" s="90"/>
      <c r="H6" s="90" t="str">
        <f t="shared" si="0"/>
        <v/>
      </c>
    </row>
    <row r="7" spans="2:11" ht="25" customHeight="1">
      <c r="B7" s="55"/>
      <c r="C7" s="55" t="s">
        <v>183</v>
      </c>
      <c r="D7" s="87" t="s">
        <v>184</v>
      </c>
      <c r="E7" s="55"/>
      <c r="F7" s="90"/>
      <c r="G7" s="90"/>
      <c r="H7" s="90" t="str">
        <f t="shared" si="0"/>
        <v/>
      </c>
    </row>
    <row r="8" spans="2:11" ht="25" customHeight="1">
      <c r="B8" s="55"/>
      <c r="C8" s="55"/>
      <c r="D8" s="87" t="s">
        <v>185</v>
      </c>
      <c r="E8" s="55"/>
      <c r="F8" s="90"/>
      <c r="G8" s="90"/>
      <c r="H8" s="90" t="str">
        <f t="shared" si="0"/>
        <v/>
      </c>
    </row>
    <row r="9" spans="2:11" ht="25" customHeight="1">
      <c r="B9" s="50" t="str">
        <f>IF(K9="","","B"&amp;TEXT(ROUND(K9,3),"0.000"))</f>
        <v>B9.001</v>
      </c>
      <c r="C9" s="55"/>
      <c r="D9" s="89" t="s">
        <v>186</v>
      </c>
      <c r="E9" s="55" t="s">
        <v>187</v>
      </c>
      <c r="F9" s="90">
        <v>2</v>
      </c>
      <c r="G9" s="171"/>
      <c r="H9" s="90" t="str">
        <f t="shared" si="0"/>
        <v/>
      </c>
      <c r="K9" s="161">
        <f>IF(E9="","",MAX($K$5:K8)+9.001)</f>
        <v>9.0009999999999994</v>
      </c>
    </row>
    <row r="10" spans="2:11" ht="25" customHeight="1">
      <c r="B10" s="50" t="str">
        <f t="shared" ref="B10:B25" si="1">IF(K10="","","B"&amp;TEXT(ROUND(K10,3),"0.000"))</f>
        <v/>
      </c>
      <c r="C10" s="55"/>
      <c r="D10" s="66"/>
      <c r="E10" s="55"/>
      <c r="F10" s="90"/>
      <c r="G10" s="90"/>
      <c r="H10" s="90" t="str">
        <f t="shared" si="0"/>
        <v/>
      </c>
      <c r="K10" s="161" t="str">
        <f>IF(E10="","",MAX($K$5:K9)+0.001)</f>
        <v/>
      </c>
    </row>
    <row r="11" spans="2:11" ht="25" customHeight="1">
      <c r="B11" s="50" t="str">
        <f t="shared" si="1"/>
        <v/>
      </c>
      <c r="C11" s="55" t="s">
        <v>190</v>
      </c>
      <c r="D11" s="87" t="s">
        <v>191</v>
      </c>
      <c r="E11" s="55"/>
      <c r="F11" s="90"/>
      <c r="G11" s="90"/>
      <c r="H11" s="90" t="str">
        <f t="shared" si="0"/>
        <v/>
      </c>
      <c r="K11" s="161" t="str">
        <f>IF(E11="","",MAX($K$5:K10)+0.001)</f>
        <v/>
      </c>
    </row>
    <row r="12" spans="2:11" ht="25" customHeight="1">
      <c r="B12" s="50" t="str">
        <f t="shared" si="1"/>
        <v/>
      </c>
      <c r="C12" s="55"/>
      <c r="D12" s="87" t="s">
        <v>185</v>
      </c>
      <c r="E12" s="55"/>
      <c r="F12" s="90"/>
      <c r="G12" s="90"/>
      <c r="H12" s="90" t="str">
        <f t="shared" si="0"/>
        <v/>
      </c>
      <c r="K12" s="161" t="str">
        <f>IF(E12="","",MAX($K$5:K11)+0.001)</f>
        <v/>
      </c>
    </row>
    <row r="13" spans="2:11" ht="25" customHeight="1">
      <c r="B13" s="50" t="str">
        <f t="shared" si="1"/>
        <v>B9.002</v>
      </c>
      <c r="C13" s="55"/>
      <c r="D13" s="89" t="s">
        <v>189</v>
      </c>
      <c r="E13" s="55" t="s">
        <v>187</v>
      </c>
      <c r="F13" s="90">
        <v>457</v>
      </c>
      <c r="G13" s="171"/>
      <c r="H13" s="90" t="str">
        <f t="shared" si="0"/>
        <v/>
      </c>
      <c r="K13" s="161">
        <f>IF(E13="","",MAX($K$5:K12)+0.001)</f>
        <v>9.0019999999999989</v>
      </c>
    </row>
    <row r="14" spans="2:11" ht="25" customHeight="1">
      <c r="B14" s="50" t="str">
        <f t="shared" si="1"/>
        <v>B9.003</v>
      </c>
      <c r="C14" s="55"/>
      <c r="D14" s="89" t="s">
        <v>423</v>
      </c>
      <c r="E14" s="55" t="s">
        <v>187</v>
      </c>
      <c r="F14" s="90">
        <v>81</v>
      </c>
      <c r="G14" s="171"/>
      <c r="H14" s="90" t="str">
        <f t="shared" si="0"/>
        <v/>
      </c>
      <c r="K14" s="161">
        <f>IF(E14="","",MAX($K$5:K13)+0.001)</f>
        <v>9.0029999999999983</v>
      </c>
    </row>
    <row r="15" spans="2:11" ht="25" customHeight="1">
      <c r="B15" s="50" t="str">
        <f t="shared" si="1"/>
        <v/>
      </c>
      <c r="C15" s="55"/>
      <c r="D15" s="89"/>
      <c r="E15" s="55"/>
      <c r="F15" s="90"/>
      <c r="G15" s="90"/>
      <c r="H15" s="90" t="str">
        <f t="shared" si="0"/>
        <v/>
      </c>
      <c r="K15" s="161" t="str">
        <f>IF(E15="","",MAX($K$5:K14)+0.001)</f>
        <v/>
      </c>
    </row>
    <row r="16" spans="2:11" ht="25" customHeight="1">
      <c r="B16" s="50" t="str">
        <f t="shared" si="1"/>
        <v/>
      </c>
      <c r="C16" s="55"/>
      <c r="D16" s="87" t="s">
        <v>193</v>
      </c>
      <c r="E16" s="55"/>
      <c r="F16" s="90"/>
      <c r="G16" s="90"/>
      <c r="H16" s="90" t="str">
        <f t="shared" si="0"/>
        <v/>
      </c>
      <c r="K16" s="161" t="str">
        <f>IF(E16="","",MAX($K$5:K15)+0.001)</f>
        <v/>
      </c>
    </row>
    <row r="17" spans="2:11" ht="30">
      <c r="B17" s="50" t="str">
        <f t="shared" si="1"/>
        <v>B9.004</v>
      </c>
      <c r="C17" s="55"/>
      <c r="D17" s="89" t="s">
        <v>565</v>
      </c>
      <c r="E17" s="55" t="s">
        <v>187</v>
      </c>
      <c r="F17" s="90">
        <v>61</v>
      </c>
      <c r="G17" s="171"/>
      <c r="H17" s="90" t="str">
        <f t="shared" si="0"/>
        <v/>
      </c>
      <c r="K17" s="161">
        <f>IF(E17="","",MAX($K$5:K16)+0.001)</f>
        <v>9.0039999999999978</v>
      </c>
    </row>
    <row r="18" spans="2:11" ht="25" customHeight="1">
      <c r="B18" s="50" t="str">
        <f t="shared" si="1"/>
        <v/>
      </c>
      <c r="C18" s="55"/>
      <c r="D18" s="66"/>
      <c r="E18" s="55"/>
      <c r="F18" s="90"/>
      <c r="G18" s="90"/>
      <c r="H18" s="90" t="str">
        <f t="shared" si="0"/>
        <v/>
      </c>
      <c r="K18" s="161" t="str">
        <f>IF(E18="","",MAX($K$5:K17)+0.001)</f>
        <v/>
      </c>
    </row>
    <row r="19" spans="2:11" ht="25" customHeight="1">
      <c r="B19" s="50" t="str">
        <f t="shared" si="1"/>
        <v/>
      </c>
      <c r="C19" s="55" t="s">
        <v>197</v>
      </c>
      <c r="D19" s="87" t="s">
        <v>198</v>
      </c>
      <c r="E19" s="55"/>
      <c r="F19" s="90"/>
      <c r="G19" s="90"/>
      <c r="H19" s="90" t="str">
        <f t="shared" si="0"/>
        <v/>
      </c>
      <c r="K19" s="161" t="str">
        <f>IF(E19="","",MAX($K$5:K18)+0.001)</f>
        <v/>
      </c>
    </row>
    <row r="20" spans="2:11" ht="30">
      <c r="B20" s="50" t="str">
        <f t="shared" si="1"/>
        <v>B9.005</v>
      </c>
      <c r="C20" s="55"/>
      <c r="D20" s="89" t="s">
        <v>199</v>
      </c>
      <c r="E20" s="55" t="s">
        <v>200</v>
      </c>
      <c r="F20" s="90">
        <v>513</v>
      </c>
      <c r="G20" s="171"/>
      <c r="H20" s="90" t="str">
        <f t="shared" si="0"/>
        <v/>
      </c>
      <c r="K20" s="161">
        <f>IF(E20="","",MAX($K$5:K19)+0.001)</f>
        <v>9.0049999999999972</v>
      </c>
    </row>
    <row r="21" spans="2:11" ht="25" customHeight="1">
      <c r="B21" s="50" t="str">
        <f t="shared" si="1"/>
        <v/>
      </c>
      <c r="C21" s="55"/>
      <c r="D21" s="66"/>
      <c r="E21" s="55"/>
      <c r="F21" s="90"/>
      <c r="G21" s="90"/>
      <c r="H21" s="90" t="str">
        <f t="shared" si="0"/>
        <v/>
      </c>
      <c r="K21" s="161" t="str">
        <f>IF(E21="","",MAX($K$5:K20)+0.001)</f>
        <v/>
      </c>
    </row>
    <row r="22" spans="2:11" ht="25" customHeight="1">
      <c r="B22" s="50" t="str">
        <f t="shared" si="1"/>
        <v/>
      </c>
      <c r="C22" s="55" t="s">
        <v>403</v>
      </c>
      <c r="D22" s="87" t="s">
        <v>202</v>
      </c>
      <c r="E22" s="55"/>
      <c r="F22" s="90"/>
      <c r="G22" s="90"/>
      <c r="H22" s="90" t="str">
        <f t="shared" si="0"/>
        <v/>
      </c>
      <c r="K22" s="161" t="str">
        <f>IF(E22="","",MAX($K$5:K21)+0.001)</f>
        <v/>
      </c>
    </row>
    <row r="23" spans="2:11" ht="25" customHeight="1">
      <c r="B23" s="50" t="str">
        <f t="shared" si="1"/>
        <v>B9.006</v>
      </c>
      <c r="C23" s="55"/>
      <c r="D23" s="89" t="s">
        <v>566</v>
      </c>
      <c r="E23" s="55" t="s">
        <v>200</v>
      </c>
      <c r="F23" s="90">
        <v>33</v>
      </c>
      <c r="G23" s="171"/>
      <c r="H23" s="90" t="str">
        <f t="shared" si="0"/>
        <v/>
      </c>
      <c r="K23" s="161">
        <f>IF(E23="","",MAX($K$5:K22)+0.001)</f>
        <v>9.0059999999999967</v>
      </c>
    </row>
    <row r="24" spans="2:11" s="44" customFormat="1" ht="30">
      <c r="B24" s="51" t="str">
        <f t="shared" si="1"/>
        <v/>
      </c>
      <c r="C24" s="101"/>
      <c r="D24" s="87" t="s">
        <v>567</v>
      </c>
      <c r="E24" s="101"/>
      <c r="F24" s="107"/>
      <c r="G24" s="107"/>
      <c r="H24" s="107" t="str">
        <f t="shared" si="0"/>
        <v/>
      </c>
      <c r="I24" s="85"/>
      <c r="K24" s="161" t="str">
        <f>IF(E24="","",MAX($K$5:K23)+0.001)</f>
        <v/>
      </c>
    </row>
    <row r="25" spans="2:11" ht="30">
      <c r="B25" s="50" t="str">
        <f t="shared" si="1"/>
        <v>B9.007</v>
      </c>
      <c r="C25" s="55"/>
      <c r="D25" s="89" t="s">
        <v>568</v>
      </c>
      <c r="E25" s="55" t="s">
        <v>158</v>
      </c>
      <c r="F25" s="90">
        <v>2</v>
      </c>
      <c r="G25" s="171"/>
      <c r="H25" s="90" t="str">
        <f t="shared" si="0"/>
        <v/>
      </c>
      <c r="K25" s="161">
        <f>IF(E25="","",MAX($K$5:K24)+0.001)</f>
        <v>9.0069999999999961</v>
      </c>
    </row>
    <row r="26" spans="2:11" ht="25" customHeight="1">
      <c r="B26" s="50"/>
      <c r="C26" s="55"/>
      <c r="D26" s="89"/>
      <c r="E26" s="55"/>
      <c r="F26" s="90"/>
      <c r="G26" s="171"/>
      <c r="H26" s="90" t="str">
        <f t="shared" si="0"/>
        <v/>
      </c>
      <c r="K26" s="161" t="str">
        <f>IF(E26="","",MAX($K$5:K25)+0.001)</f>
        <v/>
      </c>
    </row>
    <row r="27" spans="2:11" ht="25" customHeight="1">
      <c r="B27" s="50" t="str">
        <f>IF(K27="","","B"&amp;TEXT(ROUND(K27,3),"0.000"))</f>
        <v/>
      </c>
      <c r="C27" s="55" t="s">
        <v>216</v>
      </c>
      <c r="D27" s="87" t="s">
        <v>215</v>
      </c>
      <c r="E27" s="55"/>
      <c r="F27" s="90"/>
      <c r="G27" s="90"/>
      <c r="H27" s="90" t="str">
        <f t="shared" si="0"/>
        <v/>
      </c>
      <c r="K27" s="161" t="str">
        <f>IF(E27="","",MAX($K$5:K26)+0.001)</f>
        <v/>
      </c>
    </row>
    <row r="28" spans="2:11" ht="25" customHeight="1">
      <c r="B28" s="50"/>
      <c r="C28" s="55"/>
      <c r="D28" s="87"/>
      <c r="E28" s="55"/>
      <c r="F28" s="90"/>
      <c r="G28" s="90"/>
      <c r="H28" s="90" t="str">
        <f t="shared" si="0"/>
        <v/>
      </c>
      <c r="K28" s="161" t="str">
        <f>IF(E28="","",MAX($K$5:K27)+0.001)</f>
        <v/>
      </c>
    </row>
    <row r="29" spans="2:11" ht="25" customHeight="1">
      <c r="B29" s="50" t="str">
        <f>IF(K29="","","B"&amp;TEXT(ROUND(K29,3),"0.000"))</f>
        <v/>
      </c>
      <c r="C29" s="55" t="s">
        <v>12</v>
      </c>
      <c r="D29" s="87" t="s">
        <v>218</v>
      </c>
      <c r="E29" s="55"/>
      <c r="F29" s="90"/>
      <c r="G29" s="90"/>
      <c r="H29" s="90" t="str">
        <f t="shared" si="0"/>
        <v/>
      </c>
      <c r="K29" s="161" t="str">
        <f>IF(E29="","",MAX($K$5:K28)+0.001)</f>
        <v/>
      </c>
    </row>
    <row r="30" spans="2:11" ht="25" customHeight="1">
      <c r="B30" s="50" t="str">
        <f>IF(K30="","","B"&amp;TEXT(ROUND(K30,3),"0.000"))</f>
        <v>B9.008</v>
      </c>
      <c r="C30" s="55"/>
      <c r="D30" s="89" t="s">
        <v>219</v>
      </c>
      <c r="E30" s="55" t="s">
        <v>220</v>
      </c>
      <c r="F30" s="90">
        <v>1.96</v>
      </c>
      <c r="G30" s="171"/>
      <c r="H30" s="90" t="str">
        <f t="shared" si="0"/>
        <v/>
      </c>
      <c r="K30" s="161">
        <f>IF(E30="","",MAX($K$5:K29)+0.001)</f>
        <v>9.0079999999999956</v>
      </c>
    </row>
    <row r="31" spans="2:11" ht="25" customHeight="1">
      <c r="B31" s="50" t="str">
        <f t="shared" ref="B31:B60" si="2">IF(K31="","","B"&amp;TEXT(ROUND(K31,3),"0.000"))</f>
        <v/>
      </c>
      <c r="C31" s="55" t="s">
        <v>12</v>
      </c>
      <c r="D31" s="87" t="s">
        <v>221</v>
      </c>
      <c r="E31" s="55"/>
      <c r="F31" s="90"/>
      <c r="G31" s="90"/>
      <c r="H31" s="90" t="str">
        <f t="shared" si="0"/>
        <v/>
      </c>
      <c r="K31" s="161" t="str">
        <f>IF(E31="","",MAX($K$5:K30)+0.001)</f>
        <v/>
      </c>
    </row>
    <row r="32" spans="2:11" ht="25" customHeight="1">
      <c r="B32" s="50" t="str">
        <f t="shared" si="2"/>
        <v>B9.009</v>
      </c>
      <c r="C32" s="55"/>
      <c r="D32" s="89" t="s">
        <v>219</v>
      </c>
      <c r="E32" s="55" t="s">
        <v>220</v>
      </c>
      <c r="F32" s="90">
        <v>1.96</v>
      </c>
      <c r="G32" s="171"/>
      <c r="H32" s="90" t="str">
        <f t="shared" si="0"/>
        <v/>
      </c>
      <c r="K32" s="161">
        <f>IF(E32="","",MAX($K$5:K31)+0.001)</f>
        <v>9.008999999999995</v>
      </c>
    </row>
    <row r="33" spans="2:11" ht="25" customHeight="1">
      <c r="B33" s="50" t="str">
        <f t="shared" si="2"/>
        <v>B9.010</v>
      </c>
      <c r="C33" s="55"/>
      <c r="D33" s="89" t="s">
        <v>222</v>
      </c>
      <c r="E33" s="55" t="s">
        <v>220</v>
      </c>
      <c r="F33" s="90">
        <v>1.96</v>
      </c>
      <c r="G33" s="171"/>
      <c r="H33" s="90" t="str">
        <f t="shared" si="0"/>
        <v/>
      </c>
      <c r="K33" s="161">
        <f>IF(E33="","",MAX($K$5:K32)+0.001)</f>
        <v>9.0099999999999945</v>
      </c>
    </row>
    <row r="34" spans="2:11" ht="25" customHeight="1">
      <c r="B34" s="50" t="str">
        <f t="shared" si="2"/>
        <v>B9.011</v>
      </c>
      <c r="C34" s="55"/>
      <c r="D34" s="89" t="s">
        <v>223</v>
      </c>
      <c r="E34" s="55" t="s">
        <v>220</v>
      </c>
      <c r="F34" s="90">
        <v>7.8199999999999994</v>
      </c>
      <c r="G34" s="171"/>
      <c r="H34" s="90" t="str">
        <f t="shared" si="0"/>
        <v/>
      </c>
      <c r="K34" s="161">
        <f>IF(E34="","",MAX($K$5:K33)+0.001)</f>
        <v>9.0109999999999939</v>
      </c>
    </row>
    <row r="35" spans="2:11" ht="25" customHeight="1">
      <c r="B35" s="50" t="str">
        <f t="shared" si="2"/>
        <v>B9.012</v>
      </c>
      <c r="C35" s="55"/>
      <c r="D35" s="89" t="s">
        <v>224</v>
      </c>
      <c r="E35" s="55" t="s">
        <v>220</v>
      </c>
      <c r="F35" s="90">
        <v>3.9099999999999997</v>
      </c>
      <c r="G35" s="171"/>
      <c r="H35" s="90" t="str">
        <f t="shared" si="0"/>
        <v/>
      </c>
      <c r="K35" s="161">
        <f>IF(E35="","",MAX($K$5:K34)+0.001)</f>
        <v>9.0119999999999933</v>
      </c>
    </row>
    <row r="36" spans="2:11" ht="25" customHeight="1">
      <c r="B36" s="50" t="str">
        <f t="shared" si="2"/>
        <v>B9.013</v>
      </c>
      <c r="C36" s="55"/>
      <c r="D36" s="89" t="s">
        <v>225</v>
      </c>
      <c r="E36" s="55" t="s">
        <v>220</v>
      </c>
      <c r="F36" s="90">
        <v>3.9099999999999997</v>
      </c>
      <c r="G36" s="171"/>
      <c r="H36" s="90" t="str">
        <f t="shared" si="0"/>
        <v/>
      </c>
      <c r="K36" s="161">
        <f>IF(E36="","",MAX($K$5:K35)+0.001)</f>
        <v>9.0129999999999928</v>
      </c>
    </row>
    <row r="37" spans="2:11" ht="25" customHeight="1">
      <c r="B37" s="50" t="str">
        <f t="shared" si="2"/>
        <v/>
      </c>
      <c r="C37" s="55" t="s">
        <v>15</v>
      </c>
      <c r="D37" s="87" t="s">
        <v>227</v>
      </c>
      <c r="E37" s="55"/>
      <c r="F37" s="90"/>
      <c r="G37" s="90"/>
      <c r="H37" s="90" t="str">
        <f t="shared" si="0"/>
        <v/>
      </c>
      <c r="I37" s="93"/>
      <c r="K37" s="161" t="str">
        <f>IF(E37="","",MAX($K$5:K36)+0.001)</f>
        <v/>
      </c>
    </row>
    <row r="38" spans="2:11" ht="25" customHeight="1">
      <c r="B38" s="50" t="str">
        <f t="shared" si="2"/>
        <v>B9.014</v>
      </c>
      <c r="C38" s="55"/>
      <c r="D38" s="89" t="s">
        <v>414</v>
      </c>
      <c r="E38" s="55" t="s">
        <v>187</v>
      </c>
      <c r="F38" s="90">
        <v>11</v>
      </c>
      <c r="G38" s="171"/>
      <c r="H38" s="90" t="str">
        <f t="shared" si="0"/>
        <v/>
      </c>
      <c r="I38" s="93"/>
      <c r="K38" s="161">
        <f>IF(E38="","",MAX($K$5:K37)+0.001)</f>
        <v>9.0139999999999922</v>
      </c>
    </row>
    <row r="39" spans="2:11" ht="25" customHeight="1">
      <c r="B39" s="50" t="str">
        <f t="shared" si="2"/>
        <v/>
      </c>
      <c r="C39" s="55"/>
      <c r="D39" s="66"/>
      <c r="E39" s="55"/>
      <c r="F39" s="90"/>
      <c r="G39" s="171"/>
      <c r="H39" s="90" t="str">
        <f t="shared" si="0"/>
        <v/>
      </c>
      <c r="K39" s="161" t="str">
        <f>IF(E39="","",MAX($K$5:K38)+0.001)</f>
        <v/>
      </c>
    </row>
    <row r="40" spans="2:11" ht="25" customHeight="1">
      <c r="B40" s="50" t="str">
        <f t="shared" si="2"/>
        <v/>
      </c>
      <c r="C40" s="101" t="s">
        <v>231</v>
      </c>
      <c r="D40" s="87" t="s">
        <v>230</v>
      </c>
      <c r="E40" s="55"/>
      <c r="F40" s="90"/>
      <c r="G40" s="171"/>
      <c r="H40" s="90" t="str">
        <f t="shared" si="0"/>
        <v/>
      </c>
      <c r="K40" s="161" t="str">
        <f>IF(E40="","",MAX($K$5:K39)+0.001)</f>
        <v/>
      </c>
    </row>
    <row r="41" spans="2:11" ht="25" customHeight="1">
      <c r="B41" s="50" t="str">
        <f t="shared" si="2"/>
        <v/>
      </c>
      <c r="C41" s="55"/>
      <c r="D41" s="66"/>
      <c r="E41" s="55"/>
      <c r="F41" s="90"/>
      <c r="G41" s="171"/>
      <c r="H41" s="90" t="str">
        <f t="shared" si="0"/>
        <v/>
      </c>
      <c r="K41" s="161" t="str">
        <f>IF(E41="","",MAX($K$5:K40)+0.001)</f>
        <v/>
      </c>
    </row>
    <row r="42" spans="2:11" ht="30">
      <c r="B42" s="50" t="str">
        <f t="shared" si="2"/>
        <v/>
      </c>
      <c r="C42" s="55" t="s">
        <v>65</v>
      </c>
      <c r="D42" s="87" t="s">
        <v>360</v>
      </c>
      <c r="E42" s="55"/>
      <c r="F42" s="90"/>
      <c r="G42" s="171"/>
      <c r="H42" s="90" t="str">
        <f t="shared" si="0"/>
        <v/>
      </c>
      <c r="K42" s="161" t="str">
        <f>IF(E42="","",MAX($K$5:K41)+0.001)</f>
        <v/>
      </c>
    </row>
    <row r="43" spans="2:11" ht="25" customHeight="1">
      <c r="B43" s="50" t="str">
        <f t="shared" si="2"/>
        <v>B9.015</v>
      </c>
      <c r="C43" s="55"/>
      <c r="D43" s="89" t="s">
        <v>236</v>
      </c>
      <c r="E43" s="55" t="s">
        <v>187</v>
      </c>
      <c r="F43" s="90">
        <v>225</v>
      </c>
      <c r="G43" s="171"/>
      <c r="H43" s="90" t="str">
        <f t="shared" si="0"/>
        <v/>
      </c>
      <c r="K43" s="161">
        <f>IF(E43="","",MAX($K$5:K42)+0.001)</f>
        <v>9.0149999999999917</v>
      </c>
    </row>
    <row r="44" spans="2:11" ht="25" customHeight="1">
      <c r="B44" s="368" t="s">
        <v>62</v>
      </c>
      <c r="C44" s="368"/>
      <c r="D44" s="368"/>
      <c r="E44" s="368"/>
      <c r="F44" s="368"/>
      <c r="G44" s="368"/>
      <c r="H44" s="95">
        <f>SUM(H3:H43)</f>
        <v>0</v>
      </c>
      <c r="I44" s="94"/>
      <c r="K44" s="161" t="str">
        <f>IF(E44="","",MAX($K$5:K43)+0.001)</f>
        <v/>
      </c>
    </row>
    <row r="45" spans="2:11" ht="25" customHeight="1">
      <c r="B45" s="45" t="s">
        <v>226</v>
      </c>
      <c r="C45" s="45" t="s">
        <v>2</v>
      </c>
      <c r="D45" s="45" t="s">
        <v>3</v>
      </c>
      <c r="E45" s="46" t="s">
        <v>4</v>
      </c>
      <c r="F45" s="95" t="s">
        <v>5</v>
      </c>
      <c r="G45" s="47" t="s">
        <v>6</v>
      </c>
      <c r="H45" s="47" t="s">
        <v>7</v>
      </c>
      <c r="I45" s="78"/>
    </row>
    <row r="46" spans="2:11" ht="25" customHeight="1">
      <c r="B46" s="377" t="s">
        <v>64</v>
      </c>
      <c r="C46" s="377"/>
      <c r="D46" s="377"/>
      <c r="E46" s="377"/>
      <c r="F46" s="377"/>
      <c r="G46" s="377"/>
      <c r="H46" s="47">
        <f>H44</f>
        <v>0</v>
      </c>
      <c r="I46" s="96"/>
      <c r="K46" s="161" t="str">
        <f>IF(E46="","",MAX($K$5:K45)+0.001)</f>
        <v/>
      </c>
    </row>
    <row r="47" spans="2:11" ht="25" customHeight="1">
      <c r="B47" s="50"/>
      <c r="C47" s="55"/>
      <c r="D47" s="66"/>
      <c r="E47" s="55"/>
      <c r="F47" s="90"/>
      <c r="G47" s="171"/>
      <c r="H47" s="90" t="str">
        <f t="shared" ref="H47:H85" si="3">IF($F47="-","Rate Only",IF($G47="","",ROUNDUP($F47*$G47,2)))</f>
        <v/>
      </c>
      <c r="K47" s="161" t="str">
        <f>IF(E47="","",MAX($K$5:K46)+0.001)</f>
        <v/>
      </c>
    </row>
    <row r="48" spans="2:11" ht="30">
      <c r="B48" s="50" t="str">
        <f t="shared" si="2"/>
        <v/>
      </c>
      <c r="C48" s="55" t="s">
        <v>90</v>
      </c>
      <c r="D48" s="87" t="s">
        <v>237</v>
      </c>
      <c r="E48" s="55"/>
      <c r="F48" s="90"/>
      <c r="G48" s="171"/>
      <c r="H48" s="90" t="str">
        <f t="shared" si="3"/>
        <v/>
      </c>
      <c r="K48" s="161" t="str">
        <f>IF(E48="","",MAX($K$5:K47)+0.001)</f>
        <v/>
      </c>
    </row>
    <row r="49" spans="2:11" ht="25" customHeight="1">
      <c r="B49" s="50" t="str">
        <f t="shared" si="2"/>
        <v>B9.016</v>
      </c>
      <c r="C49" s="55"/>
      <c r="D49" s="89" t="s">
        <v>238</v>
      </c>
      <c r="E49" s="55" t="s">
        <v>164</v>
      </c>
      <c r="F49" s="90" t="s">
        <v>239</v>
      </c>
      <c r="G49" s="90"/>
      <c r="H49" s="90" t="str">
        <f t="shared" si="3"/>
        <v>Rate Only</v>
      </c>
      <c r="K49" s="161">
        <f>IF(E49="","",MAX($K$5:K48)+0.001)</f>
        <v>9.0159999999999911</v>
      </c>
    </row>
    <row r="50" spans="2:11" ht="25" customHeight="1">
      <c r="B50" s="50" t="str">
        <f t="shared" si="2"/>
        <v/>
      </c>
      <c r="C50" s="55"/>
      <c r="D50" s="66"/>
      <c r="E50" s="55"/>
      <c r="F50" s="90"/>
      <c r="G50" s="171"/>
      <c r="H50" s="90" t="str">
        <f t="shared" si="3"/>
        <v/>
      </c>
      <c r="K50" s="161" t="str">
        <f>IF(E50="","",MAX($K$5:K49)+0.001)</f>
        <v/>
      </c>
    </row>
    <row r="51" spans="2:11" ht="30">
      <c r="B51" s="50" t="str">
        <f t="shared" si="2"/>
        <v/>
      </c>
      <c r="C51" s="55" t="s">
        <v>90</v>
      </c>
      <c r="D51" s="87" t="s">
        <v>240</v>
      </c>
      <c r="E51" s="55"/>
      <c r="F51" s="90"/>
      <c r="G51" s="171"/>
      <c r="H51" s="90" t="str">
        <f t="shared" si="3"/>
        <v/>
      </c>
      <c r="K51" s="161" t="str">
        <f>IF(E51="","",MAX($K$5:K50)+0.001)</f>
        <v/>
      </c>
    </row>
    <row r="52" spans="2:11" ht="25" customHeight="1">
      <c r="B52" s="50" t="str">
        <f t="shared" si="2"/>
        <v>B9.017</v>
      </c>
      <c r="C52" s="55"/>
      <c r="D52" s="89" t="s">
        <v>238</v>
      </c>
      <c r="E52" s="55" t="s">
        <v>164</v>
      </c>
      <c r="F52" s="90">
        <v>166</v>
      </c>
      <c r="G52" s="171"/>
      <c r="H52" s="90" t="str">
        <f t="shared" si="3"/>
        <v/>
      </c>
      <c r="K52" s="161">
        <f>IF(E52="","",MAX($K$5:K51)+0.001)</f>
        <v>9.0169999999999906</v>
      </c>
    </row>
    <row r="53" spans="2:11" ht="25" customHeight="1">
      <c r="B53" s="50" t="str">
        <f t="shared" si="2"/>
        <v/>
      </c>
      <c r="C53" s="55"/>
      <c r="D53" s="89"/>
      <c r="E53" s="55"/>
      <c r="F53" s="90"/>
      <c r="G53" s="171"/>
      <c r="H53" s="90" t="str">
        <f t="shared" si="3"/>
        <v/>
      </c>
      <c r="K53" s="161" t="str">
        <f>IF(E53="","",MAX($K$5:K52)+0.001)</f>
        <v/>
      </c>
    </row>
    <row r="54" spans="2:11" ht="25" customHeight="1">
      <c r="B54" s="50" t="str">
        <f t="shared" si="2"/>
        <v/>
      </c>
      <c r="C54" s="55" t="s">
        <v>92</v>
      </c>
      <c r="D54" s="87" t="s">
        <v>243</v>
      </c>
      <c r="E54" s="55"/>
      <c r="F54" s="90"/>
      <c r="G54" s="90"/>
      <c r="H54" s="90" t="str">
        <f t="shared" si="3"/>
        <v/>
      </c>
      <c r="K54" s="161" t="str">
        <f>IF(E54="","",MAX($K$5:K53)+0.001)</f>
        <v/>
      </c>
    </row>
    <row r="55" spans="2:11" ht="25" customHeight="1">
      <c r="B55" s="50" t="str">
        <f t="shared" si="2"/>
        <v/>
      </c>
      <c r="C55" s="55"/>
      <c r="D55" s="87"/>
      <c r="E55" s="55"/>
      <c r="F55" s="90"/>
      <c r="G55" s="90"/>
      <c r="H55" s="90" t="str">
        <f t="shared" si="3"/>
        <v/>
      </c>
      <c r="K55" s="161" t="str">
        <f>IF(E55="","",MAX($K$5:K54)+0.001)</f>
        <v/>
      </c>
    </row>
    <row r="56" spans="2:11" ht="25" customHeight="1">
      <c r="B56" s="50" t="str">
        <f t="shared" si="2"/>
        <v/>
      </c>
      <c r="C56" s="55"/>
      <c r="D56" s="87" t="s">
        <v>244</v>
      </c>
      <c r="E56" s="55"/>
      <c r="F56" s="90"/>
      <c r="G56" s="90"/>
      <c r="H56" s="90" t="str">
        <f t="shared" si="3"/>
        <v/>
      </c>
      <c r="K56" s="161" t="str">
        <f>IF(E56="","",MAX($K$5:K55)+0.001)</f>
        <v/>
      </c>
    </row>
    <row r="57" spans="2:11" ht="25" customHeight="1">
      <c r="B57" s="50" t="str">
        <f t="shared" si="2"/>
        <v>B9.018</v>
      </c>
      <c r="C57" s="55"/>
      <c r="D57" s="89" t="s">
        <v>364</v>
      </c>
      <c r="E57" s="55" t="s">
        <v>187</v>
      </c>
      <c r="F57" s="90">
        <v>11</v>
      </c>
      <c r="G57" s="90"/>
      <c r="H57" s="90" t="str">
        <f t="shared" si="3"/>
        <v/>
      </c>
      <c r="K57" s="161">
        <f>IF(E57="","",MAX($K$5:K56)+0.001)</f>
        <v>9.01799999999999</v>
      </c>
    </row>
    <row r="58" spans="2:11" ht="25" customHeight="1">
      <c r="B58" s="50" t="str">
        <f t="shared" si="2"/>
        <v/>
      </c>
      <c r="C58" s="55"/>
      <c r="D58" s="87" t="s">
        <v>246</v>
      </c>
      <c r="E58" s="55"/>
      <c r="F58" s="90"/>
      <c r="G58" s="90"/>
      <c r="H58" s="90" t="str">
        <f t="shared" si="3"/>
        <v/>
      </c>
      <c r="K58" s="161" t="str">
        <f>IF(E58="","",MAX($K$5:K57)+0.001)</f>
        <v/>
      </c>
    </row>
    <row r="59" spans="2:11" ht="25" customHeight="1">
      <c r="B59" s="50" t="str">
        <f t="shared" si="2"/>
        <v>B9.019</v>
      </c>
      <c r="C59" s="55"/>
      <c r="D59" s="89" t="s">
        <v>364</v>
      </c>
      <c r="E59" s="55" t="s">
        <v>187</v>
      </c>
      <c r="F59" s="90">
        <v>293</v>
      </c>
      <c r="G59" s="171"/>
      <c r="H59" s="90" t="str">
        <f t="shared" si="3"/>
        <v/>
      </c>
      <c r="K59" s="161">
        <f>IF(E59="","",MAX($K$5:K58)+0.001)</f>
        <v>9.0189999999999895</v>
      </c>
    </row>
    <row r="60" spans="2:11" ht="25" customHeight="1">
      <c r="B60" s="50" t="str">
        <f t="shared" si="2"/>
        <v>B9.020</v>
      </c>
      <c r="C60" s="55"/>
      <c r="D60" s="89" t="s">
        <v>569</v>
      </c>
      <c r="E60" s="55" t="s">
        <v>187</v>
      </c>
      <c r="F60" s="90">
        <v>18</v>
      </c>
      <c r="G60" s="171"/>
      <c r="H60" s="90" t="str">
        <f t="shared" si="3"/>
        <v/>
      </c>
      <c r="K60" s="161">
        <f>IF(E60="","",MAX($K$5:K59)+0.001)</f>
        <v>9.0199999999999889</v>
      </c>
    </row>
    <row r="61" spans="2:11" ht="25" customHeight="1">
      <c r="B61" s="50"/>
      <c r="C61" s="55"/>
      <c r="D61" s="89"/>
      <c r="E61" s="55"/>
      <c r="F61" s="90"/>
      <c r="G61" s="171"/>
      <c r="H61" s="90" t="str">
        <f t="shared" si="3"/>
        <v/>
      </c>
      <c r="K61" s="161" t="str">
        <f>IF(E61="","",MAX($K$5:K60)+0.001)</f>
        <v/>
      </c>
    </row>
    <row r="62" spans="2:11" ht="25" customHeight="1">
      <c r="B62" s="50" t="str">
        <f t="shared" ref="B62:B81" si="4">IF(K62="","","B"&amp;TEXT(ROUND(K62,3),"0.000"))</f>
        <v>B9.021</v>
      </c>
      <c r="C62" s="101" t="s">
        <v>259</v>
      </c>
      <c r="D62" s="102" t="s">
        <v>260</v>
      </c>
      <c r="E62" s="55" t="s">
        <v>14</v>
      </c>
      <c r="F62" s="90">
        <v>1</v>
      </c>
      <c r="G62" s="171"/>
      <c r="H62" s="90" t="str">
        <f t="shared" si="3"/>
        <v/>
      </c>
      <c r="K62" s="161">
        <f>IF(E62="","",MAX($K$5:K61)+0.001)</f>
        <v>9.0209999999999884</v>
      </c>
    </row>
    <row r="63" spans="2:11" ht="25" customHeight="1">
      <c r="B63" s="50" t="str">
        <f t="shared" si="4"/>
        <v/>
      </c>
      <c r="C63" s="55"/>
      <c r="D63" s="104"/>
      <c r="E63" s="55"/>
      <c r="F63" s="90"/>
      <c r="G63" s="90"/>
      <c r="H63" s="90" t="str">
        <f t="shared" si="3"/>
        <v/>
      </c>
      <c r="K63" s="161" t="str">
        <f>IF(E63="","",MAX($K$5:K62)+0.001)</f>
        <v/>
      </c>
    </row>
    <row r="64" spans="2:11" ht="30">
      <c r="B64" s="50" t="str">
        <f t="shared" si="4"/>
        <v/>
      </c>
      <c r="C64" s="98" t="s">
        <v>462</v>
      </c>
      <c r="D64" s="87" t="s">
        <v>273</v>
      </c>
      <c r="E64" s="55"/>
      <c r="F64" s="90"/>
      <c r="G64" s="90"/>
      <c r="H64" s="90" t="str">
        <f t="shared" si="3"/>
        <v/>
      </c>
      <c r="K64" s="161" t="str">
        <f>IF(E64="","",MAX($K$5:K63)+0.001)</f>
        <v/>
      </c>
    </row>
    <row r="65" spans="2:11" ht="25" customHeight="1">
      <c r="B65" s="50"/>
      <c r="C65" s="55"/>
      <c r="D65" s="87"/>
      <c r="E65" s="55"/>
      <c r="F65" s="90"/>
      <c r="G65" s="90"/>
      <c r="H65" s="90" t="str">
        <f t="shared" si="3"/>
        <v/>
      </c>
      <c r="K65" s="161" t="str">
        <f>IF(E65="","",MAX($K$5:K64)+0.001)</f>
        <v/>
      </c>
    </row>
    <row r="66" spans="2:11" ht="25" customHeight="1">
      <c r="B66" s="50" t="str">
        <f t="shared" si="4"/>
        <v/>
      </c>
      <c r="C66" s="55" t="s">
        <v>274</v>
      </c>
      <c r="D66" s="87" t="s">
        <v>275</v>
      </c>
      <c r="E66" s="55"/>
      <c r="F66" s="90"/>
      <c r="G66" s="90"/>
      <c r="H66" s="90" t="str">
        <f t="shared" si="3"/>
        <v/>
      </c>
      <c r="K66" s="161" t="str">
        <f>IF(E66="","",MAX($K$5:K65)+0.001)</f>
        <v/>
      </c>
    </row>
    <row r="67" spans="2:11" ht="30">
      <c r="B67" s="50" t="str">
        <f t="shared" si="4"/>
        <v/>
      </c>
      <c r="C67" s="55"/>
      <c r="D67" s="87" t="s">
        <v>276</v>
      </c>
      <c r="E67" s="55"/>
      <c r="F67" s="90"/>
      <c r="G67" s="90"/>
      <c r="H67" s="90" t="str">
        <f t="shared" si="3"/>
        <v/>
      </c>
      <c r="K67" s="161" t="str">
        <f>IF(E67="","",MAX($K$5:K66)+0.001)</f>
        <v/>
      </c>
    </row>
    <row r="68" spans="2:11" ht="25" customHeight="1">
      <c r="B68" s="50" t="str">
        <f t="shared" si="4"/>
        <v/>
      </c>
      <c r="C68" s="55"/>
      <c r="D68" s="87" t="s">
        <v>277</v>
      </c>
      <c r="E68" s="55"/>
      <c r="F68" s="90"/>
      <c r="G68" s="90"/>
      <c r="H68" s="90" t="str">
        <f t="shared" si="3"/>
        <v/>
      </c>
      <c r="K68" s="161" t="str">
        <f>IF(E68="","",MAX($K$5:K67)+0.001)</f>
        <v/>
      </c>
    </row>
    <row r="69" spans="2:11" ht="25" customHeight="1">
      <c r="B69" s="50" t="str">
        <f t="shared" si="4"/>
        <v>B9.022</v>
      </c>
      <c r="C69" s="55"/>
      <c r="D69" s="89" t="s">
        <v>278</v>
      </c>
      <c r="E69" s="55" t="s">
        <v>200</v>
      </c>
      <c r="F69" s="90">
        <v>119</v>
      </c>
      <c r="G69" s="171"/>
      <c r="H69" s="90" t="str">
        <f t="shared" si="3"/>
        <v/>
      </c>
      <c r="K69" s="161">
        <f>IF(E69="","",MAX($K$5:K68)+0.001)</f>
        <v>9.0219999999999878</v>
      </c>
    </row>
    <row r="70" spans="2:11" ht="25" customHeight="1">
      <c r="B70" s="50" t="str">
        <f t="shared" si="4"/>
        <v>B9.023</v>
      </c>
      <c r="C70" s="55"/>
      <c r="D70" s="89" t="s">
        <v>279</v>
      </c>
      <c r="E70" s="55" t="s">
        <v>158</v>
      </c>
      <c r="F70" s="90">
        <v>81</v>
      </c>
      <c r="G70" s="171"/>
      <c r="H70" s="90" t="str">
        <f t="shared" si="3"/>
        <v/>
      </c>
      <c r="K70" s="161">
        <f>IF(E70="","",MAX($K$5:K69)+0.001)</f>
        <v>9.0229999999999873</v>
      </c>
    </row>
    <row r="71" spans="2:11" ht="25" customHeight="1">
      <c r="B71" s="50" t="str">
        <f t="shared" si="4"/>
        <v/>
      </c>
      <c r="C71" s="55"/>
      <c r="D71" s="87" t="s">
        <v>280</v>
      </c>
      <c r="E71" s="55"/>
      <c r="F71" s="90"/>
      <c r="G71" s="90"/>
      <c r="H71" s="90" t="str">
        <f t="shared" si="3"/>
        <v/>
      </c>
      <c r="K71" s="161" t="str">
        <f>IF(E71="","",MAX($K$5:K70)+0.001)</f>
        <v/>
      </c>
    </row>
    <row r="72" spans="2:11" ht="25" customHeight="1">
      <c r="B72" s="50" t="str">
        <f t="shared" si="4"/>
        <v>B9.024</v>
      </c>
      <c r="C72" s="55"/>
      <c r="D72" s="89" t="s">
        <v>281</v>
      </c>
      <c r="E72" s="55" t="s">
        <v>158</v>
      </c>
      <c r="F72" s="90">
        <v>28</v>
      </c>
      <c r="G72" s="171"/>
      <c r="H72" s="90" t="str">
        <f t="shared" si="3"/>
        <v/>
      </c>
      <c r="K72" s="161">
        <f>IF(E72="","",MAX($K$5:K71)+0.001)</f>
        <v>9.0239999999999867</v>
      </c>
    </row>
    <row r="73" spans="2:11" ht="25" customHeight="1">
      <c r="B73" s="50" t="str">
        <f t="shared" si="4"/>
        <v>B9.025</v>
      </c>
      <c r="C73" s="55"/>
      <c r="D73" s="89" t="s">
        <v>283</v>
      </c>
      <c r="E73" s="55" t="s">
        <v>284</v>
      </c>
      <c r="F73" s="90">
        <v>81</v>
      </c>
      <c r="G73" s="171"/>
      <c r="H73" s="90" t="str">
        <f t="shared" si="3"/>
        <v/>
      </c>
      <c r="K73" s="161">
        <f>IF(E73="","",MAX($K$5:K72)+0.001)</f>
        <v>9.0249999999999861</v>
      </c>
    </row>
    <row r="74" spans="2:11" ht="25" customHeight="1">
      <c r="B74" s="50" t="str">
        <f t="shared" si="4"/>
        <v/>
      </c>
      <c r="C74" s="55"/>
      <c r="D74" s="66"/>
      <c r="E74" s="55"/>
      <c r="F74" s="90"/>
      <c r="G74" s="90"/>
      <c r="H74" s="90" t="str">
        <f t="shared" si="3"/>
        <v/>
      </c>
      <c r="K74" s="161" t="str">
        <f>IF(E74="","",MAX($K$5:K73)+0.001)</f>
        <v/>
      </c>
    </row>
    <row r="75" spans="2:11" ht="30">
      <c r="B75" s="50" t="str">
        <f t="shared" si="4"/>
        <v/>
      </c>
      <c r="C75" s="55" t="s">
        <v>285</v>
      </c>
      <c r="D75" s="87" t="s">
        <v>286</v>
      </c>
      <c r="E75" s="55"/>
      <c r="F75" s="90"/>
      <c r="G75" s="90"/>
      <c r="H75" s="90" t="str">
        <f t="shared" si="3"/>
        <v/>
      </c>
      <c r="I75" s="93"/>
      <c r="K75" s="161" t="str">
        <f>IF(E75="","",MAX($K$5:K74)+0.001)</f>
        <v/>
      </c>
    </row>
    <row r="76" spans="2:11" ht="25" customHeight="1">
      <c r="B76" s="50" t="str">
        <f t="shared" si="4"/>
        <v/>
      </c>
      <c r="C76" s="101"/>
      <c r="D76" s="87" t="s">
        <v>287</v>
      </c>
      <c r="E76" s="55"/>
      <c r="F76" s="90"/>
      <c r="G76" s="90"/>
      <c r="H76" s="90" t="str">
        <f t="shared" si="3"/>
        <v/>
      </c>
      <c r="I76" s="93"/>
      <c r="K76" s="161" t="str">
        <f>IF(E76="","",MAX($K$5:K75)+0.001)</f>
        <v/>
      </c>
    </row>
    <row r="77" spans="2:11" ht="25" customHeight="1">
      <c r="B77" s="50" t="str">
        <f t="shared" si="4"/>
        <v>B9.026</v>
      </c>
      <c r="C77" s="101"/>
      <c r="D77" s="89" t="s">
        <v>570</v>
      </c>
      <c r="E77" s="55" t="s">
        <v>187</v>
      </c>
      <c r="F77" s="90">
        <v>124</v>
      </c>
      <c r="G77" s="90"/>
      <c r="H77" s="90" t="str">
        <f t="shared" si="3"/>
        <v/>
      </c>
      <c r="I77" s="93"/>
      <c r="K77" s="161">
        <f>IF(E77="","",MAX($K$5:K76)+0.001)</f>
        <v>9.0259999999999856</v>
      </c>
    </row>
    <row r="78" spans="2:11" ht="25" customHeight="1">
      <c r="B78" s="50" t="str">
        <f t="shared" si="4"/>
        <v/>
      </c>
      <c r="C78" s="55"/>
      <c r="D78" s="87" t="s">
        <v>291</v>
      </c>
      <c r="E78" s="55"/>
      <c r="F78" s="90"/>
      <c r="G78" s="90"/>
      <c r="H78" s="90" t="str">
        <f t="shared" si="3"/>
        <v/>
      </c>
      <c r="I78" s="93"/>
      <c r="K78" s="161" t="str">
        <f>IF(E78="","",MAX($K$5:K77)+0.001)</f>
        <v/>
      </c>
    </row>
    <row r="79" spans="2:11" ht="25" customHeight="1">
      <c r="B79" s="50" t="str">
        <f t="shared" si="4"/>
        <v/>
      </c>
      <c r="C79" s="55"/>
      <c r="D79" s="87" t="s">
        <v>292</v>
      </c>
      <c r="E79" s="55"/>
      <c r="F79" s="90"/>
      <c r="G79" s="90"/>
      <c r="H79" s="90" t="str">
        <f t="shared" si="3"/>
        <v/>
      </c>
      <c r="I79" s="93"/>
      <c r="K79" s="161" t="str">
        <f>IF(E79="","",MAX($K$5:K78)+0.001)</f>
        <v/>
      </c>
    </row>
    <row r="80" spans="2:11" ht="25" customHeight="1">
      <c r="B80" s="50" t="str">
        <f t="shared" si="4"/>
        <v>B9.027</v>
      </c>
      <c r="C80" s="55"/>
      <c r="D80" s="89" t="s">
        <v>293</v>
      </c>
      <c r="E80" s="55" t="s">
        <v>200</v>
      </c>
      <c r="F80" s="90">
        <v>118</v>
      </c>
      <c r="G80" s="171"/>
      <c r="H80" s="90" t="str">
        <f t="shared" si="3"/>
        <v/>
      </c>
      <c r="I80" s="93"/>
      <c r="K80" s="161">
        <f>IF(E80="","",MAX($K$5:K79)+0.001)</f>
        <v>9.026999999999985</v>
      </c>
    </row>
    <row r="81" spans="2:11" ht="25" customHeight="1">
      <c r="B81" s="50" t="str">
        <f t="shared" si="4"/>
        <v/>
      </c>
      <c r="C81" s="55"/>
      <c r="D81" s="89"/>
      <c r="E81" s="55"/>
      <c r="F81" s="90"/>
      <c r="G81" s="90"/>
      <c r="H81" s="90" t="str">
        <f t="shared" si="3"/>
        <v/>
      </c>
      <c r="K81" s="161" t="str">
        <f>IF(E81="","",MAX($K$5:K80)+0.001)</f>
        <v/>
      </c>
    </row>
    <row r="82" spans="2:11" ht="25" customHeight="1">
      <c r="B82" s="55"/>
      <c r="C82" s="55"/>
      <c r="D82" s="66"/>
      <c r="E82" s="55"/>
      <c r="F82" s="90"/>
      <c r="G82" s="90"/>
      <c r="H82" s="90" t="str">
        <f t="shared" si="3"/>
        <v/>
      </c>
      <c r="K82" s="161" t="str">
        <f>IF(E82="","",MAX($K$5:K81)+0.001)</f>
        <v/>
      </c>
    </row>
    <row r="83" spans="2:11" ht="25" customHeight="1">
      <c r="B83" s="55"/>
      <c r="C83" s="55"/>
      <c r="D83" s="66"/>
      <c r="E83" s="55"/>
      <c r="F83" s="90"/>
      <c r="G83" s="90"/>
      <c r="H83" s="90" t="str">
        <f t="shared" si="3"/>
        <v/>
      </c>
      <c r="K83" s="161" t="str">
        <f>IF(E83="","",MAX($K$5:K82)+0.001)</f>
        <v/>
      </c>
    </row>
    <row r="84" spans="2:11" ht="25" customHeight="1">
      <c r="B84" s="55"/>
      <c r="C84" s="55"/>
      <c r="D84" s="66"/>
      <c r="E84" s="55"/>
      <c r="F84" s="90"/>
      <c r="G84" s="90"/>
      <c r="H84" s="90" t="str">
        <f t="shared" si="3"/>
        <v/>
      </c>
      <c r="K84" s="161" t="str">
        <f>IF(E84="","",MAX($K$5:K83)+0.001)</f>
        <v/>
      </c>
    </row>
    <row r="85" spans="2:11" ht="25" customHeight="1">
      <c r="B85" s="55"/>
      <c r="C85" s="55"/>
      <c r="D85" s="66"/>
      <c r="E85" s="55"/>
      <c r="F85" s="90"/>
      <c r="G85" s="90"/>
      <c r="H85" s="90" t="str">
        <f t="shared" si="3"/>
        <v/>
      </c>
      <c r="K85" s="161" t="str">
        <f>IF(E85="","",MAX($K$5:K84)+0.001)</f>
        <v/>
      </c>
    </row>
    <row r="86" spans="2:11" ht="25" customHeight="1">
      <c r="B86" s="55"/>
      <c r="C86" s="55"/>
      <c r="D86" s="66"/>
      <c r="E86" s="55"/>
      <c r="F86" s="90"/>
      <c r="G86" s="90"/>
      <c r="H86" s="90"/>
      <c r="K86" s="161" t="str">
        <f>IF(E86="","",MAX($K$5:K85)+0.001)</f>
        <v/>
      </c>
    </row>
    <row r="87" spans="2:11" ht="25" customHeight="1">
      <c r="B87" s="368" t="s">
        <v>337</v>
      </c>
      <c r="C87" s="368"/>
      <c r="D87" s="368"/>
      <c r="E87" s="368"/>
      <c r="F87" s="368"/>
      <c r="G87" s="368"/>
      <c r="H87" s="95">
        <f>SUM(H46:H86)</f>
        <v>0</v>
      </c>
      <c r="I87" s="168"/>
      <c r="J87" s="63"/>
      <c r="K87" s="161" t="str">
        <f>IF(E87="","",MAX($K$5:K86)+0.001)</f>
        <v/>
      </c>
    </row>
    <row r="88" spans="2:11" ht="25" customHeight="1">
      <c r="K88" s="161" t="str">
        <f>IF(E88="","",MAX($K$5:K87)+0.001)</f>
        <v/>
      </c>
    </row>
    <row r="89" spans="2:11" ht="25" customHeight="1">
      <c r="K89" s="161" t="str">
        <f>IF(E89="","",MAX($K$5:K88)+0.001)</f>
        <v/>
      </c>
    </row>
    <row r="90" spans="2:11" ht="25" customHeight="1">
      <c r="K90" s="161" t="str">
        <f>IF(E90="","",MAX($K$5:K89)+0.001)</f>
        <v/>
      </c>
    </row>
    <row r="91" spans="2:11" ht="25" customHeight="1">
      <c r="K91" s="161" t="str">
        <f>IF(E91="","",MAX($K$5:K90)+0.001)</f>
        <v/>
      </c>
    </row>
    <row r="92" spans="2:11" ht="25" customHeight="1">
      <c r="K92" s="161" t="str">
        <f>IF(E92="","",MAX($K$5:K91)+0.001)</f>
        <v/>
      </c>
    </row>
    <row r="93" spans="2:11" ht="25" customHeight="1">
      <c r="K93" s="169" t="str">
        <f>IF(E93="","",MAX($K$5:K92)+0.001)</f>
        <v/>
      </c>
    </row>
    <row r="94" spans="2:11" ht="25" customHeight="1">
      <c r="K94" s="169" t="str">
        <f>IF(E94="","",MAX($K$5:K93)+0.001)</f>
        <v/>
      </c>
    </row>
    <row r="95" spans="2:11" ht="25" customHeight="1">
      <c r="K95" s="169" t="str">
        <f>IF(E95="","",MAX($K$5:K94)+0.001)</f>
        <v/>
      </c>
    </row>
    <row r="96" spans="2:11" ht="25" customHeight="1">
      <c r="K96" s="169" t="str">
        <f>IF(E96="","",MAX($K$5:K95)+0.001)</f>
        <v/>
      </c>
    </row>
    <row r="97" spans="11:11" ht="25" customHeight="1">
      <c r="K97" s="169" t="str">
        <f>IF(E97="","",MAX($K$5:K96)+0.001)</f>
        <v/>
      </c>
    </row>
    <row r="98" spans="11:11" ht="25" customHeight="1">
      <c r="K98" s="169" t="str">
        <f>IF(E98="","",MAX($K$5:K97)+0.001)</f>
        <v/>
      </c>
    </row>
    <row r="99" spans="11:11" ht="25" customHeight="1">
      <c r="K99" s="169" t="str">
        <f>IF(E99="","",MAX($K$5:K98)+0.001)</f>
        <v/>
      </c>
    </row>
    <row r="100" spans="11:11" ht="25" customHeight="1">
      <c r="K100" s="169" t="str">
        <f>IF(E100="","",MAX($K$5:K99)+0.001)</f>
        <v/>
      </c>
    </row>
    <row r="101" spans="11:11" ht="25" customHeight="1">
      <c r="K101" s="169" t="str">
        <f>IF(E101="","",MAX($K$5:K100)+0.001)</f>
        <v/>
      </c>
    </row>
    <row r="238" spans="11:11" ht="25" customHeight="1">
      <c r="K238" s="166"/>
    </row>
    <row r="239" spans="11:11" ht="25" customHeight="1">
      <c r="K239" s="167"/>
    </row>
    <row r="240" spans="11:11" ht="25" customHeight="1">
      <c r="K240" s="167"/>
    </row>
  </sheetData>
  <mergeCells count="4">
    <mergeCell ref="B1:H1"/>
    <mergeCell ref="B87:G87"/>
    <mergeCell ref="B44:G44"/>
    <mergeCell ref="B46:G46"/>
  </mergeCells>
  <conditionalFormatting sqref="G1:H1048576">
    <cfRule type="containsText" dxfId="59" priority="1" operator="containsText" text="RATE">
      <formula>NOT(ISERROR(SEARCH("RATE",G1)))</formula>
    </cfRule>
    <cfRule type="containsText" dxfId="58" priority="2" stopIfTrue="1" operator="containsText" text="AMOUNT">
      <formula>NOT(ISERROR(SEARCH("AMOUNT",G1)))</formula>
    </cfRule>
    <cfRule type="containsText" dxfId="57"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44" max="8"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39744-B55A-46B1-A884-BB49230D3798}">
  <sheetPr>
    <tabColor theme="5"/>
  </sheetPr>
  <dimension ref="B1:K299"/>
  <sheetViews>
    <sheetView view="pageBreakPreview" topLeftCell="C102" zoomScale="70" zoomScaleNormal="100" zoomScaleSheetLayoutView="70" workbookViewId="0">
      <selection activeCell="K102" sqref="K1:K1048576"/>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8.83203125" style="48"/>
    <col min="11" max="11" width="14.6640625" style="86" hidden="1" customWidth="1"/>
    <col min="12" max="16384" width="8.83203125" style="48"/>
  </cols>
  <sheetData>
    <row r="1" spans="2:11" s="44" customFormat="1" ht="25" customHeight="1">
      <c r="B1" s="379" t="s">
        <v>1954</v>
      </c>
      <c r="C1" s="380"/>
      <c r="D1" s="380"/>
      <c r="E1" s="380"/>
      <c r="F1" s="380"/>
      <c r="G1" s="380"/>
      <c r="H1" s="381"/>
      <c r="I1" s="76"/>
      <c r="K1" s="77"/>
    </row>
    <row r="2" spans="2:11" ht="25" customHeight="1">
      <c r="B2" s="45" t="s">
        <v>226</v>
      </c>
      <c r="C2" s="45" t="s">
        <v>2</v>
      </c>
      <c r="D2" s="45" t="s">
        <v>3</v>
      </c>
      <c r="E2" s="46" t="s">
        <v>4</v>
      </c>
      <c r="F2" s="47" t="s">
        <v>5</v>
      </c>
      <c r="G2" s="47" t="s">
        <v>6</v>
      </c>
      <c r="H2" s="47" t="s">
        <v>7</v>
      </c>
      <c r="I2" s="78"/>
      <c r="K2" s="79" t="s">
        <v>499</v>
      </c>
    </row>
    <row r="3" spans="2:11" ht="30">
      <c r="B3" s="101" t="s">
        <v>1980</v>
      </c>
      <c r="C3" s="98" t="s">
        <v>177</v>
      </c>
      <c r="D3" s="87" t="s">
        <v>178</v>
      </c>
      <c r="E3" s="55"/>
      <c r="F3" s="90"/>
      <c r="G3" s="90"/>
      <c r="H3" s="90" t="str">
        <f t="shared" ref="H3:H42" si="0">IF($F3="-","Rate Only",IF($G3="","",ROUNDUP($F3*$G3,2)))</f>
        <v/>
      </c>
      <c r="K3" s="79"/>
    </row>
    <row r="4" spans="2:11" ht="25" customHeight="1">
      <c r="B4" s="55"/>
      <c r="C4" s="55"/>
      <c r="D4" s="87"/>
      <c r="E4" s="55"/>
      <c r="F4" s="90"/>
      <c r="G4" s="90"/>
      <c r="H4" s="90" t="str">
        <f t="shared" si="0"/>
        <v/>
      </c>
    </row>
    <row r="5" spans="2:11" ht="25" customHeight="1">
      <c r="B5" s="55"/>
      <c r="C5" s="55" t="s">
        <v>181</v>
      </c>
      <c r="D5" s="87" t="s">
        <v>180</v>
      </c>
      <c r="E5" s="55"/>
      <c r="F5" s="90"/>
      <c r="G5" s="90"/>
      <c r="H5" s="90" t="str">
        <f t="shared" si="0"/>
        <v/>
      </c>
    </row>
    <row r="6" spans="2:11" ht="25" customHeight="1">
      <c r="B6" s="50" t="str">
        <f t="shared" ref="B6:B23" si="1">IF(K6="","","B"&amp;TEXT(ROUND(K6,3),"0.000"))</f>
        <v/>
      </c>
      <c r="C6" s="55"/>
      <c r="D6" s="87"/>
      <c r="E6" s="55"/>
      <c r="F6" s="90"/>
      <c r="G6" s="90"/>
      <c r="H6" s="90" t="str">
        <f t="shared" si="0"/>
        <v/>
      </c>
    </row>
    <row r="7" spans="2:11" ht="25" customHeight="1">
      <c r="B7" s="50" t="str">
        <f t="shared" si="1"/>
        <v/>
      </c>
      <c r="C7" s="55" t="s">
        <v>183</v>
      </c>
      <c r="D7" s="87" t="s">
        <v>184</v>
      </c>
      <c r="E7" s="55"/>
      <c r="F7" s="90"/>
      <c r="G7" s="90"/>
      <c r="H7" s="90" t="str">
        <f t="shared" si="0"/>
        <v/>
      </c>
    </row>
    <row r="8" spans="2:11" ht="25" customHeight="1">
      <c r="B8" s="50" t="str">
        <f t="shared" si="1"/>
        <v/>
      </c>
      <c r="C8" s="55"/>
      <c r="D8" s="87" t="s">
        <v>185</v>
      </c>
      <c r="E8" s="55"/>
      <c r="F8" s="90"/>
      <c r="G8" s="90"/>
      <c r="H8" s="90" t="str">
        <f t="shared" si="0"/>
        <v/>
      </c>
    </row>
    <row r="9" spans="2:11" ht="25" customHeight="1">
      <c r="B9" s="50" t="str">
        <f t="shared" si="1"/>
        <v>B10.001</v>
      </c>
      <c r="C9" s="55"/>
      <c r="D9" s="89" t="s">
        <v>186</v>
      </c>
      <c r="E9" s="55" t="s">
        <v>187</v>
      </c>
      <c r="F9" s="162">
        <v>5</v>
      </c>
      <c r="G9" s="171"/>
      <c r="H9" s="90" t="str">
        <f t="shared" si="0"/>
        <v/>
      </c>
      <c r="K9" s="86">
        <f>IF(E9="","",MAX($K$5:K8)+10.001)</f>
        <v>10.000999999999999</v>
      </c>
    </row>
    <row r="10" spans="2:11" ht="25" customHeight="1">
      <c r="B10" s="50" t="str">
        <f t="shared" si="1"/>
        <v/>
      </c>
      <c r="C10" s="55"/>
      <c r="D10" s="66"/>
      <c r="E10" s="55"/>
      <c r="F10" s="90"/>
      <c r="G10" s="90"/>
      <c r="H10" s="90" t="str">
        <f t="shared" si="0"/>
        <v/>
      </c>
      <c r="K10" s="86" t="str">
        <f>IF(E10="","",MAX($K$5:K9)+0.001)</f>
        <v/>
      </c>
    </row>
    <row r="11" spans="2:11" ht="25" customHeight="1">
      <c r="B11" s="50" t="str">
        <f t="shared" si="1"/>
        <v/>
      </c>
      <c r="C11" s="55" t="s">
        <v>190</v>
      </c>
      <c r="D11" s="87" t="s">
        <v>191</v>
      </c>
      <c r="E11" s="55"/>
      <c r="F11" s="90"/>
      <c r="G11" s="90"/>
      <c r="H11" s="90" t="str">
        <f t="shared" si="0"/>
        <v/>
      </c>
      <c r="K11" s="86" t="str">
        <f>IF(E11="","",MAX($K$5:K10)+0.001)</f>
        <v/>
      </c>
    </row>
    <row r="12" spans="2:11" ht="25" customHeight="1">
      <c r="B12" s="50" t="str">
        <f t="shared" si="1"/>
        <v/>
      </c>
      <c r="C12" s="55"/>
      <c r="D12" s="87" t="s">
        <v>185</v>
      </c>
      <c r="E12" s="55"/>
      <c r="F12" s="90"/>
      <c r="G12" s="90"/>
      <c r="H12" s="90" t="str">
        <f t="shared" si="0"/>
        <v/>
      </c>
      <c r="K12" s="86" t="str">
        <f>IF(E12="","",MAX($K$5:K11)+0.001)</f>
        <v/>
      </c>
    </row>
    <row r="13" spans="2:11" ht="25" customHeight="1">
      <c r="B13" s="50" t="str">
        <f t="shared" si="1"/>
        <v>B10.002</v>
      </c>
      <c r="C13" s="55"/>
      <c r="D13" s="89" t="s">
        <v>189</v>
      </c>
      <c r="E13" s="55" t="s">
        <v>187</v>
      </c>
      <c r="F13" s="162">
        <v>201</v>
      </c>
      <c r="G13" s="171"/>
      <c r="H13" s="90" t="str">
        <f t="shared" si="0"/>
        <v/>
      </c>
      <c r="K13" s="86">
        <f>IF(E13="","",MAX($K$5:K12)+0.001)</f>
        <v>10.001999999999999</v>
      </c>
    </row>
    <row r="14" spans="2:11" ht="25" customHeight="1">
      <c r="B14" s="50" t="str">
        <f t="shared" si="1"/>
        <v>B10.003</v>
      </c>
      <c r="C14" s="55"/>
      <c r="D14" s="89" t="s">
        <v>423</v>
      </c>
      <c r="E14" s="55" t="s">
        <v>187</v>
      </c>
      <c r="F14" s="162">
        <v>42</v>
      </c>
      <c r="G14" s="171"/>
      <c r="H14" s="90" t="str">
        <f t="shared" si="0"/>
        <v/>
      </c>
      <c r="K14" s="86">
        <f>IF(E14="","",MAX($K$5:K13)+0.001)</f>
        <v>10.002999999999998</v>
      </c>
    </row>
    <row r="15" spans="2:11" ht="25" customHeight="1">
      <c r="B15" s="50" t="str">
        <f t="shared" si="1"/>
        <v/>
      </c>
      <c r="C15" s="55"/>
      <c r="D15" s="66"/>
      <c r="E15" s="55"/>
      <c r="F15" s="162"/>
      <c r="G15" s="90"/>
      <c r="H15" s="90" t="str">
        <f t="shared" si="0"/>
        <v/>
      </c>
      <c r="K15" s="86" t="str">
        <f>IF(E15="","",MAX($K$5:K14)+0.001)</f>
        <v/>
      </c>
    </row>
    <row r="16" spans="2:11" ht="25" customHeight="1">
      <c r="B16" s="50" t="str">
        <f t="shared" si="1"/>
        <v/>
      </c>
      <c r="C16" s="55"/>
      <c r="D16" s="87" t="s">
        <v>193</v>
      </c>
      <c r="E16" s="55"/>
      <c r="F16" s="162"/>
      <c r="G16" s="90"/>
      <c r="H16" s="90" t="str">
        <f t="shared" si="0"/>
        <v/>
      </c>
      <c r="K16" s="86" t="str">
        <f>IF(E16="","",MAX($K$5:K15)+0.001)</f>
        <v/>
      </c>
    </row>
    <row r="17" spans="2:11" ht="25" customHeight="1">
      <c r="B17" s="50" t="str">
        <f t="shared" si="1"/>
        <v>B10.004</v>
      </c>
      <c r="C17" s="55"/>
      <c r="D17" s="89" t="s">
        <v>572</v>
      </c>
      <c r="E17" s="55" t="s">
        <v>187</v>
      </c>
      <c r="F17" s="162">
        <v>41</v>
      </c>
      <c r="G17" s="171"/>
      <c r="H17" s="90" t="str">
        <f t="shared" si="0"/>
        <v/>
      </c>
      <c r="K17" s="86">
        <f>IF(E17="","",MAX($K$5:K16)+0.001)</f>
        <v>10.003999999999998</v>
      </c>
    </row>
    <row r="18" spans="2:11" ht="25" customHeight="1">
      <c r="B18" s="50" t="str">
        <f t="shared" si="1"/>
        <v/>
      </c>
      <c r="C18" s="55"/>
      <c r="D18" s="66"/>
      <c r="E18" s="55"/>
      <c r="F18" s="90"/>
      <c r="G18" s="90"/>
      <c r="H18" s="90" t="str">
        <f t="shared" si="0"/>
        <v/>
      </c>
      <c r="K18" s="86" t="str">
        <f>IF(E18="","",MAX($K$5:K17)+0.001)</f>
        <v/>
      </c>
    </row>
    <row r="19" spans="2:11" ht="25" customHeight="1">
      <c r="B19" s="50" t="str">
        <f t="shared" si="1"/>
        <v/>
      </c>
      <c r="C19" s="55" t="s">
        <v>197</v>
      </c>
      <c r="D19" s="87" t="s">
        <v>198</v>
      </c>
      <c r="E19" s="55"/>
      <c r="F19" s="90"/>
      <c r="G19" s="90"/>
      <c r="H19" s="90" t="str">
        <f t="shared" si="0"/>
        <v/>
      </c>
      <c r="K19" s="86" t="str">
        <f>IF(E19="","",MAX($K$5:K18)+0.001)</f>
        <v/>
      </c>
    </row>
    <row r="20" spans="2:11" ht="30">
      <c r="B20" s="50" t="str">
        <f t="shared" si="1"/>
        <v>B10.005</v>
      </c>
      <c r="C20" s="55"/>
      <c r="D20" s="89" t="s">
        <v>199</v>
      </c>
      <c r="E20" s="55" t="s">
        <v>200</v>
      </c>
      <c r="F20" s="162">
        <v>200</v>
      </c>
      <c r="G20" s="171"/>
      <c r="H20" s="90" t="str">
        <f t="shared" si="0"/>
        <v/>
      </c>
      <c r="K20" s="86">
        <f>IF(E20="","",MAX($K$5:K19)+0.001)</f>
        <v>10.004999999999997</v>
      </c>
    </row>
    <row r="21" spans="2:11" ht="25" customHeight="1">
      <c r="B21" s="50" t="str">
        <f t="shared" si="1"/>
        <v/>
      </c>
      <c r="C21" s="55"/>
      <c r="D21" s="66"/>
      <c r="E21" s="55"/>
      <c r="F21" s="90"/>
      <c r="G21" s="90"/>
      <c r="H21" s="90" t="str">
        <f t="shared" si="0"/>
        <v/>
      </c>
      <c r="K21" s="86" t="str">
        <f>IF(E21="","",MAX($K$5:K20)+0.001)</f>
        <v/>
      </c>
    </row>
    <row r="22" spans="2:11" ht="25" customHeight="1">
      <c r="B22" s="50" t="str">
        <f t="shared" si="1"/>
        <v/>
      </c>
      <c r="C22" s="55" t="s">
        <v>403</v>
      </c>
      <c r="D22" s="87" t="s">
        <v>202</v>
      </c>
      <c r="E22" s="55"/>
      <c r="F22" s="90"/>
      <c r="G22" s="90"/>
      <c r="H22" s="90" t="str">
        <f t="shared" si="0"/>
        <v/>
      </c>
      <c r="K22" s="86" t="str">
        <f>IF(E22="","",MAX($K$5:K21)+0.001)</f>
        <v/>
      </c>
    </row>
    <row r="23" spans="2:11" ht="30">
      <c r="B23" s="50" t="str">
        <f t="shared" si="1"/>
        <v/>
      </c>
      <c r="C23" s="55"/>
      <c r="D23" s="87" t="s">
        <v>567</v>
      </c>
      <c r="E23" s="55"/>
      <c r="F23" s="90"/>
      <c r="G23" s="90"/>
      <c r="H23" s="90" t="str">
        <f t="shared" si="0"/>
        <v/>
      </c>
      <c r="K23" s="86" t="str">
        <f>IF(E23="","",MAX($K$5:K22)+0.001)</f>
        <v/>
      </c>
    </row>
    <row r="24" spans="2:11" ht="30">
      <c r="B24" s="50" t="str">
        <f>IF(K24="","","B"&amp;TEXT(ROUND(K24,3),"0.000"))</f>
        <v>B10.006</v>
      </c>
      <c r="C24" s="55"/>
      <c r="D24" s="89" t="s">
        <v>568</v>
      </c>
      <c r="E24" s="55" t="s">
        <v>158</v>
      </c>
      <c r="F24" s="90">
        <v>3</v>
      </c>
      <c r="G24" s="171"/>
      <c r="H24" s="90" t="str">
        <f t="shared" si="0"/>
        <v/>
      </c>
      <c r="K24" s="86">
        <f>IF(E24="","",MAX($K$5:K23)+0.001)</f>
        <v>10.005999999999997</v>
      </c>
    </row>
    <row r="25" spans="2:11" ht="30">
      <c r="B25" s="50" t="str">
        <f t="shared" ref="B25:B42" si="2">IF(K25="","","B"&amp;TEXT(ROUND(K25,3),"0.000"))</f>
        <v/>
      </c>
      <c r="C25" s="55"/>
      <c r="D25" s="97" t="s">
        <v>573</v>
      </c>
      <c r="F25" s="162"/>
      <c r="G25" s="90"/>
      <c r="H25" s="419" t="str">
        <f t="shared" si="0"/>
        <v/>
      </c>
      <c r="K25" s="86" t="str">
        <f>IF(E25="","",MAX($K$5:K24)+0.001)</f>
        <v/>
      </c>
    </row>
    <row r="26" spans="2:11" ht="25" customHeight="1">
      <c r="B26" s="50" t="str">
        <f t="shared" si="2"/>
        <v>B10.007</v>
      </c>
      <c r="C26" s="55"/>
      <c r="D26" s="89" t="s">
        <v>574</v>
      </c>
      <c r="E26" s="55" t="s">
        <v>158</v>
      </c>
      <c r="F26" s="90">
        <v>2</v>
      </c>
      <c r="G26" s="171"/>
      <c r="H26" s="419" t="str">
        <f t="shared" si="0"/>
        <v/>
      </c>
      <c r="K26" s="86">
        <f>IF(E26="","",MAX($K$5:K25)+0.001)</f>
        <v>10.006999999999996</v>
      </c>
    </row>
    <row r="27" spans="2:11" ht="25" customHeight="1">
      <c r="B27" s="50" t="str">
        <f t="shared" si="2"/>
        <v>B10.008</v>
      </c>
      <c r="C27" s="55"/>
      <c r="D27" s="89" t="s">
        <v>575</v>
      </c>
      <c r="E27" s="55" t="s">
        <v>200</v>
      </c>
      <c r="F27" s="162">
        <v>22</v>
      </c>
      <c r="G27" s="171"/>
      <c r="H27" s="419" t="str">
        <f t="shared" si="0"/>
        <v/>
      </c>
      <c r="K27" s="86">
        <f>IF(E27="","",MAX($K$5:K26)+0.001)</f>
        <v>10.007999999999996</v>
      </c>
    </row>
    <row r="28" spans="2:11" ht="25" customHeight="1">
      <c r="B28" s="50" t="str">
        <f t="shared" si="2"/>
        <v/>
      </c>
      <c r="C28" s="55"/>
      <c r="D28" s="66"/>
      <c r="E28" s="55"/>
      <c r="F28" s="90"/>
      <c r="G28" s="90"/>
      <c r="H28" s="90" t="str">
        <f t="shared" si="0"/>
        <v/>
      </c>
      <c r="K28" s="86" t="str">
        <f>IF(E28="","",MAX($K$5:K27)+0.001)</f>
        <v/>
      </c>
    </row>
    <row r="29" spans="2:11" ht="25" customHeight="1">
      <c r="B29" s="50" t="str">
        <f t="shared" si="2"/>
        <v/>
      </c>
      <c r="C29" s="55" t="s">
        <v>216</v>
      </c>
      <c r="D29" s="87" t="s">
        <v>215</v>
      </c>
      <c r="E29" s="55"/>
      <c r="F29" s="90"/>
      <c r="G29" s="90"/>
      <c r="H29" s="90" t="str">
        <f t="shared" si="0"/>
        <v/>
      </c>
      <c r="K29" s="86" t="str">
        <f>IF(E29="","",MAX($K$5:K28)+0.001)</f>
        <v/>
      </c>
    </row>
    <row r="30" spans="2:11" ht="25" customHeight="1">
      <c r="B30" s="50" t="str">
        <f t="shared" si="2"/>
        <v/>
      </c>
      <c r="C30" s="55"/>
      <c r="D30" s="87"/>
      <c r="E30" s="55"/>
      <c r="F30" s="90"/>
      <c r="G30" s="90"/>
      <c r="H30" s="90" t="str">
        <f t="shared" si="0"/>
        <v/>
      </c>
      <c r="K30" s="86" t="str">
        <f>IF(E30="","",MAX($K$5:K29)+0.001)</f>
        <v/>
      </c>
    </row>
    <row r="31" spans="2:11" ht="25" customHeight="1">
      <c r="B31" s="50" t="str">
        <f t="shared" si="2"/>
        <v/>
      </c>
      <c r="C31" s="55" t="s">
        <v>12</v>
      </c>
      <c r="D31" s="87" t="s">
        <v>218</v>
      </c>
      <c r="E31" s="55"/>
      <c r="F31" s="90"/>
      <c r="G31" s="90"/>
      <c r="H31" s="90" t="str">
        <f t="shared" si="0"/>
        <v/>
      </c>
      <c r="K31" s="86" t="str">
        <f>IF(E31="","",MAX($K$5:K30)+0.001)</f>
        <v/>
      </c>
    </row>
    <row r="32" spans="2:11" ht="25" customHeight="1">
      <c r="B32" s="50" t="str">
        <f t="shared" si="2"/>
        <v>B10.009</v>
      </c>
      <c r="C32" s="55"/>
      <c r="D32" s="89" t="s">
        <v>219</v>
      </c>
      <c r="E32" s="55" t="s">
        <v>220</v>
      </c>
      <c r="F32" s="162">
        <v>1.69</v>
      </c>
      <c r="G32" s="171"/>
      <c r="H32" s="90" t="str">
        <f t="shared" si="0"/>
        <v/>
      </c>
      <c r="K32" s="86">
        <f>IF(E32="","",MAX($K$5:K31)+0.001)</f>
        <v>10.008999999999995</v>
      </c>
    </row>
    <row r="33" spans="2:11" ht="25" customHeight="1">
      <c r="B33" s="50" t="str">
        <f t="shared" si="2"/>
        <v/>
      </c>
      <c r="C33" s="55"/>
      <c r="D33" s="66"/>
      <c r="E33" s="55"/>
      <c r="F33" s="90"/>
      <c r="G33" s="90"/>
      <c r="H33" s="90" t="str">
        <f t="shared" si="0"/>
        <v/>
      </c>
      <c r="K33" s="86" t="str">
        <f>IF(E33="","",MAX($K$5:K32)+0.001)</f>
        <v/>
      </c>
    </row>
    <row r="34" spans="2:11" ht="25" customHeight="1">
      <c r="B34" s="50" t="str">
        <f t="shared" si="2"/>
        <v/>
      </c>
      <c r="C34" s="55" t="s">
        <v>12</v>
      </c>
      <c r="D34" s="87" t="s">
        <v>221</v>
      </c>
      <c r="E34" s="55"/>
      <c r="F34" s="90"/>
      <c r="G34" s="90"/>
      <c r="H34" s="90" t="str">
        <f t="shared" si="0"/>
        <v/>
      </c>
      <c r="K34" s="86" t="str">
        <f>IF(E34="","",MAX($K$5:K33)+0.001)</f>
        <v/>
      </c>
    </row>
    <row r="35" spans="2:11" ht="25" customHeight="1">
      <c r="B35" s="50" t="str">
        <f t="shared" si="2"/>
        <v>B10.010</v>
      </c>
      <c r="C35" s="55"/>
      <c r="D35" s="89" t="s">
        <v>219</v>
      </c>
      <c r="E35" s="55" t="s">
        <v>220</v>
      </c>
      <c r="F35" s="162">
        <v>1.69</v>
      </c>
      <c r="G35" s="171"/>
      <c r="H35" s="90" t="str">
        <f t="shared" si="0"/>
        <v/>
      </c>
      <c r="K35" s="86">
        <f>IF(E35="","",MAX($K$5:K34)+0.001)</f>
        <v>10.009999999999994</v>
      </c>
    </row>
    <row r="36" spans="2:11" ht="25" customHeight="1">
      <c r="B36" s="50" t="str">
        <f t="shared" si="2"/>
        <v>B10.011</v>
      </c>
      <c r="C36" s="55"/>
      <c r="D36" s="89" t="s">
        <v>222</v>
      </c>
      <c r="E36" s="55" t="s">
        <v>220</v>
      </c>
      <c r="F36" s="162">
        <v>1.69</v>
      </c>
      <c r="G36" s="171"/>
      <c r="H36" s="90" t="str">
        <f t="shared" si="0"/>
        <v/>
      </c>
      <c r="K36" s="86">
        <f>IF(E36="","",MAX($K$5:K35)+0.001)</f>
        <v>10.010999999999994</v>
      </c>
    </row>
    <row r="37" spans="2:11" ht="25" customHeight="1">
      <c r="B37" s="50" t="str">
        <f t="shared" si="2"/>
        <v>B10.012</v>
      </c>
      <c r="C37" s="55"/>
      <c r="D37" s="89" t="s">
        <v>223</v>
      </c>
      <c r="E37" s="55" t="s">
        <v>220</v>
      </c>
      <c r="F37" s="162">
        <v>6.74</v>
      </c>
      <c r="G37" s="171"/>
      <c r="H37" s="90" t="str">
        <f t="shared" si="0"/>
        <v/>
      </c>
      <c r="K37" s="86">
        <f>IF(E37="","",MAX($K$5:K36)+0.001)</f>
        <v>10.011999999999993</v>
      </c>
    </row>
    <row r="38" spans="2:11" ht="25" customHeight="1">
      <c r="B38" s="50" t="str">
        <f t="shared" si="2"/>
        <v>B10.013</v>
      </c>
      <c r="C38" s="55"/>
      <c r="D38" s="89" t="s">
        <v>224</v>
      </c>
      <c r="E38" s="55" t="s">
        <v>220</v>
      </c>
      <c r="F38" s="162">
        <v>2.5299999999999998</v>
      </c>
      <c r="G38" s="171"/>
      <c r="H38" s="90" t="str">
        <f t="shared" si="0"/>
        <v/>
      </c>
      <c r="K38" s="86">
        <f>IF(E38="","",MAX($K$5:K37)+0.001)</f>
        <v>10.012999999999993</v>
      </c>
    </row>
    <row r="39" spans="2:11" ht="25" customHeight="1">
      <c r="B39" s="50" t="str">
        <f t="shared" si="2"/>
        <v>B10.014</v>
      </c>
      <c r="C39" s="55"/>
      <c r="D39" s="89" t="s">
        <v>225</v>
      </c>
      <c r="E39" s="55" t="s">
        <v>220</v>
      </c>
      <c r="F39" s="162">
        <v>2.5299999999999998</v>
      </c>
      <c r="G39" s="171"/>
      <c r="H39" s="90" t="str">
        <f t="shared" si="0"/>
        <v/>
      </c>
      <c r="K39" s="86">
        <f>IF(E39="","",MAX($K$5:K38)+0.001)</f>
        <v>10.013999999999992</v>
      </c>
    </row>
    <row r="40" spans="2:11" ht="25" customHeight="1">
      <c r="B40" s="50" t="str">
        <f t="shared" si="2"/>
        <v/>
      </c>
      <c r="C40" s="55"/>
      <c r="D40" s="89"/>
      <c r="E40" s="55"/>
      <c r="F40" s="162"/>
      <c r="G40" s="171"/>
      <c r="H40" s="90" t="str">
        <f t="shared" si="0"/>
        <v/>
      </c>
      <c r="K40" s="86" t="str">
        <f>IF(E40="","",MAX($K$5:K39)+0.001)</f>
        <v/>
      </c>
    </row>
    <row r="41" spans="2:11" ht="25" customHeight="1">
      <c r="B41" s="50" t="str">
        <f t="shared" si="2"/>
        <v/>
      </c>
      <c r="C41" s="55" t="s">
        <v>15</v>
      </c>
      <c r="D41" s="87" t="s">
        <v>227</v>
      </c>
      <c r="E41" s="55"/>
      <c r="F41" s="90"/>
      <c r="G41" s="90"/>
      <c r="H41" s="90" t="str">
        <f t="shared" si="0"/>
        <v/>
      </c>
      <c r="I41" s="93"/>
      <c r="K41" s="86" t="str">
        <f>IF(E41="","",MAX($K$5:K40)+0.001)</f>
        <v/>
      </c>
    </row>
    <row r="42" spans="2:11" ht="25" customHeight="1">
      <c r="B42" s="50" t="str">
        <f t="shared" si="2"/>
        <v>B10.015</v>
      </c>
      <c r="C42" s="55"/>
      <c r="D42" s="89" t="s">
        <v>414</v>
      </c>
      <c r="E42" s="55" t="s">
        <v>187</v>
      </c>
      <c r="F42" s="162">
        <v>110</v>
      </c>
      <c r="G42" s="171"/>
      <c r="H42" s="90" t="str">
        <f t="shared" si="0"/>
        <v/>
      </c>
      <c r="I42" s="93"/>
      <c r="K42" s="86">
        <f>IF(E42="","",MAX($K$5:K41)+0.001)</f>
        <v>10.014999999999992</v>
      </c>
    </row>
    <row r="43" spans="2:11" ht="25" customHeight="1">
      <c r="B43" s="368" t="s">
        <v>62</v>
      </c>
      <c r="C43" s="368"/>
      <c r="D43" s="368"/>
      <c r="E43" s="368"/>
      <c r="F43" s="368"/>
      <c r="G43" s="368"/>
      <c r="H43" s="95">
        <f>SUM(H3:H42)</f>
        <v>0</v>
      </c>
      <c r="I43" s="94"/>
      <c r="K43" s="86" t="str">
        <f>IF(E43="","",MAX($K$5:K42)+0.001)</f>
        <v/>
      </c>
    </row>
    <row r="44" spans="2:11" ht="25" customHeight="1">
      <c r="B44" s="45" t="s">
        <v>226</v>
      </c>
      <c r="C44" s="45" t="s">
        <v>2</v>
      </c>
      <c r="D44" s="45" t="s">
        <v>3</v>
      </c>
      <c r="E44" s="46" t="s">
        <v>4</v>
      </c>
      <c r="F44" s="95" t="s">
        <v>5</v>
      </c>
      <c r="G44" s="47" t="s">
        <v>6</v>
      </c>
      <c r="H44" s="47" t="s">
        <v>7</v>
      </c>
      <c r="I44" s="78"/>
    </row>
    <row r="45" spans="2:11" ht="25" customHeight="1">
      <c r="B45" s="368" t="s">
        <v>64</v>
      </c>
      <c r="C45" s="368"/>
      <c r="D45" s="368"/>
      <c r="E45" s="368"/>
      <c r="F45" s="368"/>
      <c r="G45" s="368"/>
      <c r="H45" s="47">
        <f>H43</f>
        <v>0</v>
      </c>
      <c r="I45" s="96"/>
      <c r="K45" s="86" t="str">
        <f>IF(E45="","",MAX($K$5:K44)+0.001)</f>
        <v/>
      </c>
    </row>
    <row r="46" spans="2:11" ht="25" customHeight="1">
      <c r="B46" s="50" t="str">
        <f t="shared" ref="B46:B81" si="3">IF(K46="","","B"&amp;TEXT(ROUND(K46,3),"0.000"))</f>
        <v/>
      </c>
      <c r="C46" s="55"/>
      <c r="D46" s="66"/>
      <c r="E46" s="55"/>
      <c r="F46" s="90"/>
      <c r="G46" s="90"/>
      <c r="H46" s="90" t="str">
        <f t="shared" ref="H46:H81" si="4">IF($F46="-","Rate Only",IF($G46="","",ROUNDUP($F46*$G46,2)))</f>
        <v/>
      </c>
      <c r="K46" s="86" t="str">
        <f>IF(E46="","",MAX($K$5:K45)+0.001)</f>
        <v/>
      </c>
    </row>
    <row r="47" spans="2:11" ht="25" customHeight="1">
      <c r="B47" s="50" t="str">
        <f t="shared" si="3"/>
        <v/>
      </c>
      <c r="C47" s="55" t="s">
        <v>231</v>
      </c>
      <c r="D47" s="87" t="s">
        <v>230</v>
      </c>
      <c r="E47" s="55"/>
      <c r="F47" s="90"/>
      <c r="G47" s="90"/>
      <c r="H47" s="90" t="str">
        <f t="shared" si="4"/>
        <v/>
      </c>
      <c r="K47" s="86" t="str">
        <f>IF(E47="","",MAX($K$5:K46)+0.001)</f>
        <v/>
      </c>
    </row>
    <row r="48" spans="2:11" ht="25" customHeight="1">
      <c r="B48" s="50"/>
      <c r="C48" s="55"/>
      <c r="D48" s="87"/>
      <c r="E48" s="55"/>
      <c r="F48" s="90"/>
      <c r="G48" s="90"/>
      <c r="H48" s="90" t="str">
        <f t="shared" si="4"/>
        <v/>
      </c>
      <c r="K48" s="86" t="str">
        <f>IF(E48="","",MAX($K$5:K47)+0.001)</f>
        <v/>
      </c>
    </row>
    <row r="49" spans="2:11" ht="25" customHeight="1">
      <c r="B49" s="50" t="str">
        <f t="shared" si="3"/>
        <v/>
      </c>
      <c r="C49" s="55" t="s">
        <v>61</v>
      </c>
      <c r="D49" s="87" t="s">
        <v>233</v>
      </c>
      <c r="E49" s="55"/>
      <c r="F49" s="90"/>
      <c r="G49" s="90"/>
      <c r="H49" s="90" t="str">
        <f t="shared" si="4"/>
        <v/>
      </c>
      <c r="K49" s="86" t="str">
        <f>IF(E49="","",MAX($K$5:K48)+0.001)</f>
        <v/>
      </c>
    </row>
    <row r="50" spans="2:11" ht="45">
      <c r="B50" s="50" t="str">
        <f t="shared" si="3"/>
        <v>B10.016</v>
      </c>
      <c r="C50" s="55"/>
      <c r="D50" s="89" t="s">
        <v>433</v>
      </c>
      <c r="E50" s="55" t="s">
        <v>164</v>
      </c>
      <c r="F50" s="90">
        <v>2</v>
      </c>
      <c r="G50" s="171"/>
      <c r="H50" s="90" t="str">
        <f t="shared" si="4"/>
        <v/>
      </c>
      <c r="K50" s="86">
        <f>IF(E50="","",MAX($K$5:K49)+0.001)</f>
        <v>10.015999999999991</v>
      </c>
    </row>
    <row r="51" spans="2:11" ht="25" customHeight="1">
      <c r="B51" s="50" t="str">
        <f t="shared" si="3"/>
        <v/>
      </c>
      <c r="C51" s="55"/>
      <c r="D51" s="66"/>
      <c r="E51" s="55"/>
      <c r="F51" s="90"/>
      <c r="G51" s="90"/>
      <c r="H51" s="90" t="str">
        <f t="shared" si="4"/>
        <v/>
      </c>
      <c r="K51" s="86" t="str">
        <f>IF(E51="","",MAX($K$5:K50)+0.001)</f>
        <v/>
      </c>
    </row>
    <row r="52" spans="2:11" ht="30">
      <c r="B52" s="50" t="str">
        <f t="shared" si="3"/>
        <v/>
      </c>
      <c r="C52" s="55" t="s">
        <v>65</v>
      </c>
      <c r="D52" s="87" t="s">
        <v>360</v>
      </c>
      <c r="E52" s="55"/>
      <c r="F52" s="90"/>
      <c r="G52" s="90"/>
      <c r="H52" s="90" t="str">
        <f t="shared" si="4"/>
        <v/>
      </c>
      <c r="K52" s="86" t="str">
        <f>IF(E52="","",MAX($K$5:K51)+0.001)</f>
        <v/>
      </c>
    </row>
    <row r="53" spans="2:11" ht="25" customHeight="1">
      <c r="B53" s="50" t="str">
        <f t="shared" si="3"/>
        <v>B10.017</v>
      </c>
      <c r="C53" s="55"/>
      <c r="D53" s="89" t="s">
        <v>236</v>
      </c>
      <c r="E53" s="55" t="s">
        <v>187</v>
      </c>
      <c r="F53" s="162">
        <v>143</v>
      </c>
      <c r="G53" s="171"/>
      <c r="H53" s="90" t="str">
        <f t="shared" si="4"/>
        <v/>
      </c>
      <c r="K53" s="86">
        <f>IF(E53="","",MAX($K$5:K52)+0.001)</f>
        <v>10.016999999999991</v>
      </c>
    </row>
    <row r="54" spans="2:11" ht="25" customHeight="1">
      <c r="B54" s="50" t="str">
        <f t="shared" si="3"/>
        <v/>
      </c>
      <c r="C54" s="55"/>
      <c r="D54" s="66"/>
      <c r="E54" s="55"/>
      <c r="F54" s="90"/>
      <c r="G54" s="90"/>
      <c r="H54" s="90" t="str">
        <f t="shared" si="4"/>
        <v/>
      </c>
      <c r="K54" s="86" t="str">
        <f>IF(E54="","",MAX($K$5:K53)+0.001)</f>
        <v/>
      </c>
    </row>
    <row r="55" spans="2:11" ht="30">
      <c r="B55" s="50" t="str">
        <f t="shared" si="3"/>
        <v/>
      </c>
      <c r="C55" s="55" t="s">
        <v>90</v>
      </c>
      <c r="D55" s="87" t="s">
        <v>237</v>
      </c>
      <c r="E55" s="55"/>
      <c r="F55" s="90"/>
      <c r="G55" s="90"/>
      <c r="H55" s="90" t="str">
        <f t="shared" si="4"/>
        <v/>
      </c>
      <c r="K55" s="86" t="str">
        <f>IF(E55="","",MAX($K$5:K54)+0.001)</f>
        <v/>
      </c>
    </row>
    <row r="56" spans="2:11" ht="25" customHeight="1">
      <c r="B56" s="50" t="str">
        <f t="shared" si="3"/>
        <v>B10.018</v>
      </c>
      <c r="C56" s="55"/>
      <c r="D56" s="89" t="s">
        <v>238</v>
      </c>
      <c r="E56" s="55" t="s">
        <v>164</v>
      </c>
      <c r="F56" s="90" t="s">
        <v>239</v>
      </c>
      <c r="G56" s="90"/>
      <c r="H56" s="90" t="str">
        <f t="shared" si="4"/>
        <v>Rate Only</v>
      </c>
      <c r="K56" s="86">
        <f>IF(E56="","",MAX($K$5:K55)+0.001)</f>
        <v>10.01799999999999</v>
      </c>
    </row>
    <row r="57" spans="2:11" ht="25" customHeight="1">
      <c r="B57" s="50" t="str">
        <f t="shared" si="3"/>
        <v/>
      </c>
      <c r="C57" s="55"/>
      <c r="D57" s="66"/>
      <c r="E57" s="55"/>
      <c r="F57" s="90"/>
      <c r="G57" s="90"/>
      <c r="H57" s="90" t="str">
        <f t="shared" si="4"/>
        <v/>
      </c>
      <c r="K57" s="86" t="str">
        <f>IF(E57="","",MAX($K$5:K56)+0.001)</f>
        <v/>
      </c>
    </row>
    <row r="58" spans="2:11" ht="30">
      <c r="B58" s="50" t="str">
        <f t="shared" si="3"/>
        <v/>
      </c>
      <c r="C58" s="55" t="s">
        <v>90</v>
      </c>
      <c r="D58" s="87" t="s">
        <v>240</v>
      </c>
      <c r="E58" s="55"/>
      <c r="F58" s="90"/>
      <c r="G58" s="90"/>
      <c r="H58" s="90" t="str">
        <f t="shared" si="4"/>
        <v/>
      </c>
      <c r="K58" s="86" t="str">
        <f>IF(E58="","",MAX($K$5:K57)+0.001)</f>
        <v/>
      </c>
    </row>
    <row r="59" spans="2:11" ht="25" customHeight="1">
      <c r="B59" s="50" t="str">
        <f t="shared" si="3"/>
        <v>B10.019</v>
      </c>
      <c r="C59" s="55"/>
      <c r="D59" s="89" t="s">
        <v>238</v>
      </c>
      <c r="E59" s="55" t="s">
        <v>164</v>
      </c>
      <c r="F59" s="162">
        <v>256</v>
      </c>
      <c r="G59" s="171"/>
      <c r="H59" s="90" t="str">
        <f t="shared" si="4"/>
        <v/>
      </c>
      <c r="K59" s="86">
        <f>IF(E59="","",MAX($K$5:K58)+0.001)</f>
        <v>10.018999999999989</v>
      </c>
    </row>
    <row r="60" spans="2:11" ht="25" customHeight="1">
      <c r="B60" s="50" t="str">
        <f t="shared" si="3"/>
        <v/>
      </c>
      <c r="C60" s="55"/>
      <c r="D60" s="66"/>
      <c r="E60" s="55"/>
      <c r="F60" s="90"/>
      <c r="G60" s="90"/>
      <c r="H60" s="90" t="str">
        <f t="shared" si="4"/>
        <v/>
      </c>
      <c r="K60" s="86" t="str">
        <f>IF(E60="","",MAX($K$5:K59)+0.001)</f>
        <v/>
      </c>
    </row>
    <row r="61" spans="2:11" ht="30">
      <c r="B61" s="50" t="str">
        <f t="shared" si="3"/>
        <v/>
      </c>
      <c r="C61" s="55" t="s">
        <v>90</v>
      </c>
      <c r="D61" s="87" t="s">
        <v>242</v>
      </c>
      <c r="E61" s="55"/>
      <c r="F61" s="90"/>
      <c r="G61" s="90"/>
      <c r="H61" s="90" t="str">
        <f t="shared" si="4"/>
        <v/>
      </c>
      <c r="K61" s="86" t="str">
        <f>IF(E61="","",MAX($K$5:K60)+0.001)</f>
        <v/>
      </c>
    </row>
    <row r="62" spans="2:11" ht="25" customHeight="1">
      <c r="B62" s="50" t="str">
        <f t="shared" si="3"/>
        <v>B10.020</v>
      </c>
      <c r="C62" s="55"/>
      <c r="D62" s="89" t="s">
        <v>241</v>
      </c>
      <c r="E62" s="55" t="s">
        <v>164</v>
      </c>
      <c r="F62" s="90" t="s">
        <v>239</v>
      </c>
      <c r="G62" s="90"/>
      <c r="H62" s="90" t="str">
        <f t="shared" si="4"/>
        <v>Rate Only</v>
      </c>
      <c r="K62" s="86">
        <f>IF(E62="","",MAX($K$5:K61)+0.001)</f>
        <v>10.019999999999989</v>
      </c>
    </row>
    <row r="63" spans="2:11" ht="25" customHeight="1">
      <c r="B63" s="50" t="str">
        <f t="shared" si="3"/>
        <v/>
      </c>
      <c r="C63" s="55"/>
      <c r="D63" s="66"/>
      <c r="E63" s="55"/>
      <c r="F63" s="90"/>
      <c r="G63" s="90"/>
      <c r="H63" s="90" t="str">
        <f t="shared" si="4"/>
        <v/>
      </c>
      <c r="K63" s="86" t="str">
        <f>IF(E63="","",MAX($K$5:K62)+0.001)</f>
        <v/>
      </c>
    </row>
    <row r="64" spans="2:11" ht="25" customHeight="1">
      <c r="B64" s="50" t="str">
        <f t="shared" si="3"/>
        <v/>
      </c>
      <c r="C64" s="55" t="s">
        <v>92</v>
      </c>
      <c r="D64" s="87" t="s">
        <v>243</v>
      </c>
      <c r="E64" s="55"/>
      <c r="F64" s="90"/>
      <c r="G64" s="90"/>
      <c r="H64" s="90" t="str">
        <f t="shared" si="4"/>
        <v/>
      </c>
      <c r="K64" s="86" t="str">
        <f>IF(E64="","",MAX($K$5:K63)+0.001)</f>
        <v/>
      </c>
    </row>
    <row r="65" spans="2:11" ht="25" customHeight="1">
      <c r="B65" s="50" t="str">
        <f t="shared" si="3"/>
        <v/>
      </c>
      <c r="C65" s="55"/>
      <c r="D65" s="87" t="s">
        <v>244</v>
      </c>
      <c r="E65" s="55"/>
      <c r="F65" s="90"/>
      <c r="G65" s="90"/>
      <c r="H65" s="90" t="str">
        <f t="shared" si="4"/>
        <v/>
      </c>
      <c r="K65" s="86" t="str">
        <f>IF(E65="","",MAX($K$5:K64)+0.001)</f>
        <v/>
      </c>
    </row>
    <row r="66" spans="2:11" ht="25" customHeight="1">
      <c r="B66" s="50" t="str">
        <f t="shared" si="3"/>
        <v>B10.021</v>
      </c>
      <c r="C66" s="55"/>
      <c r="D66" s="89" t="s">
        <v>576</v>
      </c>
      <c r="E66" s="55" t="s">
        <v>187</v>
      </c>
      <c r="F66" s="162">
        <v>252</v>
      </c>
      <c r="G66" s="171"/>
      <c r="H66" s="90" t="str">
        <f t="shared" si="4"/>
        <v/>
      </c>
      <c r="K66" s="86">
        <f>IF(E66="","",MAX($K$5:K65)+0.001)</f>
        <v>10.020999999999988</v>
      </c>
    </row>
    <row r="67" spans="2:11" ht="25" customHeight="1">
      <c r="B67" s="50" t="str">
        <f t="shared" si="3"/>
        <v/>
      </c>
      <c r="C67" s="55"/>
      <c r="D67" s="87" t="s">
        <v>246</v>
      </c>
      <c r="E67" s="55"/>
      <c r="F67" s="90"/>
      <c r="G67" s="90"/>
      <c r="H67" s="90" t="str">
        <f t="shared" si="4"/>
        <v/>
      </c>
      <c r="K67" s="86" t="str">
        <f>IF(E67="","",MAX($K$5:K66)+0.001)</f>
        <v/>
      </c>
    </row>
    <row r="68" spans="2:11" ht="25" customHeight="1">
      <c r="B68" s="50" t="str">
        <f t="shared" si="3"/>
        <v>B10.022</v>
      </c>
      <c r="C68" s="55"/>
      <c r="D68" s="89" t="s">
        <v>577</v>
      </c>
      <c r="E68" s="55" t="s">
        <v>187</v>
      </c>
      <c r="F68" s="162">
        <v>177</v>
      </c>
      <c r="G68" s="171"/>
      <c r="H68" s="90" t="str">
        <f t="shared" si="4"/>
        <v/>
      </c>
      <c r="K68" s="86">
        <f>IF(E68="","",MAX($K$5:K67)+0.001)</f>
        <v>10.021999999999988</v>
      </c>
    </row>
    <row r="69" spans="2:11" ht="25" customHeight="1">
      <c r="B69" s="50" t="str">
        <f t="shared" si="3"/>
        <v/>
      </c>
      <c r="C69" s="55"/>
      <c r="D69" s="89"/>
      <c r="E69" s="55"/>
      <c r="F69" s="90"/>
      <c r="G69" s="171"/>
      <c r="H69" s="90" t="str">
        <f t="shared" si="4"/>
        <v/>
      </c>
      <c r="K69" s="86" t="str">
        <f>IF(E69="","",MAX($K$5:K68)+0.001)</f>
        <v/>
      </c>
    </row>
    <row r="70" spans="2:11" ht="25" customHeight="1">
      <c r="B70" s="50" t="str">
        <f t="shared" si="3"/>
        <v/>
      </c>
      <c r="C70" s="55" t="s">
        <v>247</v>
      </c>
      <c r="D70" s="87" t="s">
        <v>248</v>
      </c>
      <c r="E70" s="55"/>
      <c r="F70" s="90"/>
      <c r="G70" s="171"/>
      <c r="H70" s="90" t="str">
        <f t="shared" si="4"/>
        <v/>
      </c>
      <c r="K70" s="86" t="str">
        <f>IF(E70="","",MAX($K$5:K69)+0.001)</f>
        <v/>
      </c>
    </row>
    <row r="71" spans="2:11" ht="30">
      <c r="B71" s="50" t="str">
        <f t="shared" si="3"/>
        <v/>
      </c>
      <c r="C71" s="55"/>
      <c r="D71" s="97" t="s">
        <v>249</v>
      </c>
      <c r="E71" s="55"/>
      <c r="F71" s="90"/>
      <c r="G71" s="171"/>
      <c r="H71" s="90" t="str">
        <f t="shared" si="4"/>
        <v/>
      </c>
      <c r="K71" s="86" t="str">
        <f>IF(E71="","",MAX($K$5:K70)+0.001)</f>
        <v/>
      </c>
    </row>
    <row r="72" spans="2:11" ht="30">
      <c r="B72" s="50" t="str">
        <f t="shared" si="3"/>
        <v>B10.023</v>
      </c>
      <c r="C72" s="55"/>
      <c r="D72" s="89" t="s">
        <v>252</v>
      </c>
      <c r="E72" s="55" t="s">
        <v>164</v>
      </c>
      <c r="F72" s="162">
        <v>1</v>
      </c>
      <c r="G72" s="171"/>
      <c r="H72" s="90" t="str">
        <f t="shared" si="4"/>
        <v/>
      </c>
      <c r="I72" s="93"/>
      <c r="K72" s="86">
        <f>IF(E72="","",MAX($K$5:K71)+0.001)</f>
        <v>10.022999999999987</v>
      </c>
    </row>
    <row r="73" spans="2:11" ht="25" customHeight="1">
      <c r="B73" s="50" t="str">
        <f t="shared" si="3"/>
        <v/>
      </c>
      <c r="C73" s="55"/>
      <c r="D73" s="66"/>
      <c r="E73" s="55"/>
      <c r="F73" s="90"/>
      <c r="G73" s="90"/>
      <c r="H73" s="90" t="str">
        <f t="shared" si="4"/>
        <v/>
      </c>
      <c r="K73" s="86" t="str">
        <f>IF(E73="","",MAX($K$5:K72)+0.001)</f>
        <v/>
      </c>
    </row>
    <row r="74" spans="2:11" ht="25" customHeight="1">
      <c r="B74" s="50" t="str">
        <f t="shared" si="3"/>
        <v>B10.024</v>
      </c>
      <c r="C74" s="55" t="s">
        <v>259</v>
      </c>
      <c r="D74" s="102" t="s">
        <v>260</v>
      </c>
      <c r="E74" s="55" t="s">
        <v>14</v>
      </c>
      <c r="F74" s="90">
        <v>1</v>
      </c>
      <c r="G74" s="171"/>
      <c r="H74" s="90" t="str">
        <f t="shared" si="4"/>
        <v/>
      </c>
      <c r="K74" s="86">
        <f>IF(E74="","",MAX($K$5:K73)+0.001)</f>
        <v>10.023999999999987</v>
      </c>
    </row>
    <row r="75" spans="2:11" ht="25" customHeight="1">
      <c r="B75" s="50" t="str">
        <f t="shared" si="3"/>
        <v/>
      </c>
      <c r="C75" s="55"/>
      <c r="D75" s="87"/>
      <c r="E75" s="55"/>
      <c r="F75" s="90"/>
      <c r="G75" s="90"/>
      <c r="H75" s="90" t="str">
        <f t="shared" si="4"/>
        <v/>
      </c>
      <c r="K75" s="86" t="str">
        <f>IF(E75="","",MAX($K$5:K74)+0.001)</f>
        <v/>
      </c>
    </row>
    <row r="76" spans="2:11" ht="30">
      <c r="B76" s="50" t="str">
        <f t="shared" si="3"/>
        <v/>
      </c>
      <c r="C76" s="55" t="s">
        <v>261</v>
      </c>
      <c r="D76" s="103" t="s">
        <v>262</v>
      </c>
      <c r="E76" s="55"/>
      <c r="F76" s="90"/>
      <c r="G76" s="90"/>
      <c r="H76" s="90" t="str">
        <f t="shared" si="4"/>
        <v/>
      </c>
      <c r="K76" s="86" t="str">
        <f>IF(E76="","",MAX($K$5:K75)+0.001)</f>
        <v/>
      </c>
    </row>
    <row r="77" spans="2:11" ht="25" customHeight="1">
      <c r="B77" s="50" t="str">
        <f t="shared" si="3"/>
        <v/>
      </c>
      <c r="C77" s="55"/>
      <c r="D77" s="103" t="s">
        <v>538</v>
      </c>
      <c r="E77" s="55"/>
      <c r="F77" s="162"/>
      <c r="G77" s="90"/>
      <c r="H77" s="90" t="str">
        <f t="shared" si="4"/>
        <v/>
      </c>
      <c r="K77" s="86" t="str">
        <f>IF(E77="","",MAX($K$5:K76)+0.001)</f>
        <v/>
      </c>
    </row>
    <row r="78" spans="2:11" ht="25" customHeight="1">
      <c r="B78" s="50" t="str">
        <f t="shared" si="3"/>
        <v>B10.025</v>
      </c>
      <c r="C78" s="55"/>
      <c r="D78" s="104" t="s">
        <v>578</v>
      </c>
      <c r="E78" s="55" t="s">
        <v>158</v>
      </c>
      <c r="F78" s="162">
        <v>2</v>
      </c>
      <c r="G78" s="171"/>
      <c r="H78" s="90" t="str">
        <f t="shared" si="4"/>
        <v/>
      </c>
      <c r="K78" s="86">
        <f>IF(E78="","",MAX($K$5:K77)+0.001)</f>
        <v>10.024999999999986</v>
      </c>
    </row>
    <row r="79" spans="2:11" ht="25" customHeight="1">
      <c r="B79" s="50" t="str">
        <f t="shared" si="3"/>
        <v/>
      </c>
      <c r="C79" s="55"/>
      <c r="D79" s="89"/>
      <c r="E79" s="55"/>
      <c r="F79" s="162"/>
      <c r="G79" s="171"/>
      <c r="H79" s="90" t="str">
        <f t="shared" si="4"/>
        <v/>
      </c>
      <c r="K79" s="86" t="str">
        <f>IF(E79="","",MAX($K$5:K78)+0.001)</f>
        <v/>
      </c>
    </row>
    <row r="80" spans="2:11" ht="25" customHeight="1">
      <c r="B80" s="50" t="str">
        <f t="shared" si="3"/>
        <v/>
      </c>
      <c r="C80" s="55" t="s">
        <v>269</v>
      </c>
      <c r="D80" s="87" t="s">
        <v>270</v>
      </c>
      <c r="E80" s="55"/>
      <c r="F80" s="162"/>
      <c r="G80" s="90"/>
      <c r="H80" s="90" t="str">
        <f t="shared" si="4"/>
        <v/>
      </c>
      <c r="I80" s="93"/>
      <c r="K80" s="86" t="str">
        <f>IF(E80="","",MAX($K$5:K79)+0.001)</f>
        <v/>
      </c>
    </row>
    <row r="81" spans="2:11" ht="25" customHeight="1">
      <c r="B81" s="50" t="str">
        <f t="shared" si="3"/>
        <v>B10.026</v>
      </c>
      <c r="C81" s="55"/>
      <c r="D81" s="89" t="s">
        <v>271</v>
      </c>
      <c r="E81" s="55" t="s">
        <v>164</v>
      </c>
      <c r="F81" s="162">
        <v>1</v>
      </c>
      <c r="G81" s="171"/>
      <c r="H81" s="90" t="str">
        <f t="shared" si="4"/>
        <v/>
      </c>
      <c r="I81" s="93"/>
      <c r="K81" s="86">
        <f>IF(E81="","",MAX($K$5:K80)+0.001)</f>
        <v>10.025999999999986</v>
      </c>
    </row>
    <row r="82" spans="2:11" ht="25" customHeight="1">
      <c r="B82" s="50"/>
      <c r="C82" s="55"/>
      <c r="D82" s="89"/>
      <c r="E82" s="55"/>
      <c r="F82" s="162"/>
      <c r="G82" s="171"/>
      <c r="H82" s="90"/>
      <c r="I82" s="93"/>
      <c r="K82" s="86" t="str">
        <f>IF(E82="","",MAX($K$5:K81)+0.001)</f>
        <v/>
      </c>
    </row>
    <row r="83" spans="2:11" ht="25" customHeight="1">
      <c r="B83" s="50"/>
      <c r="C83" s="55"/>
      <c r="D83" s="89"/>
      <c r="E83" s="55"/>
      <c r="F83" s="162"/>
      <c r="G83" s="171"/>
      <c r="H83" s="90"/>
      <c r="I83" s="93"/>
      <c r="K83" s="86" t="str">
        <f>IF(E83="","",MAX($K$5:K82)+0.001)</f>
        <v/>
      </c>
    </row>
    <row r="84" spans="2:11" ht="25" customHeight="1">
      <c r="B84" s="50"/>
      <c r="C84" s="101"/>
      <c r="D84" s="89"/>
      <c r="E84" s="55"/>
      <c r="F84" s="90"/>
      <c r="G84" s="171"/>
      <c r="H84" s="90"/>
      <c r="I84" s="93"/>
      <c r="K84" s="86" t="str">
        <f>IF(E84="","",MAX($K$5:K83)+0.001)</f>
        <v/>
      </c>
    </row>
    <row r="85" spans="2:11" ht="25" customHeight="1">
      <c r="B85" s="368" t="s">
        <v>62</v>
      </c>
      <c r="C85" s="368"/>
      <c r="D85" s="368"/>
      <c r="E85" s="368"/>
      <c r="F85" s="368"/>
      <c r="G85" s="368"/>
      <c r="H85" s="95">
        <f>SUM(H45:H84)</f>
        <v>0</v>
      </c>
      <c r="I85" s="94"/>
      <c r="K85" s="86" t="str">
        <f>IF(E85="","",MAX($K$5:K84)+0.001)</f>
        <v/>
      </c>
    </row>
    <row r="86" spans="2:11" ht="25" customHeight="1">
      <c r="B86" s="45" t="s">
        <v>226</v>
      </c>
      <c r="C86" s="45" t="s">
        <v>2</v>
      </c>
      <c r="D86" s="45" t="s">
        <v>3</v>
      </c>
      <c r="E86" s="46" t="s">
        <v>4</v>
      </c>
      <c r="F86" s="95" t="s">
        <v>5</v>
      </c>
      <c r="G86" s="47" t="s">
        <v>6</v>
      </c>
      <c r="H86" s="47" t="s">
        <v>7</v>
      </c>
      <c r="I86" s="78"/>
    </row>
    <row r="87" spans="2:11" ht="25" customHeight="1">
      <c r="B87" s="377" t="s">
        <v>64</v>
      </c>
      <c r="C87" s="377"/>
      <c r="D87" s="377"/>
      <c r="E87" s="377"/>
      <c r="F87" s="377"/>
      <c r="G87" s="377"/>
      <c r="H87" s="47">
        <f>H85</f>
        <v>0</v>
      </c>
      <c r="I87" s="96"/>
      <c r="K87" s="86" t="str">
        <f>IF(E87="","",MAX($K$5:K86)+0.001)</f>
        <v/>
      </c>
    </row>
    <row r="88" spans="2:11" ht="25" customHeight="1">
      <c r="B88" s="50"/>
      <c r="C88" s="101"/>
      <c r="D88" s="89"/>
      <c r="E88" s="55"/>
      <c r="F88" s="90"/>
      <c r="G88" s="171"/>
      <c r="H88" s="90" t="str">
        <f t="shared" ref="H88:H128" si="5">IF($F88="-","Rate Only",IF($G88="","",ROUNDUP($F88*$G88,2)))</f>
        <v/>
      </c>
      <c r="I88" s="93"/>
      <c r="K88" s="86" t="str">
        <f>IF(E88="","",MAX($K$5:K87)+0.001)</f>
        <v/>
      </c>
    </row>
    <row r="89" spans="2:11" ht="25" customHeight="1">
      <c r="B89" s="50" t="str">
        <f>IF(K89="","","B"&amp;TEXT(ROUND(K89,3),"0.000"))</f>
        <v/>
      </c>
      <c r="C89" s="98" t="s">
        <v>462</v>
      </c>
      <c r="D89" s="87" t="s">
        <v>273</v>
      </c>
      <c r="E89" s="55"/>
      <c r="F89" s="90"/>
      <c r="G89" s="90"/>
      <c r="H89" s="90" t="str">
        <f t="shared" si="5"/>
        <v/>
      </c>
      <c r="K89" s="86" t="str">
        <f>IF(E89="","",MAX($K$5:K88)+0.001)</f>
        <v/>
      </c>
    </row>
    <row r="90" spans="2:11" ht="25" customHeight="1">
      <c r="B90" s="50"/>
      <c r="C90" s="101"/>
      <c r="D90" s="89"/>
      <c r="E90" s="55"/>
      <c r="F90" s="90"/>
      <c r="G90" s="171"/>
      <c r="H90" s="90" t="str">
        <f t="shared" si="5"/>
        <v/>
      </c>
      <c r="K90" s="86" t="str">
        <f>IF(E90="","",MAX($K$5:K89)+0.001)</f>
        <v/>
      </c>
    </row>
    <row r="91" spans="2:11" ht="25" customHeight="1">
      <c r="B91" s="50" t="str">
        <f t="shared" ref="B91:B105" si="6">IF(K91="","","B"&amp;TEXT(ROUND(K91,3),"0.000"))</f>
        <v/>
      </c>
      <c r="C91" s="55" t="s">
        <v>274</v>
      </c>
      <c r="D91" s="87" t="s">
        <v>275</v>
      </c>
      <c r="E91" s="55"/>
      <c r="F91" s="90"/>
      <c r="G91" s="90"/>
      <c r="H91" s="90" t="str">
        <f t="shared" si="5"/>
        <v/>
      </c>
      <c r="K91" s="86" t="str">
        <f>IF(E91="","",MAX($K$5:K90)+0.001)</f>
        <v/>
      </c>
    </row>
    <row r="92" spans="2:11" ht="30">
      <c r="B92" s="50" t="str">
        <f t="shared" si="6"/>
        <v/>
      </c>
      <c r="C92" s="55"/>
      <c r="D92" s="87" t="s">
        <v>276</v>
      </c>
      <c r="E92" s="55"/>
      <c r="F92" s="90"/>
      <c r="G92" s="90"/>
      <c r="H92" s="90" t="str">
        <f t="shared" si="5"/>
        <v/>
      </c>
      <c r="K92" s="86" t="str">
        <f>IF(E92="","",MAX($K$5:K91)+0.001)</f>
        <v/>
      </c>
    </row>
    <row r="93" spans="2:11" ht="25" customHeight="1">
      <c r="B93" s="50" t="str">
        <f t="shared" si="6"/>
        <v/>
      </c>
      <c r="C93" s="55"/>
      <c r="D93" s="87" t="s">
        <v>277</v>
      </c>
      <c r="E93" s="55"/>
      <c r="F93" s="90"/>
      <c r="G93" s="90"/>
      <c r="H93" s="90" t="str">
        <f t="shared" si="5"/>
        <v/>
      </c>
      <c r="K93" s="86" t="str">
        <f>IF(E93="","",MAX($K$5:K92)+0.001)</f>
        <v/>
      </c>
    </row>
    <row r="94" spans="2:11" ht="25" customHeight="1">
      <c r="B94" s="50" t="str">
        <f t="shared" si="6"/>
        <v>B10.027</v>
      </c>
      <c r="C94" s="55"/>
      <c r="D94" s="89" t="s">
        <v>278</v>
      </c>
      <c r="E94" s="55" t="s">
        <v>200</v>
      </c>
      <c r="F94" s="90">
        <v>84</v>
      </c>
      <c r="G94" s="171"/>
      <c r="H94" s="90" t="str">
        <f t="shared" si="5"/>
        <v/>
      </c>
      <c r="K94" s="86">
        <f>IF(E94="","",MAX($K$5:K93)+0.001)</f>
        <v>10.026999999999985</v>
      </c>
    </row>
    <row r="95" spans="2:11" ht="25" customHeight="1">
      <c r="B95" s="50" t="str">
        <f t="shared" si="6"/>
        <v>B10.028</v>
      </c>
      <c r="C95" s="55"/>
      <c r="D95" s="89" t="s">
        <v>279</v>
      </c>
      <c r="E95" s="55" t="s">
        <v>158</v>
      </c>
      <c r="F95" s="90">
        <v>56</v>
      </c>
      <c r="G95" s="171"/>
      <c r="H95" s="90" t="str">
        <f t="shared" si="5"/>
        <v/>
      </c>
      <c r="K95" s="86">
        <f>IF(E95="","",MAX($K$5:K94)+0.001)</f>
        <v>10.027999999999984</v>
      </c>
    </row>
    <row r="96" spans="2:11" ht="25" customHeight="1">
      <c r="B96" s="50" t="str">
        <f t="shared" si="6"/>
        <v/>
      </c>
      <c r="C96" s="55"/>
      <c r="D96" s="87" t="s">
        <v>280</v>
      </c>
      <c r="E96" s="55"/>
      <c r="F96" s="90"/>
      <c r="G96" s="90"/>
      <c r="H96" s="90" t="str">
        <f t="shared" si="5"/>
        <v/>
      </c>
      <c r="K96" s="86" t="str">
        <f>IF(E96="","",MAX($K$5:K95)+0.001)</f>
        <v/>
      </c>
    </row>
    <row r="97" spans="2:11" ht="25" customHeight="1">
      <c r="B97" s="50" t="str">
        <f t="shared" si="6"/>
        <v>B10.029</v>
      </c>
      <c r="C97" s="55"/>
      <c r="D97" s="89" t="s">
        <v>281</v>
      </c>
      <c r="E97" s="55" t="s">
        <v>158</v>
      </c>
      <c r="F97" s="90">
        <v>43</v>
      </c>
      <c r="G97" s="171"/>
      <c r="H97" s="90" t="str">
        <f t="shared" si="5"/>
        <v/>
      </c>
      <c r="K97" s="86">
        <f>IF(E97="","",MAX($K$5:K96)+0.001)</f>
        <v>10.028999999999984</v>
      </c>
    </row>
    <row r="98" spans="2:11" ht="30">
      <c r="B98" s="50" t="str">
        <f t="shared" si="6"/>
        <v>B10.030</v>
      </c>
      <c r="C98" s="55"/>
      <c r="D98" s="89" t="s">
        <v>579</v>
      </c>
      <c r="E98" s="55" t="s">
        <v>284</v>
      </c>
      <c r="F98" s="90">
        <v>56</v>
      </c>
      <c r="G98" s="171"/>
      <c r="H98" s="90" t="str">
        <f t="shared" si="5"/>
        <v/>
      </c>
      <c r="K98" s="86">
        <f>IF(E98="","",MAX($K$5:K97)+0.001)</f>
        <v>10.029999999999983</v>
      </c>
    </row>
    <row r="99" spans="2:11" ht="25" customHeight="1">
      <c r="B99" s="50" t="str">
        <f t="shared" si="6"/>
        <v/>
      </c>
      <c r="C99" s="101"/>
      <c r="D99" s="87"/>
      <c r="E99" s="55"/>
      <c r="F99" s="90"/>
      <c r="G99" s="90"/>
      <c r="H99" s="90" t="str">
        <f t="shared" si="5"/>
        <v/>
      </c>
      <c r="K99" s="86" t="str">
        <f>IF(E99="","",MAX($K$5:K98)+0.001)</f>
        <v/>
      </c>
    </row>
    <row r="100" spans="2:11" ht="25" customHeight="1">
      <c r="B100" s="50" t="str">
        <f t="shared" si="6"/>
        <v/>
      </c>
      <c r="C100" s="101" t="s">
        <v>285</v>
      </c>
      <c r="D100" s="87" t="s">
        <v>287</v>
      </c>
      <c r="E100" s="55"/>
      <c r="F100" s="90"/>
      <c r="G100" s="90"/>
      <c r="H100" s="90" t="str">
        <f t="shared" si="5"/>
        <v/>
      </c>
      <c r="K100" s="86" t="str">
        <f>IF(E100="","",MAX($K$5:K99)+0.001)</f>
        <v/>
      </c>
    </row>
    <row r="101" spans="2:11" ht="25" customHeight="1">
      <c r="B101" s="50" t="str">
        <f t="shared" si="6"/>
        <v>B10.031</v>
      </c>
      <c r="C101" s="101"/>
      <c r="D101" s="89" t="s">
        <v>580</v>
      </c>
      <c r="E101" s="55" t="s">
        <v>187</v>
      </c>
      <c r="F101" s="90">
        <v>74</v>
      </c>
      <c r="G101" s="171"/>
      <c r="H101" s="90" t="str">
        <f t="shared" si="5"/>
        <v/>
      </c>
      <c r="K101" s="86">
        <f>IF(E101="","",MAX($K$5:K100)+0.001)</f>
        <v>10.030999999999983</v>
      </c>
    </row>
    <row r="102" spans="2:11" ht="25" customHeight="1">
      <c r="B102" s="50" t="str">
        <f t="shared" si="6"/>
        <v/>
      </c>
      <c r="C102" s="101"/>
      <c r="D102" s="66"/>
      <c r="E102" s="55"/>
      <c r="F102" s="90"/>
      <c r="G102" s="90"/>
      <c r="H102" s="90" t="str">
        <f t="shared" si="5"/>
        <v/>
      </c>
      <c r="K102" s="86" t="str">
        <f>IF(E102="","",MAX($K$5:K101)+0.001)</f>
        <v/>
      </c>
    </row>
    <row r="103" spans="2:11" ht="25" customHeight="1">
      <c r="B103" s="50" t="str">
        <f t="shared" si="6"/>
        <v/>
      </c>
      <c r="C103" s="55"/>
      <c r="D103" s="87" t="s">
        <v>291</v>
      </c>
      <c r="E103" s="55"/>
      <c r="F103" s="90"/>
      <c r="G103" s="90"/>
      <c r="H103" s="90" t="str">
        <f t="shared" si="5"/>
        <v/>
      </c>
      <c r="K103" s="86" t="str">
        <f>IF(E103="","",MAX($K$5:K102)+0.001)</f>
        <v/>
      </c>
    </row>
    <row r="104" spans="2:11" ht="25" customHeight="1">
      <c r="B104" s="50" t="str">
        <f t="shared" si="6"/>
        <v/>
      </c>
      <c r="C104" s="101"/>
      <c r="D104" s="87" t="s">
        <v>292</v>
      </c>
      <c r="E104" s="55"/>
      <c r="F104" s="90"/>
      <c r="G104" s="90"/>
      <c r="H104" s="90" t="str">
        <f t="shared" si="5"/>
        <v/>
      </c>
      <c r="K104" s="86" t="str">
        <f>IF(E104="","",MAX($K$5:K103)+0.001)</f>
        <v/>
      </c>
    </row>
    <row r="105" spans="2:11" ht="25" customHeight="1">
      <c r="B105" s="50" t="str">
        <f t="shared" si="6"/>
        <v>B10.032</v>
      </c>
      <c r="C105" s="55"/>
      <c r="D105" s="89" t="s">
        <v>581</v>
      </c>
      <c r="E105" s="55" t="s">
        <v>200</v>
      </c>
      <c r="F105" s="90">
        <v>95</v>
      </c>
      <c r="G105" s="171"/>
      <c r="H105" s="90" t="str">
        <f t="shared" si="5"/>
        <v/>
      </c>
      <c r="K105" s="86">
        <f>IF(E105="","",MAX($K$5:K104)+0.001)</f>
        <v>10.031999999999982</v>
      </c>
    </row>
    <row r="106" spans="2:11" ht="25" customHeight="1">
      <c r="B106" s="55"/>
      <c r="C106" s="101"/>
      <c r="D106" s="66"/>
      <c r="E106" s="55"/>
      <c r="F106" s="90"/>
      <c r="G106" s="90"/>
      <c r="H106" s="90" t="str">
        <f t="shared" si="5"/>
        <v/>
      </c>
      <c r="K106" s="86" t="str">
        <f>IF(E106="","",MAX($K$5:K105)+0.001)</f>
        <v/>
      </c>
    </row>
    <row r="107" spans="2:11" ht="25" customHeight="1">
      <c r="B107" s="55"/>
      <c r="C107" s="101"/>
      <c r="D107" s="66"/>
      <c r="E107" s="55"/>
      <c r="F107" s="90"/>
      <c r="G107" s="90"/>
      <c r="H107" s="90" t="str">
        <f t="shared" si="5"/>
        <v/>
      </c>
      <c r="K107" s="86" t="str">
        <f>IF(E107="","",MAX($K$5:K106)+0.001)</f>
        <v/>
      </c>
    </row>
    <row r="108" spans="2:11" ht="25" customHeight="1">
      <c r="B108" s="55"/>
      <c r="C108" s="101"/>
      <c r="D108" s="66"/>
      <c r="E108" s="55"/>
      <c r="F108" s="90"/>
      <c r="G108" s="90"/>
      <c r="H108" s="90" t="str">
        <f t="shared" si="5"/>
        <v/>
      </c>
      <c r="K108" s="86" t="str">
        <f>IF(E108="","",MAX($K$5:K107)+0.001)</f>
        <v/>
      </c>
    </row>
    <row r="109" spans="2:11" ht="25" customHeight="1">
      <c r="B109" s="55"/>
      <c r="C109" s="101"/>
      <c r="D109" s="66"/>
      <c r="E109" s="55"/>
      <c r="F109" s="90"/>
      <c r="G109" s="90"/>
      <c r="H109" s="90" t="str">
        <f t="shared" si="5"/>
        <v/>
      </c>
      <c r="K109" s="86" t="str">
        <f>IF(E109="","",MAX($K$5:K108)+0.001)</f>
        <v/>
      </c>
    </row>
    <row r="110" spans="2:11" ht="25" customHeight="1">
      <c r="B110" s="55"/>
      <c r="C110" s="101"/>
      <c r="D110" s="66"/>
      <c r="E110" s="55"/>
      <c r="F110" s="90"/>
      <c r="G110" s="90"/>
      <c r="H110" s="90" t="str">
        <f t="shared" si="5"/>
        <v/>
      </c>
      <c r="K110" s="86" t="str">
        <f>IF(E110="","",MAX($K$5:K109)+0.001)</f>
        <v/>
      </c>
    </row>
    <row r="111" spans="2:11" ht="25" customHeight="1">
      <c r="B111" s="55"/>
      <c r="C111" s="101"/>
      <c r="D111" s="66"/>
      <c r="E111" s="55"/>
      <c r="F111" s="90"/>
      <c r="G111" s="90"/>
      <c r="H111" s="90" t="str">
        <f t="shared" si="5"/>
        <v/>
      </c>
      <c r="K111" s="86" t="str">
        <f>IF(E111="","",MAX($K$5:K110)+0.001)</f>
        <v/>
      </c>
    </row>
    <row r="112" spans="2:11" ht="25" customHeight="1">
      <c r="B112" s="55"/>
      <c r="C112" s="101"/>
      <c r="D112" s="66"/>
      <c r="E112" s="55"/>
      <c r="F112" s="90"/>
      <c r="G112" s="90"/>
      <c r="H112" s="90" t="str">
        <f t="shared" si="5"/>
        <v/>
      </c>
      <c r="K112" s="86" t="str">
        <f>IF(E112="","",MAX($K$5:K111)+0.001)</f>
        <v/>
      </c>
    </row>
    <row r="113" spans="2:11" ht="25" customHeight="1">
      <c r="B113" s="55"/>
      <c r="C113" s="101"/>
      <c r="D113" s="66"/>
      <c r="E113" s="55"/>
      <c r="F113" s="90"/>
      <c r="G113" s="90"/>
      <c r="H113" s="90" t="str">
        <f t="shared" si="5"/>
        <v/>
      </c>
      <c r="K113" s="86" t="str">
        <f>IF(E113="","",MAX($K$5:K112)+0.001)</f>
        <v/>
      </c>
    </row>
    <row r="114" spans="2:11" ht="25" customHeight="1">
      <c r="B114" s="55"/>
      <c r="C114" s="101"/>
      <c r="D114" s="66"/>
      <c r="E114" s="55"/>
      <c r="F114" s="90"/>
      <c r="G114" s="90"/>
      <c r="H114" s="90" t="str">
        <f t="shared" si="5"/>
        <v/>
      </c>
      <c r="K114" s="86" t="str">
        <f>IF(E114="","",MAX($K$5:K113)+0.001)</f>
        <v/>
      </c>
    </row>
    <row r="115" spans="2:11" ht="25" customHeight="1">
      <c r="B115" s="55"/>
      <c r="C115" s="101"/>
      <c r="D115" s="66"/>
      <c r="E115" s="55"/>
      <c r="F115" s="90"/>
      <c r="G115" s="90"/>
      <c r="H115" s="90" t="str">
        <f t="shared" si="5"/>
        <v/>
      </c>
      <c r="K115" s="86" t="str">
        <f>IF(E115="","",MAX($K$5:K114)+0.001)</f>
        <v/>
      </c>
    </row>
    <row r="116" spans="2:11" ht="25" customHeight="1">
      <c r="B116" s="55"/>
      <c r="C116" s="101"/>
      <c r="D116" s="66"/>
      <c r="E116" s="55"/>
      <c r="F116" s="90"/>
      <c r="G116" s="90"/>
      <c r="H116" s="90" t="str">
        <f t="shared" si="5"/>
        <v/>
      </c>
      <c r="K116" s="86" t="str">
        <f>IF(E116="","",MAX($K$5:K115)+0.001)</f>
        <v/>
      </c>
    </row>
    <row r="117" spans="2:11" ht="25" customHeight="1">
      <c r="B117" s="55"/>
      <c r="C117" s="101"/>
      <c r="D117" s="66"/>
      <c r="E117" s="55"/>
      <c r="F117" s="90"/>
      <c r="G117" s="90"/>
      <c r="H117" s="90" t="str">
        <f t="shared" si="5"/>
        <v/>
      </c>
      <c r="K117" s="86" t="str">
        <f>IF(E117="","",MAX($K$5:K116)+0.001)</f>
        <v/>
      </c>
    </row>
    <row r="118" spans="2:11" ht="25" customHeight="1">
      <c r="B118" s="55"/>
      <c r="C118" s="101"/>
      <c r="D118" s="66"/>
      <c r="E118" s="55"/>
      <c r="F118" s="90"/>
      <c r="G118" s="90"/>
      <c r="H118" s="90" t="str">
        <f t="shared" si="5"/>
        <v/>
      </c>
      <c r="K118" s="86" t="str">
        <f>IF(E118="","",MAX($K$5:K117)+0.001)</f>
        <v/>
      </c>
    </row>
    <row r="119" spans="2:11" ht="25" customHeight="1">
      <c r="B119" s="55"/>
      <c r="C119" s="101"/>
      <c r="D119" s="66"/>
      <c r="E119" s="55"/>
      <c r="F119" s="90"/>
      <c r="G119" s="90"/>
      <c r="H119" s="90" t="str">
        <f t="shared" si="5"/>
        <v/>
      </c>
      <c r="K119" s="86" t="str">
        <f>IF(E119="","",MAX($K$5:K118)+0.001)</f>
        <v/>
      </c>
    </row>
    <row r="120" spans="2:11" ht="25" customHeight="1">
      <c r="B120" s="55"/>
      <c r="C120" s="101"/>
      <c r="D120" s="66"/>
      <c r="E120" s="55"/>
      <c r="F120" s="90"/>
      <c r="G120" s="90"/>
      <c r="H120" s="90" t="str">
        <f t="shared" si="5"/>
        <v/>
      </c>
      <c r="K120" s="86" t="str">
        <f>IF(E120="","",MAX($K$5:K119)+0.001)</f>
        <v/>
      </c>
    </row>
    <row r="121" spans="2:11" ht="25" customHeight="1">
      <c r="B121" s="55"/>
      <c r="C121" s="101"/>
      <c r="D121" s="66"/>
      <c r="E121" s="55"/>
      <c r="F121" s="90"/>
      <c r="G121" s="90"/>
      <c r="H121" s="90" t="str">
        <f t="shared" si="5"/>
        <v/>
      </c>
      <c r="K121" s="86" t="str">
        <f>IF(E121="","",MAX($K$5:K120)+0.001)</f>
        <v/>
      </c>
    </row>
    <row r="122" spans="2:11" ht="25" customHeight="1">
      <c r="B122" s="55"/>
      <c r="C122" s="101"/>
      <c r="D122" s="66"/>
      <c r="E122" s="55"/>
      <c r="F122" s="90"/>
      <c r="G122" s="90"/>
      <c r="H122" s="90" t="str">
        <f t="shared" si="5"/>
        <v/>
      </c>
      <c r="K122" s="86" t="str">
        <f>IF(E122="","",MAX($K$5:K121)+0.001)</f>
        <v/>
      </c>
    </row>
    <row r="123" spans="2:11" ht="25" customHeight="1">
      <c r="B123" s="55"/>
      <c r="C123" s="101"/>
      <c r="D123" s="66"/>
      <c r="E123" s="55"/>
      <c r="F123" s="90"/>
      <c r="G123" s="90"/>
      <c r="H123" s="90" t="str">
        <f t="shared" si="5"/>
        <v/>
      </c>
      <c r="K123" s="86" t="str">
        <f>IF(E123="","",MAX($K$5:K122)+0.001)</f>
        <v/>
      </c>
    </row>
    <row r="124" spans="2:11" ht="25" customHeight="1">
      <c r="B124" s="55"/>
      <c r="C124" s="101"/>
      <c r="D124" s="66"/>
      <c r="E124" s="55"/>
      <c r="F124" s="90"/>
      <c r="G124" s="90"/>
      <c r="H124" s="90" t="str">
        <f t="shared" si="5"/>
        <v/>
      </c>
      <c r="K124" s="86" t="str">
        <f>IF(E124="","",MAX($K$5:K123)+0.001)</f>
        <v/>
      </c>
    </row>
    <row r="125" spans="2:11" ht="25" customHeight="1">
      <c r="B125" s="55"/>
      <c r="C125" s="101"/>
      <c r="D125" s="66"/>
      <c r="E125" s="55"/>
      <c r="F125" s="90"/>
      <c r="G125" s="90"/>
      <c r="H125" s="90" t="str">
        <f t="shared" si="5"/>
        <v/>
      </c>
      <c r="K125" s="86" t="str">
        <f>IF(E125="","",MAX($K$5:K124)+0.001)</f>
        <v/>
      </c>
    </row>
    <row r="126" spans="2:11" ht="25" customHeight="1">
      <c r="B126" s="55"/>
      <c r="C126" s="101"/>
      <c r="D126" s="66"/>
      <c r="E126" s="55"/>
      <c r="F126" s="90"/>
      <c r="G126" s="90"/>
      <c r="H126" s="90" t="str">
        <f t="shared" si="5"/>
        <v/>
      </c>
      <c r="K126" s="86" t="str">
        <f>IF(E126="","",MAX($K$5:K125)+0.001)</f>
        <v/>
      </c>
    </row>
    <row r="127" spans="2:11" ht="25" customHeight="1">
      <c r="B127" s="55"/>
      <c r="C127" s="101"/>
      <c r="D127" s="66"/>
      <c r="E127" s="55"/>
      <c r="F127" s="90"/>
      <c r="G127" s="90"/>
      <c r="H127" s="90" t="str">
        <f t="shared" si="5"/>
        <v/>
      </c>
      <c r="K127" s="86" t="str">
        <f>IF(E127="","",MAX($K$5:K126)+0.001)</f>
        <v/>
      </c>
    </row>
    <row r="128" spans="2:11" ht="25" customHeight="1">
      <c r="B128" s="55"/>
      <c r="C128" s="55"/>
      <c r="D128" s="66"/>
      <c r="E128" s="55"/>
      <c r="F128" s="90"/>
      <c r="G128" s="90"/>
      <c r="H128" s="90" t="str">
        <f t="shared" si="5"/>
        <v/>
      </c>
      <c r="K128" s="86" t="str">
        <f>IF(E128="","",MAX($K$5:K127)+0.001)</f>
        <v/>
      </c>
    </row>
    <row r="129" spans="2:11" ht="25" customHeight="1">
      <c r="B129" s="368" t="s">
        <v>337</v>
      </c>
      <c r="C129" s="369"/>
      <c r="D129" s="368"/>
      <c r="E129" s="368"/>
      <c r="F129" s="368"/>
      <c r="G129" s="368"/>
      <c r="H129" s="95">
        <f>SUM(H87:H128)</f>
        <v>0</v>
      </c>
      <c r="I129" s="94"/>
      <c r="K129" s="86" t="str">
        <f>IF(E129="","",MAX($K$5:K128)+0.001)</f>
        <v/>
      </c>
    </row>
    <row r="130" spans="2:11" ht="25" customHeight="1">
      <c r="B130" s="68"/>
      <c r="C130" s="68"/>
      <c r="D130" s="69"/>
      <c r="E130" s="68"/>
      <c r="F130" s="70"/>
      <c r="G130" s="70"/>
      <c r="H130" s="70"/>
      <c r="K130" s="86" t="str">
        <f>IF(E130="","",MAX($K$5:K129)+0.001)</f>
        <v/>
      </c>
    </row>
    <row r="131" spans="2:11" ht="25" customHeight="1">
      <c r="K131" s="86" t="str">
        <f>IF(E131="","",MAX($K$5:K130)+0.001)</f>
        <v/>
      </c>
    </row>
    <row r="132" spans="2:11" ht="25" customHeight="1">
      <c r="K132" s="86" t="str">
        <f>IF(E132="","",MAX($K$5:K131)+0.001)</f>
        <v/>
      </c>
    </row>
    <row r="133" spans="2:11" ht="25" customHeight="1">
      <c r="K133" s="86" t="str">
        <f>IF(E133="","",MAX($K$5:K132)+0.001)</f>
        <v/>
      </c>
    </row>
    <row r="134" spans="2:11" ht="25" customHeight="1">
      <c r="K134" s="86" t="str">
        <f>IF(E134="","",MAX($K$5:K133)+0.001)</f>
        <v/>
      </c>
    </row>
    <row r="135" spans="2:11" ht="25" customHeight="1">
      <c r="K135" s="86" t="str">
        <f>IF(E135="","",MAX($K$5:K134)+0.001)</f>
        <v/>
      </c>
    </row>
    <row r="136" spans="2:11" ht="25" customHeight="1">
      <c r="K136" s="86" t="str">
        <f>IF(E136="","",MAX($K$5:K135)+0.001)</f>
        <v/>
      </c>
    </row>
    <row r="137" spans="2:11" ht="25" customHeight="1">
      <c r="K137" s="86" t="str">
        <f>IF(E137="","",MAX($K$5:K136)+0.001)</f>
        <v/>
      </c>
    </row>
    <row r="138" spans="2:11" ht="25" customHeight="1">
      <c r="K138" s="86" t="str">
        <f>IF(E138="","",MAX($K$5:K137)+0.001)</f>
        <v/>
      </c>
    </row>
    <row r="139" spans="2:11" ht="25" customHeight="1">
      <c r="K139" s="86" t="str">
        <f>IF(E139="","",MAX($K$5:K138)+0.001)</f>
        <v/>
      </c>
    </row>
    <row r="140" spans="2:11" ht="25" customHeight="1">
      <c r="K140" s="86" t="str">
        <f>IF(E140="","",MAX($K$5:K139)+0.001)</f>
        <v/>
      </c>
    </row>
    <row r="141" spans="2:11" ht="25" customHeight="1">
      <c r="K141" s="86" t="str">
        <f>IF(E141="","",MAX($K$5:K140)+0.001)</f>
        <v/>
      </c>
    </row>
    <row r="142" spans="2:11" ht="25" customHeight="1">
      <c r="K142" s="86" t="str">
        <f>IF(E142="","",MAX($K$5:K141)+0.001)</f>
        <v/>
      </c>
    </row>
    <row r="143" spans="2:11" ht="25" customHeight="1">
      <c r="K143" s="86" t="str">
        <f>IF(E143="","",MAX($K$5:K142)+0.001)</f>
        <v/>
      </c>
    </row>
    <row r="144" spans="2:11" ht="25" customHeight="1">
      <c r="K144" s="86" t="str">
        <f>IF(E144="","",MAX($K$5:K143)+0.001)</f>
        <v/>
      </c>
    </row>
    <row r="145" spans="11:11" ht="25" customHeight="1">
      <c r="K145" s="86" t="str">
        <f>IF(E145="","",MAX($K$5:K144)+0.001)</f>
        <v/>
      </c>
    </row>
    <row r="146" spans="11:11" ht="25" customHeight="1">
      <c r="K146" s="86" t="str">
        <f>IF(E146="","",MAX($K$5:K145)+0.001)</f>
        <v/>
      </c>
    </row>
    <row r="147" spans="11:11" ht="25" customHeight="1">
      <c r="K147" s="86" t="str">
        <f>IF(E147="","",MAX($K$5:K146)+0.001)</f>
        <v/>
      </c>
    </row>
    <row r="148" spans="11:11" ht="25" customHeight="1">
      <c r="K148" s="86" t="str">
        <f>IF(E148="","",MAX($K$5:K147)+0.001)</f>
        <v/>
      </c>
    </row>
    <row r="149" spans="11:11" ht="25" customHeight="1">
      <c r="K149" s="86" t="str">
        <f>IF(E149="","",MAX($K$5:K148)+0.001)</f>
        <v/>
      </c>
    </row>
    <row r="150" spans="11:11" ht="25" customHeight="1">
      <c r="K150" s="86" t="str">
        <f>IF(E150="","",MAX($K$5:K149)+0.001)</f>
        <v/>
      </c>
    </row>
    <row r="151" spans="11:11" ht="25" customHeight="1">
      <c r="K151" s="86" t="str">
        <f>IF(E151="","",MAX($K$5:K150)+0.001)</f>
        <v/>
      </c>
    </row>
    <row r="152" spans="11:11" ht="25" customHeight="1">
      <c r="K152" s="86" t="str">
        <f>IF(E152="","",MAX($K$5:K151)+0.001)</f>
        <v/>
      </c>
    </row>
    <row r="153" spans="11:11" ht="25" customHeight="1">
      <c r="K153" s="86" t="str">
        <f>IF(E153="","",MAX($K$5:K152)+0.001)</f>
        <v/>
      </c>
    </row>
    <row r="154" spans="11:11" ht="25" customHeight="1">
      <c r="K154" s="86" t="str">
        <f>IF(E154="","",MAX($K$5:K153)+0.001)</f>
        <v/>
      </c>
    </row>
    <row r="155" spans="11:11" ht="25" customHeight="1">
      <c r="K155" s="86" t="str">
        <f>IF(E155="","",MAX($K$5:K154)+0.001)</f>
        <v/>
      </c>
    </row>
    <row r="156" spans="11:11" ht="25" customHeight="1">
      <c r="K156" s="86" t="str">
        <f>IF(E156="","",MAX($K$5:K155)+0.001)</f>
        <v/>
      </c>
    </row>
    <row r="157" spans="11:11" ht="25" customHeight="1">
      <c r="K157" s="86" t="str">
        <f>IF(E157="","",MAX($K$5:K156)+0.001)</f>
        <v/>
      </c>
    </row>
    <row r="158" spans="11:11" ht="25" customHeight="1">
      <c r="K158" s="86" t="str">
        <f>IF(E158="","",MAX($K$5:K157)+0.001)</f>
        <v/>
      </c>
    </row>
    <row r="159" spans="11:11" ht="25" customHeight="1">
      <c r="K159" s="86" t="str">
        <f>IF(E159="","",MAX($K$5:K158)+0.001)</f>
        <v/>
      </c>
    </row>
    <row r="160" spans="11:11" ht="25" customHeight="1">
      <c r="K160" s="86" t="str">
        <f>IF(E160="","",MAX($K$5:K159)+0.001)</f>
        <v/>
      </c>
    </row>
    <row r="161" spans="11:11" ht="25" customHeight="1">
      <c r="K161" s="86" t="str">
        <f>IF(E161="","",MAX($K$5:K160)+0.001)</f>
        <v/>
      </c>
    </row>
    <row r="162" spans="11:11" ht="25" customHeight="1">
      <c r="K162" s="86" t="str">
        <f>IF(E162="","",MAX($K$5:K161)+0.001)</f>
        <v/>
      </c>
    </row>
    <row r="163" spans="11:11" ht="25" customHeight="1">
      <c r="K163" s="86" t="str">
        <f>IF(E163="","",MAX($K$5:K162)+0.001)</f>
        <v/>
      </c>
    </row>
    <row r="164" spans="11:11" ht="25" customHeight="1">
      <c r="K164" s="86" t="str">
        <f>IF(E164="","",MAX($K$5:K163)+0.001)</f>
        <v/>
      </c>
    </row>
    <row r="165" spans="11:11" ht="25" customHeight="1">
      <c r="K165" s="86" t="str">
        <f>IF(E165="","",MAX($K$5:K164)+0.001)</f>
        <v/>
      </c>
    </row>
    <row r="166" spans="11:11" ht="25" customHeight="1">
      <c r="K166" s="86" t="str">
        <f>IF(E166="","",MAX($K$5:K165)+0.001)</f>
        <v/>
      </c>
    </row>
    <row r="167" spans="11:11" ht="25" customHeight="1">
      <c r="K167" s="86" t="str">
        <f>IF(E167="","",MAX($K$5:K166)+0.001)</f>
        <v/>
      </c>
    </row>
    <row r="168" spans="11:11" ht="25" customHeight="1">
      <c r="K168" s="86" t="str">
        <f>IF(E168="","",MAX($K$5:K167)+0.001)</f>
        <v/>
      </c>
    </row>
    <row r="169" spans="11:11" ht="25" customHeight="1">
      <c r="K169" s="86" t="str">
        <f>IF(E169="","",MAX($K$5:K168)+0.001)</f>
        <v/>
      </c>
    </row>
    <row r="170" spans="11:11" ht="25" customHeight="1">
      <c r="K170" s="86" t="str">
        <f>IF(E170="","",MAX($K$5:K169)+0.001)</f>
        <v/>
      </c>
    </row>
    <row r="171" spans="11:11" ht="25" customHeight="1">
      <c r="K171" s="86" t="str">
        <f>IF(E171="","",MAX($K$5:K170)+0.001)</f>
        <v/>
      </c>
    </row>
    <row r="172" spans="11:11" ht="25" customHeight="1">
      <c r="K172" s="86" t="str">
        <f>IF(E172="","",MAX($K$5:K171)+0.001)</f>
        <v/>
      </c>
    </row>
    <row r="173" spans="11:11" ht="25" customHeight="1">
      <c r="K173" s="86" t="str">
        <f>IF(E173="","",MAX($K$5:K172)+0.001)</f>
        <v/>
      </c>
    </row>
    <row r="174" spans="11:11" ht="25" customHeight="1">
      <c r="K174" s="86" t="str">
        <f>IF(E174="","",MAX($K$5:K173)+0.001)</f>
        <v/>
      </c>
    </row>
    <row r="175" spans="11:11" ht="25" customHeight="1">
      <c r="K175" s="86" t="str">
        <f>IF(E175="","",MAX($K$5:K174)+0.001)</f>
        <v/>
      </c>
    </row>
    <row r="176" spans="11:11" ht="25" customHeight="1">
      <c r="K176" s="86" t="str">
        <f>IF(E176="","",MAX($K$5:K175)+0.001)</f>
        <v/>
      </c>
    </row>
    <row r="177" spans="11:11" ht="25" customHeight="1">
      <c r="K177" s="86" t="str">
        <f>IF(E177="","",MAX($K$5:K176)+0.001)</f>
        <v/>
      </c>
    </row>
    <row r="178" spans="11:11" ht="25" customHeight="1">
      <c r="K178" s="86" t="str">
        <f>IF(E178="","",MAX($K$5:K177)+0.001)</f>
        <v/>
      </c>
    </row>
    <row r="179" spans="11:11" ht="25" customHeight="1">
      <c r="K179" s="86" t="str">
        <f>IF(E179="","",MAX($K$5:K178)+0.001)</f>
        <v/>
      </c>
    </row>
    <row r="180" spans="11:11" ht="25" customHeight="1">
      <c r="K180" s="86" t="str">
        <f>IF(E180="","",MAX($K$5:K179)+0.001)</f>
        <v/>
      </c>
    </row>
    <row r="181" spans="11:11" ht="25" customHeight="1">
      <c r="K181" s="86" t="str">
        <f>IF(E181="","",MAX($K$5:K180)+0.001)</f>
        <v/>
      </c>
    </row>
    <row r="182" spans="11:11" ht="25" customHeight="1">
      <c r="K182" s="86" t="str">
        <f>IF(E182="","",MAX($K$5:K181)+0.001)</f>
        <v/>
      </c>
    </row>
    <row r="183" spans="11:11" ht="25" customHeight="1">
      <c r="K183" s="86" t="str">
        <f>IF(E183="","",MAX($K$5:K182)+0.001)</f>
        <v/>
      </c>
    </row>
    <row r="184" spans="11:11" ht="25" customHeight="1">
      <c r="K184" s="86" t="str">
        <f>IF(E184="","",MAX($K$5:K183)+0.001)</f>
        <v/>
      </c>
    </row>
    <row r="185" spans="11:11" ht="25" customHeight="1">
      <c r="K185" s="86" t="str">
        <f>IF(E185="","",MAX($K$5:K184)+0.001)</f>
        <v/>
      </c>
    </row>
    <row r="186" spans="11:11" ht="25" customHeight="1">
      <c r="K186" s="86" t="str">
        <f>IF(E186="","",MAX($K$5:K185)+0.001)</f>
        <v/>
      </c>
    </row>
    <row r="187" spans="11:11" ht="25" customHeight="1">
      <c r="K187" s="86" t="str">
        <f>IF(E187="","",MAX($K$5:K186)+0.001)</f>
        <v/>
      </c>
    </row>
    <row r="188" spans="11:11" ht="25" customHeight="1">
      <c r="K188" s="86" t="str">
        <f>IF(E188="","",MAX($K$5:K187)+0.001)</f>
        <v/>
      </c>
    </row>
    <row r="189" spans="11:11" ht="25" customHeight="1">
      <c r="K189" s="86" t="str">
        <f>IF(E189="","",MAX($K$5:K188)+0.001)</f>
        <v/>
      </c>
    </row>
    <row r="190" spans="11:11" ht="25" customHeight="1">
      <c r="K190" s="86" t="str">
        <f>IF(E190="","",MAX($K$5:K189)+0.001)</f>
        <v/>
      </c>
    </row>
    <row r="191" spans="11:11" ht="25" customHeight="1">
      <c r="K191" s="86" t="str">
        <f>IF(E191="","",MAX($K$5:K190)+0.001)</f>
        <v/>
      </c>
    </row>
    <row r="192" spans="11:11" ht="25" customHeight="1">
      <c r="K192" s="86" t="str">
        <f>IF(E192="","",MAX($K$5:K191)+0.001)</f>
        <v/>
      </c>
    </row>
    <row r="193" spans="11:11" ht="25" customHeight="1">
      <c r="K193" s="86" t="str">
        <f>IF(E193="","",MAX($K$5:K192)+0.001)</f>
        <v/>
      </c>
    </row>
    <row r="194" spans="11:11" ht="25" customHeight="1">
      <c r="K194" s="86" t="str">
        <f>IF(E194="","",MAX($K$5:K193)+0.001)</f>
        <v/>
      </c>
    </row>
    <row r="195" spans="11:11" ht="25" customHeight="1">
      <c r="K195" s="86" t="str">
        <f>IF(E195="","",MAX($K$5:K194)+0.001)</f>
        <v/>
      </c>
    </row>
    <row r="196" spans="11:11" ht="25" customHeight="1">
      <c r="K196" s="86" t="str">
        <f>IF(E196="","",MAX($K$5:K195)+0.001)</f>
        <v/>
      </c>
    </row>
    <row r="197" spans="11:11" ht="25" customHeight="1">
      <c r="K197" s="86" t="str">
        <f>IF(E197="","",MAX($K$5:K196)+0.001)</f>
        <v/>
      </c>
    </row>
    <row r="198" spans="11:11" ht="25" customHeight="1">
      <c r="K198" s="86" t="str">
        <f>IF(E198="","",MAX($K$5:K197)+0.001)</f>
        <v/>
      </c>
    </row>
    <row r="199" spans="11:11" ht="25" customHeight="1">
      <c r="K199" s="86" t="str">
        <f>IF(E199="","",MAX($K$5:K198)+0.001)</f>
        <v/>
      </c>
    </row>
    <row r="200" spans="11:11" ht="25" customHeight="1">
      <c r="K200" s="86" t="str">
        <f>IF(E200="","",MAX($K$5:K199)+0.001)</f>
        <v/>
      </c>
    </row>
    <row r="201" spans="11:11" ht="25" customHeight="1">
      <c r="K201" s="86" t="str">
        <f>IF(E201="","",MAX($K$5:K200)+0.001)</f>
        <v/>
      </c>
    </row>
    <row r="202" spans="11:11" ht="25" customHeight="1">
      <c r="K202" s="86" t="str">
        <f>IF(E202="","",MAX($K$5:K201)+0.001)</f>
        <v/>
      </c>
    </row>
    <row r="203" spans="11:11" ht="25" customHeight="1">
      <c r="K203" s="86" t="str">
        <f>IF(E203="","",MAX($K$5:K202)+0.001)</f>
        <v/>
      </c>
    </row>
    <row r="204" spans="11:11" ht="25" customHeight="1">
      <c r="K204" s="86" t="str">
        <f>IF(E204="","",MAX($K$5:K203)+0.001)</f>
        <v/>
      </c>
    </row>
    <row r="205" spans="11:11" ht="25" customHeight="1">
      <c r="K205" s="86" t="str">
        <f>IF(E205="","",MAX($K$5:K204)+0.001)</f>
        <v/>
      </c>
    </row>
    <row r="206" spans="11:11" ht="25" customHeight="1">
      <c r="K206" s="86" t="str">
        <f>IF(E206="","",MAX($K$5:K205)+0.001)</f>
        <v/>
      </c>
    </row>
    <row r="207" spans="11:11" ht="25" customHeight="1">
      <c r="K207" s="86" t="str">
        <f>IF(E207="","",MAX($K$5:K206)+0.001)</f>
        <v/>
      </c>
    </row>
    <row r="208" spans="11:11" ht="25" customHeight="1">
      <c r="K208" s="86" t="str">
        <f>IF(E208="","",MAX($K$5:K207)+0.001)</f>
        <v/>
      </c>
    </row>
    <row r="209" spans="11:11" ht="25" customHeight="1">
      <c r="K209" s="86" t="str">
        <f>IF(E209="","",MAX($K$5:K208)+0.001)</f>
        <v/>
      </c>
    </row>
    <row r="210" spans="11:11" ht="25" customHeight="1">
      <c r="K210" s="86" t="str">
        <f>IF(E210="","",MAX($K$5:K209)+0.001)</f>
        <v/>
      </c>
    </row>
    <row r="211" spans="11:11" ht="25" customHeight="1">
      <c r="K211" s="86" t="str">
        <f>IF(E211="","",MAX($K$5:K210)+0.001)</f>
        <v/>
      </c>
    </row>
    <row r="212" spans="11:11" ht="25" customHeight="1">
      <c r="K212" s="86" t="str">
        <f>IF(E212="","",MAX($K$5:K211)+0.001)</f>
        <v/>
      </c>
    </row>
    <row r="213" spans="11:11" ht="25" customHeight="1">
      <c r="K213" s="86" t="str">
        <f>IF(E213="","",MAX($K$5:K212)+0.001)</f>
        <v/>
      </c>
    </row>
    <row r="214" spans="11:11" ht="25" customHeight="1">
      <c r="K214" s="86" t="str">
        <f>IF(E214="","",MAX($K$5:K213)+0.001)</f>
        <v/>
      </c>
    </row>
    <row r="215" spans="11:11" ht="25" customHeight="1">
      <c r="K215" s="86" t="str">
        <f>IF(E215="","",MAX($K$5:K214)+0.001)</f>
        <v/>
      </c>
    </row>
    <row r="216" spans="11:11" ht="25" customHeight="1">
      <c r="K216" s="86" t="str">
        <f>IF(E216="","",MAX($K$5:K215)+0.001)</f>
        <v/>
      </c>
    </row>
    <row r="217" spans="11:11" ht="25" customHeight="1">
      <c r="K217" s="86" t="str">
        <f>IF(E217="","",MAX($K$5:K216)+0.001)</f>
        <v/>
      </c>
    </row>
    <row r="218" spans="11:11" ht="25" customHeight="1">
      <c r="K218" s="86" t="str">
        <f>IF(E218="","",MAX($K$5:K217)+0.001)</f>
        <v/>
      </c>
    </row>
    <row r="219" spans="11:11" ht="25" customHeight="1">
      <c r="K219" s="86" t="str">
        <f>IF(E219="","",MAX($K$5:K218)+0.001)</f>
        <v/>
      </c>
    </row>
    <row r="220" spans="11:11" ht="25" customHeight="1">
      <c r="K220" s="86" t="str">
        <f>IF(E220="","",MAX($K$5:K219)+0.001)</f>
        <v/>
      </c>
    </row>
    <row r="221" spans="11:11" ht="25" customHeight="1">
      <c r="K221" s="86" t="str">
        <f>IF(E221="","",MAX($K$5:K220)+0.001)</f>
        <v/>
      </c>
    </row>
    <row r="222" spans="11:11" ht="25" customHeight="1">
      <c r="K222" s="86" t="str">
        <f>IF(E222="","",MAX($K$5:K221)+0.001)</f>
        <v/>
      </c>
    </row>
    <row r="223" spans="11:11" ht="25" customHeight="1">
      <c r="K223" s="86" t="str">
        <f>IF(E223="","",MAX($K$5:K222)+0.001)</f>
        <v/>
      </c>
    </row>
    <row r="224" spans="11:11" ht="25" customHeight="1">
      <c r="K224" s="86" t="str">
        <f>IF(E224="","",MAX($K$5:K223)+0.001)</f>
        <v/>
      </c>
    </row>
    <row r="225" spans="11:11" ht="25" customHeight="1">
      <c r="K225" s="86" t="str">
        <f>IF(E225="","",MAX($K$5:K224)+0.001)</f>
        <v/>
      </c>
    </row>
    <row r="226" spans="11:11" ht="25" customHeight="1">
      <c r="K226" s="86" t="str">
        <f>IF(E226="","",MAX($K$5:K225)+0.001)</f>
        <v/>
      </c>
    </row>
    <row r="227" spans="11:11" ht="25" customHeight="1">
      <c r="K227" s="86" t="str">
        <f>IF(E227="","",MAX($K$5:K226)+0.001)</f>
        <v/>
      </c>
    </row>
    <row r="228" spans="11:11" ht="25" customHeight="1">
      <c r="K228" s="86" t="str">
        <f>IF(E228="","",MAX($K$5:K227)+0.001)</f>
        <v/>
      </c>
    </row>
    <row r="229" spans="11:11" ht="25" customHeight="1">
      <c r="K229" s="86" t="str">
        <f>IF(E229="","",MAX($K$5:K228)+0.001)</f>
        <v/>
      </c>
    </row>
    <row r="230" spans="11:11" ht="25" customHeight="1">
      <c r="K230" s="86" t="str">
        <f>IF(E230="","",MAX($K$5:K229)+0.001)</f>
        <v/>
      </c>
    </row>
    <row r="231" spans="11:11" ht="25" customHeight="1">
      <c r="K231" s="86" t="str">
        <f>IF(E231="","",MAX($K$5:K230)+0.001)</f>
        <v/>
      </c>
    </row>
    <row r="232" spans="11:11" ht="25" customHeight="1">
      <c r="K232" s="86" t="str">
        <f>IF(E232="","",MAX($K$5:K231)+0.001)</f>
        <v/>
      </c>
    </row>
    <row r="233" spans="11:11" ht="25" customHeight="1">
      <c r="K233" s="86" t="str">
        <f>IF(E233="","",MAX($K$5:K232)+0.001)</f>
        <v/>
      </c>
    </row>
    <row r="234" spans="11:11" ht="25" customHeight="1">
      <c r="K234" s="86" t="str">
        <f>IF(E234="","",MAX($K$5:K233)+0.001)</f>
        <v/>
      </c>
    </row>
    <row r="235" spans="11:11" ht="25" customHeight="1">
      <c r="K235" s="86" t="str">
        <f>IF(E235="","",MAX($K$5:K234)+0.001)</f>
        <v/>
      </c>
    </row>
    <row r="236" spans="11:11" ht="25" customHeight="1">
      <c r="K236" s="86" t="str">
        <f>IF(E236="","",MAX($K$5:K235)+0.001)</f>
        <v/>
      </c>
    </row>
    <row r="237" spans="11:11" ht="25" customHeight="1">
      <c r="K237" s="86" t="str">
        <f>IF(E237="","",MAX($K$5:K236)+0.001)</f>
        <v/>
      </c>
    </row>
    <row r="238" spans="11:11" ht="25" customHeight="1">
      <c r="K238" s="86" t="str">
        <f>IF(E238="","",MAX($K$5:K237)+0.001)</f>
        <v/>
      </c>
    </row>
    <row r="239" spans="11:11" ht="25" customHeight="1">
      <c r="K239" s="86" t="str">
        <f>IF(E239="","",MAX($K$5:K238)+0.001)</f>
        <v/>
      </c>
    </row>
    <row r="240" spans="11:11" ht="25" customHeight="1">
      <c r="K240" s="86" t="str">
        <f>IF(E240="","",MAX($K$5:K239)+0.001)</f>
        <v/>
      </c>
    </row>
    <row r="241" spans="11:11" ht="25" customHeight="1">
      <c r="K241" s="86" t="str">
        <f>IF(E241="","",MAX($K$5:K240)+0.001)</f>
        <v/>
      </c>
    </row>
    <row r="242" spans="11:11" ht="25" customHeight="1">
      <c r="K242" s="86" t="str">
        <f>IF(E242="","",MAX($K$5:K241)+0.001)</f>
        <v/>
      </c>
    </row>
    <row r="243" spans="11:11" ht="25" customHeight="1">
      <c r="K243" s="86" t="str">
        <f>IF(E243="","",MAX($K$5:K242)+0.001)</f>
        <v/>
      </c>
    </row>
    <row r="244" spans="11:11" ht="25" customHeight="1">
      <c r="K244" s="86" t="str">
        <f>IF(E244="","",MAX($K$5:K243)+0.001)</f>
        <v/>
      </c>
    </row>
    <row r="245" spans="11:11" ht="25" customHeight="1">
      <c r="K245" s="86" t="str">
        <f>IF(E245="","",MAX($K$5:K244)+0.001)</f>
        <v/>
      </c>
    </row>
    <row r="246" spans="11:11" ht="25" customHeight="1">
      <c r="K246" s="86" t="str">
        <f>IF(E246="","",MAX($K$5:K245)+0.001)</f>
        <v/>
      </c>
    </row>
    <row r="247" spans="11:11" ht="25" customHeight="1">
      <c r="K247" s="86" t="str">
        <f>IF(E247="","",MAX($K$5:K246)+0.001)</f>
        <v/>
      </c>
    </row>
    <row r="248" spans="11:11" ht="25" customHeight="1">
      <c r="K248" s="86" t="str">
        <f>IF(E248="","",MAX($K$5:K247)+0.001)</f>
        <v/>
      </c>
    </row>
    <row r="249" spans="11:11" ht="25" customHeight="1">
      <c r="K249" s="86" t="str">
        <f>IF(E249="","",MAX($K$5:K248)+0.001)</f>
        <v/>
      </c>
    </row>
    <row r="250" spans="11:11" ht="25" customHeight="1">
      <c r="K250" s="86" t="str">
        <f>IF(E250="","",MAX($K$5:K249)+0.001)</f>
        <v/>
      </c>
    </row>
    <row r="251" spans="11:11" ht="25" customHeight="1">
      <c r="K251" s="86" t="str">
        <f>IF(E251="","",MAX($K$5:K250)+0.001)</f>
        <v/>
      </c>
    </row>
    <row r="252" spans="11:11" ht="25" customHeight="1">
      <c r="K252" s="86" t="str">
        <f>IF(E252="","",MAX($K$5:K251)+0.001)</f>
        <v/>
      </c>
    </row>
    <row r="253" spans="11:11" ht="25" customHeight="1">
      <c r="K253" s="86" t="str">
        <f>IF(E253="","",MAX($K$5:K252)+0.001)</f>
        <v/>
      </c>
    </row>
    <row r="254" spans="11:11" ht="25" customHeight="1">
      <c r="K254" s="86" t="str">
        <f>IF(E254="","",MAX($K$5:K253)+0.001)</f>
        <v/>
      </c>
    </row>
    <row r="255" spans="11:11" ht="25" customHeight="1">
      <c r="K255" s="86" t="str">
        <f>IF(E255="","",MAX($K$5:K254)+0.001)</f>
        <v/>
      </c>
    </row>
    <row r="256" spans="11:11" ht="25" customHeight="1">
      <c r="K256" s="86" t="str">
        <f>IF(E256="","",MAX($K$5:K255)+0.001)</f>
        <v/>
      </c>
    </row>
    <row r="257" spans="11:11" ht="25" customHeight="1">
      <c r="K257" s="86" t="str">
        <f>IF(E257="","",MAX($K$5:K256)+0.001)</f>
        <v/>
      </c>
    </row>
    <row r="258" spans="11:11" ht="25" customHeight="1">
      <c r="K258" s="86" t="str">
        <f>IF(E258="","",MAX($K$5:K257)+0.001)</f>
        <v/>
      </c>
    </row>
    <row r="259" spans="11:11" ht="25" customHeight="1">
      <c r="K259" s="86" t="str">
        <f>IF(E259="","",MAX($K$5:K258)+0.001)</f>
        <v/>
      </c>
    </row>
    <row r="260" spans="11:11" ht="25" customHeight="1">
      <c r="K260" s="86" t="str">
        <f>IF(E260="","",MAX($K$5:K259)+0.001)</f>
        <v/>
      </c>
    </row>
    <row r="261" spans="11:11" ht="25" customHeight="1">
      <c r="K261" s="86" t="str">
        <f>IF(E261="","",MAX($K$5:K260)+0.001)</f>
        <v/>
      </c>
    </row>
    <row r="262" spans="11:11" ht="25" customHeight="1">
      <c r="K262" s="86" t="str">
        <f>IF(E262="","",MAX($K$5:K261)+0.001)</f>
        <v/>
      </c>
    </row>
    <row r="263" spans="11:11" ht="25" customHeight="1">
      <c r="K263" s="86" t="str">
        <f>IF(E263="","",MAX($K$5:K262)+0.001)</f>
        <v/>
      </c>
    </row>
    <row r="264" spans="11:11" ht="25" customHeight="1">
      <c r="K264" s="86" t="str">
        <f>IF(E264="","",MAX($K$5:K263)+0.001)</f>
        <v/>
      </c>
    </row>
    <row r="265" spans="11:11" ht="25" customHeight="1">
      <c r="K265" s="86" t="str">
        <f>IF(E265="","",MAX($K$5:K264)+0.001)</f>
        <v/>
      </c>
    </row>
    <row r="266" spans="11:11" ht="25" customHeight="1">
      <c r="K266" s="86" t="str">
        <f>IF(E266="","",MAX($K$5:K265)+0.001)</f>
        <v/>
      </c>
    </row>
    <row r="267" spans="11:11" ht="25" customHeight="1">
      <c r="K267" s="86" t="str">
        <f>IF(E267="","",MAX($K$5:K266)+0.001)</f>
        <v/>
      </c>
    </row>
    <row r="268" spans="11:11" ht="25" customHeight="1">
      <c r="K268" s="86" t="str">
        <f>IF(E268="","",MAX($K$5:K267)+0.001)</f>
        <v/>
      </c>
    </row>
    <row r="269" spans="11:11" ht="25" customHeight="1">
      <c r="K269" s="86" t="str">
        <f>IF(E269="","",MAX($K$5:K268)+0.001)</f>
        <v/>
      </c>
    </row>
    <row r="270" spans="11:11" ht="25" customHeight="1">
      <c r="K270" s="86" t="str">
        <f>IF(E270="","",MAX($K$5:K269)+0.001)</f>
        <v/>
      </c>
    </row>
    <row r="271" spans="11:11" ht="25" customHeight="1">
      <c r="K271" s="86" t="str">
        <f>IF(E271="","",MAX($K$5:K270)+0.001)</f>
        <v/>
      </c>
    </row>
    <row r="272" spans="11:11" ht="25" customHeight="1">
      <c r="K272" s="86" t="str">
        <f>IF(E272="","",MAX($K$5:K271)+0.001)</f>
        <v/>
      </c>
    </row>
    <row r="273" spans="11:11" ht="25" customHeight="1">
      <c r="K273" s="86" t="str">
        <f>IF(E273="","",MAX($K$5:K272)+0.001)</f>
        <v/>
      </c>
    </row>
    <row r="274" spans="11:11" ht="25" customHeight="1">
      <c r="K274" s="86" t="str">
        <f>IF(E274="","",MAX($K$5:K273)+0.001)</f>
        <v/>
      </c>
    </row>
    <row r="275" spans="11:11" ht="25" customHeight="1">
      <c r="K275" s="86" t="str">
        <f>IF(E275="","",MAX($K$5:K274)+0.001)</f>
        <v/>
      </c>
    </row>
    <row r="276" spans="11:11" ht="25" customHeight="1">
      <c r="K276" s="86" t="str">
        <f>IF(E276="","",MAX($K$5:K275)+0.001)</f>
        <v/>
      </c>
    </row>
    <row r="277" spans="11:11" ht="25" customHeight="1">
      <c r="K277" s="86" t="str">
        <f>IF(E277="","",MAX($K$5:K276)+0.001)</f>
        <v/>
      </c>
    </row>
    <row r="278" spans="11:11" ht="25" customHeight="1">
      <c r="K278" s="86" t="str">
        <f>IF(E278="","",MAX($K$5:K277)+0.001)</f>
        <v/>
      </c>
    </row>
    <row r="279" spans="11:11" ht="25" customHeight="1">
      <c r="K279" s="86" t="str">
        <f>IF(E279="","",MAX($K$5:K278)+0.001)</f>
        <v/>
      </c>
    </row>
    <row r="280" spans="11:11" ht="25" customHeight="1">
      <c r="K280" s="86" t="str">
        <f>IF(E280="","",MAX($K$5:K279)+0.001)</f>
        <v/>
      </c>
    </row>
    <row r="281" spans="11:11" ht="25" customHeight="1">
      <c r="K281" s="86" t="str">
        <f>IF(E281="","",MAX($K$5:K280)+0.001)</f>
        <v/>
      </c>
    </row>
    <row r="282" spans="11:11" ht="25" customHeight="1">
      <c r="K282" s="86" t="str">
        <f>IF(E282="","",MAX($K$5:K281)+0.001)</f>
        <v/>
      </c>
    </row>
    <row r="283" spans="11:11" ht="25" customHeight="1">
      <c r="K283" s="86" t="str">
        <f>IF(E283="","",MAX($K$5:K282)+0.001)</f>
        <v/>
      </c>
    </row>
    <row r="284" spans="11:11" ht="25" customHeight="1">
      <c r="K284" s="86" t="str">
        <f>IF(E284="","",MAX($K$5:K283)+0.001)</f>
        <v/>
      </c>
    </row>
    <row r="285" spans="11:11" ht="25" customHeight="1">
      <c r="K285" s="86" t="str">
        <f>IF(E285="","",MAX($K$5:K284)+0.001)</f>
        <v/>
      </c>
    </row>
    <row r="286" spans="11:11" ht="25" customHeight="1">
      <c r="K286" s="86" t="str">
        <f>IF(E286="","",MAX($K$5:K285)+0.001)</f>
        <v/>
      </c>
    </row>
    <row r="287" spans="11:11" ht="25" customHeight="1">
      <c r="K287" s="86" t="str">
        <f>IF(E287="","",MAX($K$5:K286)+0.001)</f>
        <v/>
      </c>
    </row>
    <row r="288" spans="11:11" ht="25" customHeight="1">
      <c r="K288" s="86" t="str">
        <f>IF(E288="","",MAX($K$5:K287)+0.001)</f>
        <v/>
      </c>
    </row>
    <row r="289" spans="11:11" ht="25" customHeight="1">
      <c r="K289" s="86" t="str">
        <f>IF(E289="","",MAX($K$5:K288)+0.001)</f>
        <v/>
      </c>
    </row>
    <row r="290" spans="11:11" ht="25" customHeight="1">
      <c r="K290" s="86" t="str">
        <f>IF(E290="","",MAX($K$5:K289)+0.001)</f>
        <v/>
      </c>
    </row>
    <row r="291" spans="11:11" ht="25" customHeight="1">
      <c r="K291" s="86" t="str">
        <f>IF(E291="","",MAX($K$5:K290)+0.001)</f>
        <v/>
      </c>
    </row>
    <row r="292" spans="11:11" ht="25" customHeight="1">
      <c r="K292" s="86" t="str">
        <f>IF(E292="","",MAX($K$5:K291)+0.001)</f>
        <v/>
      </c>
    </row>
    <row r="293" spans="11:11" ht="25" customHeight="1">
      <c r="K293" s="86" t="str">
        <f>IF(E293="","",MAX($K$5:K292)+0.001)</f>
        <v/>
      </c>
    </row>
    <row r="294" spans="11:11" ht="25" customHeight="1">
      <c r="K294" s="86" t="str">
        <f>IF(E294="","",MAX($K$5:K293)+0.001)</f>
        <v/>
      </c>
    </row>
    <row r="295" spans="11:11" ht="25" customHeight="1">
      <c r="K295" s="86" t="str">
        <f>IF(E295="","",MAX($K$5:K294)+0.001)</f>
        <v/>
      </c>
    </row>
    <row r="296" spans="11:11" ht="25" customHeight="1">
      <c r="K296" s="86" t="str">
        <f>IF(E296="","",MAX($K$5:K295)+0.001)</f>
        <v/>
      </c>
    </row>
    <row r="297" spans="11:11" ht="25" customHeight="1">
      <c r="K297" s="86" t="str">
        <f>IF(E297="","",MAX($K$5:K296)+0.001)</f>
        <v/>
      </c>
    </row>
    <row r="298" spans="11:11" ht="25" customHeight="1">
      <c r="K298" s="86" t="str">
        <f>IF(E298="","",MAX($K$5:K297)+0.001)</f>
        <v/>
      </c>
    </row>
    <row r="299" spans="11:11" ht="25" customHeight="1">
      <c r="K299" s="86" t="str">
        <f>IF(E299="","",MAX($K$5:K298)+0.001)</f>
        <v/>
      </c>
    </row>
  </sheetData>
  <mergeCells count="6">
    <mergeCell ref="B129:G129"/>
    <mergeCell ref="B1:H1"/>
    <mergeCell ref="B43:G43"/>
    <mergeCell ref="B45:G45"/>
    <mergeCell ref="B85:G85"/>
    <mergeCell ref="B87:G87"/>
  </mergeCells>
  <conditionalFormatting sqref="G1:H1048576">
    <cfRule type="containsText" dxfId="56" priority="1" operator="containsText" text="RATE">
      <formula>NOT(ISERROR(SEARCH("RATE",G1)))</formula>
    </cfRule>
    <cfRule type="containsText" dxfId="55" priority="2" stopIfTrue="1" operator="containsText" text="AMOUNT">
      <formula>NOT(ISERROR(SEARCH("AMOUNT",G1)))</formula>
    </cfRule>
    <cfRule type="containsText" dxfId="54"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2" manualBreakCount="2">
    <brk id="43" max="8" man="1"/>
    <brk id="85" max="8"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62366-C407-4CB3-9903-A6B4B4AC27F4}">
  <sheetPr>
    <tabColor theme="5"/>
  </sheetPr>
  <dimension ref="B1:XFD254"/>
  <sheetViews>
    <sheetView view="pageBreakPreview" topLeftCell="B1" zoomScale="70" zoomScaleNormal="100" zoomScaleSheetLayoutView="70" workbookViewId="0">
      <selection activeCell="K70" sqref="K1:K1048576"/>
    </sheetView>
  </sheetViews>
  <sheetFormatPr baseColWidth="10" defaultColWidth="8.66406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8.6640625" style="88"/>
    <col min="11" max="11" width="14.6640625" style="161" hidden="1" customWidth="1"/>
    <col min="12" max="16384" width="8.6640625" style="48"/>
  </cols>
  <sheetData>
    <row r="1" spans="2:11" s="44" customFormat="1" ht="25" customHeight="1">
      <c r="B1" s="379" t="s">
        <v>1955</v>
      </c>
      <c r="C1" s="380"/>
      <c r="D1" s="380"/>
      <c r="E1" s="380"/>
      <c r="F1" s="380"/>
      <c r="G1" s="380"/>
      <c r="H1" s="381"/>
      <c r="I1" s="76"/>
      <c r="J1" s="85"/>
      <c r="K1" s="159"/>
    </row>
    <row r="2" spans="2:11" ht="25" customHeight="1">
      <c r="B2" s="45" t="s">
        <v>226</v>
      </c>
      <c r="C2" s="45" t="s">
        <v>2</v>
      </c>
      <c r="D2" s="45" t="s">
        <v>3</v>
      </c>
      <c r="E2" s="46" t="s">
        <v>4</v>
      </c>
      <c r="F2" s="95" t="s">
        <v>5</v>
      </c>
      <c r="G2" s="47" t="s">
        <v>6</v>
      </c>
      <c r="H2" s="47" t="s">
        <v>7</v>
      </c>
      <c r="I2" s="78"/>
      <c r="K2" s="160" t="s">
        <v>499</v>
      </c>
    </row>
    <row r="3" spans="2:11" ht="30">
      <c r="B3" s="101" t="s">
        <v>1981</v>
      </c>
      <c r="C3" s="98" t="s">
        <v>177</v>
      </c>
      <c r="D3" s="87" t="s">
        <v>178</v>
      </c>
      <c r="E3" s="55"/>
      <c r="F3" s="90"/>
      <c r="G3" s="90"/>
      <c r="H3" s="151" t="str">
        <f t="shared" ref="H3:H44" si="0">IF($F3="-","Rate Only",IF($G3="","",ROUNDUP($F3*$G3,2)))</f>
        <v/>
      </c>
      <c r="K3" s="160"/>
    </row>
    <row r="4" spans="2:11" ht="10" customHeight="1">
      <c r="B4" s="55"/>
      <c r="C4" s="55"/>
      <c r="D4" s="87"/>
      <c r="E4" s="55"/>
      <c r="F4" s="90"/>
      <c r="G4" s="90"/>
      <c r="H4" s="90" t="str">
        <f t="shared" si="0"/>
        <v/>
      </c>
    </row>
    <row r="5" spans="2:11" ht="25" customHeight="1">
      <c r="B5" s="50" t="str">
        <f t="shared" ref="B5:B44" si="1">IF(K5="","","B"&amp;TEXT(ROUND(K5,3),"0.000"))</f>
        <v/>
      </c>
      <c r="C5" s="55" t="s">
        <v>181</v>
      </c>
      <c r="D5" s="87" t="s">
        <v>180</v>
      </c>
      <c r="E5" s="55"/>
      <c r="F5" s="90"/>
      <c r="G5" s="90"/>
      <c r="H5" s="90" t="str">
        <f t="shared" si="0"/>
        <v/>
      </c>
    </row>
    <row r="6" spans="2:11" ht="10" customHeight="1">
      <c r="B6" s="50" t="str">
        <f t="shared" si="1"/>
        <v/>
      </c>
      <c r="C6" s="55"/>
      <c r="D6" s="87"/>
      <c r="E6" s="55"/>
      <c r="F6" s="90"/>
      <c r="G6" s="90"/>
      <c r="H6" s="90" t="str">
        <f t="shared" si="0"/>
        <v/>
      </c>
    </row>
    <row r="7" spans="2:11" ht="25" customHeight="1">
      <c r="B7" s="50" t="str">
        <f t="shared" si="1"/>
        <v/>
      </c>
      <c r="C7" s="55" t="s">
        <v>190</v>
      </c>
      <c r="D7" s="87" t="s">
        <v>191</v>
      </c>
      <c r="E7" s="55"/>
      <c r="F7" s="90"/>
      <c r="G7" s="90"/>
      <c r="H7" s="90" t="str">
        <f t="shared" si="0"/>
        <v/>
      </c>
      <c r="K7" s="161" t="str">
        <f>IF(E7="","",MAX($K$5:K6)+0.001)</f>
        <v/>
      </c>
    </row>
    <row r="8" spans="2:11" ht="25" customHeight="1">
      <c r="B8" s="50" t="str">
        <f t="shared" si="1"/>
        <v/>
      </c>
      <c r="C8" s="55"/>
      <c r="D8" s="87" t="s">
        <v>185</v>
      </c>
      <c r="E8" s="55"/>
      <c r="F8" s="90"/>
      <c r="G8" s="90"/>
      <c r="H8" s="90" t="str">
        <f t="shared" si="0"/>
        <v/>
      </c>
      <c r="K8" s="161" t="str">
        <f>IF(E8="","",MAX($K$5:K7)+0.001)</f>
        <v/>
      </c>
    </row>
    <row r="9" spans="2:11" ht="25" customHeight="1">
      <c r="B9" s="50" t="str">
        <f t="shared" si="1"/>
        <v>B11.001</v>
      </c>
      <c r="C9" s="55"/>
      <c r="D9" s="89" t="s">
        <v>189</v>
      </c>
      <c r="E9" s="55" t="s">
        <v>187</v>
      </c>
      <c r="F9" s="90">
        <v>24</v>
      </c>
      <c r="G9" s="171"/>
      <c r="H9" s="90" t="str">
        <f t="shared" si="0"/>
        <v/>
      </c>
      <c r="I9" s="93"/>
      <c r="K9" s="161">
        <f>IF(E9="","",MAX($K$5:K8)+11.001)</f>
        <v>11.000999999999999</v>
      </c>
    </row>
    <row r="10" spans="2:11" ht="25" customHeight="1">
      <c r="B10" s="50" t="str">
        <f t="shared" si="1"/>
        <v/>
      </c>
      <c r="C10" s="55"/>
      <c r="D10" s="66"/>
      <c r="E10" s="55"/>
      <c r="F10" s="90"/>
      <c r="G10" s="90"/>
      <c r="H10" s="90" t="str">
        <f t="shared" si="0"/>
        <v/>
      </c>
      <c r="K10" s="161" t="str">
        <f>IF(E10="","",MAX($K$5:K9)+0.001)</f>
        <v/>
      </c>
    </row>
    <row r="11" spans="2:11" ht="25" customHeight="1">
      <c r="B11" s="50" t="str">
        <f t="shared" si="1"/>
        <v/>
      </c>
      <c r="C11" s="55" t="s">
        <v>197</v>
      </c>
      <c r="D11" s="87" t="s">
        <v>582</v>
      </c>
      <c r="E11" s="55"/>
      <c r="F11" s="90"/>
      <c r="G11" s="90"/>
      <c r="H11" s="90" t="str">
        <f t="shared" si="0"/>
        <v/>
      </c>
      <c r="K11" s="161" t="str">
        <f>IF(E11="","",MAX($K$5:K10)+0.001)</f>
        <v/>
      </c>
    </row>
    <row r="12" spans="2:11" ht="30">
      <c r="B12" s="50" t="str">
        <f t="shared" si="1"/>
        <v>B11.002</v>
      </c>
      <c r="C12" s="55"/>
      <c r="D12" s="89" t="s">
        <v>199</v>
      </c>
      <c r="E12" s="55" t="s">
        <v>200</v>
      </c>
      <c r="F12" s="90">
        <v>44</v>
      </c>
      <c r="G12" s="171"/>
      <c r="H12" s="90" t="str">
        <f t="shared" si="0"/>
        <v/>
      </c>
      <c r="I12" s="93"/>
      <c r="K12" s="161">
        <f>IF(E12="","",MAX($K$5:K11)+0.001)</f>
        <v>11.001999999999999</v>
      </c>
    </row>
    <row r="13" spans="2:11" ht="25" customHeight="1">
      <c r="B13" s="50" t="str">
        <f t="shared" si="1"/>
        <v/>
      </c>
      <c r="C13" s="55"/>
      <c r="D13" s="89"/>
      <c r="E13" s="55"/>
      <c r="F13" s="90"/>
      <c r="G13" s="171"/>
      <c r="H13" s="90" t="str">
        <f t="shared" si="0"/>
        <v/>
      </c>
      <c r="I13" s="93"/>
      <c r="K13" s="161" t="str">
        <f>IF(E13="","",MAX($K$5:K12)+0.001)</f>
        <v/>
      </c>
    </row>
    <row r="14" spans="2:11" ht="25" customHeight="1">
      <c r="B14" s="50" t="str">
        <f t="shared" si="1"/>
        <v/>
      </c>
      <c r="C14" s="55" t="s">
        <v>403</v>
      </c>
      <c r="D14" s="87" t="s">
        <v>202</v>
      </c>
      <c r="E14" s="55"/>
      <c r="F14" s="90"/>
      <c r="G14" s="90"/>
      <c r="H14" s="90" t="str">
        <f t="shared" si="0"/>
        <v/>
      </c>
      <c r="K14" s="161" t="str">
        <f>IF(E14="","",MAX($K$5:K13)+0.001)</f>
        <v/>
      </c>
    </row>
    <row r="15" spans="2:11" ht="30">
      <c r="B15" s="50" t="str">
        <f t="shared" si="1"/>
        <v/>
      </c>
      <c r="C15" s="55"/>
      <c r="D15" s="87" t="s">
        <v>583</v>
      </c>
      <c r="E15" s="55"/>
      <c r="F15" s="90"/>
      <c r="G15" s="90"/>
      <c r="H15" s="90" t="str">
        <f t="shared" si="0"/>
        <v/>
      </c>
      <c r="K15" s="161" t="str">
        <f>IF(E15="","",MAX($K$5:K14)+0.001)</f>
        <v/>
      </c>
    </row>
    <row r="16" spans="2:11" ht="30">
      <c r="B16" s="50" t="str">
        <f t="shared" si="1"/>
        <v>B11.003</v>
      </c>
      <c r="C16" s="55"/>
      <c r="D16" s="89" t="s">
        <v>568</v>
      </c>
      <c r="E16" s="55" t="s">
        <v>158</v>
      </c>
      <c r="F16" s="90">
        <v>5</v>
      </c>
      <c r="G16" s="171"/>
      <c r="H16" s="90" t="str">
        <f t="shared" si="0"/>
        <v/>
      </c>
      <c r="K16" s="161">
        <f>IF(E16="","",MAX($K$5:K15)+0.001)</f>
        <v>11.002999999999998</v>
      </c>
    </row>
    <row r="17" spans="2:11" ht="25" customHeight="1">
      <c r="B17" s="50" t="str">
        <f t="shared" si="1"/>
        <v/>
      </c>
      <c r="C17" s="55"/>
      <c r="D17" s="89"/>
      <c r="E17" s="55"/>
      <c r="F17" s="90"/>
      <c r="G17" s="171"/>
      <c r="H17" s="90" t="str">
        <f t="shared" si="0"/>
        <v/>
      </c>
      <c r="K17" s="161" t="str">
        <f>IF(E17="","",MAX($K$5:K16)+0.001)</f>
        <v/>
      </c>
    </row>
    <row r="18" spans="2:11" ht="25" customHeight="1">
      <c r="B18" s="50" t="str">
        <f t="shared" si="1"/>
        <v/>
      </c>
      <c r="C18" s="55" t="s">
        <v>216</v>
      </c>
      <c r="D18" s="87" t="s">
        <v>215</v>
      </c>
      <c r="E18" s="55"/>
      <c r="F18" s="90"/>
      <c r="G18" s="90"/>
      <c r="H18" s="90" t="str">
        <f t="shared" si="0"/>
        <v/>
      </c>
      <c r="K18" s="161" t="str">
        <f>IF(E18="","",MAX($K$5:K17)+0.001)</f>
        <v/>
      </c>
    </row>
    <row r="19" spans="2:11" ht="10" customHeight="1">
      <c r="B19" s="50" t="str">
        <f t="shared" si="1"/>
        <v/>
      </c>
      <c r="C19" s="55"/>
      <c r="D19" s="87"/>
      <c r="E19" s="55"/>
      <c r="F19" s="90"/>
      <c r="G19" s="90"/>
      <c r="H19" s="90" t="str">
        <f t="shared" si="0"/>
        <v/>
      </c>
      <c r="K19" s="161" t="str">
        <f>IF(E19="","",MAX($K$5:K18)+0.001)</f>
        <v/>
      </c>
    </row>
    <row r="20" spans="2:11" ht="25" customHeight="1">
      <c r="B20" s="50" t="str">
        <f t="shared" si="1"/>
        <v/>
      </c>
      <c r="C20" s="55" t="s">
        <v>12</v>
      </c>
      <c r="D20" s="87" t="s">
        <v>218</v>
      </c>
      <c r="E20" s="55"/>
      <c r="F20" s="90"/>
      <c r="G20" s="90"/>
      <c r="H20" s="90" t="str">
        <f t="shared" si="0"/>
        <v/>
      </c>
      <c r="K20" s="161" t="str">
        <f>IF(E20="","",MAX($K$5:K19)+0.001)</f>
        <v/>
      </c>
    </row>
    <row r="21" spans="2:11" ht="25" customHeight="1">
      <c r="B21" s="50" t="str">
        <f t="shared" si="1"/>
        <v>B11.004</v>
      </c>
      <c r="C21" s="55"/>
      <c r="D21" s="89" t="s">
        <v>219</v>
      </c>
      <c r="E21" s="55" t="s">
        <v>220</v>
      </c>
      <c r="F21" s="90">
        <v>0.24000000000000002</v>
      </c>
      <c r="G21" s="171"/>
      <c r="H21" s="90" t="str">
        <f t="shared" si="0"/>
        <v/>
      </c>
      <c r="I21" s="93"/>
      <c r="K21" s="161">
        <f>IF(E21="","",MAX($K$5:K20)+0.001)</f>
        <v>11.003999999999998</v>
      </c>
    </row>
    <row r="22" spans="2:11" ht="25" customHeight="1">
      <c r="B22" s="50" t="str">
        <f t="shared" si="1"/>
        <v/>
      </c>
      <c r="C22" s="55"/>
      <c r="D22" s="66"/>
      <c r="E22" s="55"/>
      <c r="F22" s="90"/>
      <c r="G22" s="90"/>
      <c r="H22" s="90" t="str">
        <f t="shared" si="0"/>
        <v/>
      </c>
      <c r="K22" s="161" t="str">
        <f>IF(E22="","",MAX($K$5:K21)+0.001)</f>
        <v/>
      </c>
    </row>
    <row r="23" spans="2:11" ht="25" customHeight="1">
      <c r="B23" s="50" t="str">
        <f t="shared" si="1"/>
        <v/>
      </c>
      <c r="C23" s="55" t="s">
        <v>12</v>
      </c>
      <c r="D23" s="87" t="s">
        <v>221</v>
      </c>
      <c r="E23" s="55"/>
      <c r="F23" s="90"/>
      <c r="G23" s="90"/>
      <c r="H23" s="90" t="str">
        <f t="shared" si="0"/>
        <v/>
      </c>
      <c r="K23" s="161" t="str">
        <f>IF(E23="","",MAX($K$5:K22)+0.001)</f>
        <v/>
      </c>
    </row>
    <row r="24" spans="2:11" ht="25" customHeight="1">
      <c r="B24" s="50" t="str">
        <f t="shared" si="1"/>
        <v>B11.005</v>
      </c>
      <c r="C24" s="55"/>
      <c r="D24" s="89" t="s">
        <v>219</v>
      </c>
      <c r="E24" s="55" t="s">
        <v>220</v>
      </c>
      <c r="F24" s="90">
        <v>0.24000000000000002</v>
      </c>
      <c r="G24" s="171"/>
      <c r="H24" s="90" t="str">
        <f t="shared" si="0"/>
        <v/>
      </c>
      <c r="I24" s="93"/>
      <c r="K24" s="161">
        <f>IF(E24="","",MAX($K$5:K23)+0.001)</f>
        <v>11.004999999999997</v>
      </c>
    </row>
    <row r="25" spans="2:11" ht="25" customHeight="1">
      <c r="B25" s="50" t="str">
        <f t="shared" si="1"/>
        <v>B11.006</v>
      </c>
      <c r="C25" s="55"/>
      <c r="D25" s="89" t="s">
        <v>222</v>
      </c>
      <c r="E25" s="55" t="s">
        <v>220</v>
      </c>
      <c r="F25" s="90">
        <v>0.24000000000000002</v>
      </c>
      <c r="G25" s="171"/>
      <c r="H25" s="90" t="str">
        <f t="shared" si="0"/>
        <v/>
      </c>
      <c r="I25" s="93"/>
      <c r="K25" s="161">
        <f>IF(E25="","",MAX($K$5:K24)+0.001)</f>
        <v>11.005999999999997</v>
      </c>
    </row>
    <row r="26" spans="2:11" ht="25" customHeight="1">
      <c r="B26" s="50" t="str">
        <f t="shared" si="1"/>
        <v>B11.007</v>
      </c>
      <c r="C26" s="55"/>
      <c r="D26" s="89" t="s">
        <v>223</v>
      </c>
      <c r="E26" s="55" t="s">
        <v>220</v>
      </c>
      <c r="F26" s="90">
        <v>1.19</v>
      </c>
      <c r="G26" s="171"/>
      <c r="H26" s="90" t="str">
        <f t="shared" si="0"/>
        <v/>
      </c>
      <c r="I26" s="93"/>
      <c r="K26" s="161">
        <f>IF(E26="","",MAX($K$5:K25)+0.001)</f>
        <v>11.006999999999996</v>
      </c>
    </row>
    <row r="27" spans="2:11" ht="25" customHeight="1">
      <c r="B27" s="50" t="str">
        <f t="shared" si="1"/>
        <v>B11.008</v>
      </c>
      <c r="C27" s="55"/>
      <c r="D27" s="89" t="s">
        <v>224</v>
      </c>
      <c r="E27" s="55" t="s">
        <v>220</v>
      </c>
      <c r="F27" s="90">
        <v>0.48</v>
      </c>
      <c r="G27" s="171"/>
      <c r="H27" s="90" t="str">
        <f t="shared" si="0"/>
        <v/>
      </c>
      <c r="I27" s="93"/>
      <c r="K27" s="161">
        <f>IF(E27="","",MAX($K$5:K26)+0.001)</f>
        <v>11.007999999999996</v>
      </c>
    </row>
    <row r="28" spans="2:11" ht="25" customHeight="1">
      <c r="B28" s="50" t="str">
        <f t="shared" si="1"/>
        <v/>
      </c>
      <c r="C28" s="55"/>
      <c r="D28" s="66"/>
      <c r="E28" s="55"/>
      <c r="F28" s="90"/>
      <c r="G28" s="90"/>
      <c r="H28" s="90" t="str">
        <f t="shared" si="0"/>
        <v/>
      </c>
      <c r="K28" s="161" t="str">
        <f>IF(E28="","",MAX($K$5:K27)+0.001)</f>
        <v/>
      </c>
    </row>
    <row r="29" spans="2:11" ht="25" customHeight="1">
      <c r="B29" s="50" t="str">
        <f t="shared" si="1"/>
        <v/>
      </c>
      <c r="C29" s="55" t="s">
        <v>229</v>
      </c>
      <c r="D29" s="87" t="s">
        <v>230</v>
      </c>
      <c r="E29" s="55"/>
      <c r="F29" s="90"/>
      <c r="G29" s="90"/>
      <c r="H29" s="90" t="str">
        <f t="shared" si="0"/>
        <v/>
      </c>
      <c r="K29" s="161" t="str">
        <f>IF(E29="","",MAX($K$5:K28)+0.001)</f>
        <v/>
      </c>
    </row>
    <row r="30" spans="2:11" ht="25" customHeight="1">
      <c r="B30" s="50" t="str">
        <f t="shared" si="1"/>
        <v/>
      </c>
      <c r="C30" s="55"/>
      <c r="D30" s="87"/>
      <c r="E30" s="55"/>
      <c r="F30" s="90"/>
      <c r="G30" s="90"/>
      <c r="H30" s="90" t="str">
        <f t="shared" si="0"/>
        <v/>
      </c>
      <c r="K30" s="161" t="str">
        <f>IF(E30="","",MAX($K$5:K29)+0.001)</f>
        <v/>
      </c>
    </row>
    <row r="31" spans="2:11" ht="25" customHeight="1">
      <c r="B31" s="50" t="str">
        <f t="shared" si="1"/>
        <v/>
      </c>
      <c r="C31" s="55" t="s">
        <v>61</v>
      </c>
      <c r="D31" s="87" t="s">
        <v>233</v>
      </c>
      <c r="E31" s="55"/>
      <c r="F31" s="90"/>
      <c r="G31" s="90"/>
      <c r="H31" s="90" t="str">
        <f t="shared" si="0"/>
        <v/>
      </c>
      <c r="K31" s="161" t="str">
        <f>IF(E31="","",MAX($K$5:K30)+0.001)</f>
        <v/>
      </c>
    </row>
    <row r="32" spans="2:11" ht="30">
      <c r="B32" s="50" t="str">
        <f t="shared" si="1"/>
        <v>B11.009</v>
      </c>
      <c r="C32" s="55"/>
      <c r="D32" s="89" t="s">
        <v>358</v>
      </c>
      <c r="E32" s="55" t="s">
        <v>164</v>
      </c>
      <c r="F32" s="90">
        <v>1</v>
      </c>
      <c r="G32" s="171"/>
      <c r="H32" s="90" t="str">
        <f t="shared" si="0"/>
        <v/>
      </c>
      <c r="I32" s="93"/>
      <c r="K32" s="161">
        <f>IF(E32="","",MAX($K$5:K31)+0.001)</f>
        <v>11.008999999999995</v>
      </c>
    </row>
    <row r="33" spans="2:11" ht="25" customHeight="1">
      <c r="B33" s="50" t="str">
        <f t="shared" si="1"/>
        <v/>
      </c>
      <c r="C33" s="55"/>
      <c r="D33" s="66"/>
      <c r="E33" s="55"/>
      <c r="F33" s="90"/>
      <c r="G33" s="90"/>
      <c r="H33" s="90" t="str">
        <f t="shared" si="0"/>
        <v/>
      </c>
      <c r="K33" s="161" t="str">
        <f>IF(E33="","",MAX($K$5:K32)+0.001)</f>
        <v/>
      </c>
    </row>
    <row r="34" spans="2:11" ht="25" customHeight="1">
      <c r="B34" s="50" t="str">
        <f t="shared" si="1"/>
        <v/>
      </c>
      <c r="C34" s="55" t="s">
        <v>65</v>
      </c>
      <c r="D34" s="87" t="s">
        <v>360</v>
      </c>
      <c r="E34" s="55"/>
      <c r="F34" s="90"/>
      <c r="G34" s="90"/>
      <c r="H34" s="90" t="str">
        <f t="shared" si="0"/>
        <v/>
      </c>
      <c r="K34" s="161" t="str">
        <f>IF(E34="","",MAX($K$5:K33)+0.001)</f>
        <v/>
      </c>
    </row>
    <row r="35" spans="2:11" ht="25" customHeight="1">
      <c r="B35" s="50" t="str">
        <f t="shared" si="1"/>
        <v>B11.010</v>
      </c>
      <c r="C35" s="55"/>
      <c r="D35" s="89" t="s">
        <v>236</v>
      </c>
      <c r="E35" s="55" t="s">
        <v>187</v>
      </c>
      <c r="F35" s="90">
        <v>88</v>
      </c>
      <c r="G35" s="171"/>
      <c r="H35" s="90" t="str">
        <f t="shared" si="0"/>
        <v/>
      </c>
      <c r="I35" s="93"/>
      <c r="K35" s="161">
        <f>IF(E35="","",MAX($K$5:K34)+0.001)</f>
        <v>11.009999999999994</v>
      </c>
    </row>
    <row r="36" spans="2:11" ht="25" customHeight="1">
      <c r="B36" s="50" t="str">
        <f t="shared" si="1"/>
        <v/>
      </c>
      <c r="C36" s="55"/>
      <c r="D36" s="66"/>
      <c r="E36" s="55"/>
      <c r="F36" s="90"/>
      <c r="G36" s="90"/>
      <c r="H36" s="90" t="str">
        <f t="shared" si="0"/>
        <v/>
      </c>
      <c r="K36" s="161" t="str">
        <f>IF(E36="","",MAX($K$5:K35)+0.001)</f>
        <v/>
      </c>
    </row>
    <row r="37" spans="2:11" ht="30">
      <c r="B37" s="50" t="str">
        <f t="shared" si="1"/>
        <v/>
      </c>
      <c r="C37" s="55" t="s">
        <v>90</v>
      </c>
      <c r="D37" s="87" t="s">
        <v>237</v>
      </c>
      <c r="E37" s="55"/>
      <c r="F37" s="90"/>
      <c r="G37" s="90"/>
      <c r="H37" s="90" t="str">
        <f t="shared" si="0"/>
        <v/>
      </c>
      <c r="K37" s="161" t="str">
        <f>IF(E37="","",MAX($K$5:K36)+0.001)</f>
        <v/>
      </c>
    </row>
    <row r="38" spans="2:11" ht="25" customHeight="1">
      <c r="B38" s="50" t="str">
        <f t="shared" si="1"/>
        <v>B11.011</v>
      </c>
      <c r="C38" s="55"/>
      <c r="D38" s="89" t="s">
        <v>238</v>
      </c>
      <c r="E38" s="55" t="s">
        <v>164</v>
      </c>
      <c r="F38" s="90" t="s">
        <v>239</v>
      </c>
      <c r="G38" s="171"/>
      <c r="H38" s="90" t="str">
        <f t="shared" si="0"/>
        <v>Rate Only</v>
      </c>
      <c r="K38" s="161">
        <f>IF(E38="","",MAX($K$5:K37)+0.001)</f>
        <v>11.010999999999994</v>
      </c>
    </row>
    <row r="39" spans="2:11" ht="25" customHeight="1">
      <c r="B39" s="50" t="str">
        <f t="shared" si="1"/>
        <v/>
      </c>
      <c r="C39" s="55"/>
      <c r="D39" s="89"/>
      <c r="E39" s="55"/>
      <c r="F39" s="90"/>
      <c r="G39" s="171"/>
      <c r="H39" s="90" t="str">
        <f t="shared" si="0"/>
        <v/>
      </c>
      <c r="K39" s="161" t="str">
        <f>IF(E39="","",MAX($K$5:K38)+0.001)</f>
        <v/>
      </c>
    </row>
    <row r="40" spans="2:11" ht="30">
      <c r="B40" s="50" t="str">
        <f t="shared" si="1"/>
        <v/>
      </c>
      <c r="C40" s="55" t="s">
        <v>90</v>
      </c>
      <c r="D40" s="87" t="s">
        <v>240</v>
      </c>
      <c r="E40" s="55"/>
      <c r="F40" s="90"/>
      <c r="G40" s="90"/>
      <c r="H40" s="90" t="str">
        <f t="shared" si="0"/>
        <v/>
      </c>
      <c r="K40" s="161" t="str">
        <f>IF(E40="","",MAX($K$5:K39)+0.001)</f>
        <v/>
      </c>
    </row>
    <row r="41" spans="2:11" ht="25" customHeight="1">
      <c r="B41" s="50" t="str">
        <f t="shared" si="1"/>
        <v>B11.012</v>
      </c>
      <c r="C41" s="55"/>
      <c r="D41" s="89" t="s">
        <v>238</v>
      </c>
      <c r="E41" s="55" t="s">
        <v>164</v>
      </c>
      <c r="F41" s="90">
        <v>19</v>
      </c>
      <c r="G41" s="171"/>
      <c r="H41" s="90" t="str">
        <f t="shared" si="0"/>
        <v/>
      </c>
      <c r="I41" s="93"/>
      <c r="K41" s="161">
        <f>IF(E41="","",MAX($K$5:K40)+0.001)</f>
        <v>11.011999999999993</v>
      </c>
    </row>
    <row r="42" spans="2:11" ht="25" customHeight="1">
      <c r="B42" s="50" t="str">
        <f t="shared" si="1"/>
        <v/>
      </c>
      <c r="C42" s="55"/>
      <c r="D42" s="66"/>
      <c r="E42" s="55"/>
      <c r="F42" s="90"/>
      <c r="G42" s="90"/>
      <c r="H42" s="90" t="str">
        <f t="shared" si="0"/>
        <v/>
      </c>
      <c r="K42" s="161" t="str">
        <f>IF(E42="","",MAX($K$5:K41)+0.001)</f>
        <v/>
      </c>
    </row>
    <row r="43" spans="2:11" ht="30">
      <c r="B43" s="50" t="str">
        <f t="shared" si="1"/>
        <v/>
      </c>
      <c r="C43" s="55" t="s">
        <v>90</v>
      </c>
      <c r="D43" s="87" t="s">
        <v>242</v>
      </c>
      <c r="E43" s="55"/>
      <c r="F43" s="90"/>
      <c r="G43" s="90"/>
      <c r="H43" s="90" t="str">
        <f t="shared" si="0"/>
        <v/>
      </c>
      <c r="K43" s="161" t="str">
        <f>IF(E43="","",MAX($K$5:K42)+0.001)</f>
        <v/>
      </c>
    </row>
    <row r="44" spans="2:11" ht="25" customHeight="1">
      <c r="B44" s="50" t="str">
        <f t="shared" si="1"/>
        <v>B11.013</v>
      </c>
      <c r="C44" s="55"/>
      <c r="D44" s="66" t="s">
        <v>241</v>
      </c>
      <c r="E44" s="55" t="s">
        <v>164</v>
      </c>
      <c r="F44" s="90" t="s">
        <v>239</v>
      </c>
      <c r="G44" s="171"/>
      <c r="H44" s="90" t="str">
        <f t="shared" si="0"/>
        <v>Rate Only</v>
      </c>
      <c r="K44" s="161">
        <f>IF(E44="","",MAX($K$5:K43)+0.001)</f>
        <v>11.012999999999993</v>
      </c>
    </row>
    <row r="45" spans="2:11" ht="25" customHeight="1">
      <c r="B45" s="368" t="s">
        <v>62</v>
      </c>
      <c r="C45" s="368"/>
      <c r="D45" s="368"/>
      <c r="E45" s="368"/>
      <c r="F45" s="368"/>
      <c r="G45" s="368"/>
      <c r="H45" s="95">
        <f>SUM(H3:H44)</f>
        <v>0</v>
      </c>
      <c r="I45" s="94"/>
      <c r="K45" s="161" t="str">
        <f>IF(E45="","",MAX($K$5:K44)+0.001)</f>
        <v/>
      </c>
    </row>
    <row r="46" spans="2:11" ht="25" customHeight="1">
      <c r="B46" s="45" t="s">
        <v>226</v>
      </c>
      <c r="C46" s="45" t="s">
        <v>2</v>
      </c>
      <c r="D46" s="45" t="s">
        <v>3</v>
      </c>
      <c r="E46" s="46" t="s">
        <v>4</v>
      </c>
      <c r="F46" s="95" t="s">
        <v>5</v>
      </c>
      <c r="G46" s="47" t="s">
        <v>6</v>
      </c>
      <c r="H46" s="47" t="s">
        <v>7</v>
      </c>
      <c r="I46" s="78"/>
    </row>
    <row r="47" spans="2:11" ht="25" customHeight="1">
      <c r="B47" s="368" t="s">
        <v>64</v>
      </c>
      <c r="C47" s="369"/>
      <c r="D47" s="368"/>
      <c r="E47" s="368"/>
      <c r="F47" s="368"/>
      <c r="G47" s="368"/>
      <c r="H47" s="47">
        <f>H45</f>
        <v>0</v>
      </c>
      <c r="I47" s="96"/>
      <c r="K47" s="161" t="str">
        <f>IF(E47="","",MAX($K$5:K46)+0.001)</f>
        <v/>
      </c>
    </row>
    <row r="48" spans="2:11" ht="25" customHeight="1">
      <c r="B48" s="50" t="str">
        <f t="shared" ref="B48:B76" si="2">IF(K48="","","B"&amp;TEXT(ROUND(K48,3),"0.000"))</f>
        <v/>
      </c>
      <c r="C48" s="55"/>
      <c r="D48" s="66"/>
      <c r="E48" s="55"/>
      <c r="F48" s="90"/>
      <c r="G48" s="90"/>
      <c r="H48" s="90" t="str">
        <f t="shared" ref="H48:H86" si="3">IF($F48="-","Rate Only",IF($G48="","",ROUNDUP($F48*$G48,2)))</f>
        <v/>
      </c>
      <c r="K48" s="161" t="str">
        <f>IF(E48="","",MAX($K$5:K47)+0.001)</f>
        <v/>
      </c>
    </row>
    <row r="49" spans="2:11" ht="25" customHeight="1">
      <c r="B49" s="50" t="str">
        <f t="shared" si="2"/>
        <v/>
      </c>
      <c r="C49" s="55" t="s">
        <v>92</v>
      </c>
      <c r="D49" s="87" t="s">
        <v>243</v>
      </c>
      <c r="E49" s="55"/>
      <c r="F49" s="90"/>
      <c r="G49" s="90"/>
      <c r="H49" s="90" t="str">
        <f t="shared" si="3"/>
        <v/>
      </c>
      <c r="K49" s="161" t="str">
        <f>IF(E49="","",MAX($K$5:K48)+0.001)</f>
        <v/>
      </c>
    </row>
    <row r="50" spans="2:11" ht="25" customHeight="1">
      <c r="B50" s="50" t="str">
        <f t="shared" si="2"/>
        <v/>
      </c>
      <c r="C50" s="55"/>
      <c r="D50" s="87"/>
      <c r="E50" s="55"/>
      <c r="F50" s="90"/>
      <c r="G50" s="90"/>
      <c r="H50" s="90" t="str">
        <f t="shared" si="3"/>
        <v/>
      </c>
      <c r="K50" s="161" t="str">
        <f>IF(E50="","",MAX($K$5:K49)+0.001)</f>
        <v/>
      </c>
    </row>
    <row r="51" spans="2:11" ht="25" customHeight="1">
      <c r="B51" s="50" t="str">
        <f t="shared" si="2"/>
        <v/>
      </c>
      <c r="C51" s="55"/>
      <c r="D51" s="87" t="s">
        <v>246</v>
      </c>
      <c r="E51" s="55"/>
      <c r="F51" s="90"/>
      <c r="G51" s="90"/>
      <c r="H51" s="90" t="str">
        <f t="shared" si="3"/>
        <v/>
      </c>
      <c r="K51" s="161" t="str">
        <f>IF(E51="","",MAX($K$5:K50)+0.001)</f>
        <v/>
      </c>
    </row>
    <row r="52" spans="2:11" ht="25" customHeight="1">
      <c r="B52" s="50" t="str">
        <f t="shared" si="2"/>
        <v>B11.014</v>
      </c>
      <c r="C52" s="55"/>
      <c r="D52" s="89" t="s">
        <v>363</v>
      </c>
      <c r="E52" s="55" t="s">
        <v>187</v>
      </c>
      <c r="F52" s="90">
        <v>36</v>
      </c>
      <c r="G52" s="171"/>
      <c r="H52" s="90" t="str">
        <f t="shared" si="3"/>
        <v/>
      </c>
      <c r="I52" s="93"/>
      <c r="K52" s="161">
        <f>IF(E52="","",MAX($K$5:K51)+0.001)</f>
        <v>11.013999999999992</v>
      </c>
    </row>
    <row r="53" spans="2:11" ht="25" customHeight="1">
      <c r="B53" s="50" t="str">
        <f t="shared" si="2"/>
        <v>B11.015</v>
      </c>
      <c r="C53" s="55"/>
      <c r="D53" s="89" t="s">
        <v>364</v>
      </c>
      <c r="E53" s="55" t="s">
        <v>187</v>
      </c>
      <c r="F53" s="90">
        <v>39</v>
      </c>
      <c r="G53" s="171"/>
      <c r="H53" s="90" t="str">
        <f t="shared" si="3"/>
        <v/>
      </c>
      <c r="I53" s="93"/>
      <c r="K53" s="161">
        <f>IF(E53="","",MAX($K$5:K52)+0.001)</f>
        <v>11.014999999999992</v>
      </c>
    </row>
    <row r="54" spans="2:11" ht="25" customHeight="1">
      <c r="B54" s="50" t="str">
        <f t="shared" si="2"/>
        <v/>
      </c>
      <c r="C54" s="55"/>
      <c r="D54" s="66"/>
      <c r="E54" s="55"/>
      <c r="F54" s="90"/>
      <c r="G54" s="90"/>
      <c r="H54" s="90" t="str">
        <f t="shared" si="3"/>
        <v/>
      </c>
      <c r="K54" s="161" t="str">
        <f>IF(E54="","",MAX($K$5:K53)+0.001)</f>
        <v/>
      </c>
    </row>
    <row r="55" spans="2:11" ht="25" customHeight="1">
      <c r="B55" s="50" t="str">
        <f t="shared" si="2"/>
        <v>B11.016</v>
      </c>
      <c r="C55" s="55" t="s">
        <v>259</v>
      </c>
      <c r="D55" s="102" t="s">
        <v>260</v>
      </c>
      <c r="E55" s="55" t="s">
        <v>14</v>
      </c>
      <c r="F55" s="90">
        <v>1</v>
      </c>
      <c r="G55" s="171"/>
      <c r="H55" s="90" t="str">
        <f t="shared" si="3"/>
        <v/>
      </c>
      <c r="I55" s="93"/>
      <c r="K55" s="161">
        <f>IF(E55="","",MAX($K$5:K54)+0.001)</f>
        <v>11.015999999999991</v>
      </c>
    </row>
    <row r="56" spans="2:11" ht="25" customHeight="1">
      <c r="B56" s="50" t="str">
        <f t="shared" si="2"/>
        <v/>
      </c>
      <c r="C56" s="55"/>
      <c r="D56" s="66"/>
      <c r="E56" s="55"/>
      <c r="F56" s="90"/>
      <c r="G56" s="90"/>
      <c r="H56" s="90" t="str">
        <f t="shared" si="3"/>
        <v/>
      </c>
      <c r="K56" s="161" t="str">
        <f>IF(E56="","",MAX($K$5:K55)+0.001)</f>
        <v/>
      </c>
    </row>
    <row r="57" spans="2:11" ht="30">
      <c r="B57" s="50" t="str">
        <f t="shared" si="2"/>
        <v/>
      </c>
      <c r="C57" s="55" t="s">
        <v>261</v>
      </c>
      <c r="D57" s="103" t="s">
        <v>262</v>
      </c>
      <c r="E57" s="55"/>
      <c r="F57" s="90"/>
      <c r="G57" s="90"/>
      <c r="H57" s="90" t="str">
        <f t="shared" si="3"/>
        <v/>
      </c>
      <c r="K57" s="161" t="str">
        <f>IF(E57="","",MAX($K$5:K56)+0.001)</f>
        <v/>
      </c>
    </row>
    <row r="58" spans="2:11" ht="25" customHeight="1">
      <c r="B58" s="50" t="str">
        <f t="shared" si="2"/>
        <v/>
      </c>
      <c r="C58" s="55"/>
      <c r="D58" s="103" t="s">
        <v>538</v>
      </c>
      <c r="E58" s="55"/>
      <c r="F58" s="90"/>
      <c r="G58" s="90"/>
      <c r="H58" s="90" t="str">
        <f t="shared" si="3"/>
        <v/>
      </c>
      <c r="K58" s="161" t="str">
        <f>IF(E58="","",MAX($K$5:K57)+0.001)</f>
        <v/>
      </c>
    </row>
    <row r="59" spans="2:11" ht="25" customHeight="1">
      <c r="B59" s="50" t="str">
        <f t="shared" si="2"/>
        <v>B11.017</v>
      </c>
      <c r="C59" s="55"/>
      <c r="D59" s="104" t="s">
        <v>584</v>
      </c>
      <c r="E59" s="55" t="s">
        <v>158</v>
      </c>
      <c r="F59" s="90">
        <v>4</v>
      </c>
      <c r="G59" s="171"/>
      <c r="H59" s="90" t="str">
        <f t="shared" si="3"/>
        <v/>
      </c>
      <c r="I59" s="93"/>
      <c r="K59" s="161">
        <f>IF(E59="","",MAX($K$5:K58)+0.001)</f>
        <v>11.016999999999991</v>
      </c>
    </row>
    <row r="60" spans="2:11" ht="25" customHeight="1">
      <c r="B60" s="50" t="str">
        <f t="shared" si="2"/>
        <v/>
      </c>
      <c r="C60" s="55"/>
      <c r="D60" s="104"/>
      <c r="E60" s="55"/>
      <c r="F60" s="90"/>
      <c r="G60" s="171"/>
      <c r="H60" s="90" t="str">
        <f t="shared" si="3"/>
        <v/>
      </c>
      <c r="I60" s="93"/>
      <c r="K60" s="161" t="str">
        <f>IF(E60="","",MAX($K$5:K59)+0.001)</f>
        <v/>
      </c>
    </row>
    <row r="61" spans="2:11" ht="25" customHeight="1">
      <c r="B61" s="50" t="str">
        <f t="shared" si="2"/>
        <v/>
      </c>
      <c r="C61" s="55" t="s">
        <v>247</v>
      </c>
      <c r="D61" s="87" t="s">
        <v>248</v>
      </c>
      <c r="E61" s="55"/>
      <c r="F61" s="90"/>
      <c r="G61" s="171"/>
      <c r="H61" s="90" t="str">
        <f t="shared" si="3"/>
        <v/>
      </c>
      <c r="K61" s="161" t="str">
        <f>IF(E61="","",MAX($K$5:K60)+0.001)</f>
        <v/>
      </c>
    </row>
    <row r="62" spans="2:11" ht="30">
      <c r="B62" s="50" t="str">
        <f t="shared" si="2"/>
        <v/>
      </c>
      <c r="C62" s="55"/>
      <c r="D62" s="97" t="s">
        <v>249</v>
      </c>
      <c r="E62" s="55"/>
      <c r="F62" s="90"/>
      <c r="G62" s="171"/>
      <c r="H62" s="90" t="str">
        <f t="shared" si="3"/>
        <v/>
      </c>
      <c r="K62" s="161" t="str">
        <f>IF(E62="","",MAX($K$5:K61)+0.001)</f>
        <v/>
      </c>
    </row>
    <row r="63" spans="2:11" ht="45">
      <c r="B63" s="50" t="str">
        <f t="shared" si="2"/>
        <v>B11.018</v>
      </c>
      <c r="C63" s="55"/>
      <c r="D63" s="89" t="s">
        <v>585</v>
      </c>
      <c r="E63" s="55" t="s">
        <v>164</v>
      </c>
      <c r="F63" s="162">
        <v>1</v>
      </c>
      <c r="G63" s="171"/>
      <c r="H63" s="90" t="str">
        <f t="shared" si="3"/>
        <v/>
      </c>
      <c r="I63" s="93"/>
      <c r="K63" s="161">
        <f>IF(E63="","",MAX($K$5:K62)+0.001)</f>
        <v>11.01799999999999</v>
      </c>
    </row>
    <row r="64" spans="2:11" ht="25" customHeight="1">
      <c r="B64" s="50" t="str">
        <f t="shared" si="2"/>
        <v/>
      </c>
      <c r="C64" s="55"/>
      <c r="D64" s="104"/>
      <c r="E64" s="55"/>
      <c r="F64" s="90"/>
      <c r="G64" s="90"/>
      <c r="H64" s="90" t="str">
        <f t="shared" si="3"/>
        <v/>
      </c>
      <c r="K64" s="161" t="str">
        <f>IF(E64="","",MAX($K$5:K63)+0.001)</f>
        <v/>
      </c>
    </row>
    <row r="65" spans="2:16384" ht="25" customHeight="1">
      <c r="B65" s="50" t="str">
        <f t="shared" si="2"/>
        <v/>
      </c>
      <c r="C65" s="55" t="s">
        <v>586</v>
      </c>
      <c r="D65" s="87" t="s">
        <v>587</v>
      </c>
      <c r="E65" s="55"/>
      <c r="F65" s="90"/>
      <c r="G65" s="90"/>
      <c r="H65" s="90" t="str">
        <f t="shared" si="3"/>
        <v/>
      </c>
      <c r="K65" s="161" t="str">
        <f>IF(E65="","",MAX($K$5:K64)+0.001)</f>
        <v/>
      </c>
    </row>
    <row r="66" spans="2:16384" ht="30">
      <c r="B66" s="50" t="str">
        <f t="shared" si="2"/>
        <v>B11.019</v>
      </c>
      <c r="C66" s="55"/>
      <c r="D66" s="89" t="s">
        <v>588</v>
      </c>
      <c r="E66" s="55" t="s">
        <v>187</v>
      </c>
      <c r="F66" s="90">
        <v>97</v>
      </c>
      <c r="G66" s="171"/>
      <c r="H66" s="90" t="str">
        <f t="shared" si="3"/>
        <v/>
      </c>
      <c r="I66" s="93"/>
      <c r="K66" s="161">
        <f>IF(E66="","",MAX($K$5:K65)+0.001)</f>
        <v>11.018999999999989</v>
      </c>
    </row>
    <row r="67" spans="2:16384" ht="25" customHeight="1">
      <c r="B67" s="50" t="str">
        <f t="shared" si="2"/>
        <v/>
      </c>
      <c r="C67" s="55"/>
      <c r="D67" s="66"/>
      <c r="E67" s="55"/>
      <c r="F67" s="90"/>
      <c r="G67" s="90"/>
      <c r="H67" s="90" t="str">
        <f t="shared" si="3"/>
        <v/>
      </c>
      <c r="K67" s="161" t="str">
        <f>IF(E67="","",MAX($K$5:K66)+0.001)</f>
        <v/>
      </c>
    </row>
    <row r="68" spans="2:16384" ht="30">
      <c r="B68" s="50"/>
      <c r="C68" s="98" t="s">
        <v>462</v>
      </c>
      <c r="D68" s="97" t="s">
        <v>273</v>
      </c>
      <c r="E68" s="55"/>
      <c r="F68" s="90"/>
      <c r="G68" s="90"/>
      <c r="H68" s="90" t="str">
        <f t="shared" si="3"/>
        <v/>
      </c>
      <c r="K68" s="161" t="str">
        <f>IF(E68="","",MAX($K$5:K67)+0.001)</f>
        <v/>
      </c>
    </row>
    <row r="69" spans="2:16384" ht="25" customHeight="1">
      <c r="B69" s="50"/>
      <c r="C69" s="55"/>
      <c r="D69" s="87"/>
      <c r="E69" s="55"/>
      <c r="F69" s="90"/>
      <c r="G69" s="90"/>
      <c r="H69" s="90" t="str">
        <f t="shared" si="3"/>
        <v/>
      </c>
      <c r="I69" s="105"/>
      <c r="J69" s="163"/>
      <c r="K69" s="161" t="str">
        <f>IF(E69="","",MAX($K$5:K68)+0.001)</f>
        <v/>
      </c>
      <c r="L69" s="72"/>
      <c r="O69" s="164"/>
      <c r="P69" s="72"/>
      <c r="Q69" s="91"/>
      <c r="R69" s="72"/>
      <c r="S69" s="72"/>
      <c r="V69" s="164"/>
      <c r="W69" s="72"/>
      <c r="X69" s="91"/>
      <c r="Y69" s="72"/>
      <c r="Z69" s="72"/>
      <c r="AC69" s="164"/>
      <c r="AD69" s="72"/>
      <c r="AE69" s="165"/>
      <c r="AF69" s="55"/>
      <c r="AG69" s="55"/>
      <c r="AH69" s="54"/>
      <c r="AI69" s="54"/>
      <c r="AJ69" s="50"/>
      <c r="AK69" s="55"/>
      <c r="AL69" s="87"/>
      <c r="AM69" s="55"/>
      <c r="AN69" s="55"/>
      <c r="AO69" s="54"/>
      <c r="AP69" s="54"/>
      <c r="AQ69" s="50"/>
      <c r="AR69" s="55"/>
      <c r="AS69" s="87"/>
      <c r="AT69" s="55"/>
      <c r="AU69" s="55"/>
      <c r="AV69" s="54"/>
      <c r="AW69" s="54"/>
      <c r="AX69" s="50"/>
      <c r="AY69" s="55"/>
      <c r="AZ69" s="87"/>
      <c r="BA69" s="55"/>
      <c r="BB69" s="55"/>
      <c r="BC69" s="54"/>
      <c r="BD69" s="54"/>
      <c r="BE69" s="50"/>
      <c r="BF69" s="55"/>
      <c r="BG69" s="87"/>
      <c r="BH69" s="55"/>
      <c r="BI69" s="55"/>
      <c r="BJ69" s="54"/>
      <c r="BK69" s="54"/>
      <c r="BL69" s="50"/>
      <c r="BM69" s="55"/>
      <c r="BN69" s="87"/>
      <c r="BO69" s="55"/>
      <c r="BP69" s="55"/>
      <c r="BQ69" s="54"/>
      <c r="BR69" s="54"/>
      <c r="BS69" s="50"/>
      <c r="BT69" s="55"/>
      <c r="BU69" s="87"/>
      <c r="BV69" s="55"/>
      <c r="BW69" s="55"/>
      <c r="BX69" s="54"/>
      <c r="BY69" s="54"/>
      <c r="BZ69" s="50"/>
      <c r="CA69" s="55"/>
      <c r="CB69" s="87"/>
      <c r="CC69" s="55"/>
      <c r="CD69" s="55"/>
      <c r="CE69" s="54"/>
      <c r="CF69" s="54"/>
      <c r="CG69" s="50"/>
      <c r="CH69" s="55"/>
      <c r="CI69" s="87"/>
      <c r="CJ69" s="55"/>
      <c r="CK69" s="55"/>
      <c r="CL69" s="54"/>
      <c r="CM69" s="54"/>
      <c r="CN69" s="50"/>
      <c r="CO69" s="55"/>
      <c r="CP69" s="87"/>
      <c r="CQ69" s="55"/>
      <c r="CR69" s="55"/>
      <c r="CS69" s="54"/>
      <c r="CT69" s="54"/>
      <c r="CU69" s="50"/>
      <c r="CV69" s="55"/>
      <c r="CW69" s="87"/>
      <c r="CX69" s="55"/>
      <c r="CY69" s="55"/>
      <c r="CZ69" s="54"/>
      <c r="DA69" s="54"/>
      <c r="DB69" s="50"/>
      <c r="DC69" s="55"/>
      <c r="DD69" s="87"/>
      <c r="DE69" s="55"/>
      <c r="DF69" s="55"/>
      <c r="DG69" s="54"/>
      <c r="DH69" s="54"/>
      <c r="DI69" s="50"/>
      <c r="DJ69" s="55"/>
      <c r="DK69" s="87"/>
      <c r="DL69" s="55"/>
      <c r="DM69" s="55"/>
      <c r="DN69" s="54"/>
      <c r="DO69" s="54"/>
      <c r="DP69" s="50"/>
      <c r="DQ69" s="55"/>
      <c r="DR69" s="87"/>
      <c r="DS69" s="55"/>
      <c r="DT69" s="55"/>
      <c r="DU69" s="54"/>
      <c r="DV69" s="54"/>
      <c r="DW69" s="50"/>
      <c r="DX69" s="55"/>
      <c r="DY69" s="87"/>
      <c r="DZ69" s="55"/>
      <c r="EA69" s="55"/>
      <c r="EB69" s="54"/>
      <c r="EC69" s="54"/>
      <c r="ED69" s="50"/>
      <c r="EE69" s="55"/>
      <c r="EF69" s="87"/>
      <c r="EG69" s="55"/>
      <c r="EH69" s="55"/>
      <c r="EI69" s="54"/>
      <c r="EJ69" s="54"/>
      <c r="EK69" s="50"/>
      <c r="EL69" s="55"/>
      <c r="EM69" s="87"/>
      <c r="EN69" s="55"/>
      <c r="EO69" s="55"/>
      <c r="EP69" s="54"/>
      <c r="EQ69" s="54"/>
      <c r="ER69" s="50"/>
      <c r="ES69" s="55"/>
      <c r="ET69" s="87"/>
      <c r="EU69" s="55"/>
      <c r="EV69" s="55"/>
      <c r="EW69" s="54"/>
      <c r="EX69" s="54"/>
      <c r="EY69" s="50"/>
      <c r="EZ69" s="55"/>
      <c r="FA69" s="87"/>
      <c r="FB69" s="55"/>
      <c r="FC69" s="55"/>
      <c r="FD69" s="54"/>
      <c r="FE69" s="54"/>
      <c r="FF69" s="50"/>
      <c r="FG69" s="55"/>
      <c r="FH69" s="87"/>
      <c r="FI69" s="55"/>
      <c r="FJ69" s="55"/>
      <c r="FK69" s="54"/>
      <c r="FL69" s="54"/>
      <c r="FM69" s="50"/>
      <c r="FN69" s="55"/>
      <c r="FO69" s="87"/>
      <c r="FP69" s="55"/>
      <c r="FQ69" s="55"/>
      <c r="FR69" s="54"/>
      <c r="FS69" s="54"/>
      <c r="FT69" s="50"/>
      <c r="FU69" s="55"/>
      <c r="FV69" s="87"/>
      <c r="FW69" s="55"/>
      <c r="FX69" s="55"/>
      <c r="FY69" s="54"/>
      <c r="FZ69" s="54"/>
      <c r="GA69" s="50"/>
      <c r="GB69" s="55"/>
      <c r="GC69" s="87"/>
      <c r="GD69" s="55"/>
      <c r="GE69" s="55"/>
      <c r="GF69" s="54"/>
      <c r="GG69" s="54"/>
      <c r="GH69" s="50"/>
      <c r="GI69" s="55"/>
      <c r="GJ69" s="87"/>
      <c r="GK69" s="55"/>
      <c r="GL69" s="55"/>
      <c r="GM69" s="54"/>
      <c r="GN69" s="54"/>
      <c r="GO69" s="50"/>
      <c r="GP69" s="55"/>
      <c r="GQ69" s="87"/>
      <c r="GR69" s="55"/>
      <c r="GS69" s="55"/>
      <c r="GT69" s="54"/>
      <c r="GU69" s="54"/>
      <c r="GV69" s="50"/>
      <c r="GW69" s="55"/>
      <c r="GX69" s="87"/>
      <c r="GY69" s="55"/>
      <c r="GZ69" s="55"/>
      <c r="HA69" s="54"/>
      <c r="HB69" s="54"/>
      <c r="HC69" s="50"/>
      <c r="HD69" s="55"/>
      <c r="HE69" s="87"/>
      <c r="HF69" s="55"/>
      <c r="HG69" s="55"/>
      <c r="HH69" s="54"/>
      <c r="HI69" s="54"/>
      <c r="HJ69" s="50"/>
      <c r="HK69" s="55"/>
      <c r="HL69" s="87"/>
      <c r="HM69" s="55"/>
      <c r="HN69" s="55"/>
      <c r="HO69" s="54"/>
      <c r="HP69" s="54"/>
      <c r="HQ69" s="50"/>
      <c r="HR69" s="55"/>
      <c r="HS69" s="87"/>
      <c r="HT69" s="55"/>
      <c r="HU69" s="55"/>
      <c r="HV69" s="54"/>
      <c r="HW69" s="54"/>
      <c r="HX69" s="50"/>
      <c r="HY69" s="55"/>
      <c r="HZ69" s="87"/>
      <c r="IA69" s="55"/>
      <c r="IB69" s="55"/>
      <c r="IC69" s="54"/>
      <c r="ID69" s="54"/>
      <c r="IE69" s="50"/>
      <c r="IF69" s="55"/>
      <c r="IG69" s="87"/>
      <c r="IH69" s="55"/>
      <c r="II69" s="55"/>
      <c r="IJ69" s="54"/>
      <c r="IK69" s="54"/>
      <c r="IL69" s="50"/>
      <c r="IM69" s="55"/>
      <c r="IN69" s="87"/>
      <c r="IO69" s="55"/>
      <c r="IP69" s="55"/>
      <c r="IQ69" s="54"/>
      <c r="IR69" s="54"/>
      <c r="IS69" s="50"/>
      <c r="IT69" s="55"/>
      <c r="IU69" s="87"/>
      <c r="IV69" s="55"/>
      <c r="IW69" s="55"/>
      <c r="IX69" s="54"/>
      <c r="IY69" s="54"/>
      <c r="IZ69" s="50"/>
      <c r="JA69" s="55"/>
      <c r="JB69" s="87"/>
      <c r="JC69" s="55"/>
      <c r="JD69" s="55"/>
      <c r="JE69" s="54"/>
      <c r="JF69" s="54"/>
      <c r="JG69" s="50"/>
      <c r="JH69" s="55"/>
      <c r="JI69" s="87"/>
      <c r="JJ69" s="55"/>
      <c r="JK69" s="55"/>
      <c r="JL69" s="54"/>
      <c r="JM69" s="54"/>
      <c r="JN69" s="50"/>
      <c r="JO69" s="55"/>
      <c r="JP69" s="87"/>
      <c r="JQ69" s="55"/>
      <c r="JR69" s="55"/>
      <c r="JS69" s="54"/>
      <c r="JT69" s="54"/>
      <c r="JU69" s="50"/>
      <c r="JV69" s="55"/>
      <c r="JW69" s="87"/>
      <c r="JX69" s="55"/>
      <c r="JY69" s="55"/>
      <c r="JZ69" s="54"/>
      <c r="KA69" s="54"/>
      <c r="KB69" s="50"/>
      <c r="KC69" s="55"/>
      <c r="KD69" s="87"/>
      <c r="KE69" s="55"/>
      <c r="KF69" s="55"/>
      <c r="KG69" s="54"/>
      <c r="KH69" s="54"/>
      <c r="KI69" s="50"/>
      <c r="KJ69" s="55"/>
      <c r="KK69" s="87"/>
      <c r="KL69" s="55"/>
      <c r="KM69" s="55"/>
      <c r="KN69" s="54"/>
      <c r="KO69" s="54"/>
      <c r="KP69" s="50"/>
      <c r="KQ69" s="55"/>
      <c r="KR69" s="87"/>
      <c r="KS69" s="55"/>
      <c r="KT69" s="55"/>
      <c r="KU69" s="54"/>
      <c r="KV69" s="54"/>
      <c r="KW69" s="50"/>
      <c r="KX69" s="55"/>
      <c r="KY69" s="87"/>
      <c r="KZ69" s="55"/>
      <c r="LA69" s="55"/>
      <c r="LB69" s="54"/>
      <c r="LC69" s="54"/>
      <c r="LD69" s="50"/>
      <c r="LE69" s="55"/>
      <c r="LF69" s="87"/>
      <c r="LG69" s="55"/>
      <c r="LH69" s="55"/>
      <c r="LI69" s="54"/>
      <c r="LJ69" s="54"/>
      <c r="LK69" s="50"/>
      <c r="LL69" s="55"/>
      <c r="LM69" s="87"/>
      <c r="LN69" s="55"/>
      <c r="LO69" s="55"/>
      <c r="LP69" s="54"/>
      <c r="LQ69" s="54"/>
      <c r="LR69" s="50"/>
      <c r="LS69" s="55"/>
      <c r="LT69" s="87"/>
      <c r="LU69" s="55"/>
      <c r="LV69" s="55"/>
      <c r="LW69" s="54"/>
      <c r="LX69" s="54"/>
      <c r="LY69" s="50"/>
      <c r="LZ69" s="55"/>
      <c r="MA69" s="87"/>
      <c r="MB69" s="55"/>
      <c r="MC69" s="55"/>
      <c r="MD69" s="54"/>
      <c r="ME69" s="54"/>
      <c r="MF69" s="50"/>
      <c r="MG69" s="55"/>
      <c r="MH69" s="87"/>
      <c r="MI69" s="55"/>
      <c r="MJ69" s="55"/>
      <c r="MK69" s="54"/>
      <c r="ML69" s="54"/>
      <c r="MM69" s="50"/>
      <c r="MN69" s="55"/>
      <c r="MO69" s="87"/>
      <c r="MP69" s="55"/>
      <c r="MQ69" s="55"/>
      <c r="MR69" s="54"/>
      <c r="MS69" s="54"/>
      <c r="MT69" s="50"/>
      <c r="MU69" s="55"/>
      <c r="MV69" s="87"/>
      <c r="MW69" s="55"/>
      <c r="MX69" s="55"/>
      <c r="MY69" s="54"/>
      <c r="MZ69" s="54"/>
      <c r="NA69" s="50"/>
      <c r="NB69" s="55"/>
      <c r="NC69" s="87"/>
      <c r="ND69" s="55"/>
      <c r="NE69" s="55"/>
      <c r="NF69" s="54"/>
      <c r="NG69" s="54"/>
      <c r="NH69" s="50"/>
      <c r="NI69" s="55"/>
      <c r="NJ69" s="87"/>
      <c r="NK69" s="55"/>
      <c r="NL69" s="55"/>
      <c r="NM69" s="54"/>
      <c r="NN69" s="54"/>
      <c r="NO69" s="50"/>
      <c r="NP69" s="55"/>
      <c r="NQ69" s="87"/>
      <c r="NR69" s="55"/>
      <c r="NS69" s="55"/>
      <c r="NT69" s="54"/>
      <c r="NU69" s="54"/>
      <c r="NV69" s="50"/>
      <c r="NW69" s="55"/>
      <c r="NX69" s="87"/>
      <c r="NY69" s="55"/>
      <c r="NZ69" s="55"/>
      <c r="OA69" s="54"/>
      <c r="OB69" s="54"/>
      <c r="OC69" s="50"/>
      <c r="OD69" s="55"/>
      <c r="OE69" s="87"/>
      <c r="OF69" s="55"/>
      <c r="OG69" s="55"/>
      <c r="OH69" s="54"/>
      <c r="OI69" s="54"/>
      <c r="OJ69" s="50"/>
      <c r="OK69" s="55"/>
      <c r="OL69" s="87"/>
      <c r="OM69" s="55"/>
      <c r="ON69" s="55"/>
      <c r="OO69" s="54"/>
      <c r="OP69" s="54"/>
      <c r="OQ69" s="50"/>
      <c r="OR69" s="55"/>
      <c r="OS69" s="87"/>
      <c r="OT69" s="55"/>
      <c r="OU69" s="55"/>
      <c r="OV69" s="54"/>
      <c r="OW69" s="54"/>
      <c r="OX69" s="50"/>
      <c r="OY69" s="55"/>
      <c r="OZ69" s="87"/>
      <c r="PA69" s="55"/>
      <c r="PB69" s="55"/>
      <c r="PC69" s="54"/>
      <c r="PD69" s="54"/>
      <c r="PE69" s="50"/>
      <c r="PF69" s="55"/>
      <c r="PG69" s="87"/>
      <c r="PH69" s="55"/>
      <c r="PI69" s="55"/>
      <c r="PJ69" s="54"/>
      <c r="PK69" s="54"/>
      <c r="PL69" s="50"/>
      <c r="PM69" s="55"/>
      <c r="PN69" s="87"/>
      <c r="PO69" s="55"/>
      <c r="PP69" s="55"/>
      <c r="PQ69" s="54"/>
      <c r="PR69" s="54"/>
      <c r="PS69" s="50"/>
      <c r="PT69" s="55"/>
      <c r="PU69" s="87"/>
      <c r="PV69" s="55"/>
      <c r="PW69" s="55"/>
      <c r="PX69" s="54"/>
      <c r="PY69" s="54"/>
      <c r="PZ69" s="50"/>
      <c r="QA69" s="55"/>
      <c r="QB69" s="87"/>
      <c r="QC69" s="55"/>
      <c r="QD69" s="55"/>
      <c r="QE69" s="54"/>
      <c r="QF69" s="54"/>
      <c r="QG69" s="50"/>
      <c r="QH69" s="55"/>
      <c r="QI69" s="87"/>
      <c r="QJ69" s="55"/>
      <c r="QK69" s="55"/>
      <c r="QL69" s="54"/>
      <c r="QM69" s="54"/>
      <c r="QN69" s="50"/>
      <c r="QO69" s="55"/>
      <c r="QP69" s="87"/>
      <c r="QQ69" s="55"/>
      <c r="QR69" s="55"/>
      <c r="QS69" s="54"/>
      <c r="QT69" s="54"/>
      <c r="QU69" s="50"/>
      <c r="QV69" s="55"/>
      <c r="QW69" s="87"/>
      <c r="QX69" s="55"/>
      <c r="QY69" s="55"/>
      <c r="QZ69" s="54"/>
      <c r="RA69" s="54"/>
      <c r="RB69" s="50"/>
      <c r="RC69" s="55"/>
      <c r="RD69" s="87"/>
      <c r="RE69" s="55"/>
      <c r="RF69" s="55"/>
      <c r="RG69" s="54"/>
      <c r="RH69" s="54"/>
      <c r="RI69" s="50"/>
      <c r="RJ69" s="55"/>
      <c r="RK69" s="87"/>
      <c r="RL69" s="55"/>
      <c r="RM69" s="55"/>
      <c r="RN69" s="54"/>
      <c r="RO69" s="54"/>
      <c r="RP69" s="50"/>
      <c r="RQ69" s="55"/>
      <c r="RR69" s="87"/>
      <c r="RS69" s="55"/>
      <c r="RT69" s="55"/>
      <c r="RU69" s="54"/>
      <c r="RV69" s="54"/>
      <c r="RW69" s="50"/>
      <c r="RX69" s="55"/>
      <c r="RY69" s="87"/>
      <c r="RZ69" s="55"/>
      <c r="SA69" s="55"/>
      <c r="SB69" s="54"/>
      <c r="SC69" s="54"/>
      <c r="SD69" s="50"/>
      <c r="SE69" s="55"/>
      <c r="SF69" s="87"/>
      <c r="SG69" s="55"/>
      <c r="SH69" s="55"/>
      <c r="SI69" s="54"/>
      <c r="SJ69" s="54"/>
      <c r="SK69" s="50"/>
      <c r="SL69" s="55"/>
      <c r="SM69" s="87"/>
      <c r="SN69" s="55"/>
      <c r="SO69" s="55"/>
      <c r="SP69" s="54"/>
      <c r="SQ69" s="54"/>
      <c r="SR69" s="50"/>
      <c r="SS69" s="55"/>
      <c r="ST69" s="87"/>
      <c r="SU69" s="55"/>
      <c r="SV69" s="55"/>
      <c r="SW69" s="54"/>
      <c r="SX69" s="54"/>
      <c r="SY69" s="50"/>
      <c r="SZ69" s="55"/>
      <c r="TA69" s="87"/>
      <c r="TB69" s="55"/>
      <c r="TC69" s="55"/>
      <c r="TD69" s="54"/>
      <c r="TE69" s="54"/>
      <c r="TF69" s="50"/>
      <c r="TG69" s="55"/>
      <c r="TH69" s="87"/>
      <c r="TI69" s="55"/>
      <c r="TJ69" s="55"/>
      <c r="TK69" s="54"/>
      <c r="TL69" s="54"/>
      <c r="TM69" s="50"/>
      <c r="TN69" s="55"/>
      <c r="TO69" s="87"/>
      <c r="TP69" s="55"/>
      <c r="TQ69" s="55"/>
      <c r="TR69" s="54"/>
      <c r="TS69" s="54"/>
      <c r="TT69" s="50"/>
      <c r="TU69" s="55"/>
      <c r="TV69" s="87"/>
      <c r="TW69" s="55"/>
      <c r="TX69" s="55"/>
      <c r="TY69" s="54"/>
      <c r="TZ69" s="54"/>
      <c r="UA69" s="50"/>
      <c r="UB69" s="55"/>
      <c r="UC69" s="87"/>
      <c r="UD69" s="55"/>
      <c r="UE69" s="55"/>
      <c r="UF69" s="54"/>
      <c r="UG69" s="54"/>
      <c r="UH69" s="50"/>
      <c r="UI69" s="55"/>
      <c r="UJ69" s="87"/>
      <c r="UK69" s="55"/>
      <c r="UL69" s="55"/>
      <c r="UM69" s="54"/>
      <c r="UN69" s="54"/>
      <c r="UO69" s="50"/>
      <c r="UP69" s="55"/>
      <c r="UQ69" s="87"/>
      <c r="UR69" s="55"/>
      <c r="US69" s="55"/>
      <c r="UT69" s="54"/>
      <c r="UU69" s="54"/>
      <c r="UV69" s="50"/>
      <c r="UW69" s="55"/>
      <c r="UX69" s="87"/>
      <c r="UY69" s="55"/>
      <c r="UZ69" s="55"/>
      <c r="VA69" s="54"/>
      <c r="VB69" s="54"/>
      <c r="VC69" s="50"/>
      <c r="VD69" s="55"/>
      <c r="VE69" s="87"/>
      <c r="VF69" s="55"/>
      <c r="VG69" s="55"/>
      <c r="VH69" s="54"/>
      <c r="VI69" s="54"/>
      <c r="VJ69" s="50"/>
      <c r="VK69" s="55"/>
      <c r="VL69" s="87"/>
      <c r="VM69" s="55"/>
      <c r="VN69" s="55"/>
      <c r="VO69" s="54"/>
      <c r="VP69" s="54"/>
      <c r="VQ69" s="50"/>
      <c r="VR69" s="55"/>
      <c r="VS69" s="87"/>
      <c r="VT69" s="55"/>
      <c r="VU69" s="55"/>
      <c r="VV69" s="54"/>
      <c r="VW69" s="54"/>
      <c r="VX69" s="50"/>
      <c r="VY69" s="55"/>
      <c r="VZ69" s="87"/>
      <c r="WA69" s="55"/>
      <c r="WB69" s="55"/>
      <c r="WC69" s="54"/>
      <c r="WD69" s="54"/>
      <c r="WE69" s="50"/>
      <c r="WF69" s="55"/>
      <c r="WG69" s="87"/>
      <c r="WH69" s="55"/>
      <c r="WI69" s="55"/>
      <c r="WJ69" s="54"/>
      <c r="WK69" s="54"/>
      <c r="WL69" s="50"/>
      <c r="WM69" s="55"/>
      <c r="WN69" s="87"/>
      <c r="WO69" s="55"/>
      <c r="WP69" s="55"/>
      <c r="WQ69" s="54"/>
      <c r="WR69" s="54"/>
      <c r="WS69" s="50"/>
      <c r="WT69" s="55"/>
      <c r="WU69" s="87"/>
      <c r="WV69" s="55"/>
      <c r="WW69" s="55"/>
      <c r="WX69" s="54"/>
      <c r="WY69" s="54"/>
      <c r="WZ69" s="50"/>
      <c r="XA69" s="55"/>
      <c r="XB69" s="87"/>
      <c r="XC69" s="55"/>
      <c r="XD69" s="55"/>
      <c r="XE69" s="54"/>
      <c r="XF69" s="54"/>
      <c r="XG69" s="50"/>
      <c r="XH69" s="55"/>
      <c r="XI69" s="87"/>
      <c r="XJ69" s="55"/>
      <c r="XK69" s="55"/>
      <c r="XL69" s="54"/>
      <c r="XM69" s="54"/>
      <c r="XN69" s="50"/>
      <c r="XO69" s="55"/>
      <c r="XP69" s="87"/>
      <c r="XQ69" s="55"/>
      <c r="XR69" s="55"/>
      <c r="XS69" s="54"/>
      <c r="XT69" s="54"/>
      <c r="XU69" s="50"/>
      <c r="XV69" s="55"/>
      <c r="XW69" s="87"/>
      <c r="XX69" s="55"/>
      <c r="XY69" s="55"/>
      <c r="XZ69" s="54"/>
      <c r="YA69" s="54"/>
      <c r="YB69" s="50"/>
      <c r="YC69" s="55"/>
      <c r="YD69" s="87"/>
      <c r="YE69" s="55"/>
      <c r="YF69" s="55"/>
      <c r="YG69" s="54"/>
      <c r="YH69" s="54"/>
      <c r="YI69" s="50"/>
      <c r="YJ69" s="55"/>
      <c r="YK69" s="87"/>
      <c r="YL69" s="55"/>
      <c r="YM69" s="55"/>
      <c r="YN69" s="54"/>
      <c r="YO69" s="54"/>
      <c r="YP69" s="50"/>
      <c r="YQ69" s="55"/>
      <c r="YR69" s="87"/>
      <c r="YS69" s="55"/>
      <c r="YT69" s="55"/>
      <c r="YU69" s="54"/>
      <c r="YV69" s="54"/>
      <c r="YW69" s="50"/>
      <c r="YX69" s="55"/>
      <c r="YY69" s="87"/>
      <c r="YZ69" s="55"/>
      <c r="ZA69" s="55"/>
      <c r="ZB69" s="54"/>
      <c r="ZC69" s="54"/>
      <c r="ZD69" s="50"/>
      <c r="ZE69" s="55"/>
      <c r="ZF69" s="87"/>
      <c r="ZG69" s="55"/>
      <c r="ZH69" s="55"/>
      <c r="ZI69" s="54"/>
      <c r="ZJ69" s="54"/>
      <c r="ZK69" s="50"/>
      <c r="ZL69" s="55"/>
      <c r="ZM69" s="87"/>
      <c r="ZN69" s="55"/>
      <c r="ZO69" s="55"/>
      <c r="ZP69" s="54"/>
      <c r="ZQ69" s="54"/>
      <c r="ZR69" s="50"/>
      <c r="ZS69" s="55"/>
      <c r="ZT69" s="87"/>
      <c r="ZU69" s="55"/>
      <c r="ZV69" s="55"/>
      <c r="ZW69" s="54"/>
      <c r="ZX69" s="54"/>
      <c r="ZY69" s="50"/>
      <c r="ZZ69" s="55"/>
      <c r="AAA69" s="87"/>
      <c r="AAB69" s="55"/>
      <c r="AAC69" s="55"/>
      <c r="AAD69" s="54"/>
      <c r="AAE69" s="54"/>
      <c r="AAF69" s="50"/>
      <c r="AAG69" s="55"/>
      <c r="AAH69" s="87"/>
      <c r="AAI69" s="55"/>
      <c r="AAJ69" s="55"/>
      <c r="AAK69" s="54"/>
      <c r="AAL69" s="54"/>
      <c r="AAM69" s="50"/>
      <c r="AAN69" s="55"/>
      <c r="AAO69" s="87"/>
      <c r="AAP69" s="55"/>
      <c r="AAQ69" s="55"/>
      <c r="AAR69" s="54"/>
      <c r="AAS69" s="54"/>
      <c r="AAT69" s="50"/>
      <c r="AAU69" s="55"/>
      <c r="AAV69" s="87"/>
      <c r="AAW69" s="55"/>
      <c r="AAX69" s="55"/>
      <c r="AAY69" s="54"/>
      <c r="AAZ69" s="54"/>
      <c r="ABA69" s="50"/>
      <c r="ABB69" s="55"/>
      <c r="ABC69" s="87"/>
      <c r="ABD69" s="55"/>
      <c r="ABE69" s="55"/>
      <c r="ABF69" s="54"/>
      <c r="ABG69" s="54"/>
      <c r="ABH69" s="50"/>
      <c r="ABI69" s="55"/>
      <c r="ABJ69" s="87"/>
      <c r="ABK69" s="55"/>
      <c r="ABL69" s="55"/>
      <c r="ABM69" s="54"/>
      <c r="ABN69" s="54"/>
      <c r="ABO69" s="50"/>
      <c r="ABP69" s="55"/>
      <c r="ABQ69" s="87"/>
      <c r="ABR69" s="55"/>
      <c r="ABS69" s="55"/>
      <c r="ABT69" s="54"/>
      <c r="ABU69" s="54"/>
      <c r="ABV69" s="50"/>
      <c r="ABW69" s="55"/>
      <c r="ABX69" s="87"/>
      <c r="ABY69" s="55"/>
      <c r="ABZ69" s="55"/>
      <c r="ACA69" s="54"/>
      <c r="ACB69" s="54"/>
      <c r="ACC69" s="50"/>
      <c r="ACD69" s="55"/>
      <c r="ACE69" s="87"/>
      <c r="ACF69" s="55"/>
      <c r="ACG69" s="55"/>
      <c r="ACH69" s="54"/>
      <c r="ACI69" s="54"/>
      <c r="ACJ69" s="50"/>
      <c r="ACK69" s="55"/>
      <c r="ACL69" s="87"/>
      <c r="ACM69" s="55"/>
      <c r="ACN69" s="55"/>
      <c r="ACO69" s="54"/>
      <c r="ACP69" s="54"/>
      <c r="ACQ69" s="50"/>
      <c r="ACR69" s="55"/>
      <c r="ACS69" s="87"/>
      <c r="ACT69" s="55"/>
      <c r="ACU69" s="55"/>
      <c r="ACV69" s="54"/>
      <c r="ACW69" s="54"/>
      <c r="ACX69" s="50"/>
      <c r="ACY69" s="55"/>
      <c r="ACZ69" s="87"/>
      <c r="ADA69" s="55"/>
      <c r="ADB69" s="55"/>
      <c r="ADC69" s="54"/>
      <c r="ADD69" s="54"/>
      <c r="ADE69" s="50"/>
      <c r="ADF69" s="55"/>
      <c r="ADG69" s="87"/>
      <c r="ADH69" s="55"/>
      <c r="ADI69" s="55"/>
      <c r="ADJ69" s="54"/>
      <c r="ADK69" s="54"/>
      <c r="ADL69" s="50"/>
      <c r="ADM69" s="55"/>
      <c r="ADN69" s="87"/>
      <c r="ADO69" s="55"/>
      <c r="ADP69" s="55"/>
      <c r="ADQ69" s="54"/>
      <c r="ADR69" s="54"/>
      <c r="ADS69" s="50"/>
      <c r="ADT69" s="55"/>
      <c r="ADU69" s="87"/>
      <c r="ADV69" s="55"/>
      <c r="ADW69" s="55"/>
      <c r="ADX69" s="54"/>
      <c r="ADY69" s="54"/>
      <c r="ADZ69" s="50"/>
      <c r="AEA69" s="55"/>
      <c r="AEB69" s="87"/>
      <c r="AEC69" s="55"/>
      <c r="AED69" s="55"/>
      <c r="AEE69" s="54"/>
      <c r="AEF69" s="54"/>
      <c r="AEG69" s="50"/>
      <c r="AEH69" s="55"/>
      <c r="AEI69" s="87"/>
      <c r="AEJ69" s="55"/>
      <c r="AEK69" s="55"/>
      <c r="AEL69" s="54"/>
      <c r="AEM69" s="54"/>
      <c r="AEN69" s="50"/>
      <c r="AEO69" s="55"/>
      <c r="AEP69" s="87"/>
      <c r="AEQ69" s="55"/>
      <c r="AER69" s="55"/>
      <c r="AES69" s="54"/>
      <c r="AET69" s="54"/>
      <c r="AEU69" s="50"/>
      <c r="AEV69" s="55"/>
      <c r="AEW69" s="87"/>
      <c r="AEX69" s="55"/>
      <c r="AEY69" s="55"/>
      <c r="AEZ69" s="54"/>
      <c r="AFA69" s="54"/>
      <c r="AFB69" s="50"/>
      <c r="AFC69" s="55"/>
      <c r="AFD69" s="87"/>
      <c r="AFE69" s="55"/>
      <c r="AFF69" s="55"/>
      <c r="AFG69" s="54"/>
      <c r="AFH69" s="54"/>
      <c r="AFI69" s="50"/>
      <c r="AFJ69" s="55"/>
      <c r="AFK69" s="87"/>
      <c r="AFL69" s="55"/>
      <c r="AFM69" s="55"/>
      <c r="AFN69" s="54"/>
      <c r="AFO69" s="54"/>
      <c r="AFP69" s="50"/>
      <c r="AFQ69" s="55"/>
      <c r="AFR69" s="87"/>
      <c r="AFS69" s="55"/>
      <c r="AFT69" s="55"/>
      <c r="AFU69" s="54"/>
      <c r="AFV69" s="54"/>
      <c r="AFW69" s="50"/>
      <c r="AFX69" s="55"/>
      <c r="AFY69" s="87"/>
      <c r="AFZ69" s="55"/>
      <c r="AGA69" s="55"/>
      <c r="AGB69" s="54"/>
      <c r="AGC69" s="54"/>
      <c r="AGD69" s="50"/>
      <c r="AGE69" s="55"/>
      <c r="AGF69" s="87"/>
      <c r="AGG69" s="55"/>
      <c r="AGH69" s="55"/>
      <c r="AGI69" s="54"/>
      <c r="AGJ69" s="54"/>
      <c r="AGK69" s="50"/>
      <c r="AGL69" s="55"/>
      <c r="AGM69" s="87"/>
      <c r="AGN69" s="55"/>
      <c r="AGO69" s="55"/>
      <c r="AGP69" s="54"/>
      <c r="AGQ69" s="54"/>
      <c r="AGR69" s="50"/>
      <c r="AGS69" s="55"/>
      <c r="AGT69" s="87"/>
      <c r="AGU69" s="55"/>
      <c r="AGV69" s="55"/>
      <c r="AGW69" s="54"/>
      <c r="AGX69" s="54"/>
      <c r="AGY69" s="50"/>
      <c r="AGZ69" s="55"/>
      <c r="AHA69" s="87"/>
      <c r="AHB69" s="55"/>
      <c r="AHC69" s="55"/>
      <c r="AHD69" s="54"/>
      <c r="AHE69" s="54"/>
      <c r="AHF69" s="50"/>
      <c r="AHG69" s="55"/>
      <c r="AHH69" s="87"/>
      <c r="AHI69" s="55"/>
      <c r="AHJ69" s="55"/>
      <c r="AHK69" s="54"/>
      <c r="AHL69" s="54"/>
      <c r="AHM69" s="50"/>
      <c r="AHN69" s="55"/>
      <c r="AHO69" s="87"/>
      <c r="AHP69" s="55"/>
      <c r="AHQ69" s="55"/>
      <c r="AHR69" s="54"/>
      <c r="AHS69" s="54"/>
      <c r="AHT69" s="50"/>
      <c r="AHU69" s="55"/>
      <c r="AHV69" s="87"/>
      <c r="AHW69" s="55"/>
      <c r="AHX69" s="55"/>
      <c r="AHY69" s="54"/>
      <c r="AHZ69" s="54"/>
      <c r="AIA69" s="50"/>
      <c r="AIB69" s="55"/>
      <c r="AIC69" s="87"/>
      <c r="AID69" s="55"/>
      <c r="AIE69" s="55"/>
      <c r="AIF69" s="54"/>
      <c r="AIG69" s="54"/>
      <c r="AIH69" s="50"/>
      <c r="AII69" s="55"/>
      <c r="AIJ69" s="87"/>
      <c r="AIK69" s="55"/>
      <c r="AIL69" s="55"/>
      <c r="AIM69" s="54"/>
      <c r="AIN69" s="54"/>
      <c r="AIO69" s="50"/>
      <c r="AIP69" s="55"/>
      <c r="AIQ69" s="87"/>
      <c r="AIR69" s="55"/>
      <c r="AIS69" s="55"/>
      <c r="AIT69" s="54"/>
      <c r="AIU69" s="54"/>
      <c r="AIV69" s="50"/>
      <c r="AIW69" s="55"/>
      <c r="AIX69" s="87"/>
      <c r="AIY69" s="55"/>
      <c r="AIZ69" s="55"/>
      <c r="AJA69" s="54"/>
      <c r="AJB69" s="54"/>
      <c r="AJC69" s="50"/>
      <c r="AJD69" s="55"/>
      <c r="AJE69" s="87"/>
      <c r="AJF69" s="55"/>
      <c r="AJG69" s="55"/>
      <c r="AJH69" s="54"/>
      <c r="AJI69" s="54"/>
      <c r="AJJ69" s="50"/>
      <c r="AJK69" s="55"/>
      <c r="AJL69" s="87"/>
      <c r="AJM69" s="55"/>
      <c r="AJN69" s="55"/>
      <c r="AJO69" s="54"/>
      <c r="AJP69" s="54"/>
      <c r="AJQ69" s="50"/>
      <c r="AJR69" s="55"/>
      <c r="AJS69" s="87"/>
      <c r="AJT69" s="55"/>
      <c r="AJU69" s="55"/>
      <c r="AJV69" s="54"/>
      <c r="AJW69" s="54"/>
      <c r="AJX69" s="50"/>
      <c r="AJY69" s="55"/>
      <c r="AJZ69" s="87"/>
      <c r="AKA69" s="55"/>
      <c r="AKB69" s="55"/>
      <c r="AKC69" s="54"/>
      <c r="AKD69" s="54"/>
      <c r="AKE69" s="50"/>
      <c r="AKF69" s="55"/>
      <c r="AKG69" s="87"/>
      <c r="AKH69" s="55"/>
      <c r="AKI69" s="55"/>
      <c r="AKJ69" s="54"/>
      <c r="AKK69" s="54"/>
      <c r="AKL69" s="50"/>
      <c r="AKM69" s="55"/>
      <c r="AKN69" s="87"/>
      <c r="AKO69" s="55"/>
      <c r="AKP69" s="55"/>
      <c r="AKQ69" s="54"/>
      <c r="AKR69" s="54"/>
      <c r="AKS69" s="50"/>
      <c r="AKT69" s="55"/>
      <c r="AKU69" s="87"/>
      <c r="AKV69" s="55"/>
      <c r="AKW69" s="55"/>
      <c r="AKX69" s="54"/>
      <c r="AKY69" s="54"/>
      <c r="AKZ69" s="50"/>
      <c r="ALA69" s="55"/>
      <c r="ALB69" s="87"/>
      <c r="ALC69" s="55"/>
      <c r="ALD69" s="55"/>
      <c r="ALE69" s="54"/>
      <c r="ALF69" s="54"/>
      <c r="ALG69" s="50"/>
      <c r="ALH69" s="55"/>
      <c r="ALI69" s="87"/>
      <c r="ALJ69" s="55"/>
      <c r="ALK69" s="55"/>
      <c r="ALL69" s="54"/>
      <c r="ALM69" s="54"/>
      <c r="ALN69" s="50"/>
      <c r="ALO69" s="55"/>
      <c r="ALP69" s="87"/>
      <c r="ALQ69" s="55"/>
      <c r="ALR69" s="55"/>
      <c r="ALS69" s="54"/>
      <c r="ALT69" s="54"/>
      <c r="ALU69" s="50"/>
      <c r="ALV69" s="55"/>
      <c r="ALW69" s="87"/>
      <c r="ALX69" s="55"/>
      <c r="ALY69" s="55"/>
      <c r="ALZ69" s="54"/>
      <c r="AMA69" s="54"/>
      <c r="AMB69" s="50"/>
      <c r="AMC69" s="55"/>
      <c r="AMD69" s="87"/>
      <c r="AME69" s="55"/>
      <c r="AMF69" s="55"/>
      <c r="AMG69" s="54"/>
      <c r="AMH69" s="54"/>
      <c r="AMI69" s="50"/>
      <c r="AMJ69" s="55"/>
      <c r="AMK69" s="87"/>
      <c r="AML69" s="55"/>
      <c r="AMM69" s="55"/>
      <c r="AMN69" s="54"/>
      <c r="AMO69" s="54"/>
      <c r="AMP69" s="50"/>
      <c r="AMQ69" s="55"/>
      <c r="AMR69" s="87"/>
      <c r="AMS69" s="55"/>
      <c r="AMT69" s="55"/>
      <c r="AMU69" s="54"/>
      <c r="AMV69" s="54"/>
      <c r="AMW69" s="50"/>
      <c r="AMX69" s="55"/>
      <c r="AMY69" s="87"/>
      <c r="AMZ69" s="55"/>
      <c r="ANA69" s="55"/>
      <c r="ANB69" s="54"/>
      <c r="ANC69" s="54"/>
      <c r="AND69" s="50"/>
      <c r="ANE69" s="55"/>
      <c r="ANF69" s="87"/>
      <c r="ANG69" s="55"/>
      <c r="ANH69" s="55"/>
      <c r="ANI69" s="54"/>
      <c r="ANJ69" s="54"/>
      <c r="ANK69" s="50"/>
      <c r="ANL69" s="55"/>
      <c r="ANM69" s="87"/>
      <c r="ANN69" s="55"/>
      <c r="ANO69" s="55"/>
      <c r="ANP69" s="54"/>
      <c r="ANQ69" s="54"/>
      <c r="ANR69" s="50"/>
      <c r="ANS69" s="55"/>
      <c r="ANT69" s="87"/>
      <c r="ANU69" s="55"/>
      <c r="ANV69" s="55"/>
      <c r="ANW69" s="54"/>
      <c r="ANX69" s="54"/>
      <c r="ANY69" s="50"/>
      <c r="ANZ69" s="55"/>
      <c r="AOA69" s="87"/>
      <c r="AOB69" s="55"/>
      <c r="AOC69" s="55"/>
      <c r="AOD69" s="54"/>
      <c r="AOE69" s="54"/>
      <c r="AOF69" s="50"/>
      <c r="AOG69" s="55"/>
      <c r="AOH69" s="87"/>
      <c r="AOI69" s="55"/>
      <c r="AOJ69" s="55"/>
      <c r="AOK69" s="54"/>
      <c r="AOL69" s="54"/>
      <c r="AOM69" s="50"/>
      <c r="AON69" s="55"/>
      <c r="AOO69" s="87"/>
      <c r="AOP69" s="55"/>
      <c r="AOQ69" s="55"/>
      <c r="AOR69" s="54"/>
      <c r="AOS69" s="54"/>
      <c r="AOT69" s="50"/>
      <c r="AOU69" s="55"/>
      <c r="AOV69" s="87"/>
      <c r="AOW69" s="55"/>
      <c r="AOX69" s="55"/>
      <c r="AOY69" s="54"/>
      <c r="AOZ69" s="54"/>
      <c r="APA69" s="50"/>
      <c r="APB69" s="55"/>
      <c r="APC69" s="87"/>
      <c r="APD69" s="55"/>
      <c r="APE69" s="55"/>
      <c r="APF69" s="54"/>
      <c r="APG69" s="54"/>
      <c r="APH69" s="50"/>
      <c r="API69" s="55"/>
      <c r="APJ69" s="87"/>
      <c r="APK69" s="55"/>
      <c r="APL69" s="55"/>
      <c r="APM69" s="54"/>
      <c r="APN69" s="54"/>
      <c r="APO69" s="50"/>
      <c r="APP69" s="55"/>
      <c r="APQ69" s="87"/>
      <c r="APR69" s="55"/>
      <c r="APS69" s="55"/>
      <c r="APT69" s="54"/>
      <c r="APU69" s="54"/>
      <c r="APV69" s="50"/>
      <c r="APW69" s="55"/>
      <c r="APX69" s="87"/>
      <c r="APY69" s="55"/>
      <c r="APZ69" s="55"/>
      <c r="AQA69" s="54"/>
      <c r="AQB69" s="54"/>
      <c r="AQC69" s="50"/>
      <c r="AQD69" s="55"/>
      <c r="AQE69" s="87"/>
      <c r="AQF69" s="55"/>
      <c r="AQG69" s="55"/>
      <c r="AQH69" s="54"/>
      <c r="AQI69" s="54"/>
      <c r="AQJ69" s="50"/>
      <c r="AQK69" s="55"/>
      <c r="AQL69" s="87"/>
      <c r="AQM69" s="55"/>
      <c r="AQN69" s="55"/>
      <c r="AQO69" s="54"/>
      <c r="AQP69" s="54"/>
      <c r="AQQ69" s="50"/>
      <c r="AQR69" s="55"/>
      <c r="AQS69" s="87"/>
      <c r="AQT69" s="55"/>
      <c r="AQU69" s="55"/>
      <c r="AQV69" s="54"/>
      <c r="AQW69" s="54"/>
      <c r="AQX69" s="50"/>
      <c r="AQY69" s="55"/>
      <c r="AQZ69" s="87"/>
      <c r="ARA69" s="55"/>
      <c r="ARB69" s="55"/>
      <c r="ARC69" s="54"/>
      <c r="ARD69" s="54"/>
      <c r="ARE69" s="50"/>
      <c r="ARF69" s="55"/>
      <c r="ARG69" s="87"/>
      <c r="ARH69" s="55"/>
      <c r="ARI69" s="55"/>
      <c r="ARJ69" s="54"/>
      <c r="ARK69" s="54"/>
      <c r="ARL69" s="50"/>
      <c r="ARM69" s="55"/>
      <c r="ARN69" s="87"/>
      <c r="ARO69" s="55"/>
      <c r="ARP69" s="55"/>
      <c r="ARQ69" s="54"/>
      <c r="ARR69" s="54"/>
      <c r="ARS69" s="50"/>
      <c r="ART69" s="55"/>
      <c r="ARU69" s="87"/>
      <c r="ARV69" s="55"/>
      <c r="ARW69" s="55"/>
      <c r="ARX69" s="54"/>
      <c r="ARY69" s="54"/>
      <c r="ARZ69" s="50"/>
      <c r="ASA69" s="55"/>
      <c r="ASB69" s="87"/>
      <c r="ASC69" s="55"/>
      <c r="ASD69" s="55"/>
      <c r="ASE69" s="54"/>
      <c r="ASF69" s="54"/>
      <c r="ASG69" s="50"/>
      <c r="ASH69" s="55"/>
      <c r="ASI69" s="87"/>
      <c r="ASJ69" s="55"/>
      <c r="ASK69" s="55"/>
      <c r="ASL69" s="54"/>
      <c r="ASM69" s="54"/>
      <c r="ASN69" s="50"/>
      <c r="ASO69" s="55"/>
      <c r="ASP69" s="87"/>
      <c r="ASQ69" s="55"/>
      <c r="ASR69" s="55"/>
      <c r="ASS69" s="54"/>
      <c r="AST69" s="54"/>
      <c r="ASU69" s="50"/>
      <c r="ASV69" s="55"/>
      <c r="ASW69" s="87"/>
      <c r="ASX69" s="55"/>
      <c r="ASY69" s="55"/>
      <c r="ASZ69" s="54"/>
      <c r="ATA69" s="54"/>
      <c r="ATB69" s="50"/>
      <c r="ATC69" s="55"/>
      <c r="ATD69" s="87"/>
      <c r="ATE69" s="55"/>
      <c r="ATF69" s="55"/>
      <c r="ATG69" s="54"/>
      <c r="ATH69" s="54"/>
      <c r="ATI69" s="50"/>
      <c r="ATJ69" s="55"/>
      <c r="ATK69" s="87"/>
      <c r="ATL69" s="55"/>
      <c r="ATM69" s="55"/>
      <c r="ATN69" s="54"/>
      <c r="ATO69" s="54"/>
      <c r="ATP69" s="50"/>
      <c r="ATQ69" s="55"/>
      <c r="ATR69" s="87"/>
      <c r="ATS69" s="55"/>
      <c r="ATT69" s="55"/>
      <c r="ATU69" s="54"/>
      <c r="ATV69" s="54"/>
      <c r="ATW69" s="50"/>
      <c r="ATX69" s="55"/>
      <c r="ATY69" s="87"/>
      <c r="ATZ69" s="55"/>
      <c r="AUA69" s="55"/>
      <c r="AUB69" s="54"/>
      <c r="AUC69" s="54"/>
      <c r="AUD69" s="50"/>
      <c r="AUE69" s="55"/>
      <c r="AUF69" s="87"/>
      <c r="AUG69" s="55"/>
      <c r="AUH69" s="55"/>
      <c r="AUI69" s="54"/>
      <c r="AUJ69" s="54"/>
      <c r="AUK69" s="50"/>
      <c r="AUL69" s="55"/>
      <c r="AUM69" s="87"/>
      <c r="AUN69" s="55"/>
      <c r="AUO69" s="55"/>
      <c r="AUP69" s="54"/>
      <c r="AUQ69" s="54"/>
      <c r="AUR69" s="50"/>
      <c r="AUS69" s="55"/>
      <c r="AUT69" s="87"/>
      <c r="AUU69" s="55"/>
      <c r="AUV69" s="55"/>
      <c r="AUW69" s="54"/>
      <c r="AUX69" s="54"/>
      <c r="AUY69" s="50"/>
      <c r="AUZ69" s="55"/>
      <c r="AVA69" s="87"/>
      <c r="AVB69" s="55"/>
      <c r="AVC69" s="55"/>
      <c r="AVD69" s="54"/>
      <c r="AVE69" s="54"/>
      <c r="AVF69" s="50"/>
      <c r="AVG69" s="55"/>
      <c r="AVH69" s="87"/>
      <c r="AVI69" s="55"/>
      <c r="AVJ69" s="55"/>
      <c r="AVK69" s="54"/>
      <c r="AVL69" s="54"/>
      <c r="AVM69" s="50"/>
      <c r="AVN69" s="55"/>
      <c r="AVO69" s="87"/>
      <c r="AVP69" s="55"/>
      <c r="AVQ69" s="55"/>
      <c r="AVR69" s="54"/>
      <c r="AVS69" s="54"/>
      <c r="AVT69" s="50"/>
      <c r="AVU69" s="55"/>
      <c r="AVV69" s="87"/>
      <c r="AVW69" s="55"/>
      <c r="AVX69" s="55"/>
      <c r="AVY69" s="54"/>
      <c r="AVZ69" s="54"/>
      <c r="AWA69" s="50"/>
      <c r="AWB69" s="55"/>
      <c r="AWC69" s="87"/>
      <c r="AWD69" s="55"/>
      <c r="AWE69" s="55"/>
      <c r="AWF69" s="54"/>
      <c r="AWG69" s="54"/>
      <c r="AWH69" s="50"/>
      <c r="AWI69" s="55"/>
      <c r="AWJ69" s="87"/>
      <c r="AWK69" s="55"/>
      <c r="AWL69" s="55"/>
      <c r="AWM69" s="54"/>
      <c r="AWN69" s="54"/>
      <c r="AWO69" s="50"/>
      <c r="AWP69" s="55"/>
      <c r="AWQ69" s="87"/>
      <c r="AWR69" s="55"/>
      <c r="AWS69" s="55"/>
      <c r="AWT69" s="54"/>
      <c r="AWU69" s="54"/>
      <c r="AWV69" s="50"/>
      <c r="AWW69" s="55"/>
      <c r="AWX69" s="87"/>
      <c r="AWY69" s="55"/>
      <c r="AWZ69" s="55"/>
      <c r="AXA69" s="54"/>
      <c r="AXB69" s="54"/>
      <c r="AXC69" s="50"/>
      <c r="AXD69" s="55"/>
      <c r="AXE69" s="87"/>
      <c r="AXF69" s="55"/>
      <c r="AXG69" s="55"/>
      <c r="AXH69" s="54"/>
      <c r="AXI69" s="54"/>
      <c r="AXJ69" s="50"/>
      <c r="AXK69" s="55"/>
      <c r="AXL69" s="87"/>
      <c r="AXM69" s="55"/>
      <c r="AXN69" s="55"/>
      <c r="AXO69" s="54"/>
      <c r="AXP69" s="54"/>
      <c r="AXQ69" s="50"/>
      <c r="AXR69" s="55"/>
      <c r="AXS69" s="87"/>
      <c r="AXT69" s="55"/>
      <c r="AXU69" s="55"/>
      <c r="AXV69" s="54"/>
      <c r="AXW69" s="54"/>
      <c r="AXX69" s="50"/>
      <c r="AXY69" s="55"/>
      <c r="AXZ69" s="87"/>
      <c r="AYA69" s="55"/>
      <c r="AYB69" s="55"/>
      <c r="AYC69" s="54"/>
      <c r="AYD69" s="54"/>
      <c r="AYE69" s="50"/>
      <c r="AYF69" s="55"/>
      <c r="AYG69" s="87"/>
      <c r="AYH69" s="55"/>
      <c r="AYI69" s="55"/>
      <c r="AYJ69" s="54"/>
      <c r="AYK69" s="54"/>
      <c r="AYL69" s="50"/>
      <c r="AYM69" s="55"/>
      <c r="AYN69" s="87"/>
      <c r="AYO69" s="55"/>
      <c r="AYP69" s="55"/>
      <c r="AYQ69" s="54"/>
      <c r="AYR69" s="54"/>
      <c r="AYS69" s="50"/>
      <c r="AYT69" s="55"/>
      <c r="AYU69" s="87"/>
      <c r="AYV69" s="55"/>
      <c r="AYW69" s="55"/>
      <c r="AYX69" s="54"/>
      <c r="AYY69" s="54"/>
      <c r="AYZ69" s="50"/>
      <c r="AZA69" s="55"/>
      <c r="AZB69" s="87"/>
      <c r="AZC69" s="55"/>
      <c r="AZD69" s="55"/>
      <c r="AZE69" s="54"/>
      <c r="AZF69" s="54"/>
      <c r="AZG69" s="50"/>
      <c r="AZH69" s="55"/>
      <c r="AZI69" s="87"/>
      <c r="AZJ69" s="55"/>
      <c r="AZK69" s="55"/>
      <c r="AZL69" s="54"/>
      <c r="AZM69" s="54"/>
      <c r="AZN69" s="50"/>
      <c r="AZO69" s="55"/>
      <c r="AZP69" s="87"/>
      <c r="AZQ69" s="55"/>
      <c r="AZR69" s="55"/>
      <c r="AZS69" s="54"/>
      <c r="AZT69" s="54"/>
      <c r="AZU69" s="50"/>
      <c r="AZV69" s="55"/>
      <c r="AZW69" s="87"/>
      <c r="AZX69" s="55"/>
      <c r="AZY69" s="55"/>
      <c r="AZZ69" s="54"/>
      <c r="BAA69" s="54"/>
      <c r="BAB69" s="50"/>
      <c r="BAC69" s="55"/>
      <c r="BAD69" s="87"/>
      <c r="BAE69" s="55"/>
      <c r="BAF69" s="55"/>
      <c r="BAG69" s="54"/>
      <c r="BAH69" s="54"/>
      <c r="BAI69" s="50"/>
      <c r="BAJ69" s="55"/>
      <c r="BAK69" s="87"/>
      <c r="BAL69" s="55"/>
      <c r="BAM69" s="55"/>
      <c r="BAN69" s="54"/>
      <c r="BAO69" s="54"/>
      <c r="BAP69" s="50"/>
      <c r="BAQ69" s="55"/>
      <c r="BAR69" s="87"/>
      <c r="BAS69" s="55"/>
      <c r="BAT69" s="55"/>
      <c r="BAU69" s="54"/>
      <c r="BAV69" s="54"/>
      <c r="BAW69" s="50"/>
      <c r="BAX69" s="55"/>
      <c r="BAY69" s="87"/>
      <c r="BAZ69" s="55"/>
      <c r="BBA69" s="55"/>
      <c r="BBB69" s="54"/>
      <c r="BBC69" s="54"/>
      <c r="BBD69" s="50"/>
      <c r="BBE69" s="55"/>
      <c r="BBF69" s="87"/>
      <c r="BBG69" s="55"/>
      <c r="BBH69" s="55"/>
      <c r="BBI69" s="54"/>
      <c r="BBJ69" s="54"/>
      <c r="BBK69" s="50"/>
      <c r="BBL69" s="55"/>
      <c r="BBM69" s="87"/>
      <c r="BBN69" s="55"/>
      <c r="BBO69" s="55"/>
      <c r="BBP69" s="54"/>
      <c r="BBQ69" s="54"/>
      <c r="BBR69" s="50"/>
      <c r="BBS69" s="55"/>
      <c r="BBT69" s="87"/>
      <c r="BBU69" s="55"/>
      <c r="BBV69" s="55"/>
      <c r="BBW69" s="54"/>
      <c r="BBX69" s="54"/>
      <c r="BBY69" s="50"/>
      <c r="BBZ69" s="55"/>
      <c r="BCA69" s="87"/>
      <c r="BCB69" s="55"/>
      <c r="BCC69" s="55"/>
      <c r="BCD69" s="54"/>
      <c r="BCE69" s="54"/>
      <c r="BCF69" s="50"/>
      <c r="BCG69" s="55"/>
      <c r="BCH69" s="87"/>
      <c r="BCI69" s="55"/>
      <c r="BCJ69" s="55"/>
      <c r="BCK69" s="54"/>
      <c r="BCL69" s="54"/>
      <c r="BCM69" s="50"/>
      <c r="BCN69" s="55"/>
      <c r="BCO69" s="87"/>
      <c r="BCP69" s="55"/>
      <c r="BCQ69" s="55"/>
      <c r="BCR69" s="54"/>
      <c r="BCS69" s="54"/>
      <c r="BCT69" s="50"/>
      <c r="BCU69" s="55"/>
      <c r="BCV69" s="87"/>
      <c r="BCW69" s="55"/>
      <c r="BCX69" s="55"/>
      <c r="BCY69" s="54"/>
      <c r="BCZ69" s="54"/>
      <c r="BDA69" s="50"/>
      <c r="BDB69" s="55"/>
      <c r="BDC69" s="87"/>
      <c r="BDD69" s="55"/>
      <c r="BDE69" s="55"/>
      <c r="BDF69" s="54"/>
      <c r="BDG69" s="54"/>
      <c r="BDH69" s="50"/>
      <c r="BDI69" s="55"/>
      <c r="BDJ69" s="87"/>
      <c r="BDK69" s="55"/>
      <c r="BDL69" s="55"/>
      <c r="BDM69" s="54"/>
      <c r="BDN69" s="54"/>
      <c r="BDO69" s="50"/>
      <c r="BDP69" s="55"/>
      <c r="BDQ69" s="87"/>
      <c r="BDR69" s="55"/>
      <c r="BDS69" s="55"/>
      <c r="BDT69" s="54"/>
      <c r="BDU69" s="54"/>
      <c r="BDV69" s="50"/>
      <c r="BDW69" s="55"/>
      <c r="BDX69" s="87"/>
      <c r="BDY69" s="55"/>
      <c r="BDZ69" s="55"/>
      <c r="BEA69" s="54"/>
      <c r="BEB69" s="54"/>
      <c r="BEC69" s="50"/>
      <c r="BED69" s="55"/>
      <c r="BEE69" s="87"/>
      <c r="BEF69" s="55"/>
      <c r="BEG69" s="55"/>
      <c r="BEH69" s="54"/>
      <c r="BEI69" s="54"/>
      <c r="BEJ69" s="50"/>
      <c r="BEK69" s="55"/>
      <c r="BEL69" s="87"/>
      <c r="BEM69" s="55"/>
      <c r="BEN69" s="55"/>
      <c r="BEO69" s="54"/>
      <c r="BEP69" s="54"/>
      <c r="BEQ69" s="50"/>
      <c r="BER69" s="55"/>
      <c r="BES69" s="87"/>
      <c r="BET69" s="55"/>
      <c r="BEU69" s="55"/>
      <c r="BEV69" s="54"/>
      <c r="BEW69" s="54"/>
      <c r="BEX69" s="50"/>
      <c r="BEY69" s="55"/>
      <c r="BEZ69" s="87"/>
      <c r="BFA69" s="55"/>
      <c r="BFB69" s="55"/>
      <c r="BFC69" s="54"/>
      <c r="BFD69" s="54"/>
      <c r="BFE69" s="50"/>
      <c r="BFF69" s="55"/>
      <c r="BFG69" s="87"/>
      <c r="BFH69" s="55"/>
      <c r="BFI69" s="55"/>
      <c r="BFJ69" s="54"/>
      <c r="BFK69" s="54"/>
      <c r="BFL69" s="50"/>
      <c r="BFM69" s="55"/>
      <c r="BFN69" s="87"/>
      <c r="BFO69" s="55"/>
      <c r="BFP69" s="55"/>
      <c r="BFQ69" s="54"/>
      <c r="BFR69" s="54"/>
      <c r="BFS69" s="50"/>
      <c r="BFT69" s="55"/>
      <c r="BFU69" s="87"/>
      <c r="BFV69" s="55"/>
      <c r="BFW69" s="55"/>
      <c r="BFX69" s="54"/>
      <c r="BFY69" s="54"/>
      <c r="BFZ69" s="50"/>
      <c r="BGA69" s="55"/>
      <c r="BGB69" s="87"/>
      <c r="BGC69" s="55"/>
      <c r="BGD69" s="55"/>
      <c r="BGE69" s="54"/>
      <c r="BGF69" s="54"/>
      <c r="BGG69" s="50"/>
      <c r="BGH69" s="55"/>
      <c r="BGI69" s="87"/>
      <c r="BGJ69" s="55"/>
      <c r="BGK69" s="55"/>
      <c r="BGL69" s="54"/>
      <c r="BGM69" s="54"/>
      <c r="BGN69" s="50"/>
      <c r="BGO69" s="55"/>
      <c r="BGP69" s="87"/>
      <c r="BGQ69" s="55"/>
      <c r="BGR69" s="55"/>
      <c r="BGS69" s="54"/>
      <c r="BGT69" s="54"/>
      <c r="BGU69" s="50"/>
      <c r="BGV69" s="55"/>
      <c r="BGW69" s="87"/>
      <c r="BGX69" s="55"/>
      <c r="BGY69" s="55"/>
      <c r="BGZ69" s="54"/>
      <c r="BHA69" s="54"/>
      <c r="BHB69" s="50"/>
      <c r="BHC69" s="55"/>
      <c r="BHD69" s="87"/>
      <c r="BHE69" s="55"/>
      <c r="BHF69" s="55"/>
      <c r="BHG69" s="54"/>
      <c r="BHH69" s="54"/>
      <c r="BHI69" s="50"/>
      <c r="BHJ69" s="55"/>
      <c r="BHK69" s="87"/>
      <c r="BHL69" s="55"/>
      <c r="BHM69" s="55"/>
      <c r="BHN69" s="54"/>
      <c r="BHO69" s="54"/>
      <c r="BHP69" s="50"/>
      <c r="BHQ69" s="55"/>
      <c r="BHR69" s="87"/>
      <c r="BHS69" s="55"/>
      <c r="BHT69" s="55"/>
      <c r="BHU69" s="54"/>
      <c r="BHV69" s="54"/>
      <c r="BHW69" s="50"/>
      <c r="BHX69" s="55"/>
      <c r="BHY69" s="87"/>
      <c r="BHZ69" s="55"/>
      <c r="BIA69" s="55"/>
      <c r="BIB69" s="54"/>
      <c r="BIC69" s="54"/>
      <c r="BID69" s="50"/>
      <c r="BIE69" s="55"/>
      <c r="BIF69" s="87"/>
      <c r="BIG69" s="55"/>
      <c r="BIH69" s="55"/>
      <c r="BII69" s="54"/>
      <c r="BIJ69" s="54"/>
      <c r="BIK69" s="50"/>
      <c r="BIL69" s="55"/>
      <c r="BIM69" s="87"/>
      <c r="BIN69" s="55"/>
      <c r="BIO69" s="55"/>
      <c r="BIP69" s="54"/>
      <c r="BIQ69" s="54"/>
      <c r="BIR69" s="50"/>
      <c r="BIS69" s="55"/>
      <c r="BIT69" s="87"/>
      <c r="BIU69" s="55"/>
      <c r="BIV69" s="55"/>
      <c r="BIW69" s="54"/>
      <c r="BIX69" s="54"/>
      <c r="BIY69" s="50"/>
      <c r="BIZ69" s="55"/>
      <c r="BJA69" s="87"/>
      <c r="BJB69" s="55"/>
      <c r="BJC69" s="55"/>
      <c r="BJD69" s="54"/>
      <c r="BJE69" s="54"/>
      <c r="BJF69" s="50"/>
      <c r="BJG69" s="55"/>
      <c r="BJH69" s="87"/>
      <c r="BJI69" s="55"/>
      <c r="BJJ69" s="55"/>
      <c r="BJK69" s="54"/>
      <c r="BJL69" s="54"/>
      <c r="BJM69" s="50"/>
      <c r="BJN69" s="55"/>
      <c r="BJO69" s="87"/>
      <c r="BJP69" s="55"/>
      <c r="BJQ69" s="55"/>
      <c r="BJR69" s="54"/>
      <c r="BJS69" s="54"/>
      <c r="BJT69" s="50"/>
      <c r="BJU69" s="55"/>
      <c r="BJV69" s="87"/>
      <c r="BJW69" s="55"/>
      <c r="BJX69" s="55"/>
      <c r="BJY69" s="54"/>
      <c r="BJZ69" s="54"/>
      <c r="BKA69" s="50"/>
      <c r="BKB69" s="55"/>
      <c r="BKC69" s="87"/>
      <c r="BKD69" s="55"/>
      <c r="BKE69" s="55"/>
      <c r="BKF69" s="54"/>
      <c r="BKG69" s="54"/>
      <c r="BKH69" s="50"/>
      <c r="BKI69" s="55"/>
      <c r="BKJ69" s="87"/>
      <c r="BKK69" s="55"/>
      <c r="BKL69" s="55"/>
      <c r="BKM69" s="54"/>
      <c r="BKN69" s="54"/>
      <c r="BKO69" s="50"/>
      <c r="BKP69" s="55"/>
      <c r="BKQ69" s="87"/>
      <c r="BKR69" s="55"/>
      <c r="BKS69" s="55"/>
      <c r="BKT69" s="54"/>
      <c r="BKU69" s="54"/>
      <c r="BKV69" s="50"/>
      <c r="BKW69" s="55"/>
      <c r="BKX69" s="87"/>
      <c r="BKY69" s="55"/>
      <c r="BKZ69" s="55"/>
      <c r="BLA69" s="54"/>
      <c r="BLB69" s="54"/>
      <c r="BLC69" s="50"/>
      <c r="BLD69" s="55"/>
      <c r="BLE69" s="87"/>
      <c r="BLF69" s="55"/>
      <c r="BLG69" s="55"/>
      <c r="BLH69" s="54"/>
      <c r="BLI69" s="54"/>
      <c r="BLJ69" s="50"/>
      <c r="BLK69" s="55"/>
      <c r="BLL69" s="87"/>
      <c r="BLM69" s="55"/>
      <c r="BLN69" s="55"/>
      <c r="BLO69" s="54"/>
      <c r="BLP69" s="54"/>
      <c r="BLQ69" s="50"/>
      <c r="BLR69" s="55"/>
      <c r="BLS69" s="87"/>
      <c r="BLT69" s="55"/>
      <c r="BLU69" s="55"/>
      <c r="BLV69" s="54"/>
      <c r="BLW69" s="54"/>
      <c r="BLX69" s="50"/>
      <c r="BLY69" s="55"/>
      <c r="BLZ69" s="87"/>
      <c r="BMA69" s="55"/>
      <c r="BMB69" s="55"/>
      <c r="BMC69" s="54"/>
      <c r="BMD69" s="54"/>
      <c r="BME69" s="50"/>
      <c r="BMF69" s="55"/>
      <c r="BMG69" s="87"/>
      <c r="BMH69" s="55"/>
      <c r="BMI69" s="55"/>
      <c r="BMJ69" s="54"/>
      <c r="BMK69" s="54"/>
      <c r="BML69" s="50"/>
      <c r="BMM69" s="55"/>
      <c r="BMN69" s="87"/>
      <c r="BMO69" s="55"/>
      <c r="BMP69" s="55"/>
      <c r="BMQ69" s="54"/>
      <c r="BMR69" s="54"/>
      <c r="BMS69" s="50"/>
      <c r="BMT69" s="55"/>
      <c r="BMU69" s="87"/>
      <c r="BMV69" s="55"/>
      <c r="BMW69" s="55"/>
      <c r="BMX69" s="54"/>
      <c r="BMY69" s="54"/>
      <c r="BMZ69" s="50"/>
      <c r="BNA69" s="55"/>
      <c r="BNB69" s="87"/>
      <c r="BNC69" s="55"/>
      <c r="BND69" s="55"/>
      <c r="BNE69" s="54"/>
      <c r="BNF69" s="54"/>
      <c r="BNG69" s="50"/>
      <c r="BNH69" s="55"/>
      <c r="BNI69" s="87"/>
      <c r="BNJ69" s="55"/>
      <c r="BNK69" s="55"/>
      <c r="BNL69" s="54"/>
      <c r="BNM69" s="54"/>
      <c r="BNN69" s="50"/>
      <c r="BNO69" s="55"/>
      <c r="BNP69" s="87"/>
      <c r="BNQ69" s="55"/>
      <c r="BNR69" s="55"/>
      <c r="BNS69" s="54"/>
      <c r="BNT69" s="54"/>
      <c r="BNU69" s="50"/>
      <c r="BNV69" s="55"/>
      <c r="BNW69" s="87"/>
      <c r="BNX69" s="55"/>
      <c r="BNY69" s="55"/>
      <c r="BNZ69" s="54"/>
      <c r="BOA69" s="54"/>
      <c r="BOB69" s="50"/>
      <c r="BOC69" s="55"/>
      <c r="BOD69" s="87"/>
      <c r="BOE69" s="55"/>
      <c r="BOF69" s="55"/>
      <c r="BOG69" s="54"/>
      <c r="BOH69" s="54"/>
      <c r="BOI69" s="50"/>
      <c r="BOJ69" s="55"/>
      <c r="BOK69" s="87"/>
      <c r="BOL69" s="55"/>
      <c r="BOM69" s="55"/>
      <c r="BON69" s="54"/>
      <c r="BOO69" s="54"/>
      <c r="BOP69" s="50"/>
      <c r="BOQ69" s="55"/>
      <c r="BOR69" s="87"/>
      <c r="BOS69" s="55"/>
      <c r="BOT69" s="55"/>
      <c r="BOU69" s="54"/>
      <c r="BOV69" s="54"/>
      <c r="BOW69" s="50"/>
      <c r="BOX69" s="55"/>
      <c r="BOY69" s="87"/>
      <c r="BOZ69" s="55"/>
      <c r="BPA69" s="55"/>
      <c r="BPB69" s="54"/>
      <c r="BPC69" s="54"/>
      <c r="BPD69" s="50"/>
      <c r="BPE69" s="55"/>
      <c r="BPF69" s="87"/>
      <c r="BPG69" s="55"/>
      <c r="BPH69" s="55"/>
      <c r="BPI69" s="54"/>
      <c r="BPJ69" s="54"/>
      <c r="BPK69" s="50"/>
      <c r="BPL69" s="55"/>
      <c r="BPM69" s="87"/>
      <c r="BPN69" s="55"/>
      <c r="BPO69" s="55"/>
      <c r="BPP69" s="54"/>
      <c r="BPQ69" s="54"/>
      <c r="BPR69" s="50"/>
      <c r="BPS69" s="55"/>
      <c r="BPT69" s="87"/>
      <c r="BPU69" s="55"/>
      <c r="BPV69" s="55"/>
      <c r="BPW69" s="54"/>
      <c r="BPX69" s="54"/>
      <c r="BPY69" s="50"/>
      <c r="BPZ69" s="55"/>
      <c r="BQA69" s="87"/>
      <c r="BQB69" s="55"/>
      <c r="BQC69" s="55"/>
      <c r="BQD69" s="54"/>
      <c r="BQE69" s="54"/>
      <c r="BQF69" s="50"/>
      <c r="BQG69" s="55"/>
      <c r="BQH69" s="87"/>
      <c r="BQI69" s="55"/>
      <c r="BQJ69" s="55"/>
      <c r="BQK69" s="54"/>
      <c r="BQL69" s="54"/>
      <c r="BQM69" s="50"/>
      <c r="BQN69" s="55"/>
      <c r="BQO69" s="87"/>
      <c r="BQP69" s="55"/>
      <c r="BQQ69" s="55"/>
      <c r="BQR69" s="54"/>
      <c r="BQS69" s="54"/>
      <c r="BQT69" s="50"/>
      <c r="BQU69" s="55"/>
      <c r="BQV69" s="87"/>
      <c r="BQW69" s="55"/>
      <c r="BQX69" s="55"/>
      <c r="BQY69" s="54"/>
      <c r="BQZ69" s="54"/>
      <c r="BRA69" s="50"/>
      <c r="BRB69" s="55"/>
      <c r="BRC69" s="87"/>
      <c r="BRD69" s="55"/>
      <c r="BRE69" s="55"/>
      <c r="BRF69" s="54"/>
      <c r="BRG69" s="54"/>
      <c r="BRH69" s="50"/>
      <c r="BRI69" s="55"/>
      <c r="BRJ69" s="87"/>
      <c r="BRK69" s="55"/>
      <c r="BRL69" s="55"/>
      <c r="BRM69" s="54"/>
      <c r="BRN69" s="54"/>
      <c r="BRO69" s="50"/>
      <c r="BRP69" s="55"/>
      <c r="BRQ69" s="87"/>
      <c r="BRR69" s="55"/>
      <c r="BRS69" s="55"/>
      <c r="BRT69" s="54"/>
      <c r="BRU69" s="54"/>
      <c r="BRV69" s="50"/>
      <c r="BRW69" s="55"/>
      <c r="BRX69" s="87"/>
      <c r="BRY69" s="55"/>
      <c r="BRZ69" s="55"/>
      <c r="BSA69" s="54"/>
      <c r="BSB69" s="54"/>
      <c r="BSC69" s="50"/>
      <c r="BSD69" s="55"/>
      <c r="BSE69" s="87"/>
      <c r="BSF69" s="55"/>
      <c r="BSG69" s="55"/>
      <c r="BSH69" s="54"/>
      <c r="BSI69" s="54"/>
      <c r="BSJ69" s="50"/>
      <c r="BSK69" s="55"/>
      <c r="BSL69" s="87"/>
      <c r="BSM69" s="55"/>
      <c r="BSN69" s="55"/>
      <c r="BSO69" s="54"/>
      <c r="BSP69" s="54"/>
      <c r="BSQ69" s="50"/>
      <c r="BSR69" s="55"/>
      <c r="BSS69" s="87"/>
      <c r="BST69" s="55"/>
      <c r="BSU69" s="55"/>
      <c r="BSV69" s="54"/>
      <c r="BSW69" s="54"/>
      <c r="BSX69" s="50"/>
      <c r="BSY69" s="55"/>
      <c r="BSZ69" s="87"/>
      <c r="BTA69" s="55"/>
      <c r="BTB69" s="55"/>
      <c r="BTC69" s="54"/>
      <c r="BTD69" s="54"/>
      <c r="BTE69" s="50"/>
      <c r="BTF69" s="55"/>
      <c r="BTG69" s="87"/>
      <c r="BTH69" s="55"/>
      <c r="BTI69" s="55"/>
      <c r="BTJ69" s="54"/>
      <c r="BTK69" s="54"/>
      <c r="BTL69" s="50"/>
      <c r="BTM69" s="55"/>
      <c r="BTN69" s="87"/>
      <c r="BTO69" s="55"/>
      <c r="BTP69" s="55"/>
      <c r="BTQ69" s="54"/>
      <c r="BTR69" s="54"/>
      <c r="BTS69" s="50"/>
      <c r="BTT69" s="55"/>
      <c r="BTU69" s="87"/>
      <c r="BTV69" s="55"/>
      <c r="BTW69" s="55"/>
      <c r="BTX69" s="54"/>
      <c r="BTY69" s="54"/>
      <c r="BTZ69" s="50"/>
      <c r="BUA69" s="55"/>
      <c r="BUB69" s="87"/>
      <c r="BUC69" s="55"/>
      <c r="BUD69" s="55"/>
      <c r="BUE69" s="54"/>
      <c r="BUF69" s="54"/>
      <c r="BUG69" s="50"/>
      <c r="BUH69" s="55"/>
      <c r="BUI69" s="87"/>
      <c r="BUJ69" s="55"/>
      <c r="BUK69" s="55"/>
      <c r="BUL69" s="54"/>
      <c r="BUM69" s="54"/>
      <c r="BUN69" s="50"/>
      <c r="BUO69" s="55"/>
      <c r="BUP69" s="87"/>
      <c r="BUQ69" s="55"/>
      <c r="BUR69" s="55"/>
      <c r="BUS69" s="54"/>
      <c r="BUT69" s="54"/>
      <c r="BUU69" s="50"/>
      <c r="BUV69" s="55"/>
      <c r="BUW69" s="87"/>
      <c r="BUX69" s="55"/>
      <c r="BUY69" s="55"/>
      <c r="BUZ69" s="54"/>
      <c r="BVA69" s="54"/>
      <c r="BVB69" s="50"/>
      <c r="BVC69" s="55"/>
      <c r="BVD69" s="87"/>
      <c r="BVE69" s="55"/>
      <c r="BVF69" s="55"/>
      <c r="BVG69" s="54"/>
      <c r="BVH69" s="54"/>
      <c r="BVI69" s="50"/>
      <c r="BVJ69" s="55"/>
      <c r="BVK69" s="87"/>
      <c r="BVL69" s="55"/>
      <c r="BVM69" s="55"/>
      <c r="BVN69" s="54"/>
      <c r="BVO69" s="54"/>
      <c r="BVP69" s="50"/>
      <c r="BVQ69" s="55"/>
      <c r="BVR69" s="87"/>
      <c r="BVS69" s="55"/>
      <c r="BVT69" s="55"/>
      <c r="BVU69" s="54"/>
      <c r="BVV69" s="54"/>
      <c r="BVW69" s="50"/>
      <c r="BVX69" s="55"/>
      <c r="BVY69" s="87"/>
      <c r="BVZ69" s="55"/>
      <c r="BWA69" s="55"/>
      <c r="BWB69" s="54"/>
      <c r="BWC69" s="54"/>
      <c r="BWD69" s="50"/>
      <c r="BWE69" s="55"/>
      <c r="BWF69" s="87"/>
      <c r="BWG69" s="55"/>
      <c r="BWH69" s="55"/>
      <c r="BWI69" s="54"/>
      <c r="BWJ69" s="54"/>
      <c r="BWK69" s="50"/>
      <c r="BWL69" s="55"/>
      <c r="BWM69" s="87"/>
      <c r="BWN69" s="55"/>
      <c r="BWO69" s="55"/>
      <c r="BWP69" s="54"/>
      <c r="BWQ69" s="54"/>
      <c r="BWR69" s="50"/>
      <c r="BWS69" s="55"/>
      <c r="BWT69" s="87"/>
      <c r="BWU69" s="55"/>
      <c r="BWV69" s="55"/>
      <c r="BWW69" s="54"/>
      <c r="BWX69" s="54"/>
      <c r="BWY69" s="50"/>
      <c r="BWZ69" s="55"/>
      <c r="BXA69" s="87"/>
      <c r="BXB69" s="55"/>
      <c r="BXC69" s="55"/>
      <c r="BXD69" s="54"/>
      <c r="BXE69" s="54"/>
      <c r="BXF69" s="50"/>
      <c r="BXG69" s="55"/>
      <c r="BXH69" s="87"/>
      <c r="BXI69" s="55"/>
      <c r="BXJ69" s="55"/>
      <c r="BXK69" s="54"/>
      <c r="BXL69" s="54"/>
      <c r="BXM69" s="50"/>
      <c r="BXN69" s="55"/>
      <c r="BXO69" s="87"/>
      <c r="BXP69" s="55"/>
      <c r="BXQ69" s="55"/>
      <c r="BXR69" s="54"/>
      <c r="BXS69" s="54"/>
      <c r="BXT69" s="50"/>
      <c r="BXU69" s="55"/>
      <c r="BXV69" s="87"/>
      <c r="BXW69" s="55"/>
      <c r="BXX69" s="55"/>
      <c r="BXY69" s="54"/>
      <c r="BXZ69" s="54"/>
      <c r="BYA69" s="50"/>
      <c r="BYB69" s="55"/>
      <c r="BYC69" s="87"/>
      <c r="BYD69" s="55"/>
      <c r="BYE69" s="55"/>
      <c r="BYF69" s="54"/>
      <c r="BYG69" s="54"/>
      <c r="BYH69" s="50"/>
      <c r="BYI69" s="55"/>
      <c r="BYJ69" s="87"/>
      <c r="BYK69" s="55"/>
      <c r="BYL69" s="55"/>
      <c r="BYM69" s="54"/>
      <c r="BYN69" s="54"/>
      <c r="BYO69" s="50"/>
      <c r="BYP69" s="55"/>
      <c r="BYQ69" s="87"/>
      <c r="BYR69" s="55"/>
      <c r="BYS69" s="55"/>
      <c r="BYT69" s="54"/>
      <c r="BYU69" s="54"/>
      <c r="BYV69" s="50"/>
      <c r="BYW69" s="55"/>
      <c r="BYX69" s="87"/>
      <c r="BYY69" s="55"/>
      <c r="BYZ69" s="55"/>
      <c r="BZA69" s="54"/>
      <c r="BZB69" s="54"/>
      <c r="BZC69" s="50"/>
      <c r="BZD69" s="55"/>
      <c r="BZE69" s="87"/>
      <c r="BZF69" s="55"/>
      <c r="BZG69" s="55"/>
      <c r="BZH69" s="54"/>
      <c r="BZI69" s="54"/>
      <c r="BZJ69" s="50"/>
      <c r="BZK69" s="55"/>
      <c r="BZL69" s="87"/>
      <c r="BZM69" s="55"/>
      <c r="BZN69" s="55"/>
      <c r="BZO69" s="54"/>
      <c r="BZP69" s="54"/>
      <c r="BZQ69" s="50"/>
      <c r="BZR69" s="55"/>
      <c r="BZS69" s="87"/>
      <c r="BZT69" s="55"/>
      <c r="BZU69" s="55"/>
      <c r="BZV69" s="54"/>
      <c r="BZW69" s="54"/>
      <c r="BZX69" s="50"/>
      <c r="BZY69" s="55"/>
      <c r="BZZ69" s="87"/>
      <c r="CAA69" s="55"/>
      <c r="CAB69" s="55"/>
      <c r="CAC69" s="54"/>
      <c r="CAD69" s="54"/>
      <c r="CAE69" s="50"/>
      <c r="CAF69" s="55"/>
      <c r="CAG69" s="87"/>
      <c r="CAH69" s="55"/>
      <c r="CAI69" s="55"/>
      <c r="CAJ69" s="54"/>
      <c r="CAK69" s="54"/>
      <c r="CAL69" s="50"/>
      <c r="CAM69" s="55"/>
      <c r="CAN69" s="87"/>
      <c r="CAO69" s="55"/>
      <c r="CAP69" s="55"/>
      <c r="CAQ69" s="54"/>
      <c r="CAR69" s="54"/>
      <c r="CAS69" s="50"/>
      <c r="CAT69" s="55"/>
      <c r="CAU69" s="87"/>
      <c r="CAV69" s="55"/>
      <c r="CAW69" s="55"/>
      <c r="CAX69" s="54"/>
      <c r="CAY69" s="54"/>
      <c r="CAZ69" s="50"/>
      <c r="CBA69" s="55"/>
      <c r="CBB69" s="87"/>
      <c r="CBC69" s="55"/>
      <c r="CBD69" s="55"/>
      <c r="CBE69" s="54"/>
      <c r="CBF69" s="54"/>
      <c r="CBG69" s="50"/>
      <c r="CBH69" s="55"/>
      <c r="CBI69" s="87"/>
      <c r="CBJ69" s="55"/>
      <c r="CBK69" s="55"/>
      <c r="CBL69" s="54"/>
      <c r="CBM69" s="54"/>
      <c r="CBN69" s="50"/>
      <c r="CBO69" s="55"/>
      <c r="CBP69" s="87"/>
      <c r="CBQ69" s="55"/>
      <c r="CBR69" s="55"/>
      <c r="CBS69" s="54"/>
      <c r="CBT69" s="54"/>
      <c r="CBU69" s="50"/>
      <c r="CBV69" s="55"/>
      <c r="CBW69" s="87"/>
      <c r="CBX69" s="55"/>
      <c r="CBY69" s="55"/>
      <c r="CBZ69" s="54"/>
      <c r="CCA69" s="54"/>
      <c r="CCB69" s="50"/>
      <c r="CCC69" s="55"/>
      <c r="CCD69" s="87"/>
      <c r="CCE69" s="55"/>
      <c r="CCF69" s="55"/>
      <c r="CCG69" s="54"/>
      <c r="CCH69" s="54"/>
      <c r="CCI69" s="50"/>
      <c r="CCJ69" s="55"/>
      <c r="CCK69" s="87"/>
      <c r="CCL69" s="55"/>
      <c r="CCM69" s="55"/>
      <c r="CCN69" s="54"/>
      <c r="CCO69" s="54"/>
      <c r="CCP69" s="50"/>
      <c r="CCQ69" s="55"/>
      <c r="CCR69" s="87"/>
      <c r="CCS69" s="55"/>
      <c r="CCT69" s="55"/>
      <c r="CCU69" s="54"/>
      <c r="CCV69" s="54"/>
      <c r="CCW69" s="50"/>
      <c r="CCX69" s="55"/>
      <c r="CCY69" s="87"/>
      <c r="CCZ69" s="55"/>
      <c r="CDA69" s="55"/>
      <c r="CDB69" s="54"/>
      <c r="CDC69" s="54"/>
      <c r="CDD69" s="50"/>
      <c r="CDE69" s="55"/>
      <c r="CDF69" s="87"/>
      <c r="CDG69" s="55"/>
      <c r="CDH69" s="55"/>
      <c r="CDI69" s="54"/>
      <c r="CDJ69" s="54"/>
      <c r="CDK69" s="50"/>
      <c r="CDL69" s="55"/>
      <c r="CDM69" s="87"/>
      <c r="CDN69" s="55"/>
      <c r="CDO69" s="55"/>
      <c r="CDP69" s="54"/>
      <c r="CDQ69" s="54"/>
      <c r="CDR69" s="50"/>
      <c r="CDS69" s="55"/>
      <c r="CDT69" s="87"/>
      <c r="CDU69" s="55"/>
      <c r="CDV69" s="55"/>
      <c r="CDW69" s="54"/>
      <c r="CDX69" s="54"/>
      <c r="CDY69" s="50"/>
      <c r="CDZ69" s="55"/>
      <c r="CEA69" s="87"/>
      <c r="CEB69" s="55"/>
      <c r="CEC69" s="55"/>
      <c r="CED69" s="54"/>
      <c r="CEE69" s="54"/>
      <c r="CEF69" s="50"/>
      <c r="CEG69" s="55"/>
      <c r="CEH69" s="87"/>
      <c r="CEI69" s="55"/>
      <c r="CEJ69" s="55"/>
      <c r="CEK69" s="54"/>
      <c r="CEL69" s="54"/>
      <c r="CEM69" s="50"/>
      <c r="CEN69" s="55"/>
      <c r="CEO69" s="87"/>
      <c r="CEP69" s="55"/>
      <c r="CEQ69" s="55"/>
      <c r="CER69" s="54"/>
      <c r="CES69" s="54"/>
      <c r="CET69" s="50"/>
      <c r="CEU69" s="55"/>
      <c r="CEV69" s="87"/>
      <c r="CEW69" s="55"/>
      <c r="CEX69" s="55"/>
      <c r="CEY69" s="54"/>
      <c r="CEZ69" s="54"/>
      <c r="CFA69" s="50"/>
      <c r="CFB69" s="55"/>
      <c r="CFC69" s="87"/>
      <c r="CFD69" s="55"/>
      <c r="CFE69" s="55"/>
      <c r="CFF69" s="54"/>
      <c r="CFG69" s="54"/>
      <c r="CFH69" s="50"/>
      <c r="CFI69" s="55"/>
      <c r="CFJ69" s="87"/>
      <c r="CFK69" s="55"/>
      <c r="CFL69" s="55"/>
      <c r="CFM69" s="54"/>
      <c r="CFN69" s="54"/>
      <c r="CFO69" s="50"/>
      <c r="CFP69" s="55"/>
      <c r="CFQ69" s="87"/>
      <c r="CFR69" s="55"/>
      <c r="CFS69" s="55"/>
      <c r="CFT69" s="54"/>
      <c r="CFU69" s="54"/>
      <c r="CFV69" s="50"/>
      <c r="CFW69" s="55"/>
      <c r="CFX69" s="87"/>
      <c r="CFY69" s="55"/>
      <c r="CFZ69" s="55"/>
      <c r="CGA69" s="54"/>
      <c r="CGB69" s="54"/>
      <c r="CGC69" s="50"/>
      <c r="CGD69" s="55"/>
      <c r="CGE69" s="87"/>
      <c r="CGF69" s="55"/>
      <c r="CGG69" s="55"/>
      <c r="CGH69" s="54"/>
      <c r="CGI69" s="54"/>
      <c r="CGJ69" s="50"/>
      <c r="CGK69" s="55"/>
      <c r="CGL69" s="87"/>
      <c r="CGM69" s="55"/>
      <c r="CGN69" s="55"/>
      <c r="CGO69" s="54"/>
      <c r="CGP69" s="54"/>
      <c r="CGQ69" s="50"/>
      <c r="CGR69" s="55"/>
      <c r="CGS69" s="87"/>
      <c r="CGT69" s="55"/>
      <c r="CGU69" s="55"/>
      <c r="CGV69" s="54"/>
      <c r="CGW69" s="54"/>
      <c r="CGX69" s="50"/>
      <c r="CGY69" s="55"/>
      <c r="CGZ69" s="87"/>
      <c r="CHA69" s="55"/>
      <c r="CHB69" s="55"/>
      <c r="CHC69" s="54"/>
      <c r="CHD69" s="54"/>
      <c r="CHE69" s="50"/>
      <c r="CHF69" s="55"/>
      <c r="CHG69" s="87"/>
      <c r="CHH69" s="55"/>
      <c r="CHI69" s="55"/>
      <c r="CHJ69" s="54"/>
      <c r="CHK69" s="54"/>
      <c r="CHL69" s="50"/>
      <c r="CHM69" s="55"/>
      <c r="CHN69" s="87"/>
      <c r="CHO69" s="55"/>
      <c r="CHP69" s="55"/>
      <c r="CHQ69" s="54"/>
      <c r="CHR69" s="54"/>
      <c r="CHS69" s="50"/>
      <c r="CHT69" s="55"/>
      <c r="CHU69" s="87"/>
      <c r="CHV69" s="55"/>
      <c r="CHW69" s="55"/>
      <c r="CHX69" s="54"/>
      <c r="CHY69" s="54"/>
      <c r="CHZ69" s="50"/>
      <c r="CIA69" s="55"/>
      <c r="CIB69" s="87"/>
      <c r="CIC69" s="55"/>
      <c r="CID69" s="55"/>
      <c r="CIE69" s="54"/>
      <c r="CIF69" s="54"/>
      <c r="CIG69" s="50"/>
      <c r="CIH69" s="55"/>
      <c r="CII69" s="87"/>
      <c r="CIJ69" s="55"/>
      <c r="CIK69" s="55"/>
      <c r="CIL69" s="54"/>
      <c r="CIM69" s="54"/>
      <c r="CIN69" s="50"/>
      <c r="CIO69" s="55"/>
      <c r="CIP69" s="87"/>
      <c r="CIQ69" s="55"/>
      <c r="CIR69" s="55"/>
      <c r="CIS69" s="54"/>
      <c r="CIT69" s="54"/>
      <c r="CIU69" s="50"/>
      <c r="CIV69" s="55"/>
      <c r="CIW69" s="87"/>
      <c r="CIX69" s="55"/>
      <c r="CIY69" s="55"/>
      <c r="CIZ69" s="54"/>
      <c r="CJA69" s="54"/>
      <c r="CJB69" s="50"/>
      <c r="CJC69" s="55"/>
      <c r="CJD69" s="87"/>
      <c r="CJE69" s="55"/>
      <c r="CJF69" s="55"/>
      <c r="CJG69" s="54"/>
      <c r="CJH69" s="54"/>
      <c r="CJI69" s="50"/>
      <c r="CJJ69" s="55"/>
      <c r="CJK69" s="87"/>
      <c r="CJL69" s="55"/>
      <c r="CJM69" s="55"/>
      <c r="CJN69" s="54"/>
      <c r="CJO69" s="54"/>
      <c r="CJP69" s="50"/>
      <c r="CJQ69" s="55"/>
      <c r="CJR69" s="87"/>
      <c r="CJS69" s="55"/>
      <c r="CJT69" s="55"/>
      <c r="CJU69" s="54"/>
      <c r="CJV69" s="54"/>
      <c r="CJW69" s="50"/>
      <c r="CJX69" s="55"/>
      <c r="CJY69" s="87"/>
      <c r="CJZ69" s="55"/>
      <c r="CKA69" s="55"/>
      <c r="CKB69" s="54"/>
      <c r="CKC69" s="54"/>
      <c r="CKD69" s="50"/>
      <c r="CKE69" s="55"/>
      <c r="CKF69" s="87"/>
      <c r="CKG69" s="55"/>
      <c r="CKH69" s="55"/>
      <c r="CKI69" s="54"/>
      <c r="CKJ69" s="54"/>
      <c r="CKK69" s="50"/>
      <c r="CKL69" s="55"/>
      <c r="CKM69" s="87"/>
      <c r="CKN69" s="55"/>
      <c r="CKO69" s="55"/>
      <c r="CKP69" s="54"/>
      <c r="CKQ69" s="54"/>
      <c r="CKR69" s="50"/>
      <c r="CKS69" s="55"/>
      <c r="CKT69" s="87"/>
      <c r="CKU69" s="55"/>
      <c r="CKV69" s="55"/>
      <c r="CKW69" s="54"/>
      <c r="CKX69" s="54"/>
      <c r="CKY69" s="50"/>
      <c r="CKZ69" s="55"/>
      <c r="CLA69" s="87"/>
      <c r="CLB69" s="55"/>
      <c r="CLC69" s="55"/>
      <c r="CLD69" s="54"/>
      <c r="CLE69" s="54"/>
      <c r="CLF69" s="50"/>
      <c r="CLG69" s="55"/>
      <c r="CLH69" s="87"/>
      <c r="CLI69" s="55"/>
      <c r="CLJ69" s="55"/>
      <c r="CLK69" s="54"/>
      <c r="CLL69" s="54"/>
      <c r="CLM69" s="50"/>
      <c r="CLN69" s="55"/>
      <c r="CLO69" s="87"/>
      <c r="CLP69" s="55"/>
      <c r="CLQ69" s="55"/>
      <c r="CLR69" s="54"/>
      <c r="CLS69" s="54"/>
      <c r="CLT69" s="50"/>
      <c r="CLU69" s="55"/>
      <c r="CLV69" s="87"/>
      <c r="CLW69" s="55"/>
      <c r="CLX69" s="55"/>
      <c r="CLY69" s="54"/>
      <c r="CLZ69" s="54"/>
      <c r="CMA69" s="50"/>
      <c r="CMB69" s="55"/>
      <c r="CMC69" s="87"/>
      <c r="CMD69" s="55"/>
      <c r="CME69" s="55"/>
      <c r="CMF69" s="54"/>
      <c r="CMG69" s="54"/>
      <c r="CMH69" s="50"/>
      <c r="CMI69" s="55"/>
      <c r="CMJ69" s="87"/>
      <c r="CMK69" s="55"/>
      <c r="CML69" s="55"/>
      <c r="CMM69" s="54"/>
      <c r="CMN69" s="54"/>
      <c r="CMO69" s="50"/>
      <c r="CMP69" s="55"/>
      <c r="CMQ69" s="87"/>
      <c r="CMR69" s="55"/>
      <c r="CMS69" s="55"/>
      <c r="CMT69" s="54"/>
      <c r="CMU69" s="54"/>
      <c r="CMV69" s="50"/>
      <c r="CMW69" s="55"/>
      <c r="CMX69" s="87"/>
      <c r="CMY69" s="55"/>
      <c r="CMZ69" s="55"/>
      <c r="CNA69" s="54"/>
      <c r="CNB69" s="54"/>
      <c r="CNC69" s="50"/>
      <c r="CND69" s="55"/>
      <c r="CNE69" s="87"/>
      <c r="CNF69" s="55"/>
      <c r="CNG69" s="55"/>
      <c r="CNH69" s="54"/>
      <c r="CNI69" s="54"/>
      <c r="CNJ69" s="50"/>
      <c r="CNK69" s="55"/>
      <c r="CNL69" s="87"/>
      <c r="CNM69" s="55"/>
      <c r="CNN69" s="55"/>
      <c r="CNO69" s="54"/>
      <c r="CNP69" s="54"/>
      <c r="CNQ69" s="50"/>
      <c r="CNR69" s="55"/>
      <c r="CNS69" s="87"/>
      <c r="CNT69" s="55"/>
      <c r="CNU69" s="55"/>
      <c r="CNV69" s="54"/>
      <c r="CNW69" s="54"/>
      <c r="CNX69" s="50"/>
      <c r="CNY69" s="55"/>
      <c r="CNZ69" s="87"/>
      <c r="COA69" s="55"/>
      <c r="COB69" s="55"/>
      <c r="COC69" s="54"/>
      <c r="COD69" s="54"/>
      <c r="COE69" s="50"/>
      <c r="COF69" s="55"/>
      <c r="COG69" s="87"/>
      <c r="COH69" s="55"/>
      <c r="COI69" s="55"/>
      <c r="COJ69" s="54"/>
      <c r="COK69" s="54"/>
      <c r="COL69" s="50"/>
      <c r="COM69" s="55"/>
      <c r="CON69" s="87"/>
      <c r="COO69" s="55"/>
      <c r="COP69" s="55"/>
      <c r="COQ69" s="54"/>
      <c r="COR69" s="54"/>
      <c r="COS69" s="50"/>
      <c r="COT69" s="55"/>
      <c r="COU69" s="87"/>
      <c r="COV69" s="55"/>
      <c r="COW69" s="55"/>
      <c r="COX69" s="54"/>
      <c r="COY69" s="54"/>
      <c r="COZ69" s="50"/>
      <c r="CPA69" s="55"/>
      <c r="CPB69" s="87"/>
      <c r="CPC69" s="55"/>
      <c r="CPD69" s="55"/>
      <c r="CPE69" s="54"/>
      <c r="CPF69" s="54"/>
      <c r="CPG69" s="50"/>
      <c r="CPH69" s="55"/>
      <c r="CPI69" s="87"/>
      <c r="CPJ69" s="55"/>
      <c r="CPK69" s="55"/>
      <c r="CPL69" s="54"/>
      <c r="CPM69" s="54"/>
      <c r="CPN69" s="50"/>
      <c r="CPO69" s="55"/>
      <c r="CPP69" s="87"/>
      <c r="CPQ69" s="55"/>
      <c r="CPR69" s="55"/>
      <c r="CPS69" s="54"/>
      <c r="CPT69" s="54"/>
      <c r="CPU69" s="50"/>
      <c r="CPV69" s="55"/>
      <c r="CPW69" s="87"/>
      <c r="CPX69" s="55"/>
      <c r="CPY69" s="55"/>
      <c r="CPZ69" s="54"/>
      <c r="CQA69" s="54"/>
      <c r="CQB69" s="50"/>
      <c r="CQC69" s="55"/>
      <c r="CQD69" s="87"/>
      <c r="CQE69" s="55"/>
      <c r="CQF69" s="55"/>
      <c r="CQG69" s="54"/>
      <c r="CQH69" s="54"/>
      <c r="CQI69" s="50"/>
      <c r="CQJ69" s="55"/>
      <c r="CQK69" s="87"/>
      <c r="CQL69" s="55"/>
      <c r="CQM69" s="55"/>
      <c r="CQN69" s="54"/>
      <c r="CQO69" s="54"/>
      <c r="CQP69" s="50"/>
      <c r="CQQ69" s="55"/>
      <c r="CQR69" s="87"/>
      <c r="CQS69" s="55"/>
      <c r="CQT69" s="55"/>
      <c r="CQU69" s="54"/>
      <c r="CQV69" s="54"/>
      <c r="CQW69" s="50"/>
      <c r="CQX69" s="55"/>
      <c r="CQY69" s="87"/>
      <c r="CQZ69" s="55"/>
      <c r="CRA69" s="55"/>
      <c r="CRB69" s="54"/>
      <c r="CRC69" s="54"/>
      <c r="CRD69" s="50"/>
      <c r="CRE69" s="55"/>
      <c r="CRF69" s="87"/>
      <c r="CRG69" s="55"/>
      <c r="CRH69" s="55"/>
      <c r="CRI69" s="54"/>
      <c r="CRJ69" s="54"/>
      <c r="CRK69" s="50"/>
      <c r="CRL69" s="55"/>
      <c r="CRM69" s="87"/>
      <c r="CRN69" s="55"/>
      <c r="CRO69" s="55"/>
      <c r="CRP69" s="54"/>
      <c r="CRQ69" s="54"/>
      <c r="CRR69" s="50"/>
      <c r="CRS69" s="55"/>
      <c r="CRT69" s="87"/>
      <c r="CRU69" s="55"/>
      <c r="CRV69" s="55"/>
      <c r="CRW69" s="54"/>
      <c r="CRX69" s="54"/>
      <c r="CRY69" s="50"/>
      <c r="CRZ69" s="55"/>
      <c r="CSA69" s="87"/>
      <c r="CSB69" s="55"/>
      <c r="CSC69" s="55"/>
      <c r="CSD69" s="54"/>
      <c r="CSE69" s="54"/>
      <c r="CSF69" s="50"/>
      <c r="CSG69" s="55"/>
      <c r="CSH69" s="87"/>
      <c r="CSI69" s="55"/>
      <c r="CSJ69" s="55"/>
      <c r="CSK69" s="54"/>
      <c r="CSL69" s="54"/>
      <c r="CSM69" s="50"/>
      <c r="CSN69" s="55"/>
      <c r="CSO69" s="87"/>
      <c r="CSP69" s="55"/>
      <c r="CSQ69" s="55"/>
      <c r="CSR69" s="54"/>
      <c r="CSS69" s="54"/>
      <c r="CST69" s="50"/>
      <c r="CSU69" s="55"/>
      <c r="CSV69" s="87"/>
      <c r="CSW69" s="55"/>
      <c r="CSX69" s="55"/>
      <c r="CSY69" s="54"/>
      <c r="CSZ69" s="54"/>
      <c r="CTA69" s="50"/>
      <c r="CTB69" s="55"/>
      <c r="CTC69" s="87"/>
      <c r="CTD69" s="55"/>
      <c r="CTE69" s="55"/>
      <c r="CTF69" s="54"/>
      <c r="CTG69" s="54"/>
      <c r="CTH69" s="50"/>
      <c r="CTI69" s="55"/>
      <c r="CTJ69" s="87"/>
      <c r="CTK69" s="55"/>
      <c r="CTL69" s="55"/>
      <c r="CTM69" s="54"/>
      <c r="CTN69" s="54"/>
      <c r="CTO69" s="50"/>
      <c r="CTP69" s="55"/>
      <c r="CTQ69" s="87"/>
      <c r="CTR69" s="55"/>
      <c r="CTS69" s="55"/>
      <c r="CTT69" s="54"/>
      <c r="CTU69" s="54"/>
      <c r="CTV69" s="50"/>
      <c r="CTW69" s="55"/>
      <c r="CTX69" s="87"/>
      <c r="CTY69" s="55"/>
      <c r="CTZ69" s="55"/>
      <c r="CUA69" s="54"/>
      <c r="CUB69" s="54"/>
      <c r="CUC69" s="50"/>
      <c r="CUD69" s="55"/>
      <c r="CUE69" s="87"/>
      <c r="CUF69" s="55"/>
      <c r="CUG69" s="55"/>
      <c r="CUH69" s="54"/>
      <c r="CUI69" s="54"/>
      <c r="CUJ69" s="50"/>
      <c r="CUK69" s="55"/>
      <c r="CUL69" s="87"/>
      <c r="CUM69" s="55"/>
      <c r="CUN69" s="55"/>
      <c r="CUO69" s="54"/>
      <c r="CUP69" s="54"/>
      <c r="CUQ69" s="50"/>
      <c r="CUR69" s="55"/>
      <c r="CUS69" s="87"/>
      <c r="CUT69" s="55"/>
      <c r="CUU69" s="55"/>
      <c r="CUV69" s="54"/>
      <c r="CUW69" s="54"/>
      <c r="CUX69" s="50"/>
      <c r="CUY69" s="55"/>
      <c r="CUZ69" s="87"/>
      <c r="CVA69" s="55"/>
      <c r="CVB69" s="55"/>
      <c r="CVC69" s="54"/>
      <c r="CVD69" s="54"/>
      <c r="CVE69" s="50"/>
      <c r="CVF69" s="55"/>
      <c r="CVG69" s="87"/>
      <c r="CVH69" s="55"/>
      <c r="CVI69" s="55"/>
      <c r="CVJ69" s="54"/>
      <c r="CVK69" s="54"/>
      <c r="CVL69" s="50"/>
      <c r="CVM69" s="55"/>
      <c r="CVN69" s="87"/>
      <c r="CVO69" s="55"/>
      <c r="CVP69" s="55"/>
      <c r="CVQ69" s="54"/>
      <c r="CVR69" s="54"/>
      <c r="CVS69" s="50"/>
      <c r="CVT69" s="55"/>
      <c r="CVU69" s="87"/>
      <c r="CVV69" s="55"/>
      <c r="CVW69" s="55"/>
      <c r="CVX69" s="54"/>
      <c r="CVY69" s="54"/>
      <c r="CVZ69" s="50"/>
      <c r="CWA69" s="55"/>
      <c r="CWB69" s="87"/>
      <c r="CWC69" s="55"/>
      <c r="CWD69" s="55"/>
      <c r="CWE69" s="54"/>
      <c r="CWF69" s="54"/>
      <c r="CWG69" s="50"/>
      <c r="CWH69" s="55"/>
      <c r="CWI69" s="87"/>
      <c r="CWJ69" s="55"/>
      <c r="CWK69" s="55"/>
      <c r="CWL69" s="54"/>
      <c r="CWM69" s="54"/>
      <c r="CWN69" s="50"/>
      <c r="CWO69" s="55"/>
      <c r="CWP69" s="87"/>
      <c r="CWQ69" s="55"/>
      <c r="CWR69" s="55"/>
      <c r="CWS69" s="54"/>
      <c r="CWT69" s="54"/>
      <c r="CWU69" s="50"/>
      <c r="CWV69" s="55"/>
      <c r="CWW69" s="87"/>
      <c r="CWX69" s="55"/>
      <c r="CWY69" s="55"/>
      <c r="CWZ69" s="54"/>
      <c r="CXA69" s="54"/>
      <c r="CXB69" s="50"/>
      <c r="CXC69" s="55"/>
      <c r="CXD69" s="87"/>
      <c r="CXE69" s="55"/>
      <c r="CXF69" s="55"/>
      <c r="CXG69" s="54"/>
      <c r="CXH69" s="54"/>
      <c r="CXI69" s="50"/>
      <c r="CXJ69" s="55"/>
      <c r="CXK69" s="87"/>
      <c r="CXL69" s="55"/>
      <c r="CXM69" s="55"/>
      <c r="CXN69" s="54"/>
      <c r="CXO69" s="54"/>
      <c r="CXP69" s="50"/>
      <c r="CXQ69" s="55"/>
      <c r="CXR69" s="87"/>
      <c r="CXS69" s="55"/>
      <c r="CXT69" s="55"/>
      <c r="CXU69" s="54"/>
      <c r="CXV69" s="54"/>
      <c r="CXW69" s="50"/>
      <c r="CXX69" s="55"/>
      <c r="CXY69" s="87"/>
      <c r="CXZ69" s="55"/>
      <c r="CYA69" s="55"/>
      <c r="CYB69" s="54"/>
      <c r="CYC69" s="54"/>
      <c r="CYD69" s="50"/>
      <c r="CYE69" s="55"/>
      <c r="CYF69" s="87"/>
      <c r="CYG69" s="55"/>
      <c r="CYH69" s="55"/>
      <c r="CYI69" s="54"/>
      <c r="CYJ69" s="54"/>
      <c r="CYK69" s="50"/>
      <c r="CYL69" s="55"/>
      <c r="CYM69" s="87"/>
      <c r="CYN69" s="55"/>
      <c r="CYO69" s="55"/>
      <c r="CYP69" s="54"/>
      <c r="CYQ69" s="54"/>
      <c r="CYR69" s="50"/>
      <c r="CYS69" s="55"/>
      <c r="CYT69" s="87"/>
      <c r="CYU69" s="55"/>
      <c r="CYV69" s="55"/>
      <c r="CYW69" s="54"/>
      <c r="CYX69" s="54"/>
      <c r="CYY69" s="50"/>
      <c r="CYZ69" s="55"/>
      <c r="CZA69" s="87"/>
      <c r="CZB69" s="55"/>
      <c r="CZC69" s="55"/>
      <c r="CZD69" s="54"/>
      <c r="CZE69" s="54"/>
      <c r="CZF69" s="50"/>
      <c r="CZG69" s="55"/>
      <c r="CZH69" s="87"/>
      <c r="CZI69" s="55"/>
      <c r="CZJ69" s="55"/>
      <c r="CZK69" s="54"/>
      <c r="CZL69" s="54"/>
      <c r="CZM69" s="50"/>
      <c r="CZN69" s="55"/>
      <c r="CZO69" s="87"/>
      <c r="CZP69" s="55"/>
      <c r="CZQ69" s="55"/>
      <c r="CZR69" s="54"/>
      <c r="CZS69" s="54"/>
      <c r="CZT69" s="50"/>
      <c r="CZU69" s="55"/>
      <c r="CZV69" s="87"/>
      <c r="CZW69" s="55"/>
      <c r="CZX69" s="55"/>
      <c r="CZY69" s="54"/>
      <c r="CZZ69" s="54"/>
      <c r="DAA69" s="50"/>
      <c r="DAB69" s="55"/>
      <c r="DAC69" s="87"/>
      <c r="DAD69" s="55"/>
      <c r="DAE69" s="55"/>
      <c r="DAF69" s="54"/>
      <c r="DAG69" s="54"/>
      <c r="DAH69" s="50"/>
      <c r="DAI69" s="55"/>
      <c r="DAJ69" s="87"/>
      <c r="DAK69" s="55"/>
      <c r="DAL69" s="55"/>
      <c r="DAM69" s="54"/>
      <c r="DAN69" s="54"/>
      <c r="DAO69" s="50"/>
      <c r="DAP69" s="55"/>
      <c r="DAQ69" s="87"/>
      <c r="DAR69" s="55"/>
      <c r="DAS69" s="55"/>
      <c r="DAT69" s="54"/>
      <c r="DAU69" s="54"/>
      <c r="DAV69" s="50"/>
      <c r="DAW69" s="55"/>
      <c r="DAX69" s="87"/>
      <c r="DAY69" s="55"/>
      <c r="DAZ69" s="55"/>
      <c r="DBA69" s="54"/>
      <c r="DBB69" s="54"/>
      <c r="DBC69" s="50"/>
      <c r="DBD69" s="55"/>
      <c r="DBE69" s="87"/>
      <c r="DBF69" s="55"/>
      <c r="DBG69" s="55"/>
      <c r="DBH69" s="54"/>
      <c r="DBI69" s="54"/>
      <c r="DBJ69" s="50"/>
      <c r="DBK69" s="55"/>
      <c r="DBL69" s="87"/>
      <c r="DBM69" s="55"/>
      <c r="DBN69" s="55"/>
      <c r="DBO69" s="54"/>
      <c r="DBP69" s="54"/>
      <c r="DBQ69" s="50"/>
      <c r="DBR69" s="55"/>
      <c r="DBS69" s="87"/>
      <c r="DBT69" s="55"/>
      <c r="DBU69" s="55"/>
      <c r="DBV69" s="54"/>
      <c r="DBW69" s="54"/>
      <c r="DBX69" s="50"/>
      <c r="DBY69" s="55"/>
      <c r="DBZ69" s="87"/>
      <c r="DCA69" s="55"/>
      <c r="DCB69" s="55"/>
      <c r="DCC69" s="54"/>
      <c r="DCD69" s="54"/>
      <c r="DCE69" s="50"/>
      <c r="DCF69" s="55"/>
      <c r="DCG69" s="87"/>
      <c r="DCH69" s="55"/>
      <c r="DCI69" s="55"/>
      <c r="DCJ69" s="54"/>
      <c r="DCK69" s="54"/>
      <c r="DCL69" s="50"/>
      <c r="DCM69" s="55"/>
      <c r="DCN69" s="87"/>
      <c r="DCO69" s="55"/>
      <c r="DCP69" s="55"/>
      <c r="DCQ69" s="54"/>
      <c r="DCR69" s="54"/>
      <c r="DCS69" s="50"/>
      <c r="DCT69" s="55"/>
      <c r="DCU69" s="87"/>
      <c r="DCV69" s="55"/>
      <c r="DCW69" s="55"/>
      <c r="DCX69" s="54"/>
      <c r="DCY69" s="54"/>
      <c r="DCZ69" s="50"/>
      <c r="DDA69" s="55"/>
      <c r="DDB69" s="87"/>
      <c r="DDC69" s="55"/>
      <c r="DDD69" s="55"/>
      <c r="DDE69" s="54"/>
      <c r="DDF69" s="54"/>
      <c r="DDG69" s="50"/>
      <c r="DDH69" s="55"/>
      <c r="DDI69" s="87"/>
      <c r="DDJ69" s="55"/>
      <c r="DDK69" s="55"/>
      <c r="DDL69" s="54"/>
      <c r="DDM69" s="54"/>
      <c r="DDN69" s="50"/>
      <c r="DDO69" s="55"/>
      <c r="DDP69" s="87"/>
      <c r="DDQ69" s="55"/>
      <c r="DDR69" s="55"/>
      <c r="DDS69" s="54"/>
      <c r="DDT69" s="54"/>
      <c r="DDU69" s="50"/>
      <c r="DDV69" s="55"/>
      <c r="DDW69" s="87"/>
      <c r="DDX69" s="55"/>
      <c r="DDY69" s="55"/>
      <c r="DDZ69" s="54"/>
      <c r="DEA69" s="54"/>
      <c r="DEB69" s="50"/>
      <c r="DEC69" s="55"/>
      <c r="DED69" s="87"/>
      <c r="DEE69" s="55"/>
      <c r="DEF69" s="55"/>
      <c r="DEG69" s="54"/>
      <c r="DEH69" s="54"/>
      <c r="DEI69" s="50"/>
      <c r="DEJ69" s="55"/>
      <c r="DEK69" s="87"/>
      <c r="DEL69" s="55"/>
      <c r="DEM69" s="55"/>
      <c r="DEN69" s="54"/>
      <c r="DEO69" s="54"/>
      <c r="DEP69" s="50"/>
      <c r="DEQ69" s="55"/>
      <c r="DER69" s="87"/>
      <c r="DES69" s="55"/>
      <c r="DET69" s="55"/>
      <c r="DEU69" s="54"/>
      <c r="DEV69" s="54"/>
      <c r="DEW69" s="50"/>
      <c r="DEX69" s="55"/>
      <c r="DEY69" s="87"/>
      <c r="DEZ69" s="55"/>
      <c r="DFA69" s="55"/>
      <c r="DFB69" s="54"/>
      <c r="DFC69" s="54"/>
      <c r="DFD69" s="50"/>
      <c r="DFE69" s="55"/>
      <c r="DFF69" s="87"/>
      <c r="DFG69" s="55"/>
      <c r="DFH69" s="55"/>
      <c r="DFI69" s="54"/>
      <c r="DFJ69" s="54"/>
      <c r="DFK69" s="50"/>
      <c r="DFL69" s="55"/>
      <c r="DFM69" s="87"/>
      <c r="DFN69" s="55"/>
      <c r="DFO69" s="55"/>
      <c r="DFP69" s="54"/>
      <c r="DFQ69" s="54"/>
      <c r="DFR69" s="50"/>
      <c r="DFS69" s="55"/>
      <c r="DFT69" s="87"/>
      <c r="DFU69" s="55"/>
      <c r="DFV69" s="55"/>
      <c r="DFW69" s="54"/>
      <c r="DFX69" s="54"/>
      <c r="DFY69" s="50"/>
      <c r="DFZ69" s="55"/>
      <c r="DGA69" s="87"/>
      <c r="DGB69" s="55"/>
      <c r="DGC69" s="55"/>
      <c r="DGD69" s="54"/>
      <c r="DGE69" s="54"/>
      <c r="DGF69" s="50"/>
      <c r="DGG69" s="55"/>
      <c r="DGH69" s="87"/>
      <c r="DGI69" s="55"/>
      <c r="DGJ69" s="55"/>
      <c r="DGK69" s="54"/>
      <c r="DGL69" s="54"/>
      <c r="DGM69" s="50"/>
      <c r="DGN69" s="55"/>
      <c r="DGO69" s="87"/>
      <c r="DGP69" s="55"/>
      <c r="DGQ69" s="55"/>
      <c r="DGR69" s="54"/>
      <c r="DGS69" s="54"/>
      <c r="DGT69" s="50"/>
      <c r="DGU69" s="55"/>
      <c r="DGV69" s="87"/>
      <c r="DGW69" s="55"/>
      <c r="DGX69" s="55"/>
      <c r="DGY69" s="54"/>
      <c r="DGZ69" s="54"/>
      <c r="DHA69" s="50"/>
      <c r="DHB69" s="55"/>
      <c r="DHC69" s="87"/>
      <c r="DHD69" s="55"/>
      <c r="DHE69" s="55"/>
      <c r="DHF69" s="54"/>
      <c r="DHG69" s="54"/>
      <c r="DHH69" s="50"/>
      <c r="DHI69" s="55"/>
      <c r="DHJ69" s="87"/>
      <c r="DHK69" s="55"/>
      <c r="DHL69" s="55"/>
      <c r="DHM69" s="54"/>
      <c r="DHN69" s="54"/>
      <c r="DHO69" s="50"/>
      <c r="DHP69" s="55"/>
      <c r="DHQ69" s="87"/>
      <c r="DHR69" s="55"/>
      <c r="DHS69" s="55"/>
      <c r="DHT69" s="54"/>
      <c r="DHU69" s="54"/>
      <c r="DHV69" s="50"/>
      <c r="DHW69" s="55"/>
      <c r="DHX69" s="87"/>
      <c r="DHY69" s="55"/>
      <c r="DHZ69" s="55"/>
      <c r="DIA69" s="54"/>
      <c r="DIB69" s="54"/>
      <c r="DIC69" s="50"/>
      <c r="DID69" s="55"/>
      <c r="DIE69" s="87"/>
      <c r="DIF69" s="55"/>
      <c r="DIG69" s="55"/>
      <c r="DIH69" s="54"/>
      <c r="DII69" s="54"/>
      <c r="DIJ69" s="50"/>
      <c r="DIK69" s="55"/>
      <c r="DIL69" s="87"/>
      <c r="DIM69" s="55"/>
      <c r="DIN69" s="55"/>
      <c r="DIO69" s="54"/>
      <c r="DIP69" s="54"/>
      <c r="DIQ69" s="50"/>
      <c r="DIR69" s="55"/>
      <c r="DIS69" s="87"/>
      <c r="DIT69" s="55"/>
      <c r="DIU69" s="55"/>
      <c r="DIV69" s="54"/>
      <c r="DIW69" s="54"/>
      <c r="DIX69" s="50"/>
      <c r="DIY69" s="55"/>
      <c r="DIZ69" s="87"/>
      <c r="DJA69" s="55"/>
      <c r="DJB69" s="55"/>
      <c r="DJC69" s="54"/>
      <c r="DJD69" s="54"/>
      <c r="DJE69" s="50"/>
      <c r="DJF69" s="55"/>
      <c r="DJG69" s="87"/>
      <c r="DJH69" s="55"/>
      <c r="DJI69" s="55"/>
      <c r="DJJ69" s="54"/>
      <c r="DJK69" s="54"/>
      <c r="DJL69" s="50"/>
      <c r="DJM69" s="55"/>
      <c r="DJN69" s="87"/>
      <c r="DJO69" s="55"/>
      <c r="DJP69" s="55"/>
      <c r="DJQ69" s="54"/>
      <c r="DJR69" s="54"/>
      <c r="DJS69" s="50"/>
      <c r="DJT69" s="55"/>
      <c r="DJU69" s="87"/>
      <c r="DJV69" s="55"/>
      <c r="DJW69" s="55"/>
      <c r="DJX69" s="54"/>
      <c r="DJY69" s="54"/>
      <c r="DJZ69" s="50"/>
      <c r="DKA69" s="55"/>
      <c r="DKB69" s="87"/>
      <c r="DKC69" s="55"/>
      <c r="DKD69" s="55"/>
      <c r="DKE69" s="54"/>
      <c r="DKF69" s="54"/>
      <c r="DKG69" s="50"/>
      <c r="DKH69" s="55"/>
      <c r="DKI69" s="87"/>
      <c r="DKJ69" s="55"/>
      <c r="DKK69" s="55"/>
      <c r="DKL69" s="54"/>
      <c r="DKM69" s="54"/>
      <c r="DKN69" s="50"/>
      <c r="DKO69" s="55"/>
      <c r="DKP69" s="87"/>
      <c r="DKQ69" s="55"/>
      <c r="DKR69" s="55"/>
      <c r="DKS69" s="54"/>
      <c r="DKT69" s="54"/>
      <c r="DKU69" s="50"/>
      <c r="DKV69" s="55"/>
      <c r="DKW69" s="87"/>
      <c r="DKX69" s="55"/>
      <c r="DKY69" s="55"/>
      <c r="DKZ69" s="54"/>
      <c r="DLA69" s="54"/>
      <c r="DLB69" s="50"/>
      <c r="DLC69" s="55"/>
      <c r="DLD69" s="87"/>
      <c r="DLE69" s="55"/>
      <c r="DLF69" s="55"/>
      <c r="DLG69" s="54"/>
      <c r="DLH69" s="54"/>
      <c r="DLI69" s="50"/>
      <c r="DLJ69" s="55"/>
      <c r="DLK69" s="87"/>
      <c r="DLL69" s="55"/>
      <c r="DLM69" s="55"/>
      <c r="DLN69" s="54"/>
      <c r="DLO69" s="54"/>
      <c r="DLP69" s="50"/>
      <c r="DLQ69" s="55"/>
      <c r="DLR69" s="87"/>
      <c r="DLS69" s="55"/>
      <c r="DLT69" s="55"/>
      <c r="DLU69" s="54"/>
      <c r="DLV69" s="54"/>
      <c r="DLW69" s="50"/>
      <c r="DLX69" s="55"/>
      <c r="DLY69" s="87"/>
      <c r="DLZ69" s="55"/>
      <c r="DMA69" s="55"/>
      <c r="DMB69" s="54"/>
      <c r="DMC69" s="54"/>
      <c r="DMD69" s="50"/>
      <c r="DME69" s="55"/>
      <c r="DMF69" s="87"/>
      <c r="DMG69" s="55"/>
      <c r="DMH69" s="55"/>
      <c r="DMI69" s="54"/>
      <c r="DMJ69" s="54"/>
      <c r="DMK69" s="50"/>
      <c r="DML69" s="55"/>
      <c r="DMM69" s="87"/>
      <c r="DMN69" s="55"/>
      <c r="DMO69" s="55"/>
      <c r="DMP69" s="54"/>
      <c r="DMQ69" s="54"/>
      <c r="DMR69" s="50"/>
      <c r="DMS69" s="55"/>
      <c r="DMT69" s="87"/>
      <c r="DMU69" s="55"/>
      <c r="DMV69" s="55"/>
      <c r="DMW69" s="54"/>
      <c r="DMX69" s="54"/>
      <c r="DMY69" s="50"/>
      <c r="DMZ69" s="55"/>
      <c r="DNA69" s="87"/>
      <c r="DNB69" s="55"/>
      <c r="DNC69" s="55"/>
      <c r="DND69" s="54"/>
      <c r="DNE69" s="54"/>
      <c r="DNF69" s="50"/>
      <c r="DNG69" s="55"/>
      <c r="DNH69" s="87"/>
      <c r="DNI69" s="55"/>
      <c r="DNJ69" s="55"/>
      <c r="DNK69" s="54"/>
      <c r="DNL69" s="54"/>
      <c r="DNM69" s="50"/>
      <c r="DNN69" s="55"/>
      <c r="DNO69" s="87"/>
      <c r="DNP69" s="55"/>
      <c r="DNQ69" s="55"/>
      <c r="DNR69" s="54"/>
      <c r="DNS69" s="54"/>
      <c r="DNT69" s="50"/>
      <c r="DNU69" s="55"/>
      <c r="DNV69" s="87"/>
      <c r="DNW69" s="55"/>
      <c r="DNX69" s="55"/>
      <c r="DNY69" s="54"/>
      <c r="DNZ69" s="54"/>
      <c r="DOA69" s="50"/>
      <c r="DOB69" s="55"/>
      <c r="DOC69" s="87"/>
      <c r="DOD69" s="55"/>
      <c r="DOE69" s="55"/>
      <c r="DOF69" s="54"/>
      <c r="DOG69" s="54"/>
      <c r="DOH69" s="50"/>
      <c r="DOI69" s="55"/>
      <c r="DOJ69" s="87"/>
      <c r="DOK69" s="55"/>
      <c r="DOL69" s="55"/>
      <c r="DOM69" s="54"/>
      <c r="DON69" s="54"/>
      <c r="DOO69" s="50"/>
      <c r="DOP69" s="55"/>
      <c r="DOQ69" s="87"/>
      <c r="DOR69" s="55"/>
      <c r="DOS69" s="55"/>
      <c r="DOT69" s="54"/>
      <c r="DOU69" s="54"/>
      <c r="DOV69" s="50"/>
      <c r="DOW69" s="55"/>
      <c r="DOX69" s="87"/>
      <c r="DOY69" s="55"/>
      <c r="DOZ69" s="55"/>
      <c r="DPA69" s="54"/>
      <c r="DPB69" s="54"/>
      <c r="DPC69" s="50"/>
      <c r="DPD69" s="55"/>
      <c r="DPE69" s="87"/>
      <c r="DPF69" s="55"/>
      <c r="DPG69" s="55"/>
      <c r="DPH69" s="54"/>
      <c r="DPI69" s="54"/>
      <c r="DPJ69" s="50"/>
      <c r="DPK69" s="55"/>
      <c r="DPL69" s="87"/>
      <c r="DPM69" s="55"/>
      <c r="DPN69" s="55"/>
      <c r="DPO69" s="54"/>
      <c r="DPP69" s="54"/>
      <c r="DPQ69" s="50"/>
      <c r="DPR69" s="55"/>
      <c r="DPS69" s="87"/>
      <c r="DPT69" s="55"/>
      <c r="DPU69" s="55"/>
      <c r="DPV69" s="54"/>
      <c r="DPW69" s="54"/>
      <c r="DPX69" s="50"/>
      <c r="DPY69" s="55"/>
      <c r="DPZ69" s="87"/>
      <c r="DQA69" s="55"/>
      <c r="DQB69" s="55"/>
      <c r="DQC69" s="54"/>
      <c r="DQD69" s="54"/>
      <c r="DQE69" s="50"/>
      <c r="DQF69" s="55"/>
      <c r="DQG69" s="87"/>
      <c r="DQH69" s="55"/>
      <c r="DQI69" s="55"/>
      <c r="DQJ69" s="54"/>
      <c r="DQK69" s="54"/>
      <c r="DQL69" s="50"/>
      <c r="DQM69" s="55"/>
      <c r="DQN69" s="87"/>
      <c r="DQO69" s="55"/>
      <c r="DQP69" s="55"/>
      <c r="DQQ69" s="54"/>
      <c r="DQR69" s="54"/>
      <c r="DQS69" s="50"/>
      <c r="DQT69" s="55"/>
      <c r="DQU69" s="87"/>
      <c r="DQV69" s="55"/>
      <c r="DQW69" s="55"/>
      <c r="DQX69" s="54"/>
      <c r="DQY69" s="54"/>
      <c r="DQZ69" s="50"/>
      <c r="DRA69" s="55"/>
      <c r="DRB69" s="87"/>
      <c r="DRC69" s="55"/>
      <c r="DRD69" s="55"/>
      <c r="DRE69" s="54"/>
      <c r="DRF69" s="54"/>
      <c r="DRG69" s="50"/>
      <c r="DRH69" s="55"/>
      <c r="DRI69" s="87"/>
      <c r="DRJ69" s="55"/>
      <c r="DRK69" s="55"/>
      <c r="DRL69" s="54"/>
      <c r="DRM69" s="54"/>
      <c r="DRN69" s="50"/>
      <c r="DRO69" s="55"/>
      <c r="DRP69" s="87"/>
      <c r="DRQ69" s="55"/>
      <c r="DRR69" s="55"/>
      <c r="DRS69" s="54"/>
      <c r="DRT69" s="54"/>
      <c r="DRU69" s="50"/>
      <c r="DRV69" s="55"/>
      <c r="DRW69" s="87"/>
      <c r="DRX69" s="55"/>
      <c r="DRY69" s="55"/>
      <c r="DRZ69" s="54"/>
      <c r="DSA69" s="54"/>
      <c r="DSB69" s="50"/>
      <c r="DSC69" s="55"/>
      <c r="DSD69" s="87"/>
      <c r="DSE69" s="55"/>
      <c r="DSF69" s="55"/>
      <c r="DSG69" s="54"/>
      <c r="DSH69" s="54"/>
      <c r="DSI69" s="50"/>
      <c r="DSJ69" s="55"/>
      <c r="DSK69" s="87"/>
      <c r="DSL69" s="55"/>
      <c r="DSM69" s="55"/>
      <c r="DSN69" s="54"/>
      <c r="DSO69" s="54"/>
      <c r="DSP69" s="50"/>
      <c r="DSQ69" s="55"/>
      <c r="DSR69" s="87"/>
      <c r="DSS69" s="55"/>
      <c r="DST69" s="55"/>
      <c r="DSU69" s="54"/>
      <c r="DSV69" s="54"/>
      <c r="DSW69" s="50"/>
      <c r="DSX69" s="55"/>
      <c r="DSY69" s="87"/>
      <c r="DSZ69" s="55"/>
      <c r="DTA69" s="55"/>
      <c r="DTB69" s="54"/>
      <c r="DTC69" s="54"/>
      <c r="DTD69" s="50"/>
      <c r="DTE69" s="55"/>
      <c r="DTF69" s="87"/>
      <c r="DTG69" s="55"/>
      <c r="DTH69" s="55"/>
      <c r="DTI69" s="54"/>
      <c r="DTJ69" s="54"/>
      <c r="DTK69" s="50"/>
      <c r="DTL69" s="55"/>
      <c r="DTM69" s="87"/>
      <c r="DTN69" s="55"/>
      <c r="DTO69" s="55"/>
      <c r="DTP69" s="54"/>
      <c r="DTQ69" s="54"/>
      <c r="DTR69" s="50"/>
      <c r="DTS69" s="55"/>
      <c r="DTT69" s="87"/>
      <c r="DTU69" s="55"/>
      <c r="DTV69" s="55"/>
      <c r="DTW69" s="54"/>
      <c r="DTX69" s="54"/>
      <c r="DTY69" s="50"/>
      <c r="DTZ69" s="55"/>
      <c r="DUA69" s="87"/>
      <c r="DUB69" s="55"/>
      <c r="DUC69" s="55"/>
      <c r="DUD69" s="54"/>
      <c r="DUE69" s="54"/>
      <c r="DUF69" s="50"/>
      <c r="DUG69" s="55"/>
      <c r="DUH69" s="87"/>
      <c r="DUI69" s="55"/>
      <c r="DUJ69" s="55"/>
      <c r="DUK69" s="54"/>
      <c r="DUL69" s="54"/>
      <c r="DUM69" s="50"/>
      <c r="DUN69" s="55"/>
      <c r="DUO69" s="87"/>
      <c r="DUP69" s="55"/>
      <c r="DUQ69" s="55"/>
      <c r="DUR69" s="54"/>
      <c r="DUS69" s="54"/>
      <c r="DUT69" s="50"/>
      <c r="DUU69" s="55"/>
      <c r="DUV69" s="87"/>
      <c r="DUW69" s="55"/>
      <c r="DUX69" s="55"/>
      <c r="DUY69" s="54"/>
      <c r="DUZ69" s="54"/>
      <c r="DVA69" s="50"/>
      <c r="DVB69" s="55"/>
      <c r="DVC69" s="87"/>
      <c r="DVD69" s="55"/>
      <c r="DVE69" s="55"/>
      <c r="DVF69" s="54"/>
      <c r="DVG69" s="54"/>
      <c r="DVH69" s="50"/>
      <c r="DVI69" s="55"/>
      <c r="DVJ69" s="87"/>
      <c r="DVK69" s="55"/>
      <c r="DVL69" s="55"/>
      <c r="DVM69" s="54"/>
      <c r="DVN69" s="54"/>
      <c r="DVO69" s="50"/>
      <c r="DVP69" s="55"/>
      <c r="DVQ69" s="87"/>
      <c r="DVR69" s="55"/>
      <c r="DVS69" s="55"/>
      <c r="DVT69" s="54"/>
      <c r="DVU69" s="54"/>
      <c r="DVV69" s="50"/>
      <c r="DVW69" s="55"/>
      <c r="DVX69" s="87"/>
      <c r="DVY69" s="55"/>
      <c r="DVZ69" s="55"/>
      <c r="DWA69" s="54"/>
      <c r="DWB69" s="54"/>
      <c r="DWC69" s="50"/>
      <c r="DWD69" s="55"/>
      <c r="DWE69" s="87"/>
      <c r="DWF69" s="55"/>
      <c r="DWG69" s="55"/>
      <c r="DWH69" s="54"/>
      <c r="DWI69" s="54"/>
      <c r="DWJ69" s="50"/>
      <c r="DWK69" s="55"/>
      <c r="DWL69" s="87"/>
      <c r="DWM69" s="55"/>
      <c r="DWN69" s="55"/>
      <c r="DWO69" s="54"/>
      <c r="DWP69" s="54"/>
      <c r="DWQ69" s="50"/>
      <c r="DWR69" s="55"/>
      <c r="DWS69" s="87"/>
      <c r="DWT69" s="55"/>
      <c r="DWU69" s="55"/>
      <c r="DWV69" s="54"/>
      <c r="DWW69" s="54"/>
      <c r="DWX69" s="50"/>
      <c r="DWY69" s="55"/>
      <c r="DWZ69" s="87"/>
      <c r="DXA69" s="55"/>
      <c r="DXB69" s="55"/>
      <c r="DXC69" s="54"/>
      <c r="DXD69" s="54"/>
      <c r="DXE69" s="50"/>
      <c r="DXF69" s="55"/>
      <c r="DXG69" s="87"/>
      <c r="DXH69" s="55"/>
      <c r="DXI69" s="55"/>
      <c r="DXJ69" s="54"/>
      <c r="DXK69" s="54"/>
      <c r="DXL69" s="50"/>
      <c r="DXM69" s="55"/>
      <c r="DXN69" s="87"/>
      <c r="DXO69" s="55"/>
      <c r="DXP69" s="55"/>
      <c r="DXQ69" s="54"/>
      <c r="DXR69" s="54"/>
      <c r="DXS69" s="50"/>
      <c r="DXT69" s="55"/>
      <c r="DXU69" s="87"/>
      <c r="DXV69" s="55"/>
      <c r="DXW69" s="55"/>
      <c r="DXX69" s="54"/>
      <c r="DXY69" s="54"/>
      <c r="DXZ69" s="50"/>
      <c r="DYA69" s="55"/>
      <c r="DYB69" s="87"/>
      <c r="DYC69" s="55"/>
      <c r="DYD69" s="55"/>
      <c r="DYE69" s="54"/>
      <c r="DYF69" s="54"/>
      <c r="DYG69" s="50"/>
      <c r="DYH69" s="55"/>
      <c r="DYI69" s="87"/>
      <c r="DYJ69" s="55"/>
      <c r="DYK69" s="55"/>
      <c r="DYL69" s="54"/>
      <c r="DYM69" s="54"/>
      <c r="DYN69" s="50"/>
      <c r="DYO69" s="55"/>
      <c r="DYP69" s="87"/>
      <c r="DYQ69" s="55"/>
      <c r="DYR69" s="55"/>
      <c r="DYS69" s="54"/>
      <c r="DYT69" s="54"/>
      <c r="DYU69" s="50"/>
      <c r="DYV69" s="55"/>
      <c r="DYW69" s="87"/>
      <c r="DYX69" s="55"/>
      <c r="DYY69" s="55"/>
      <c r="DYZ69" s="54"/>
      <c r="DZA69" s="54"/>
      <c r="DZB69" s="50"/>
      <c r="DZC69" s="55"/>
      <c r="DZD69" s="87"/>
      <c r="DZE69" s="55"/>
      <c r="DZF69" s="55"/>
      <c r="DZG69" s="54"/>
      <c r="DZH69" s="54"/>
      <c r="DZI69" s="50"/>
      <c r="DZJ69" s="55"/>
      <c r="DZK69" s="87"/>
      <c r="DZL69" s="55"/>
      <c r="DZM69" s="55"/>
      <c r="DZN69" s="54"/>
      <c r="DZO69" s="54"/>
      <c r="DZP69" s="50"/>
      <c r="DZQ69" s="55"/>
      <c r="DZR69" s="87"/>
      <c r="DZS69" s="55"/>
      <c r="DZT69" s="55"/>
      <c r="DZU69" s="54"/>
      <c r="DZV69" s="54"/>
      <c r="DZW69" s="50"/>
      <c r="DZX69" s="55"/>
      <c r="DZY69" s="87"/>
      <c r="DZZ69" s="55"/>
      <c r="EAA69" s="55"/>
      <c r="EAB69" s="54"/>
      <c r="EAC69" s="54"/>
      <c r="EAD69" s="50"/>
      <c r="EAE69" s="55"/>
      <c r="EAF69" s="87"/>
      <c r="EAG69" s="55"/>
      <c r="EAH69" s="55"/>
      <c r="EAI69" s="54"/>
      <c r="EAJ69" s="54"/>
      <c r="EAK69" s="50"/>
      <c r="EAL69" s="55"/>
      <c r="EAM69" s="87"/>
      <c r="EAN69" s="55"/>
      <c r="EAO69" s="55"/>
      <c r="EAP69" s="54"/>
      <c r="EAQ69" s="54"/>
      <c r="EAR69" s="50"/>
      <c r="EAS69" s="55"/>
      <c r="EAT69" s="87"/>
      <c r="EAU69" s="55"/>
      <c r="EAV69" s="55"/>
      <c r="EAW69" s="54"/>
      <c r="EAX69" s="54"/>
      <c r="EAY69" s="50"/>
      <c r="EAZ69" s="55"/>
      <c r="EBA69" s="87"/>
      <c r="EBB69" s="55"/>
      <c r="EBC69" s="55"/>
      <c r="EBD69" s="54"/>
      <c r="EBE69" s="54"/>
      <c r="EBF69" s="50"/>
      <c r="EBG69" s="55"/>
      <c r="EBH69" s="87"/>
      <c r="EBI69" s="55"/>
      <c r="EBJ69" s="55"/>
      <c r="EBK69" s="54"/>
      <c r="EBL69" s="54"/>
      <c r="EBM69" s="50"/>
      <c r="EBN69" s="55"/>
      <c r="EBO69" s="87"/>
      <c r="EBP69" s="55"/>
      <c r="EBQ69" s="55"/>
      <c r="EBR69" s="54"/>
      <c r="EBS69" s="54"/>
      <c r="EBT69" s="50"/>
      <c r="EBU69" s="55"/>
      <c r="EBV69" s="87"/>
      <c r="EBW69" s="55"/>
      <c r="EBX69" s="55"/>
      <c r="EBY69" s="54"/>
      <c r="EBZ69" s="54"/>
      <c r="ECA69" s="50"/>
      <c r="ECB69" s="55"/>
      <c r="ECC69" s="87"/>
      <c r="ECD69" s="55"/>
      <c r="ECE69" s="55"/>
      <c r="ECF69" s="54"/>
      <c r="ECG69" s="54"/>
      <c r="ECH69" s="50"/>
      <c r="ECI69" s="55"/>
      <c r="ECJ69" s="87"/>
      <c r="ECK69" s="55"/>
      <c r="ECL69" s="55"/>
      <c r="ECM69" s="54"/>
      <c r="ECN69" s="54"/>
      <c r="ECO69" s="50"/>
      <c r="ECP69" s="55"/>
      <c r="ECQ69" s="87"/>
      <c r="ECR69" s="55"/>
      <c r="ECS69" s="55"/>
      <c r="ECT69" s="54"/>
      <c r="ECU69" s="54"/>
      <c r="ECV69" s="50"/>
      <c r="ECW69" s="55"/>
      <c r="ECX69" s="87"/>
      <c r="ECY69" s="55"/>
      <c r="ECZ69" s="55"/>
      <c r="EDA69" s="54"/>
      <c r="EDB69" s="54"/>
      <c r="EDC69" s="50"/>
      <c r="EDD69" s="55"/>
      <c r="EDE69" s="87"/>
      <c r="EDF69" s="55"/>
      <c r="EDG69" s="55"/>
      <c r="EDH69" s="54"/>
      <c r="EDI69" s="54"/>
      <c r="EDJ69" s="50"/>
      <c r="EDK69" s="55"/>
      <c r="EDL69" s="87"/>
      <c r="EDM69" s="55"/>
      <c r="EDN69" s="55"/>
      <c r="EDO69" s="54"/>
      <c r="EDP69" s="54"/>
      <c r="EDQ69" s="50"/>
      <c r="EDR69" s="55"/>
      <c r="EDS69" s="87"/>
      <c r="EDT69" s="55"/>
      <c r="EDU69" s="55"/>
      <c r="EDV69" s="54"/>
      <c r="EDW69" s="54"/>
      <c r="EDX69" s="50"/>
      <c r="EDY69" s="55"/>
      <c r="EDZ69" s="87"/>
      <c r="EEA69" s="55"/>
      <c r="EEB69" s="55"/>
      <c r="EEC69" s="54"/>
      <c r="EED69" s="54"/>
      <c r="EEE69" s="50"/>
      <c r="EEF69" s="55"/>
      <c r="EEG69" s="87"/>
      <c r="EEH69" s="55"/>
      <c r="EEI69" s="55"/>
      <c r="EEJ69" s="54"/>
      <c r="EEK69" s="54"/>
      <c r="EEL69" s="50"/>
      <c r="EEM69" s="55"/>
      <c r="EEN69" s="87"/>
      <c r="EEO69" s="55"/>
      <c r="EEP69" s="55"/>
      <c r="EEQ69" s="54"/>
      <c r="EER69" s="54"/>
      <c r="EES69" s="50"/>
      <c r="EET69" s="55"/>
      <c r="EEU69" s="87"/>
      <c r="EEV69" s="55"/>
      <c r="EEW69" s="55"/>
      <c r="EEX69" s="54"/>
      <c r="EEY69" s="54"/>
      <c r="EEZ69" s="50"/>
      <c r="EFA69" s="55"/>
      <c r="EFB69" s="87"/>
      <c r="EFC69" s="55"/>
      <c r="EFD69" s="55"/>
      <c r="EFE69" s="54"/>
      <c r="EFF69" s="54"/>
      <c r="EFG69" s="50"/>
      <c r="EFH69" s="55"/>
      <c r="EFI69" s="87"/>
      <c r="EFJ69" s="55"/>
      <c r="EFK69" s="55"/>
      <c r="EFL69" s="54"/>
      <c r="EFM69" s="54"/>
      <c r="EFN69" s="50"/>
      <c r="EFO69" s="55"/>
      <c r="EFP69" s="87"/>
      <c r="EFQ69" s="55"/>
      <c r="EFR69" s="55"/>
      <c r="EFS69" s="54"/>
      <c r="EFT69" s="54"/>
      <c r="EFU69" s="50"/>
      <c r="EFV69" s="55"/>
      <c r="EFW69" s="87"/>
      <c r="EFX69" s="55"/>
      <c r="EFY69" s="55"/>
      <c r="EFZ69" s="54"/>
      <c r="EGA69" s="54"/>
      <c r="EGB69" s="50"/>
      <c r="EGC69" s="55"/>
      <c r="EGD69" s="87"/>
      <c r="EGE69" s="55"/>
      <c r="EGF69" s="55"/>
      <c r="EGG69" s="54"/>
      <c r="EGH69" s="54"/>
      <c r="EGI69" s="50"/>
      <c r="EGJ69" s="55"/>
      <c r="EGK69" s="87"/>
      <c r="EGL69" s="55"/>
      <c r="EGM69" s="55"/>
      <c r="EGN69" s="54"/>
      <c r="EGO69" s="54"/>
      <c r="EGP69" s="50"/>
      <c r="EGQ69" s="55"/>
      <c r="EGR69" s="87"/>
      <c r="EGS69" s="55"/>
      <c r="EGT69" s="55"/>
      <c r="EGU69" s="54"/>
      <c r="EGV69" s="54"/>
      <c r="EGW69" s="50"/>
      <c r="EGX69" s="55"/>
      <c r="EGY69" s="87"/>
      <c r="EGZ69" s="55"/>
      <c r="EHA69" s="55"/>
      <c r="EHB69" s="54"/>
      <c r="EHC69" s="54"/>
      <c r="EHD69" s="50"/>
      <c r="EHE69" s="55"/>
      <c r="EHF69" s="87"/>
      <c r="EHG69" s="55"/>
      <c r="EHH69" s="55"/>
      <c r="EHI69" s="54"/>
      <c r="EHJ69" s="54"/>
      <c r="EHK69" s="50"/>
      <c r="EHL69" s="55"/>
      <c r="EHM69" s="87"/>
      <c r="EHN69" s="55"/>
      <c r="EHO69" s="55"/>
      <c r="EHP69" s="54"/>
      <c r="EHQ69" s="54"/>
      <c r="EHR69" s="50"/>
      <c r="EHS69" s="55"/>
      <c r="EHT69" s="87"/>
      <c r="EHU69" s="55"/>
      <c r="EHV69" s="55"/>
      <c r="EHW69" s="54"/>
      <c r="EHX69" s="54"/>
      <c r="EHY69" s="50"/>
      <c r="EHZ69" s="55"/>
      <c r="EIA69" s="87"/>
      <c r="EIB69" s="55"/>
      <c r="EIC69" s="55"/>
      <c r="EID69" s="54"/>
      <c r="EIE69" s="54"/>
      <c r="EIF69" s="50"/>
      <c r="EIG69" s="55"/>
      <c r="EIH69" s="87"/>
      <c r="EII69" s="55"/>
      <c r="EIJ69" s="55"/>
      <c r="EIK69" s="54"/>
      <c r="EIL69" s="54"/>
      <c r="EIM69" s="50"/>
      <c r="EIN69" s="55"/>
      <c r="EIO69" s="87"/>
      <c r="EIP69" s="55"/>
      <c r="EIQ69" s="55"/>
      <c r="EIR69" s="54"/>
      <c r="EIS69" s="54"/>
      <c r="EIT69" s="50"/>
      <c r="EIU69" s="55"/>
      <c r="EIV69" s="87"/>
      <c r="EIW69" s="55"/>
      <c r="EIX69" s="55"/>
      <c r="EIY69" s="54"/>
      <c r="EIZ69" s="54"/>
      <c r="EJA69" s="50"/>
      <c r="EJB69" s="55"/>
      <c r="EJC69" s="87"/>
      <c r="EJD69" s="55"/>
      <c r="EJE69" s="55"/>
      <c r="EJF69" s="54"/>
      <c r="EJG69" s="54"/>
      <c r="EJH69" s="50"/>
      <c r="EJI69" s="55"/>
      <c r="EJJ69" s="87"/>
      <c r="EJK69" s="55"/>
      <c r="EJL69" s="55"/>
      <c r="EJM69" s="54"/>
      <c r="EJN69" s="54"/>
      <c r="EJO69" s="50"/>
      <c r="EJP69" s="55"/>
      <c r="EJQ69" s="87"/>
      <c r="EJR69" s="55"/>
      <c r="EJS69" s="55"/>
      <c r="EJT69" s="54"/>
      <c r="EJU69" s="54"/>
      <c r="EJV69" s="50"/>
      <c r="EJW69" s="55"/>
      <c r="EJX69" s="87"/>
      <c r="EJY69" s="55"/>
      <c r="EJZ69" s="55"/>
      <c r="EKA69" s="54"/>
      <c r="EKB69" s="54"/>
      <c r="EKC69" s="50"/>
      <c r="EKD69" s="55"/>
      <c r="EKE69" s="87"/>
      <c r="EKF69" s="55"/>
      <c r="EKG69" s="55"/>
      <c r="EKH69" s="54"/>
      <c r="EKI69" s="54"/>
      <c r="EKJ69" s="50"/>
      <c r="EKK69" s="55"/>
      <c r="EKL69" s="87"/>
      <c r="EKM69" s="55"/>
      <c r="EKN69" s="55"/>
      <c r="EKO69" s="54"/>
      <c r="EKP69" s="54"/>
      <c r="EKQ69" s="50"/>
      <c r="EKR69" s="55"/>
      <c r="EKS69" s="87"/>
      <c r="EKT69" s="55"/>
      <c r="EKU69" s="55"/>
      <c r="EKV69" s="54"/>
      <c r="EKW69" s="54"/>
      <c r="EKX69" s="50"/>
      <c r="EKY69" s="55"/>
      <c r="EKZ69" s="87"/>
      <c r="ELA69" s="55"/>
      <c r="ELB69" s="55"/>
      <c r="ELC69" s="54"/>
      <c r="ELD69" s="54"/>
      <c r="ELE69" s="50"/>
      <c r="ELF69" s="55"/>
      <c r="ELG69" s="87"/>
      <c r="ELH69" s="55"/>
      <c r="ELI69" s="55"/>
      <c r="ELJ69" s="54"/>
      <c r="ELK69" s="54"/>
      <c r="ELL69" s="50"/>
      <c r="ELM69" s="55"/>
      <c r="ELN69" s="87"/>
      <c r="ELO69" s="55"/>
      <c r="ELP69" s="55"/>
      <c r="ELQ69" s="54"/>
      <c r="ELR69" s="54"/>
      <c r="ELS69" s="50"/>
      <c r="ELT69" s="55"/>
      <c r="ELU69" s="87"/>
      <c r="ELV69" s="55"/>
      <c r="ELW69" s="55"/>
      <c r="ELX69" s="54"/>
      <c r="ELY69" s="54"/>
      <c r="ELZ69" s="50"/>
      <c r="EMA69" s="55"/>
      <c r="EMB69" s="87"/>
      <c r="EMC69" s="55"/>
      <c r="EMD69" s="55"/>
      <c r="EME69" s="54"/>
      <c r="EMF69" s="54"/>
      <c r="EMG69" s="50"/>
      <c r="EMH69" s="55"/>
      <c r="EMI69" s="87"/>
      <c r="EMJ69" s="55"/>
      <c r="EMK69" s="55"/>
      <c r="EML69" s="54"/>
      <c r="EMM69" s="54"/>
      <c r="EMN69" s="50"/>
      <c r="EMO69" s="55"/>
      <c r="EMP69" s="87"/>
      <c r="EMQ69" s="55"/>
      <c r="EMR69" s="55"/>
      <c r="EMS69" s="54"/>
      <c r="EMT69" s="54"/>
      <c r="EMU69" s="50"/>
      <c r="EMV69" s="55"/>
      <c r="EMW69" s="87"/>
      <c r="EMX69" s="55"/>
      <c r="EMY69" s="55"/>
      <c r="EMZ69" s="54"/>
      <c r="ENA69" s="54"/>
      <c r="ENB69" s="50"/>
      <c r="ENC69" s="55"/>
      <c r="END69" s="87"/>
      <c r="ENE69" s="55"/>
      <c r="ENF69" s="55"/>
      <c r="ENG69" s="54"/>
      <c r="ENH69" s="54"/>
      <c r="ENI69" s="50"/>
      <c r="ENJ69" s="55"/>
      <c r="ENK69" s="87"/>
      <c r="ENL69" s="55"/>
      <c r="ENM69" s="55"/>
      <c r="ENN69" s="54"/>
      <c r="ENO69" s="54"/>
      <c r="ENP69" s="50"/>
      <c r="ENQ69" s="55"/>
      <c r="ENR69" s="87"/>
      <c r="ENS69" s="55"/>
      <c r="ENT69" s="55"/>
      <c r="ENU69" s="54"/>
      <c r="ENV69" s="54"/>
      <c r="ENW69" s="50"/>
      <c r="ENX69" s="55"/>
      <c r="ENY69" s="87"/>
      <c r="ENZ69" s="55"/>
      <c r="EOA69" s="55"/>
      <c r="EOB69" s="54"/>
      <c r="EOC69" s="54"/>
      <c r="EOD69" s="50"/>
      <c r="EOE69" s="55"/>
      <c r="EOF69" s="87"/>
      <c r="EOG69" s="55"/>
      <c r="EOH69" s="55"/>
      <c r="EOI69" s="54"/>
      <c r="EOJ69" s="54"/>
      <c r="EOK69" s="50"/>
      <c r="EOL69" s="55"/>
      <c r="EOM69" s="87"/>
      <c r="EON69" s="55"/>
      <c r="EOO69" s="55"/>
      <c r="EOP69" s="54"/>
      <c r="EOQ69" s="54"/>
      <c r="EOR69" s="50"/>
      <c r="EOS69" s="55"/>
      <c r="EOT69" s="87"/>
      <c r="EOU69" s="55"/>
      <c r="EOV69" s="55"/>
      <c r="EOW69" s="54"/>
      <c r="EOX69" s="54"/>
      <c r="EOY69" s="50"/>
      <c r="EOZ69" s="55"/>
      <c r="EPA69" s="87"/>
      <c r="EPB69" s="55"/>
      <c r="EPC69" s="55"/>
      <c r="EPD69" s="54"/>
      <c r="EPE69" s="54"/>
      <c r="EPF69" s="50"/>
      <c r="EPG69" s="55"/>
      <c r="EPH69" s="87"/>
      <c r="EPI69" s="55"/>
      <c r="EPJ69" s="55"/>
      <c r="EPK69" s="54"/>
      <c r="EPL69" s="54"/>
      <c r="EPM69" s="50"/>
      <c r="EPN69" s="55"/>
      <c r="EPO69" s="87"/>
      <c r="EPP69" s="55"/>
      <c r="EPQ69" s="55"/>
      <c r="EPR69" s="54"/>
      <c r="EPS69" s="54"/>
      <c r="EPT69" s="50"/>
      <c r="EPU69" s="55"/>
      <c r="EPV69" s="87"/>
      <c r="EPW69" s="55"/>
      <c r="EPX69" s="55"/>
      <c r="EPY69" s="54"/>
      <c r="EPZ69" s="54"/>
      <c r="EQA69" s="50"/>
      <c r="EQB69" s="55"/>
      <c r="EQC69" s="87"/>
      <c r="EQD69" s="55"/>
      <c r="EQE69" s="55"/>
      <c r="EQF69" s="54"/>
      <c r="EQG69" s="54"/>
      <c r="EQH69" s="50"/>
      <c r="EQI69" s="55"/>
      <c r="EQJ69" s="87"/>
      <c r="EQK69" s="55"/>
      <c r="EQL69" s="55"/>
      <c r="EQM69" s="54"/>
      <c r="EQN69" s="54"/>
      <c r="EQO69" s="50"/>
      <c r="EQP69" s="55"/>
      <c r="EQQ69" s="87"/>
      <c r="EQR69" s="55"/>
      <c r="EQS69" s="55"/>
      <c r="EQT69" s="54"/>
      <c r="EQU69" s="54"/>
      <c r="EQV69" s="50"/>
      <c r="EQW69" s="55"/>
      <c r="EQX69" s="87"/>
      <c r="EQY69" s="55"/>
      <c r="EQZ69" s="55"/>
      <c r="ERA69" s="54"/>
      <c r="ERB69" s="54"/>
      <c r="ERC69" s="50"/>
      <c r="ERD69" s="55"/>
      <c r="ERE69" s="87"/>
      <c r="ERF69" s="55"/>
      <c r="ERG69" s="55"/>
      <c r="ERH69" s="54"/>
      <c r="ERI69" s="54"/>
      <c r="ERJ69" s="50"/>
      <c r="ERK69" s="55"/>
      <c r="ERL69" s="87"/>
      <c r="ERM69" s="55"/>
      <c r="ERN69" s="55"/>
      <c r="ERO69" s="54"/>
      <c r="ERP69" s="54"/>
      <c r="ERQ69" s="50"/>
      <c r="ERR69" s="55"/>
      <c r="ERS69" s="87"/>
      <c r="ERT69" s="55"/>
      <c r="ERU69" s="55"/>
      <c r="ERV69" s="54"/>
      <c r="ERW69" s="54"/>
      <c r="ERX69" s="50"/>
      <c r="ERY69" s="55"/>
      <c r="ERZ69" s="87"/>
      <c r="ESA69" s="55"/>
      <c r="ESB69" s="55"/>
      <c r="ESC69" s="54"/>
      <c r="ESD69" s="54"/>
      <c r="ESE69" s="50"/>
      <c r="ESF69" s="55"/>
      <c r="ESG69" s="87"/>
      <c r="ESH69" s="55"/>
      <c r="ESI69" s="55"/>
      <c r="ESJ69" s="54"/>
      <c r="ESK69" s="54"/>
      <c r="ESL69" s="50"/>
      <c r="ESM69" s="55"/>
      <c r="ESN69" s="87"/>
      <c r="ESO69" s="55"/>
      <c r="ESP69" s="55"/>
      <c r="ESQ69" s="54"/>
      <c r="ESR69" s="54"/>
      <c r="ESS69" s="50"/>
      <c r="EST69" s="55"/>
      <c r="ESU69" s="87"/>
      <c r="ESV69" s="55"/>
      <c r="ESW69" s="55"/>
      <c r="ESX69" s="54"/>
      <c r="ESY69" s="54"/>
      <c r="ESZ69" s="50"/>
      <c r="ETA69" s="55"/>
      <c r="ETB69" s="87"/>
      <c r="ETC69" s="55"/>
      <c r="ETD69" s="55"/>
      <c r="ETE69" s="54"/>
      <c r="ETF69" s="54"/>
      <c r="ETG69" s="50"/>
      <c r="ETH69" s="55"/>
      <c r="ETI69" s="87"/>
      <c r="ETJ69" s="55"/>
      <c r="ETK69" s="55"/>
      <c r="ETL69" s="54"/>
      <c r="ETM69" s="54"/>
      <c r="ETN69" s="50"/>
      <c r="ETO69" s="55"/>
      <c r="ETP69" s="87"/>
      <c r="ETQ69" s="55"/>
      <c r="ETR69" s="55"/>
      <c r="ETS69" s="54"/>
      <c r="ETT69" s="54"/>
      <c r="ETU69" s="50"/>
      <c r="ETV69" s="55"/>
      <c r="ETW69" s="87"/>
      <c r="ETX69" s="55"/>
      <c r="ETY69" s="55"/>
      <c r="ETZ69" s="54"/>
      <c r="EUA69" s="54"/>
      <c r="EUB69" s="50"/>
      <c r="EUC69" s="55"/>
      <c r="EUD69" s="87"/>
      <c r="EUE69" s="55"/>
      <c r="EUF69" s="55"/>
      <c r="EUG69" s="54"/>
      <c r="EUH69" s="54"/>
      <c r="EUI69" s="50"/>
      <c r="EUJ69" s="55"/>
      <c r="EUK69" s="87"/>
      <c r="EUL69" s="55"/>
      <c r="EUM69" s="55"/>
      <c r="EUN69" s="54"/>
      <c r="EUO69" s="54"/>
      <c r="EUP69" s="50"/>
      <c r="EUQ69" s="55"/>
      <c r="EUR69" s="87"/>
      <c r="EUS69" s="55"/>
      <c r="EUT69" s="55"/>
      <c r="EUU69" s="54"/>
      <c r="EUV69" s="54"/>
      <c r="EUW69" s="50"/>
      <c r="EUX69" s="55"/>
      <c r="EUY69" s="87"/>
      <c r="EUZ69" s="55"/>
      <c r="EVA69" s="55"/>
      <c r="EVB69" s="54"/>
      <c r="EVC69" s="54"/>
      <c r="EVD69" s="50"/>
      <c r="EVE69" s="55"/>
      <c r="EVF69" s="87"/>
      <c r="EVG69" s="55"/>
      <c r="EVH69" s="55"/>
      <c r="EVI69" s="54"/>
      <c r="EVJ69" s="54"/>
      <c r="EVK69" s="50"/>
      <c r="EVL69" s="55"/>
      <c r="EVM69" s="87"/>
      <c r="EVN69" s="55"/>
      <c r="EVO69" s="55"/>
      <c r="EVP69" s="54"/>
      <c r="EVQ69" s="54"/>
      <c r="EVR69" s="50"/>
      <c r="EVS69" s="55"/>
      <c r="EVT69" s="87"/>
      <c r="EVU69" s="55"/>
      <c r="EVV69" s="55"/>
      <c r="EVW69" s="54"/>
      <c r="EVX69" s="54"/>
      <c r="EVY69" s="50"/>
      <c r="EVZ69" s="55"/>
      <c r="EWA69" s="87"/>
      <c r="EWB69" s="55"/>
      <c r="EWC69" s="55"/>
      <c r="EWD69" s="54"/>
      <c r="EWE69" s="54"/>
      <c r="EWF69" s="50"/>
      <c r="EWG69" s="55"/>
      <c r="EWH69" s="87"/>
      <c r="EWI69" s="55"/>
      <c r="EWJ69" s="55"/>
      <c r="EWK69" s="54"/>
      <c r="EWL69" s="54"/>
      <c r="EWM69" s="50"/>
      <c r="EWN69" s="55"/>
      <c r="EWO69" s="87"/>
      <c r="EWP69" s="55"/>
      <c r="EWQ69" s="55"/>
      <c r="EWR69" s="54"/>
      <c r="EWS69" s="54"/>
      <c r="EWT69" s="50"/>
      <c r="EWU69" s="55"/>
      <c r="EWV69" s="87"/>
      <c r="EWW69" s="55"/>
      <c r="EWX69" s="55"/>
      <c r="EWY69" s="54"/>
      <c r="EWZ69" s="54"/>
      <c r="EXA69" s="50"/>
      <c r="EXB69" s="55"/>
      <c r="EXC69" s="87"/>
      <c r="EXD69" s="55"/>
      <c r="EXE69" s="55"/>
      <c r="EXF69" s="54"/>
      <c r="EXG69" s="54"/>
      <c r="EXH69" s="50"/>
      <c r="EXI69" s="55"/>
      <c r="EXJ69" s="87"/>
      <c r="EXK69" s="55"/>
      <c r="EXL69" s="55"/>
      <c r="EXM69" s="54"/>
      <c r="EXN69" s="54"/>
      <c r="EXO69" s="50"/>
      <c r="EXP69" s="55"/>
      <c r="EXQ69" s="87"/>
      <c r="EXR69" s="55"/>
      <c r="EXS69" s="55"/>
      <c r="EXT69" s="54"/>
      <c r="EXU69" s="54"/>
      <c r="EXV69" s="50"/>
      <c r="EXW69" s="55"/>
      <c r="EXX69" s="87"/>
      <c r="EXY69" s="55"/>
      <c r="EXZ69" s="55"/>
      <c r="EYA69" s="54"/>
      <c r="EYB69" s="54"/>
      <c r="EYC69" s="50"/>
      <c r="EYD69" s="55"/>
      <c r="EYE69" s="87"/>
      <c r="EYF69" s="55"/>
      <c r="EYG69" s="55"/>
      <c r="EYH69" s="54"/>
      <c r="EYI69" s="54"/>
      <c r="EYJ69" s="50"/>
      <c r="EYK69" s="55"/>
      <c r="EYL69" s="87"/>
      <c r="EYM69" s="55"/>
      <c r="EYN69" s="55"/>
      <c r="EYO69" s="54"/>
      <c r="EYP69" s="54"/>
      <c r="EYQ69" s="50"/>
      <c r="EYR69" s="55"/>
      <c r="EYS69" s="87"/>
      <c r="EYT69" s="55"/>
      <c r="EYU69" s="55"/>
      <c r="EYV69" s="54"/>
      <c r="EYW69" s="54"/>
      <c r="EYX69" s="50"/>
      <c r="EYY69" s="55"/>
      <c r="EYZ69" s="87"/>
      <c r="EZA69" s="55"/>
      <c r="EZB69" s="55"/>
      <c r="EZC69" s="54"/>
      <c r="EZD69" s="54"/>
      <c r="EZE69" s="50"/>
      <c r="EZF69" s="55"/>
      <c r="EZG69" s="87"/>
      <c r="EZH69" s="55"/>
      <c r="EZI69" s="55"/>
      <c r="EZJ69" s="54"/>
      <c r="EZK69" s="54"/>
      <c r="EZL69" s="50"/>
      <c r="EZM69" s="55"/>
      <c r="EZN69" s="87"/>
      <c r="EZO69" s="55"/>
      <c r="EZP69" s="55"/>
      <c r="EZQ69" s="54"/>
      <c r="EZR69" s="54"/>
      <c r="EZS69" s="50"/>
      <c r="EZT69" s="55"/>
      <c r="EZU69" s="87"/>
      <c r="EZV69" s="55"/>
      <c r="EZW69" s="55"/>
      <c r="EZX69" s="54"/>
      <c r="EZY69" s="54"/>
      <c r="EZZ69" s="50"/>
      <c r="FAA69" s="55"/>
      <c r="FAB69" s="87"/>
      <c r="FAC69" s="55"/>
      <c r="FAD69" s="55"/>
      <c r="FAE69" s="54"/>
      <c r="FAF69" s="54"/>
      <c r="FAG69" s="50"/>
      <c r="FAH69" s="55"/>
      <c r="FAI69" s="87"/>
      <c r="FAJ69" s="55"/>
      <c r="FAK69" s="55"/>
      <c r="FAL69" s="54"/>
      <c r="FAM69" s="54"/>
      <c r="FAN69" s="50"/>
      <c r="FAO69" s="55"/>
      <c r="FAP69" s="87"/>
      <c r="FAQ69" s="55"/>
      <c r="FAR69" s="55"/>
      <c r="FAS69" s="54"/>
      <c r="FAT69" s="54"/>
      <c r="FAU69" s="50"/>
      <c r="FAV69" s="55"/>
      <c r="FAW69" s="87"/>
      <c r="FAX69" s="55"/>
      <c r="FAY69" s="55"/>
      <c r="FAZ69" s="54"/>
      <c r="FBA69" s="54"/>
      <c r="FBB69" s="50"/>
      <c r="FBC69" s="55"/>
      <c r="FBD69" s="87"/>
      <c r="FBE69" s="55"/>
      <c r="FBF69" s="55"/>
      <c r="FBG69" s="54"/>
      <c r="FBH69" s="54"/>
      <c r="FBI69" s="50"/>
      <c r="FBJ69" s="55"/>
      <c r="FBK69" s="87"/>
      <c r="FBL69" s="55"/>
      <c r="FBM69" s="55"/>
      <c r="FBN69" s="54"/>
      <c r="FBO69" s="54"/>
      <c r="FBP69" s="50"/>
      <c r="FBQ69" s="55"/>
      <c r="FBR69" s="87"/>
      <c r="FBS69" s="55"/>
      <c r="FBT69" s="55"/>
      <c r="FBU69" s="54"/>
      <c r="FBV69" s="54"/>
      <c r="FBW69" s="50"/>
      <c r="FBX69" s="55"/>
      <c r="FBY69" s="87"/>
      <c r="FBZ69" s="55"/>
      <c r="FCA69" s="55"/>
      <c r="FCB69" s="54"/>
      <c r="FCC69" s="54"/>
      <c r="FCD69" s="50"/>
      <c r="FCE69" s="55"/>
      <c r="FCF69" s="87"/>
      <c r="FCG69" s="55"/>
      <c r="FCH69" s="55"/>
      <c r="FCI69" s="54"/>
      <c r="FCJ69" s="54"/>
      <c r="FCK69" s="50"/>
      <c r="FCL69" s="55"/>
      <c r="FCM69" s="87"/>
      <c r="FCN69" s="55"/>
      <c r="FCO69" s="55"/>
      <c r="FCP69" s="54"/>
      <c r="FCQ69" s="54"/>
      <c r="FCR69" s="50"/>
      <c r="FCS69" s="55"/>
      <c r="FCT69" s="87"/>
      <c r="FCU69" s="55"/>
      <c r="FCV69" s="55"/>
      <c r="FCW69" s="54"/>
      <c r="FCX69" s="54"/>
      <c r="FCY69" s="50"/>
      <c r="FCZ69" s="55"/>
      <c r="FDA69" s="87"/>
      <c r="FDB69" s="55"/>
      <c r="FDC69" s="55"/>
      <c r="FDD69" s="54"/>
      <c r="FDE69" s="54"/>
      <c r="FDF69" s="50"/>
      <c r="FDG69" s="55"/>
      <c r="FDH69" s="87"/>
      <c r="FDI69" s="55"/>
      <c r="FDJ69" s="55"/>
      <c r="FDK69" s="54"/>
      <c r="FDL69" s="54"/>
      <c r="FDM69" s="50"/>
      <c r="FDN69" s="55"/>
      <c r="FDO69" s="87"/>
      <c r="FDP69" s="55"/>
      <c r="FDQ69" s="55"/>
      <c r="FDR69" s="54"/>
      <c r="FDS69" s="54"/>
      <c r="FDT69" s="50"/>
      <c r="FDU69" s="55"/>
      <c r="FDV69" s="87"/>
      <c r="FDW69" s="55"/>
      <c r="FDX69" s="55"/>
      <c r="FDY69" s="54"/>
      <c r="FDZ69" s="54"/>
      <c r="FEA69" s="50"/>
      <c r="FEB69" s="55"/>
      <c r="FEC69" s="87"/>
      <c r="FED69" s="55"/>
      <c r="FEE69" s="55"/>
      <c r="FEF69" s="54"/>
      <c r="FEG69" s="54"/>
      <c r="FEH69" s="50"/>
      <c r="FEI69" s="55"/>
      <c r="FEJ69" s="87"/>
      <c r="FEK69" s="55"/>
      <c r="FEL69" s="55"/>
      <c r="FEM69" s="54"/>
      <c r="FEN69" s="54"/>
      <c r="FEO69" s="50"/>
      <c r="FEP69" s="55"/>
      <c r="FEQ69" s="87"/>
      <c r="FER69" s="55"/>
      <c r="FES69" s="55"/>
      <c r="FET69" s="54"/>
      <c r="FEU69" s="54"/>
      <c r="FEV69" s="50"/>
      <c r="FEW69" s="55"/>
      <c r="FEX69" s="87"/>
      <c r="FEY69" s="55"/>
      <c r="FEZ69" s="55"/>
      <c r="FFA69" s="54"/>
      <c r="FFB69" s="54"/>
      <c r="FFC69" s="50"/>
      <c r="FFD69" s="55"/>
      <c r="FFE69" s="87"/>
      <c r="FFF69" s="55"/>
      <c r="FFG69" s="55"/>
      <c r="FFH69" s="54"/>
      <c r="FFI69" s="54"/>
      <c r="FFJ69" s="50"/>
      <c r="FFK69" s="55"/>
      <c r="FFL69" s="87"/>
      <c r="FFM69" s="55"/>
      <c r="FFN69" s="55"/>
      <c r="FFO69" s="54"/>
      <c r="FFP69" s="54"/>
      <c r="FFQ69" s="50"/>
      <c r="FFR69" s="55"/>
      <c r="FFS69" s="87"/>
      <c r="FFT69" s="55"/>
      <c r="FFU69" s="55"/>
      <c r="FFV69" s="54"/>
      <c r="FFW69" s="54"/>
      <c r="FFX69" s="50"/>
      <c r="FFY69" s="55"/>
      <c r="FFZ69" s="87"/>
      <c r="FGA69" s="55"/>
      <c r="FGB69" s="55"/>
      <c r="FGC69" s="54"/>
      <c r="FGD69" s="54"/>
      <c r="FGE69" s="50"/>
      <c r="FGF69" s="55"/>
      <c r="FGG69" s="87"/>
      <c r="FGH69" s="55"/>
      <c r="FGI69" s="55"/>
      <c r="FGJ69" s="54"/>
      <c r="FGK69" s="54"/>
      <c r="FGL69" s="50"/>
      <c r="FGM69" s="55"/>
      <c r="FGN69" s="87"/>
      <c r="FGO69" s="55"/>
      <c r="FGP69" s="55"/>
      <c r="FGQ69" s="54"/>
      <c r="FGR69" s="54"/>
      <c r="FGS69" s="50"/>
      <c r="FGT69" s="55"/>
      <c r="FGU69" s="87"/>
      <c r="FGV69" s="55"/>
      <c r="FGW69" s="55"/>
      <c r="FGX69" s="54"/>
      <c r="FGY69" s="54"/>
      <c r="FGZ69" s="50"/>
      <c r="FHA69" s="55"/>
      <c r="FHB69" s="87"/>
      <c r="FHC69" s="55"/>
      <c r="FHD69" s="55"/>
      <c r="FHE69" s="54"/>
      <c r="FHF69" s="54"/>
      <c r="FHG69" s="50"/>
      <c r="FHH69" s="55"/>
      <c r="FHI69" s="87"/>
      <c r="FHJ69" s="55"/>
      <c r="FHK69" s="55"/>
      <c r="FHL69" s="54"/>
      <c r="FHM69" s="54"/>
      <c r="FHN69" s="50"/>
      <c r="FHO69" s="55"/>
      <c r="FHP69" s="87"/>
      <c r="FHQ69" s="55"/>
      <c r="FHR69" s="55"/>
      <c r="FHS69" s="54"/>
      <c r="FHT69" s="54"/>
      <c r="FHU69" s="50"/>
      <c r="FHV69" s="55"/>
      <c r="FHW69" s="87"/>
      <c r="FHX69" s="55"/>
      <c r="FHY69" s="55"/>
      <c r="FHZ69" s="54"/>
      <c r="FIA69" s="54"/>
      <c r="FIB69" s="50"/>
      <c r="FIC69" s="55"/>
      <c r="FID69" s="87"/>
      <c r="FIE69" s="55"/>
      <c r="FIF69" s="55"/>
      <c r="FIG69" s="54"/>
      <c r="FIH69" s="54"/>
      <c r="FII69" s="50"/>
      <c r="FIJ69" s="55"/>
      <c r="FIK69" s="87"/>
      <c r="FIL69" s="55"/>
      <c r="FIM69" s="55"/>
      <c r="FIN69" s="54"/>
      <c r="FIO69" s="54"/>
      <c r="FIP69" s="50"/>
      <c r="FIQ69" s="55"/>
      <c r="FIR69" s="87"/>
      <c r="FIS69" s="55"/>
      <c r="FIT69" s="55"/>
      <c r="FIU69" s="54"/>
      <c r="FIV69" s="54"/>
      <c r="FIW69" s="50"/>
      <c r="FIX69" s="55"/>
      <c r="FIY69" s="87"/>
      <c r="FIZ69" s="55"/>
      <c r="FJA69" s="55"/>
      <c r="FJB69" s="54"/>
      <c r="FJC69" s="54"/>
      <c r="FJD69" s="50"/>
      <c r="FJE69" s="55"/>
      <c r="FJF69" s="87"/>
      <c r="FJG69" s="55"/>
      <c r="FJH69" s="55"/>
      <c r="FJI69" s="54"/>
      <c r="FJJ69" s="54"/>
      <c r="FJK69" s="50"/>
      <c r="FJL69" s="55"/>
      <c r="FJM69" s="87"/>
      <c r="FJN69" s="55"/>
      <c r="FJO69" s="55"/>
      <c r="FJP69" s="54"/>
      <c r="FJQ69" s="54"/>
      <c r="FJR69" s="50"/>
      <c r="FJS69" s="55"/>
      <c r="FJT69" s="87"/>
      <c r="FJU69" s="55"/>
      <c r="FJV69" s="55"/>
      <c r="FJW69" s="54"/>
      <c r="FJX69" s="54"/>
      <c r="FJY69" s="50"/>
      <c r="FJZ69" s="55"/>
      <c r="FKA69" s="87"/>
      <c r="FKB69" s="55"/>
      <c r="FKC69" s="55"/>
      <c r="FKD69" s="54"/>
      <c r="FKE69" s="54"/>
      <c r="FKF69" s="50"/>
      <c r="FKG69" s="55"/>
      <c r="FKH69" s="87"/>
      <c r="FKI69" s="55"/>
      <c r="FKJ69" s="55"/>
      <c r="FKK69" s="54"/>
      <c r="FKL69" s="54"/>
      <c r="FKM69" s="50"/>
      <c r="FKN69" s="55"/>
      <c r="FKO69" s="87"/>
      <c r="FKP69" s="55"/>
      <c r="FKQ69" s="55"/>
      <c r="FKR69" s="54"/>
      <c r="FKS69" s="54"/>
      <c r="FKT69" s="50"/>
      <c r="FKU69" s="55"/>
      <c r="FKV69" s="87"/>
      <c r="FKW69" s="55"/>
      <c r="FKX69" s="55"/>
      <c r="FKY69" s="54"/>
      <c r="FKZ69" s="54"/>
      <c r="FLA69" s="50"/>
      <c r="FLB69" s="55"/>
      <c r="FLC69" s="87"/>
      <c r="FLD69" s="55"/>
      <c r="FLE69" s="55"/>
      <c r="FLF69" s="54"/>
      <c r="FLG69" s="54"/>
      <c r="FLH69" s="50"/>
      <c r="FLI69" s="55"/>
      <c r="FLJ69" s="87"/>
      <c r="FLK69" s="55"/>
      <c r="FLL69" s="55"/>
      <c r="FLM69" s="54"/>
      <c r="FLN69" s="54"/>
      <c r="FLO69" s="50"/>
      <c r="FLP69" s="55"/>
      <c r="FLQ69" s="87"/>
      <c r="FLR69" s="55"/>
      <c r="FLS69" s="55"/>
      <c r="FLT69" s="54"/>
      <c r="FLU69" s="54"/>
      <c r="FLV69" s="50"/>
      <c r="FLW69" s="55"/>
      <c r="FLX69" s="87"/>
      <c r="FLY69" s="55"/>
      <c r="FLZ69" s="55"/>
      <c r="FMA69" s="54"/>
      <c r="FMB69" s="54"/>
      <c r="FMC69" s="50"/>
      <c r="FMD69" s="55"/>
      <c r="FME69" s="87"/>
      <c r="FMF69" s="55"/>
      <c r="FMG69" s="55"/>
      <c r="FMH69" s="54"/>
      <c r="FMI69" s="54"/>
      <c r="FMJ69" s="50"/>
      <c r="FMK69" s="55"/>
      <c r="FML69" s="87"/>
      <c r="FMM69" s="55"/>
      <c r="FMN69" s="55"/>
      <c r="FMO69" s="54"/>
      <c r="FMP69" s="54"/>
      <c r="FMQ69" s="50"/>
      <c r="FMR69" s="55"/>
      <c r="FMS69" s="87"/>
      <c r="FMT69" s="55"/>
      <c r="FMU69" s="55"/>
      <c r="FMV69" s="54"/>
      <c r="FMW69" s="54"/>
      <c r="FMX69" s="50"/>
      <c r="FMY69" s="55"/>
      <c r="FMZ69" s="87"/>
      <c r="FNA69" s="55"/>
      <c r="FNB69" s="55"/>
      <c r="FNC69" s="54"/>
      <c r="FND69" s="54"/>
      <c r="FNE69" s="50"/>
      <c r="FNF69" s="55"/>
      <c r="FNG69" s="87"/>
      <c r="FNH69" s="55"/>
      <c r="FNI69" s="55"/>
      <c r="FNJ69" s="54"/>
      <c r="FNK69" s="54"/>
      <c r="FNL69" s="50"/>
      <c r="FNM69" s="55"/>
      <c r="FNN69" s="87"/>
      <c r="FNO69" s="55"/>
      <c r="FNP69" s="55"/>
      <c r="FNQ69" s="54"/>
      <c r="FNR69" s="54"/>
      <c r="FNS69" s="50"/>
      <c r="FNT69" s="55"/>
      <c r="FNU69" s="87"/>
      <c r="FNV69" s="55"/>
      <c r="FNW69" s="55"/>
      <c r="FNX69" s="54"/>
      <c r="FNY69" s="54"/>
      <c r="FNZ69" s="50"/>
      <c r="FOA69" s="55"/>
      <c r="FOB69" s="87"/>
      <c r="FOC69" s="55"/>
      <c r="FOD69" s="55"/>
      <c r="FOE69" s="54"/>
      <c r="FOF69" s="54"/>
      <c r="FOG69" s="50"/>
      <c r="FOH69" s="55"/>
      <c r="FOI69" s="87"/>
      <c r="FOJ69" s="55"/>
      <c r="FOK69" s="55"/>
      <c r="FOL69" s="54"/>
      <c r="FOM69" s="54"/>
      <c r="FON69" s="50"/>
      <c r="FOO69" s="55"/>
      <c r="FOP69" s="87"/>
      <c r="FOQ69" s="55"/>
      <c r="FOR69" s="55"/>
      <c r="FOS69" s="54"/>
      <c r="FOT69" s="54"/>
      <c r="FOU69" s="50"/>
      <c r="FOV69" s="55"/>
      <c r="FOW69" s="87"/>
      <c r="FOX69" s="55"/>
      <c r="FOY69" s="55"/>
      <c r="FOZ69" s="54"/>
      <c r="FPA69" s="54"/>
      <c r="FPB69" s="50"/>
      <c r="FPC69" s="55"/>
      <c r="FPD69" s="87"/>
      <c r="FPE69" s="55"/>
      <c r="FPF69" s="55"/>
      <c r="FPG69" s="54"/>
      <c r="FPH69" s="54"/>
      <c r="FPI69" s="50"/>
      <c r="FPJ69" s="55"/>
      <c r="FPK69" s="87"/>
      <c r="FPL69" s="55"/>
      <c r="FPM69" s="55"/>
      <c r="FPN69" s="54"/>
      <c r="FPO69" s="54"/>
      <c r="FPP69" s="50"/>
      <c r="FPQ69" s="55"/>
      <c r="FPR69" s="87"/>
      <c r="FPS69" s="55"/>
      <c r="FPT69" s="55"/>
      <c r="FPU69" s="54"/>
      <c r="FPV69" s="54"/>
      <c r="FPW69" s="50"/>
      <c r="FPX69" s="55"/>
      <c r="FPY69" s="87"/>
      <c r="FPZ69" s="55"/>
      <c r="FQA69" s="55"/>
      <c r="FQB69" s="54"/>
      <c r="FQC69" s="54"/>
      <c r="FQD69" s="50"/>
      <c r="FQE69" s="55"/>
      <c r="FQF69" s="87"/>
      <c r="FQG69" s="55"/>
      <c r="FQH69" s="55"/>
      <c r="FQI69" s="54"/>
      <c r="FQJ69" s="54"/>
      <c r="FQK69" s="50"/>
      <c r="FQL69" s="55"/>
      <c r="FQM69" s="87"/>
      <c r="FQN69" s="55"/>
      <c r="FQO69" s="55"/>
      <c r="FQP69" s="54"/>
      <c r="FQQ69" s="54"/>
      <c r="FQR69" s="50"/>
      <c r="FQS69" s="55"/>
      <c r="FQT69" s="87"/>
      <c r="FQU69" s="55"/>
      <c r="FQV69" s="55"/>
      <c r="FQW69" s="54"/>
      <c r="FQX69" s="54"/>
      <c r="FQY69" s="50"/>
      <c r="FQZ69" s="55"/>
      <c r="FRA69" s="87"/>
      <c r="FRB69" s="55"/>
      <c r="FRC69" s="55"/>
      <c r="FRD69" s="54"/>
      <c r="FRE69" s="54"/>
      <c r="FRF69" s="50"/>
      <c r="FRG69" s="55"/>
      <c r="FRH69" s="87"/>
      <c r="FRI69" s="55"/>
      <c r="FRJ69" s="55"/>
      <c r="FRK69" s="54"/>
      <c r="FRL69" s="54"/>
      <c r="FRM69" s="50"/>
      <c r="FRN69" s="55"/>
      <c r="FRO69" s="87"/>
      <c r="FRP69" s="55"/>
      <c r="FRQ69" s="55"/>
      <c r="FRR69" s="54"/>
      <c r="FRS69" s="54"/>
      <c r="FRT69" s="50"/>
      <c r="FRU69" s="55"/>
      <c r="FRV69" s="87"/>
      <c r="FRW69" s="55"/>
      <c r="FRX69" s="55"/>
      <c r="FRY69" s="54"/>
      <c r="FRZ69" s="54"/>
      <c r="FSA69" s="50"/>
      <c r="FSB69" s="55"/>
      <c r="FSC69" s="87"/>
      <c r="FSD69" s="55"/>
      <c r="FSE69" s="55"/>
      <c r="FSF69" s="54"/>
      <c r="FSG69" s="54"/>
      <c r="FSH69" s="50"/>
      <c r="FSI69" s="55"/>
      <c r="FSJ69" s="87"/>
      <c r="FSK69" s="55"/>
      <c r="FSL69" s="55"/>
      <c r="FSM69" s="54"/>
      <c r="FSN69" s="54"/>
      <c r="FSO69" s="50"/>
      <c r="FSP69" s="55"/>
      <c r="FSQ69" s="87"/>
      <c r="FSR69" s="55"/>
      <c r="FSS69" s="55"/>
      <c r="FST69" s="54"/>
      <c r="FSU69" s="54"/>
      <c r="FSV69" s="50"/>
      <c r="FSW69" s="55"/>
      <c r="FSX69" s="87"/>
      <c r="FSY69" s="55"/>
      <c r="FSZ69" s="55"/>
      <c r="FTA69" s="54"/>
      <c r="FTB69" s="54"/>
      <c r="FTC69" s="50"/>
      <c r="FTD69" s="55"/>
      <c r="FTE69" s="87"/>
      <c r="FTF69" s="55"/>
      <c r="FTG69" s="55"/>
      <c r="FTH69" s="54"/>
      <c r="FTI69" s="54"/>
      <c r="FTJ69" s="50"/>
      <c r="FTK69" s="55"/>
      <c r="FTL69" s="87"/>
      <c r="FTM69" s="55"/>
      <c r="FTN69" s="55"/>
      <c r="FTO69" s="54"/>
      <c r="FTP69" s="54"/>
      <c r="FTQ69" s="50"/>
      <c r="FTR69" s="55"/>
      <c r="FTS69" s="87"/>
      <c r="FTT69" s="55"/>
      <c r="FTU69" s="55"/>
      <c r="FTV69" s="54"/>
      <c r="FTW69" s="54"/>
      <c r="FTX69" s="50"/>
      <c r="FTY69" s="55"/>
      <c r="FTZ69" s="87"/>
      <c r="FUA69" s="55"/>
      <c r="FUB69" s="55"/>
      <c r="FUC69" s="54"/>
      <c r="FUD69" s="54"/>
      <c r="FUE69" s="50"/>
      <c r="FUF69" s="55"/>
      <c r="FUG69" s="87"/>
      <c r="FUH69" s="55"/>
      <c r="FUI69" s="55"/>
      <c r="FUJ69" s="54"/>
      <c r="FUK69" s="54"/>
      <c r="FUL69" s="50"/>
      <c r="FUM69" s="55"/>
      <c r="FUN69" s="87"/>
      <c r="FUO69" s="55"/>
      <c r="FUP69" s="55"/>
      <c r="FUQ69" s="54"/>
      <c r="FUR69" s="54"/>
      <c r="FUS69" s="50"/>
      <c r="FUT69" s="55"/>
      <c r="FUU69" s="87"/>
      <c r="FUV69" s="55"/>
      <c r="FUW69" s="55"/>
      <c r="FUX69" s="54"/>
      <c r="FUY69" s="54"/>
      <c r="FUZ69" s="50"/>
      <c r="FVA69" s="55"/>
      <c r="FVB69" s="87"/>
      <c r="FVC69" s="55"/>
      <c r="FVD69" s="55"/>
      <c r="FVE69" s="54"/>
      <c r="FVF69" s="54"/>
      <c r="FVG69" s="50"/>
      <c r="FVH69" s="55"/>
      <c r="FVI69" s="87"/>
      <c r="FVJ69" s="55"/>
      <c r="FVK69" s="55"/>
      <c r="FVL69" s="54"/>
      <c r="FVM69" s="54"/>
      <c r="FVN69" s="50"/>
      <c r="FVO69" s="55"/>
      <c r="FVP69" s="87"/>
      <c r="FVQ69" s="55"/>
      <c r="FVR69" s="55"/>
      <c r="FVS69" s="54"/>
      <c r="FVT69" s="54"/>
      <c r="FVU69" s="50"/>
      <c r="FVV69" s="55"/>
      <c r="FVW69" s="87"/>
      <c r="FVX69" s="55"/>
      <c r="FVY69" s="55"/>
      <c r="FVZ69" s="54"/>
      <c r="FWA69" s="54"/>
      <c r="FWB69" s="50"/>
      <c r="FWC69" s="55"/>
      <c r="FWD69" s="87"/>
      <c r="FWE69" s="55"/>
      <c r="FWF69" s="55"/>
      <c r="FWG69" s="54"/>
      <c r="FWH69" s="54"/>
      <c r="FWI69" s="50"/>
      <c r="FWJ69" s="55"/>
      <c r="FWK69" s="87"/>
      <c r="FWL69" s="55"/>
      <c r="FWM69" s="55"/>
      <c r="FWN69" s="54"/>
      <c r="FWO69" s="54"/>
      <c r="FWP69" s="50"/>
      <c r="FWQ69" s="55"/>
      <c r="FWR69" s="87"/>
      <c r="FWS69" s="55"/>
      <c r="FWT69" s="55"/>
      <c r="FWU69" s="54"/>
      <c r="FWV69" s="54"/>
      <c r="FWW69" s="50"/>
      <c r="FWX69" s="55"/>
      <c r="FWY69" s="87"/>
      <c r="FWZ69" s="55"/>
      <c r="FXA69" s="55"/>
      <c r="FXB69" s="54"/>
      <c r="FXC69" s="54"/>
      <c r="FXD69" s="50"/>
      <c r="FXE69" s="55"/>
      <c r="FXF69" s="87"/>
      <c r="FXG69" s="55"/>
      <c r="FXH69" s="55"/>
      <c r="FXI69" s="54"/>
      <c r="FXJ69" s="54"/>
      <c r="FXK69" s="50"/>
      <c r="FXL69" s="55"/>
      <c r="FXM69" s="87"/>
      <c r="FXN69" s="55"/>
      <c r="FXO69" s="55"/>
      <c r="FXP69" s="54"/>
      <c r="FXQ69" s="54"/>
      <c r="FXR69" s="50"/>
      <c r="FXS69" s="55"/>
      <c r="FXT69" s="87"/>
      <c r="FXU69" s="55"/>
      <c r="FXV69" s="55"/>
      <c r="FXW69" s="54"/>
      <c r="FXX69" s="54"/>
      <c r="FXY69" s="50"/>
      <c r="FXZ69" s="55"/>
      <c r="FYA69" s="87"/>
      <c r="FYB69" s="55"/>
      <c r="FYC69" s="55"/>
      <c r="FYD69" s="54"/>
      <c r="FYE69" s="54"/>
      <c r="FYF69" s="50"/>
      <c r="FYG69" s="55"/>
      <c r="FYH69" s="87"/>
      <c r="FYI69" s="55"/>
      <c r="FYJ69" s="55"/>
      <c r="FYK69" s="54"/>
      <c r="FYL69" s="54"/>
      <c r="FYM69" s="50"/>
      <c r="FYN69" s="55"/>
      <c r="FYO69" s="87"/>
      <c r="FYP69" s="55"/>
      <c r="FYQ69" s="55"/>
      <c r="FYR69" s="54"/>
      <c r="FYS69" s="54"/>
      <c r="FYT69" s="50"/>
      <c r="FYU69" s="55"/>
      <c r="FYV69" s="87"/>
      <c r="FYW69" s="55"/>
      <c r="FYX69" s="55"/>
      <c r="FYY69" s="54"/>
      <c r="FYZ69" s="54"/>
      <c r="FZA69" s="50"/>
      <c r="FZB69" s="55"/>
      <c r="FZC69" s="87"/>
      <c r="FZD69" s="55"/>
      <c r="FZE69" s="55"/>
      <c r="FZF69" s="54"/>
      <c r="FZG69" s="54"/>
      <c r="FZH69" s="50"/>
      <c r="FZI69" s="55"/>
      <c r="FZJ69" s="87"/>
      <c r="FZK69" s="55"/>
      <c r="FZL69" s="55"/>
      <c r="FZM69" s="54"/>
      <c r="FZN69" s="54"/>
      <c r="FZO69" s="50"/>
      <c r="FZP69" s="55"/>
      <c r="FZQ69" s="87"/>
      <c r="FZR69" s="55"/>
      <c r="FZS69" s="55"/>
      <c r="FZT69" s="54"/>
      <c r="FZU69" s="54"/>
      <c r="FZV69" s="50"/>
      <c r="FZW69" s="55"/>
      <c r="FZX69" s="87"/>
      <c r="FZY69" s="55"/>
      <c r="FZZ69" s="55"/>
      <c r="GAA69" s="54"/>
      <c r="GAB69" s="54"/>
      <c r="GAC69" s="50"/>
      <c r="GAD69" s="55"/>
      <c r="GAE69" s="87"/>
      <c r="GAF69" s="55"/>
      <c r="GAG69" s="55"/>
      <c r="GAH69" s="54"/>
      <c r="GAI69" s="54"/>
      <c r="GAJ69" s="50"/>
      <c r="GAK69" s="55"/>
      <c r="GAL69" s="87"/>
      <c r="GAM69" s="55"/>
      <c r="GAN69" s="55"/>
      <c r="GAO69" s="54"/>
      <c r="GAP69" s="54"/>
      <c r="GAQ69" s="50"/>
      <c r="GAR69" s="55"/>
      <c r="GAS69" s="87"/>
      <c r="GAT69" s="55"/>
      <c r="GAU69" s="55"/>
      <c r="GAV69" s="54"/>
      <c r="GAW69" s="54"/>
      <c r="GAX69" s="50"/>
      <c r="GAY69" s="55"/>
      <c r="GAZ69" s="87"/>
      <c r="GBA69" s="55"/>
      <c r="GBB69" s="55"/>
      <c r="GBC69" s="54"/>
      <c r="GBD69" s="54"/>
      <c r="GBE69" s="50"/>
      <c r="GBF69" s="55"/>
      <c r="GBG69" s="87"/>
      <c r="GBH69" s="55"/>
      <c r="GBI69" s="55"/>
      <c r="GBJ69" s="54"/>
      <c r="GBK69" s="54"/>
      <c r="GBL69" s="50"/>
      <c r="GBM69" s="55"/>
      <c r="GBN69" s="87"/>
      <c r="GBO69" s="55"/>
      <c r="GBP69" s="55"/>
      <c r="GBQ69" s="54"/>
      <c r="GBR69" s="54"/>
      <c r="GBS69" s="50"/>
      <c r="GBT69" s="55"/>
      <c r="GBU69" s="87"/>
      <c r="GBV69" s="55"/>
      <c r="GBW69" s="55"/>
      <c r="GBX69" s="54"/>
      <c r="GBY69" s="54"/>
      <c r="GBZ69" s="50"/>
      <c r="GCA69" s="55"/>
      <c r="GCB69" s="87"/>
      <c r="GCC69" s="55"/>
      <c r="GCD69" s="55"/>
      <c r="GCE69" s="54"/>
      <c r="GCF69" s="54"/>
      <c r="GCG69" s="50"/>
      <c r="GCH69" s="55"/>
      <c r="GCI69" s="87"/>
      <c r="GCJ69" s="55"/>
      <c r="GCK69" s="55"/>
      <c r="GCL69" s="54"/>
      <c r="GCM69" s="54"/>
      <c r="GCN69" s="50"/>
      <c r="GCO69" s="55"/>
      <c r="GCP69" s="87"/>
      <c r="GCQ69" s="55"/>
      <c r="GCR69" s="55"/>
      <c r="GCS69" s="54"/>
      <c r="GCT69" s="54"/>
      <c r="GCU69" s="50"/>
      <c r="GCV69" s="55"/>
      <c r="GCW69" s="87"/>
      <c r="GCX69" s="55"/>
      <c r="GCY69" s="55"/>
      <c r="GCZ69" s="54"/>
      <c r="GDA69" s="54"/>
      <c r="GDB69" s="50"/>
      <c r="GDC69" s="55"/>
      <c r="GDD69" s="87"/>
      <c r="GDE69" s="55"/>
      <c r="GDF69" s="55"/>
      <c r="GDG69" s="54"/>
      <c r="GDH69" s="54"/>
      <c r="GDI69" s="50"/>
      <c r="GDJ69" s="55"/>
      <c r="GDK69" s="87"/>
      <c r="GDL69" s="55"/>
      <c r="GDM69" s="55"/>
      <c r="GDN69" s="54"/>
      <c r="GDO69" s="54"/>
      <c r="GDP69" s="50"/>
      <c r="GDQ69" s="55"/>
      <c r="GDR69" s="87"/>
      <c r="GDS69" s="55"/>
      <c r="GDT69" s="55"/>
      <c r="GDU69" s="54"/>
      <c r="GDV69" s="54"/>
      <c r="GDW69" s="50"/>
      <c r="GDX69" s="55"/>
      <c r="GDY69" s="87"/>
      <c r="GDZ69" s="55"/>
      <c r="GEA69" s="55"/>
      <c r="GEB69" s="54"/>
      <c r="GEC69" s="54"/>
      <c r="GED69" s="50"/>
      <c r="GEE69" s="55"/>
      <c r="GEF69" s="87"/>
      <c r="GEG69" s="55"/>
      <c r="GEH69" s="55"/>
      <c r="GEI69" s="54"/>
      <c r="GEJ69" s="54"/>
      <c r="GEK69" s="50"/>
      <c r="GEL69" s="55"/>
      <c r="GEM69" s="87"/>
      <c r="GEN69" s="55"/>
      <c r="GEO69" s="55"/>
      <c r="GEP69" s="54"/>
      <c r="GEQ69" s="54"/>
      <c r="GER69" s="50"/>
      <c r="GES69" s="55"/>
      <c r="GET69" s="87"/>
      <c r="GEU69" s="55"/>
      <c r="GEV69" s="55"/>
      <c r="GEW69" s="54"/>
      <c r="GEX69" s="54"/>
      <c r="GEY69" s="50"/>
      <c r="GEZ69" s="55"/>
      <c r="GFA69" s="87"/>
      <c r="GFB69" s="55"/>
      <c r="GFC69" s="55"/>
      <c r="GFD69" s="54"/>
      <c r="GFE69" s="54"/>
      <c r="GFF69" s="50"/>
      <c r="GFG69" s="55"/>
      <c r="GFH69" s="87"/>
      <c r="GFI69" s="55"/>
      <c r="GFJ69" s="55"/>
      <c r="GFK69" s="54"/>
      <c r="GFL69" s="54"/>
      <c r="GFM69" s="50"/>
      <c r="GFN69" s="55"/>
      <c r="GFO69" s="87"/>
      <c r="GFP69" s="55"/>
      <c r="GFQ69" s="55"/>
      <c r="GFR69" s="54"/>
      <c r="GFS69" s="54"/>
      <c r="GFT69" s="50"/>
      <c r="GFU69" s="55"/>
      <c r="GFV69" s="87"/>
      <c r="GFW69" s="55"/>
      <c r="GFX69" s="55"/>
      <c r="GFY69" s="54"/>
      <c r="GFZ69" s="54"/>
      <c r="GGA69" s="50"/>
      <c r="GGB69" s="55"/>
      <c r="GGC69" s="87"/>
      <c r="GGD69" s="55"/>
      <c r="GGE69" s="55"/>
      <c r="GGF69" s="54"/>
      <c r="GGG69" s="54"/>
      <c r="GGH69" s="50"/>
      <c r="GGI69" s="55"/>
      <c r="GGJ69" s="87"/>
      <c r="GGK69" s="55"/>
      <c r="GGL69" s="55"/>
      <c r="GGM69" s="54"/>
      <c r="GGN69" s="54"/>
      <c r="GGO69" s="50"/>
      <c r="GGP69" s="55"/>
      <c r="GGQ69" s="87"/>
      <c r="GGR69" s="55"/>
      <c r="GGS69" s="55"/>
      <c r="GGT69" s="54"/>
      <c r="GGU69" s="54"/>
      <c r="GGV69" s="50"/>
      <c r="GGW69" s="55"/>
      <c r="GGX69" s="87"/>
      <c r="GGY69" s="55"/>
      <c r="GGZ69" s="55"/>
      <c r="GHA69" s="54"/>
      <c r="GHB69" s="54"/>
      <c r="GHC69" s="50"/>
      <c r="GHD69" s="55"/>
      <c r="GHE69" s="87"/>
      <c r="GHF69" s="55"/>
      <c r="GHG69" s="55"/>
      <c r="GHH69" s="54"/>
      <c r="GHI69" s="54"/>
      <c r="GHJ69" s="50"/>
      <c r="GHK69" s="55"/>
      <c r="GHL69" s="87"/>
      <c r="GHM69" s="55"/>
      <c r="GHN69" s="55"/>
      <c r="GHO69" s="54"/>
      <c r="GHP69" s="54"/>
      <c r="GHQ69" s="50"/>
      <c r="GHR69" s="55"/>
      <c r="GHS69" s="87"/>
      <c r="GHT69" s="55"/>
      <c r="GHU69" s="55"/>
      <c r="GHV69" s="54"/>
      <c r="GHW69" s="54"/>
      <c r="GHX69" s="50"/>
      <c r="GHY69" s="55"/>
      <c r="GHZ69" s="87"/>
      <c r="GIA69" s="55"/>
      <c r="GIB69" s="55"/>
      <c r="GIC69" s="54"/>
      <c r="GID69" s="54"/>
      <c r="GIE69" s="50"/>
      <c r="GIF69" s="55"/>
      <c r="GIG69" s="87"/>
      <c r="GIH69" s="55"/>
      <c r="GII69" s="55"/>
      <c r="GIJ69" s="54"/>
      <c r="GIK69" s="54"/>
      <c r="GIL69" s="50"/>
      <c r="GIM69" s="55"/>
      <c r="GIN69" s="87"/>
      <c r="GIO69" s="55"/>
      <c r="GIP69" s="55"/>
      <c r="GIQ69" s="54"/>
      <c r="GIR69" s="54"/>
      <c r="GIS69" s="50"/>
      <c r="GIT69" s="55"/>
      <c r="GIU69" s="87"/>
      <c r="GIV69" s="55"/>
      <c r="GIW69" s="55"/>
      <c r="GIX69" s="54"/>
      <c r="GIY69" s="54"/>
      <c r="GIZ69" s="50"/>
      <c r="GJA69" s="55"/>
      <c r="GJB69" s="87"/>
      <c r="GJC69" s="55"/>
      <c r="GJD69" s="55"/>
      <c r="GJE69" s="54"/>
      <c r="GJF69" s="54"/>
      <c r="GJG69" s="50"/>
      <c r="GJH69" s="55"/>
      <c r="GJI69" s="87"/>
      <c r="GJJ69" s="55"/>
      <c r="GJK69" s="55"/>
      <c r="GJL69" s="54"/>
      <c r="GJM69" s="54"/>
      <c r="GJN69" s="50"/>
      <c r="GJO69" s="55"/>
      <c r="GJP69" s="87"/>
      <c r="GJQ69" s="55"/>
      <c r="GJR69" s="55"/>
      <c r="GJS69" s="54"/>
      <c r="GJT69" s="54"/>
      <c r="GJU69" s="50"/>
      <c r="GJV69" s="55"/>
      <c r="GJW69" s="87"/>
      <c r="GJX69" s="55"/>
      <c r="GJY69" s="55"/>
      <c r="GJZ69" s="54"/>
      <c r="GKA69" s="54"/>
      <c r="GKB69" s="50"/>
      <c r="GKC69" s="55"/>
      <c r="GKD69" s="87"/>
      <c r="GKE69" s="55"/>
      <c r="GKF69" s="55"/>
      <c r="GKG69" s="54"/>
      <c r="GKH69" s="54"/>
      <c r="GKI69" s="50"/>
      <c r="GKJ69" s="55"/>
      <c r="GKK69" s="87"/>
      <c r="GKL69" s="55"/>
      <c r="GKM69" s="55"/>
      <c r="GKN69" s="54"/>
      <c r="GKO69" s="54"/>
      <c r="GKP69" s="50"/>
      <c r="GKQ69" s="55"/>
      <c r="GKR69" s="87"/>
      <c r="GKS69" s="55"/>
      <c r="GKT69" s="55"/>
      <c r="GKU69" s="54"/>
      <c r="GKV69" s="54"/>
      <c r="GKW69" s="50"/>
      <c r="GKX69" s="55"/>
      <c r="GKY69" s="87"/>
      <c r="GKZ69" s="55"/>
      <c r="GLA69" s="55"/>
      <c r="GLB69" s="54"/>
      <c r="GLC69" s="54"/>
      <c r="GLD69" s="50"/>
      <c r="GLE69" s="55"/>
      <c r="GLF69" s="87"/>
      <c r="GLG69" s="55"/>
      <c r="GLH69" s="55"/>
      <c r="GLI69" s="54"/>
      <c r="GLJ69" s="54"/>
      <c r="GLK69" s="50"/>
      <c r="GLL69" s="55"/>
      <c r="GLM69" s="87"/>
      <c r="GLN69" s="55"/>
      <c r="GLO69" s="55"/>
      <c r="GLP69" s="54"/>
      <c r="GLQ69" s="54"/>
      <c r="GLR69" s="50"/>
      <c r="GLS69" s="55"/>
      <c r="GLT69" s="87"/>
      <c r="GLU69" s="55"/>
      <c r="GLV69" s="55"/>
      <c r="GLW69" s="54"/>
      <c r="GLX69" s="54"/>
      <c r="GLY69" s="50"/>
      <c r="GLZ69" s="55"/>
      <c r="GMA69" s="87"/>
      <c r="GMB69" s="55"/>
      <c r="GMC69" s="55"/>
      <c r="GMD69" s="54"/>
      <c r="GME69" s="54"/>
      <c r="GMF69" s="50"/>
      <c r="GMG69" s="55"/>
      <c r="GMH69" s="87"/>
      <c r="GMI69" s="55"/>
      <c r="GMJ69" s="55"/>
      <c r="GMK69" s="54"/>
      <c r="GML69" s="54"/>
      <c r="GMM69" s="50"/>
      <c r="GMN69" s="55"/>
      <c r="GMO69" s="87"/>
      <c r="GMP69" s="55"/>
      <c r="GMQ69" s="55"/>
      <c r="GMR69" s="54"/>
      <c r="GMS69" s="54"/>
      <c r="GMT69" s="50"/>
      <c r="GMU69" s="55"/>
      <c r="GMV69" s="87"/>
      <c r="GMW69" s="55"/>
      <c r="GMX69" s="55"/>
      <c r="GMY69" s="54"/>
      <c r="GMZ69" s="54"/>
      <c r="GNA69" s="50"/>
      <c r="GNB69" s="55"/>
      <c r="GNC69" s="87"/>
      <c r="GND69" s="55"/>
      <c r="GNE69" s="55"/>
      <c r="GNF69" s="54"/>
      <c r="GNG69" s="54"/>
      <c r="GNH69" s="50"/>
      <c r="GNI69" s="55"/>
      <c r="GNJ69" s="87"/>
      <c r="GNK69" s="55"/>
      <c r="GNL69" s="55"/>
      <c r="GNM69" s="54"/>
      <c r="GNN69" s="54"/>
      <c r="GNO69" s="50"/>
      <c r="GNP69" s="55"/>
      <c r="GNQ69" s="87"/>
      <c r="GNR69" s="55"/>
      <c r="GNS69" s="55"/>
      <c r="GNT69" s="54"/>
      <c r="GNU69" s="54"/>
      <c r="GNV69" s="50"/>
      <c r="GNW69" s="55"/>
      <c r="GNX69" s="87"/>
      <c r="GNY69" s="55"/>
      <c r="GNZ69" s="55"/>
      <c r="GOA69" s="54"/>
      <c r="GOB69" s="54"/>
      <c r="GOC69" s="50"/>
      <c r="GOD69" s="55"/>
      <c r="GOE69" s="87"/>
      <c r="GOF69" s="55"/>
      <c r="GOG69" s="55"/>
      <c r="GOH69" s="54"/>
      <c r="GOI69" s="54"/>
      <c r="GOJ69" s="50"/>
      <c r="GOK69" s="55"/>
      <c r="GOL69" s="87"/>
      <c r="GOM69" s="55"/>
      <c r="GON69" s="55"/>
      <c r="GOO69" s="54"/>
      <c r="GOP69" s="54"/>
      <c r="GOQ69" s="50"/>
      <c r="GOR69" s="55"/>
      <c r="GOS69" s="87"/>
      <c r="GOT69" s="55"/>
      <c r="GOU69" s="55"/>
      <c r="GOV69" s="54"/>
      <c r="GOW69" s="54"/>
      <c r="GOX69" s="50"/>
      <c r="GOY69" s="55"/>
      <c r="GOZ69" s="87"/>
      <c r="GPA69" s="55"/>
      <c r="GPB69" s="55"/>
      <c r="GPC69" s="54"/>
      <c r="GPD69" s="54"/>
      <c r="GPE69" s="50"/>
      <c r="GPF69" s="55"/>
      <c r="GPG69" s="87"/>
      <c r="GPH69" s="55"/>
      <c r="GPI69" s="55"/>
      <c r="GPJ69" s="54"/>
      <c r="GPK69" s="54"/>
      <c r="GPL69" s="50"/>
      <c r="GPM69" s="55"/>
      <c r="GPN69" s="87"/>
      <c r="GPO69" s="55"/>
      <c r="GPP69" s="55"/>
      <c r="GPQ69" s="54"/>
      <c r="GPR69" s="54"/>
      <c r="GPS69" s="50"/>
      <c r="GPT69" s="55"/>
      <c r="GPU69" s="87"/>
      <c r="GPV69" s="55"/>
      <c r="GPW69" s="55"/>
      <c r="GPX69" s="54"/>
      <c r="GPY69" s="54"/>
      <c r="GPZ69" s="50"/>
      <c r="GQA69" s="55"/>
      <c r="GQB69" s="87"/>
      <c r="GQC69" s="55"/>
      <c r="GQD69" s="55"/>
      <c r="GQE69" s="54"/>
      <c r="GQF69" s="54"/>
      <c r="GQG69" s="50"/>
      <c r="GQH69" s="55"/>
      <c r="GQI69" s="87"/>
      <c r="GQJ69" s="55"/>
      <c r="GQK69" s="55"/>
      <c r="GQL69" s="54"/>
      <c r="GQM69" s="54"/>
      <c r="GQN69" s="50"/>
      <c r="GQO69" s="55"/>
      <c r="GQP69" s="87"/>
      <c r="GQQ69" s="55"/>
      <c r="GQR69" s="55"/>
      <c r="GQS69" s="54"/>
      <c r="GQT69" s="54"/>
      <c r="GQU69" s="50"/>
      <c r="GQV69" s="55"/>
      <c r="GQW69" s="87"/>
      <c r="GQX69" s="55"/>
      <c r="GQY69" s="55"/>
      <c r="GQZ69" s="54"/>
      <c r="GRA69" s="54"/>
      <c r="GRB69" s="50"/>
      <c r="GRC69" s="55"/>
      <c r="GRD69" s="87"/>
      <c r="GRE69" s="55"/>
      <c r="GRF69" s="55"/>
      <c r="GRG69" s="54"/>
      <c r="GRH69" s="54"/>
      <c r="GRI69" s="50"/>
      <c r="GRJ69" s="55"/>
      <c r="GRK69" s="87"/>
      <c r="GRL69" s="55"/>
      <c r="GRM69" s="55"/>
      <c r="GRN69" s="54"/>
      <c r="GRO69" s="54"/>
      <c r="GRP69" s="50"/>
      <c r="GRQ69" s="55"/>
      <c r="GRR69" s="87"/>
      <c r="GRS69" s="55"/>
      <c r="GRT69" s="55"/>
      <c r="GRU69" s="54"/>
      <c r="GRV69" s="54"/>
      <c r="GRW69" s="50"/>
      <c r="GRX69" s="55"/>
      <c r="GRY69" s="87"/>
      <c r="GRZ69" s="55"/>
      <c r="GSA69" s="55"/>
      <c r="GSB69" s="54"/>
      <c r="GSC69" s="54"/>
      <c r="GSD69" s="50"/>
      <c r="GSE69" s="55"/>
      <c r="GSF69" s="87"/>
      <c r="GSG69" s="55"/>
      <c r="GSH69" s="55"/>
      <c r="GSI69" s="54"/>
      <c r="GSJ69" s="54"/>
      <c r="GSK69" s="50"/>
      <c r="GSL69" s="55"/>
      <c r="GSM69" s="87"/>
      <c r="GSN69" s="55"/>
      <c r="GSO69" s="55"/>
      <c r="GSP69" s="54"/>
      <c r="GSQ69" s="54"/>
      <c r="GSR69" s="50"/>
      <c r="GSS69" s="55"/>
      <c r="GST69" s="87"/>
      <c r="GSU69" s="55"/>
      <c r="GSV69" s="55"/>
      <c r="GSW69" s="54"/>
      <c r="GSX69" s="54"/>
      <c r="GSY69" s="50"/>
      <c r="GSZ69" s="55"/>
      <c r="GTA69" s="87"/>
      <c r="GTB69" s="55"/>
      <c r="GTC69" s="55"/>
      <c r="GTD69" s="54"/>
      <c r="GTE69" s="54"/>
      <c r="GTF69" s="50"/>
      <c r="GTG69" s="55"/>
      <c r="GTH69" s="87"/>
      <c r="GTI69" s="55"/>
      <c r="GTJ69" s="55"/>
      <c r="GTK69" s="54"/>
      <c r="GTL69" s="54"/>
      <c r="GTM69" s="50"/>
      <c r="GTN69" s="55"/>
      <c r="GTO69" s="87"/>
      <c r="GTP69" s="55"/>
      <c r="GTQ69" s="55"/>
      <c r="GTR69" s="54"/>
      <c r="GTS69" s="54"/>
      <c r="GTT69" s="50"/>
      <c r="GTU69" s="55"/>
      <c r="GTV69" s="87"/>
      <c r="GTW69" s="55"/>
      <c r="GTX69" s="55"/>
      <c r="GTY69" s="54"/>
      <c r="GTZ69" s="54"/>
      <c r="GUA69" s="50"/>
      <c r="GUB69" s="55"/>
      <c r="GUC69" s="87"/>
      <c r="GUD69" s="55"/>
      <c r="GUE69" s="55"/>
      <c r="GUF69" s="54"/>
      <c r="GUG69" s="54"/>
      <c r="GUH69" s="50"/>
      <c r="GUI69" s="55"/>
      <c r="GUJ69" s="87"/>
      <c r="GUK69" s="55"/>
      <c r="GUL69" s="55"/>
      <c r="GUM69" s="54"/>
      <c r="GUN69" s="54"/>
      <c r="GUO69" s="50"/>
      <c r="GUP69" s="55"/>
      <c r="GUQ69" s="87"/>
      <c r="GUR69" s="55"/>
      <c r="GUS69" s="55"/>
      <c r="GUT69" s="54"/>
      <c r="GUU69" s="54"/>
      <c r="GUV69" s="50"/>
      <c r="GUW69" s="55"/>
      <c r="GUX69" s="87"/>
      <c r="GUY69" s="55"/>
      <c r="GUZ69" s="55"/>
      <c r="GVA69" s="54"/>
      <c r="GVB69" s="54"/>
      <c r="GVC69" s="50"/>
      <c r="GVD69" s="55"/>
      <c r="GVE69" s="87"/>
      <c r="GVF69" s="55"/>
      <c r="GVG69" s="55"/>
      <c r="GVH69" s="54"/>
      <c r="GVI69" s="54"/>
      <c r="GVJ69" s="50"/>
      <c r="GVK69" s="55"/>
      <c r="GVL69" s="87"/>
      <c r="GVM69" s="55"/>
      <c r="GVN69" s="55"/>
      <c r="GVO69" s="54"/>
      <c r="GVP69" s="54"/>
      <c r="GVQ69" s="50"/>
      <c r="GVR69" s="55"/>
      <c r="GVS69" s="87"/>
      <c r="GVT69" s="55"/>
      <c r="GVU69" s="55"/>
      <c r="GVV69" s="54"/>
      <c r="GVW69" s="54"/>
      <c r="GVX69" s="50"/>
      <c r="GVY69" s="55"/>
      <c r="GVZ69" s="87"/>
      <c r="GWA69" s="55"/>
      <c r="GWB69" s="55"/>
      <c r="GWC69" s="54"/>
      <c r="GWD69" s="54"/>
      <c r="GWE69" s="50"/>
      <c r="GWF69" s="55"/>
      <c r="GWG69" s="87"/>
      <c r="GWH69" s="55"/>
      <c r="GWI69" s="55"/>
      <c r="GWJ69" s="54"/>
      <c r="GWK69" s="54"/>
      <c r="GWL69" s="50"/>
      <c r="GWM69" s="55"/>
      <c r="GWN69" s="87"/>
      <c r="GWO69" s="55"/>
      <c r="GWP69" s="55"/>
      <c r="GWQ69" s="54"/>
      <c r="GWR69" s="54"/>
      <c r="GWS69" s="50"/>
      <c r="GWT69" s="55"/>
      <c r="GWU69" s="87"/>
      <c r="GWV69" s="55"/>
      <c r="GWW69" s="55"/>
      <c r="GWX69" s="54"/>
      <c r="GWY69" s="54"/>
      <c r="GWZ69" s="50"/>
      <c r="GXA69" s="55"/>
      <c r="GXB69" s="87"/>
      <c r="GXC69" s="55"/>
      <c r="GXD69" s="55"/>
      <c r="GXE69" s="54"/>
      <c r="GXF69" s="54"/>
      <c r="GXG69" s="50"/>
      <c r="GXH69" s="55"/>
      <c r="GXI69" s="87"/>
      <c r="GXJ69" s="55"/>
      <c r="GXK69" s="55"/>
      <c r="GXL69" s="54"/>
      <c r="GXM69" s="54"/>
      <c r="GXN69" s="50"/>
      <c r="GXO69" s="55"/>
      <c r="GXP69" s="87"/>
      <c r="GXQ69" s="55"/>
      <c r="GXR69" s="55"/>
      <c r="GXS69" s="54"/>
      <c r="GXT69" s="54"/>
      <c r="GXU69" s="50"/>
      <c r="GXV69" s="55"/>
      <c r="GXW69" s="87"/>
      <c r="GXX69" s="55"/>
      <c r="GXY69" s="55"/>
      <c r="GXZ69" s="54"/>
      <c r="GYA69" s="54"/>
      <c r="GYB69" s="50"/>
      <c r="GYC69" s="55"/>
      <c r="GYD69" s="87"/>
      <c r="GYE69" s="55"/>
      <c r="GYF69" s="55"/>
      <c r="GYG69" s="54"/>
      <c r="GYH69" s="54"/>
      <c r="GYI69" s="50"/>
      <c r="GYJ69" s="55"/>
      <c r="GYK69" s="87"/>
      <c r="GYL69" s="55"/>
      <c r="GYM69" s="55"/>
      <c r="GYN69" s="54"/>
      <c r="GYO69" s="54"/>
      <c r="GYP69" s="50"/>
      <c r="GYQ69" s="55"/>
      <c r="GYR69" s="87"/>
      <c r="GYS69" s="55"/>
      <c r="GYT69" s="55"/>
      <c r="GYU69" s="54"/>
      <c r="GYV69" s="54"/>
      <c r="GYW69" s="50"/>
      <c r="GYX69" s="55"/>
      <c r="GYY69" s="87"/>
      <c r="GYZ69" s="55"/>
      <c r="GZA69" s="55"/>
      <c r="GZB69" s="54"/>
      <c r="GZC69" s="54"/>
      <c r="GZD69" s="50"/>
      <c r="GZE69" s="55"/>
      <c r="GZF69" s="87"/>
      <c r="GZG69" s="55"/>
      <c r="GZH69" s="55"/>
      <c r="GZI69" s="54"/>
      <c r="GZJ69" s="54"/>
      <c r="GZK69" s="50"/>
      <c r="GZL69" s="55"/>
      <c r="GZM69" s="87"/>
      <c r="GZN69" s="55"/>
      <c r="GZO69" s="55"/>
      <c r="GZP69" s="54"/>
      <c r="GZQ69" s="54"/>
      <c r="GZR69" s="50"/>
      <c r="GZS69" s="55"/>
      <c r="GZT69" s="87"/>
      <c r="GZU69" s="55"/>
      <c r="GZV69" s="55"/>
      <c r="GZW69" s="54"/>
      <c r="GZX69" s="54"/>
      <c r="GZY69" s="50"/>
      <c r="GZZ69" s="55"/>
      <c r="HAA69" s="87"/>
      <c r="HAB69" s="55"/>
      <c r="HAC69" s="55"/>
      <c r="HAD69" s="54"/>
      <c r="HAE69" s="54"/>
      <c r="HAF69" s="50"/>
      <c r="HAG69" s="55"/>
      <c r="HAH69" s="87"/>
      <c r="HAI69" s="55"/>
      <c r="HAJ69" s="55"/>
      <c r="HAK69" s="54"/>
      <c r="HAL69" s="54"/>
      <c r="HAM69" s="50"/>
      <c r="HAN69" s="55"/>
      <c r="HAO69" s="87"/>
      <c r="HAP69" s="55"/>
      <c r="HAQ69" s="55"/>
      <c r="HAR69" s="54"/>
      <c r="HAS69" s="54"/>
      <c r="HAT69" s="50"/>
      <c r="HAU69" s="55"/>
      <c r="HAV69" s="87"/>
      <c r="HAW69" s="55"/>
      <c r="HAX69" s="55"/>
      <c r="HAY69" s="54"/>
      <c r="HAZ69" s="54"/>
      <c r="HBA69" s="50"/>
      <c r="HBB69" s="55"/>
      <c r="HBC69" s="87"/>
      <c r="HBD69" s="55"/>
      <c r="HBE69" s="55"/>
      <c r="HBF69" s="54"/>
      <c r="HBG69" s="54"/>
      <c r="HBH69" s="50"/>
      <c r="HBI69" s="55"/>
      <c r="HBJ69" s="87"/>
      <c r="HBK69" s="55"/>
      <c r="HBL69" s="55"/>
      <c r="HBM69" s="54"/>
      <c r="HBN69" s="54"/>
      <c r="HBO69" s="50"/>
      <c r="HBP69" s="55"/>
      <c r="HBQ69" s="87"/>
      <c r="HBR69" s="55"/>
      <c r="HBS69" s="55"/>
      <c r="HBT69" s="54"/>
      <c r="HBU69" s="54"/>
      <c r="HBV69" s="50"/>
      <c r="HBW69" s="55"/>
      <c r="HBX69" s="87"/>
      <c r="HBY69" s="55"/>
      <c r="HBZ69" s="55"/>
      <c r="HCA69" s="54"/>
      <c r="HCB69" s="54"/>
      <c r="HCC69" s="50"/>
      <c r="HCD69" s="55"/>
      <c r="HCE69" s="87"/>
      <c r="HCF69" s="55"/>
      <c r="HCG69" s="55"/>
      <c r="HCH69" s="54"/>
      <c r="HCI69" s="54"/>
      <c r="HCJ69" s="50"/>
      <c r="HCK69" s="55"/>
      <c r="HCL69" s="87"/>
      <c r="HCM69" s="55"/>
      <c r="HCN69" s="55"/>
      <c r="HCO69" s="54"/>
      <c r="HCP69" s="54"/>
      <c r="HCQ69" s="50"/>
      <c r="HCR69" s="55"/>
      <c r="HCS69" s="87"/>
      <c r="HCT69" s="55"/>
      <c r="HCU69" s="55"/>
      <c r="HCV69" s="54"/>
      <c r="HCW69" s="54"/>
      <c r="HCX69" s="50"/>
      <c r="HCY69" s="55"/>
      <c r="HCZ69" s="87"/>
      <c r="HDA69" s="55"/>
      <c r="HDB69" s="55"/>
      <c r="HDC69" s="54"/>
      <c r="HDD69" s="54"/>
      <c r="HDE69" s="50"/>
      <c r="HDF69" s="55"/>
      <c r="HDG69" s="87"/>
      <c r="HDH69" s="55"/>
      <c r="HDI69" s="55"/>
      <c r="HDJ69" s="54"/>
      <c r="HDK69" s="54"/>
      <c r="HDL69" s="50"/>
      <c r="HDM69" s="55"/>
      <c r="HDN69" s="87"/>
      <c r="HDO69" s="55"/>
      <c r="HDP69" s="55"/>
      <c r="HDQ69" s="54"/>
      <c r="HDR69" s="54"/>
      <c r="HDS69" s="50"/>
      <c r="HDT69" s="55"/>
      <c r="HDU69" s="87"/>
      <c r="HDV69" s="55"/>
      <c r="HDW69" s="55"/>
      <c r="HDX69" s="54"/>
      <c r="HDY69" s="54"/>
      <c r="HDZ69" s="50"/>
      <c r="HEA69" s="55"/>
      <c r="HEB69" s="87"/>
      <c r="HEC69" s="55"/>
      <c r="HED69" s="55"/>
      <c r="HEE69" s="54"/>
      <c r="HEF69" s="54"/>
      <c r="HEG69" s="50"/>
      <c r="HEH69" s="55"/>
      <c r="HEI69" s="87"/>
      <c r="HEJ69" s="55"/>
      <c r="HEK69" s="55"/>
      <c r="HEL69" s="54"/>
      <c r="HEM69" s="54"/>
      <c r="HEN69" s="50"/>
      <c r="HEO69" s="55"/>
      <c r="HEP69" s="87"/>
      <c r="HEQ69" s="55"/>
      <c r="HER69" s="55"/>
      <c r="HES69" s="54"/>
      <c r="HET69" s="54"/>
      <c r="HEU69" s="50"/>
      <c r="HEV69" s="55"/>
      <c r="HEW69" s="87"/>
      <c r="HEX69" s="55"/>
      <c r="HEY69" s="55"/>
      <c r="HEZ69" s="54"/>
      <c r="HFA69" s="54"/>
      <c r="HFB69" s="50"/>
      <c r="HFC69" s="55"/>
      <c r="HFD69" s="87"/>
      <c r="HFE69" s="55"/>
      <c r="HFF69" s="55"/>
      <c r="HFG69" s="54"/>
      <c r="HFH69" s="54"/>
      <c r="HFI69" s="50"/>
      <c r="HFJ69" s="55"/>
      <c r="HFK69" s="87"/>
      <c r="HFL69" s="55"/>
      <c r="HFM69" s="55"/>
      <c r="HFN69" s="54"/>
      <c r="HFO69" s="54"/>
      <c r="HFP69" s="50"/>
      <c r="HFQ69" s="55"/>
      <c r="HFR69" s="87"/>
      <c r="HFS69" s="55"/>
      <c r="HFT69" s="55"/>
      <c r="HFU69" s="54"/>
      <c r="HFV69" s="54"/>
      <c r="HFW69" s="50"/>
      <c r="HFX69" s="55"/>
      <c r="HFY69" s="87"/>
      <c r="HFZ69" s="55"/>
      <c r="HGA69" s="55"/>
      <c r="HGB69" s="54"/>
      <c r="HGC69" s="54"/>
      <c r="HGD69" s="50"/>
      <c r="HGE69" s="55"/>
      <c r="HGF69" s="87"/>
      <c r="HGG69" s="55"/>
      <c r="HGH69" s="55"/>
      <c r="HGI69" s="54"/>
      <c r="HGJ69" s="54"/>
      <c r="HGK69" s="50"/>
      <c r="HGL69" s="55"/>
      <c r="HGM69" s="87"/>
      <c r="HGN69" s="55"/>
      <c r="HGO69" s="55"/>
      <c r="HGP69" s="54"/>
      <c r="HGQ69" s="54"/>
      <c r="HGR69" s="50"/>
      <c r="HGS69" s="55"/>
      <c r="HGT69" s="87"/>
      <c r="HGU69" s="55"/>
      <c r="HGV69" s="55"/>
      <c r="HGW69" s="54"/>
      <c r="HGX69" s="54"/>
      <c r="HGY69" s="50"/>
      <c r="HGZ69" s="55"/>
      <c r="HHA69" s="87"/>
      <c r="HHB69" s="55"/>
      <c r="HHC69" s="55"/>
      <c r="HHD69" s="54"/>
      <c r="HHE69" s="54"/>
      <c r="HHF69" s="50"/>
      <c r="HHG69" s="55"/>
      <c r="HHH69" s="87"/>
      <c r="HHI69" s="55"/>
      <c r="HHJ69" s="55"/>
      <c r="HHK69" s="54"/>
      <c r="HHL69" s="54"/>
      <c r="HHM69" s="50"/>
      <c r="HHN69" s="55"/>
      <c r="HHO69" s="87"/>
      <c r="HHP69" s="55"/>
      <c r="HHQ69" s="55"/>
      <c r="HHR69" s="54"/>
      <c r="HHS69" s="54"/>
      <c r="HHT69" s="50"/>
      <c r="HHU69" s="55"/>
      <c r="HHV69" s="87"/>
      <c r="HHW69" s="55"/>
      <c r="HHX69" s="55"/>
      <c r="HHY69" s="54"/>
      <c r="HHZ69" s="54"/>
      <c r="HIA69" s="50"/>
      <c r="HIB69" s="55"/>
      <c r="HIC69" s="87"/>
      <c r="HID69" s="55"/>
      <c r="HIE69" s="55"/>
      <c r="HIF69" s="54"/>
      <c r="HIG69" s="54"/>
      <c r="HIH69" s="50"/>
      <c r="HII69" s="55"/>
      <c r="HIJ69" s="87"/>
      <c r="HIK69" s="55"/>
      <c r="HIL69" s="55"/>
      <c r="HIM69" s="54"/>
      <c r="HIN69" s="54"/>
      <c r="HIO69" s="50"/>
      <c r="HIP69" s="55"/>
      <c r="HIQ69" s="87"/>
      <c r="HIR69" s="55"/>
      <c r="HIS69" s="55"/>
      <c r="HIT69" s="54"/>
      <c r="HIU69" s="54"/>
      <c r="HIV69" s="50"/>
      <c r="HIW69" s="55"/>
      <c r="HIX69" s="87"/>
      <c r="HIY69" s="55"/>
      <c r="HIZ69" s="55"/>
      <c r="HJA69" s="54"/>
      <c r="HJB69" s="54"/>
      <c r="HJC69" s="50"/>
      <c r="HJD69" s="55"/>
      <c r="HJE69" s="87"/>
      <c r="HJF69" s="55"/>
      <c r="HJG69" s="55"/>
      <c r="HJH69" s="54"/>
      <c r="HJI69" s="54"/>
      <c r="HJJ69" s="50"/>
      <c r="HJK69" s="55"/>
      <c r="HJL69" s="87"/>
      <c r="HJM69" s="55"/>
      <c r="HJN69" s="55"/>
      <c r="HJO69" s="54"/>
      <c r="HJP69" s="54"/>
      <c r="HJQ69" s="50"/>
      <c r="HJR69" s="55"/>
      <c r="HJS69" s="87"/>
      <c r="HJT69" s="55"/>
      <c r="HJU69" s="55"/>
      <c r="HJV69" s="54"/>
      <c r="HJW69" s="54"/>
      <c r="HJX69" s="50"/>
      <c r="HJY69" s="55"/>
      <c r="HJZ69" s="87"/>
      <c r="HKA69" s="55"/>
      <c r="HKB69" s="55"/>
      <c r="HKC69" s="54"/>
      <c r="HKD69" s="54"/>
      <c r="HKE69" s="50"/>
      <c r="HKF69" s="55"/>
      <c r="HKG69" s="87"/>
      <c r="HKH69" s="55"/>
      <c r="HKI69" s="55"/>
      <c r="HKJ69" s="54"/>
      <c r="HKK69" s="54"/>
      <c r="HKL69" s="50"/>
      <c r="HKM69" s="55"/>
      <c r="HKN69" s="87"/>
      <c r="HKO69" s="55"/>
      <c r="HKP69" s="55"/>
      <c r="HKQ69" s="54"/>
      <c r="HKR69" s="54"/>
      <c r="HKS69" s="50"/>
      <c r="HKT69" s="55"/>
      <c r="HKU69" s="87"/>
      <c r="HKV69" s="55"/>
      <c r="HKW69" s="55"/>
      <c r="HKX69" s="54"/>
      <c r="HKY69" s="54"/>
      <c r="HKZ69" s="50"/>
      <c r="HLA69" s="55"/>
      <c r="HLB69" s="87"/>
      <c r="HLC69" s="55"/>
      <c r="HLD69" s="55"/>
      <c r="HLE69" s="54"/>
      <c r="HLF69" s="54"/>
      <c r="HLG69" s="50"/>
      <c r="HLH69" s="55"/>
      <c r="HLI69" s="87"/>
      <c r="HLJ69" s="55"/>
      <c r="HLK69" s="55"/>
      <c r="HLL69" s="54"/>
      <c r="HLM69" s="54"/>
      <c r="HLN69" s="50"/>
      <c r="HLO69" s="55"/>
      <c r="HLP69" s="87"/>
      <c r="HLQ69" s="55"/>
      <c r="HLR69" s="55"/>
      <c r="HLS69" s="54"/>
      <c r="HLT69" s="54"/>
      <c r="HLU69" s="50"/>
      <c r="HLV69" s="55"/>
      <c r="HLW69" s="87"/>
      <c r="HLX69" s="55"/>
      <c r="HLY69" s="55"/>
      <c r="HLZ69" s="54"/>
      <c r="HMA69" s="54"/>
      <c r="HMB69" s="50"/>
      <c r="HMC69" s="55"/>
      <c r="HMD69" s="87"/>
      <c r="HME69" s="55"/>
      <c r="HMF69" s="55"/>
      <c r="HMG69" s="54"/>
      <c r="HMH69" s="54"/>
      <c r="HMI69" s="50"/>
      <c r="HMJ69" s="55"/>
      <c r="HMK69" s="87"/>
      <c r="HML69" s="55"/>
      <c r="HMM69" s="55"/>
      <c r="HMN69" s="54"/>
      <c r="HMO69" s="54"/>
      <c r="HMP69" s="50"/>
      <c r="HMQ69" s="55"/>
      <c r="HMR69" s="87"/>
      <c r="HMS69" s="55"/>
      <c r="HMT69" s="55"/>
      <c r="HMU69" s="54"/>
      <c r="HMV69" s="54"/>
      <c r="HMW69" s="50"/>
      <c r="HMX69" s="55"/>
      <c r="HMY69" s="87"/>
      <c r="HMZ69" s="55"/>
      <c r="HNA69" s="55"/>
      <c r="HNB69" s="54"/>
      <c r="HNC69" s="54"/>
      <c r="HND69" s="50"/>
      <c r="HNE69" s="55"/>
      <c r="HNF69" s="87"/>
      <c r="HNG69" s="55"/>
      <c r="HNH69" s="55"/>
      <c r="HNI69" s="54"/>
      <c r="HNJ69" s="54"/>
      <c r="HNK69" s="50"/>
      <c r="HNL69" s="55"/>
      <c r="HNM69" s="87"/>
      <c r="HNN69" s="55"/>
      <c r="HNO69" s="55"/>
      <c r="HNP69" s="54"/>
      <c r="HNQ69" s="54"/>
      <c r="HNR69" s="50"/>
      <c r="HNS69" s="55"/>
      <c r="HNT69" s="87"/>
      <c r="HNU69" s="55"/>
      <c r="HNV69" s="55"/>
      <c r="HNW69" s="54"/>
      <c r="HNX69" s="54"/>
      <c r="HNY69" s="50"/>
      <c r="HNZ69" s="55"/>
      <c r="HOA69" s="87"/>
      <c r="HOB69" s="55"/>
      <c r="HOC69" s="55"/>
      <c r="HOD69" s="54"/>
      <c r="HOE69" s="54"/>
      <c r="HOF69" s="50"/>
      <c r="HOG69" s="55"/>
      <c r="HOH69" s="87"/>
      <c r="HOI69" s="55"/>
      <c r="HOJ69" s="55"/>
      <c r="HOK69" s="54"/>
      <c r="HOL69" s="54"/>
      <c r="HOM69" s="50"/>
      <c r="HON69" s="55"/>
      <c r="HOO69" s="87"/>
      <c r="HOP69" s="55"/>
      <c r="HOQ69" s="55"/>
      <c r="HOR69" s="54"/>
      <c r="HOS69" s="54"/>
      <c r="HOT69" s="50"/>
      <c r="HOU69" s="55"/>
      <c r="HOV69" s="87"/>
      <c r="HOW69" s="55"/>
      <c r="HOX69" s="55"/>
      <c r="HOY69" s="54"/>
      <c r="HOZ69" s="54"/>
      <c r="HPA69" s="50"/>
      <c r="HPB69" s="55"/>
      <c r="HPC69" s="87"/>
      <c r="HPD69" s="55"/>
      <c r="HPE69" s="55"/>
      <c r="HPF69" s="54"/>
      <c r="HPG69" s="54"/>
      <c r="HPH69" s="50"/>
      <c r="HPI69" s="55"/>
      <c r="HPJ69" s="87"/>
      <c r="HPK69" s="55"/>
      <c r="HPL69" s="55"/>
      <c r="HPM69" s="54"/>
      <c r="HPN69" s="54"/>
      <c r="HPO69" s="50"/>
      <c r="HPP69" s="55"/>
      <c r="HPQ69" s="87"/>
      <c r="HPR69" s="55"/>
      <c r="HPS69" s="55"/>
      <c r="HPT69" s="54"/>
      <c r="HPU69" s="54"/>
      <c r="HPV69" s="50"/>
      <c r="HPW69" s="55"/>
      <c r="HPX69" s="87"/>
      <c r="HPY69" s="55"/>
      <c r="HPZ69" s="55"/>
      <c r="HQA69" s="54"/>
      <c r="HQB69" s="54"/>
      <c r="HQC69" s="50"/>
      <c r="HQD69" s="55"/>
      <c r="HQE69" s="87"/>
      <c r="HQF69" s="55"/>
      <c r="HQG69" s="55"/>
      <c r="HQH69" s="54"/>
      <c r="HQI69" s="54"/>
      <c r="HQJ69" s="50"/>
      <c r="HQK69" s="55"/>
      <c r="HQL69" s="87"/>
      <c r="HQM69" s="55"/>
      <c r="HQN69" s="55"/>
      <c r="HQO69" s="54"/>
      <c r="HQP69" s="54"/>
      <c r="HQQ69" s="50"/>
      <c r="HQR69" s="55"/>
      <c r="HQS69" s="87"/>
      <c r="HQT69" s="55"/>
      <c r="HQU69" s="55"/>
      <c r="HQV69" s="54"/>
      <c r="HQW69" s="54"/>
      <c r="HQX69" s="50"/>
      <c r="HQY69" s="55"/>
      <c r="HQZ69" s="87"/>
      <c r="HRA69" s="55"/>
      <c r="HRB69" s="55"/>
      <c r="HRC69" s="54"/>
      <c r="HRD69" s="54"/>
      <c r="HRE69" s="50"/>
      <c r="HRF69" s="55"/>
      <c r="HRG69" s="87"/>
      <c r="HRH69" s="55"/>
      <c r="HRI69" s="55"/>
      <c r="HRJ69" s="54"/>
      <c r="HRK69" s="54"/>
      <c r="HRL69" s="50"/>
      <c r="HRM69" s="55"/>
      <c r="HRN69" s="87"/>
      <c r="HRO69" s="55"/>
      <c r="HRP69" s="55"/>
      <c r="HRQ69" s="54"/>
      <c r="HRR69" s="54"/>
      <c r="HRS69" s="50"/>
      <c r="HRT69" s="55"/>
      <c r="HRU69" s="87"/>
      <c r="HRV69" s="55"/>
      <c r="HRW69" s="55"/>
      <c r="HRX69" s="54"/>
      <c r="HRY69" s="54"/>
      <c r="HRZ69" s="50"/>
      <c r="HSA69" s="55"/>
      <c r="HSB69" s="87"/>
      <c r="HSC69" s="55"/>
      <c r="HSD69" s="55"/>
      <c r="HSE69" s="54"/>
      <c r="HSF69" s="54"/>
      <c r="HSG69" s="50"/>
      <c r="HSH69" s="55"/>
      <c r="HSI69" s="87"/>
      <c r="HSJ69" s="55"/>
      <c r="HSK69" s="55"/>
      <c r="HSL69" s="54"/>
      <c r="HSM69" s="54"/>
      <c r="HSN69" s="50"/>
      <c r="HSO69" s="55"/>
      <c r="HSP69" s="87"/>
      <c r="HSQ69" s="55"/>
      <c r="HSR69" s="55"/>
      <c r="HSS69" s="54"/>
      <c r="HST69" s="54"/>
      <c r="HSU69" s="50"/>
      <c r="HSV69" s="55"/>
      <c r="HSW69" s="87"/>
      <c r="HSX69" s="55"/>
      <c r="HSY69" s="55"/>
      <c r="HSZ69" s="54"/>
      <c r="HTA69" s="54"/>
      <c r="HTB69" s="50"/>
      <c r="HTC69" s="55"/>
      <c r="HTD69" s="87"/>
      <c r="HTE69" s="55"/>
      <c r="HTF69" s="55"/>
      <c r="HTG69" s="54"/>
      <c r="HTH69" s="54"/>
      <c r="HTI69" s="50"/>
      <c r="HTJ69" s="55"/>
      <c r="HTK69" s="87"/>
      <c r="HTL69" s="55"/>
      <c r="HTM69" s="55"/>
      <c r="HTN69" s="54"/>
      <c r="HTO69" s="54"/>
      <c r="HTP69" s="50"/>
      <c r="HTQ69" s="55"/>
      <c r="HTR69" s="87"/>
      <c r="HTS69" s="55"/>
      <c r="HTT69" s="55"/>
      <c r="HTU69" s="54"/>
      <c r="HTV69" s="54"/>
      <c r="HTW69" s="50"/>
      <c r="HTX69" s="55"/>
      <c r="HTY69" s="87"/>
      <c r="HTZ69" s="55"/>
      <c r="HUA69" s="55"/>
      <c r="HUB69" s="54"/>
      <c r="HUC69" s="54"/>
      <c r="HUD69" s="50"/>
      <c r="HUE69" s="55"/>
      <c r="HUF69" s="87"/>
      <c r="HUG69" s="55"/>
      <c r="HUH69" s="55"/>
      <c r="HUI69" s="54"/>
      <c r="HUJ69" s="54"/>
      <c r="HUK69" s="50"/>
      <c r="HUL69" s="55"/>
      <c r="HUM69" s="87"/>
      <c r="HUN69" s="55"/>
      <c r="HUO69" s="55"/>
      <c r="HUP69" s="54"/>
      <c r="HUQ69" s="54"/>
      <c r="HUR69" s="50"/>
      <c r="HUS69" s="55"/>
      <c r="HUT69" s="87"/>
      <c r="HUU69" s="55"/>
      <c r="HUV69" s="55"/>
      <c r="HUW69" s="54"/>
      <c r="HUX69" s="54"/>
      <c r="HUY69" s="50"/>
      <c r="HUZ69" s="55"/>
      <c r="HVA69" s="87"/>
      <c r="HVB69" s="55"/>
      <c r="HVC69" s="55"/>
      <c r="HVD69" s="54"/>
      <c r="HVE69" s="54"/>
      <c r="HVF69" s="50"/>
      <c r="HVG69" s="55"/>
      <c r="HVH69" s="87"/>
      <c r="HVI69" s="55"/>
      <c r="HVJ69" s="55"/>
      <c r="HVK69" s="54"/>
      <c r="HVL69" s="54"/>
      <c r="HVM69" s="50"/>
      <c r="HVN69" s="55"/>
      <c r="HVO69" s="87"/>
      <c r="HVP69" s="55"/>
      <c r="HVQ69" s="55"/>
      <c r="HVR69" s="54"/>
      <c r="HVS69" s="54"/>
      <c r="HVT69" s="50"/>
      <c r="HVU69" s="55"/>
      <c r="HVV69" s="87"/>
      <c r="HVW69" s="55"/>
      <c r="HVX69" s="55"/>
      <c r="HVY69" s="54"/>
      <c r="HVZ69" s="54"/>
      <c r="HWA69" s="50"/>
      <c r="HWB69" s="55"/>
      <c r="HWC69" s="87"/>
      <c r="HWD69" s="55"/>
      <c r="HWE69" s="55"/>
      <c r="HWF69" s="54"/>
      <c r="HWG69" s="54"/>
      <c r="HWH69" s="50"/>
      <c r="HWI69" s="55"/>
      <c r="HWJ69" s="87"/>
      <c r="HWK69" s="55"/>
      <c r="HWL69" s="55"/>
      <c r="HWM69" s="54"/>
      <c r="HWN69" s="54"/>
      <c r="HWO69" s="50"/>
      <c r="HWP69" s="55"/>
      <c r="HWQ69" s="87"/>
      <c r="HWR69" s="55"/>
      <c r="HWS69" s="55"/>
      <c r="HWT69" s="54"/>
      <c r="HWU69" s="54"/>
      <c r="HWV69" s="50"/>
      <c r="HWW69" s="55"/>
      <c r="HWX69" s="87"/>
      <c r="HWY69" s="55"/>
      <c r="HWZ69" s="55"/>
      <c r="HXA69" s="54"/>
      <c r="HXB69" s="54"/>
      <c r="HXC69" s="50"/>
      <c r="HXD69" s="55"/>
      <c r="HXE69" s="87"/>
      <c r="HXF69" s="55"/>
      <c r="HXG69" s="55"/>
      <c r="HXH69" s="54"/>
      <c r="HXI69" s="54"/>
      <c r="HXJ69" s="50"/>
      <c r="HXK69" s="55"/>
      <c r="HXL69" s="87"/>
      <c r="HXM69" s="55"/>
      <c r="HXN69" s="55"/>
      <c r="HXO69" s="54"/>
      <c r="HXP69" s="54"/>
      <c r="HXQ69" s="50"/>
      <c r="HXR69" s="55"/>
      <c r="HXS69" s="87"/>
      <c r="HXT69" s="55"/>
      <c r="HXU69" s="55"/>
      <c r="HXV69" s="54"/>
      <c r="HXW69" s="54"/>
      <c r="HXX69" s="50"/>
      <c r="HXY69" s="55"/>
      <c r="HXZ69" s="87"/>
      <c r="HYA69" s="55"/>
      <c r="HYB69" s="55"/>
      <c r="HYC69" s="54"/>
      <c r="HYD69" s="54"/>
      <c r="HYE69" s="50"/>
      <c r="HYF69" s="55"/>
      <c r="HYG69" s="87"/>
      <c r="HYH69" s="55"/>
      <c r="HYI69" s="55"/>
      <c r="HYJ69" s="54"/>
      <c r="HYK69" s="54"/>
      <c r="HYL69" s="50"/>
      <c r="HYM69" s="55"/>
      <c r="HYN69" s="87"/>
      <c r="HYO69" s="55"/>
      <c r="HYP69" s="55"/>
      <c r="HYQ69" s="54"/>
      <c r="HYR69" s="54"/>
      <c r="HYS69" s="50"/>
      <c r="HYT69" s="55"/>
      <c r="HYU69" s="87"/>
      <c r="HYV69" s="55"/>
      <c r="HYW69" s="55"/>
      <c r="HYX69" s="54"/>
      <c r="HYY69" s="54"/>
      <c r="HYZ69" s="50"/>
      <c r="HZA69" s="55"/>
      <c r="HZB69" s="87"/>
      <c r="HZC69" s="55"/>
      <c r="HZD69" s="55"/>
      <c r="HZE69" s="54"/>
      <c r="HZF69" s="54"/>
      <c r="HZG69" s="50"/>
      <c r="HZH69" s="55"/>
      <c r="HZI69" s="87"/>
      <c r="HZJ69" s="55"/>
      <c r="HZK69" s="55"/>
      <c r="HZL69" s="54"/>
      <c r="HZM69" s="54"/>
      <c r="HZN69" s="50"/>
      <c r="HZO69" s="55"/>
      <c r="HZP69" s="87"/>
      <c r="HZQ69" s="55"/>
      <c r="HZR69" s="55"/>
      <c r="HZS69" s="54"/>
      <c r="HZT69" s="54"/>
      <c r="HZU69" s="50"/>
      <c r="HZV69" s="55"/>
      <c r="HZW69" s="87"/>
      <c r="HZX69" s="55"/>
      <c r="HZY69" s="55"/>
      <c r="HZZ69" s="54"/>
      <c r="IAA69" s="54"/>
      <c r="IAB69" s="50"/>
      <c r="IAC69" s="55"/>
      <c r="IAD69" s="87"/>
      <c r="IAE69" s="55"/>
      <c r="IAF69" s="55"/>
      <c r="IAG69" s="54"/>
      <c r="IAH69" s="54"/>
      <c r="IAI69" s="50"/>
      <c r="IAJ69" s="55"/>
      <c r="IAK69" s="87"/>
      <c r="IAL69" s="55"/>
      <c r="IAM69" s="55"/>
      <c r="IAN69" s="54"/>
      <c r="IAO69" s="54"/>
      <c r="IAP69" s="50"/>
      <c r="IAQ69" s="55"/>
      <c r="IAR69" s="87"/>
      <c r="IAS69" s="55"/>
      <c r="IAT69" s="55"/>
      <c r="IAU69" s="54"/>
      <c r="IAV69" s="54"/>
      <c r="IAW69" s="50"/>
      <c r="IAX69" s="55"/>
      <c r="IAY69" s="87"/>
      <c r="IAZ69" s="55"/>
      <c r="IBA69" s="55"/>
      <c r="IBB69" s="54"/>
      <c r="IBC69" s="54"/>
      <c r="IBD69" s="50"/>
      <c r="IBE69" s="55"/>
      <c r="IBF69" s="87"/>
      <c r="IBG69" s="55"/>
      <c r="IBH69" s="55"/>
      <c r="IBI69" s="54"/>
      <c r="IBJ69" s="54"/>
      <c r="IBK69" s="50"/>
      <c r="IBL69" s="55"/>
      <c r="IBM69" s="87"/>
      <c r="IBN69" s="55"/>
      <c r="IBO69" s="55"/>
      <c r="IBP69" s="54"/>
      <c r="IBQ69" s="54"/>
      <c r="IBR69" s="50"/>
      <c r="IBS69" s="55"/>
      <c r="IBT69" s="87"/>
      <c r="IBU69" s="55"/>
      <c r="IBV69" s="55"/>
      <c r="IBW69" s="54"/>
      <c r="IBX69" s="54"/>
      <c r="IBY69" s="50"/>
      <c r="IBZ69" s="55"/>
      <c r="ICA69" s="87"/>
      <c r="ICB69" s="55"/>
      <c r="ICC69" s="55"/>
      <c r="ICD69" s="54"/>
      <c r="ICE69" s="54"/>
      <c r="ICF69" s="50"/>
      <c r="ICG69" s="55"/>
      <c r="ICH69" s="87"/>
      <c r="ICI69" s="55"/>
      <c r="ICJ69" s="55"/>
      <c r="ICK69" s="54"/>
      <c r="ICL69" s="54"/>
      <c r="ICM69" s="50"/>
      <c r="ICN69" s="55"/>
      <c r="ICO69" s="87"/>
      <c r="ICP69" s="55"/>
      <c r="ICQ69" s="55"/>
      <c r="ICR69" s="54"/>
      <c r="ICS69" s="54"/>
      <c r="ICT69" s="50"/>
      <c r="ICU69" s="55"/>
      <c r="ICV69" s="87"/>
      <c r="ICW69" s="55"/>
      <c r="ICX69" s="55"/>
      <c r="ICY69" s="54"/>
      <c r="ICZ69" s="54"/>
      <c r="IDA69" s="50"/>
      <c r="IDB69" s="55"/>
      <c r="IDC69" s="87"/>
      <c r="IDD69" s="55"/>
      <c r="IDE69" s="55"/>
      <c r="IDF69" s="54"/>
      <c r="IDG69" s="54"/>
      <c r="IDH69" s="50"/>
      <c r="IDI69" s="55"/>
      <c r="IDJ69" s="87"/>
      <c r="IDK69" s="55"/>
      <c r="IDL69" s="55"/>
      <c r="IDM69" s="54"/>
      <c r="IDN69" s="54"/>
      <c r="IDO69" s="50"/>
      <c r="IDP69" s="55"/>
      <c r="IDQ69" s="87"/>
      <c r="IDR69" s="55"/>
      <c r="IDS69" s="55"/>
      <c r="IDT69" s="54"/>
      <c r="IDU69" s="54"/>
      <c r="IDV69" s="50"/>
      <c r="IDW69" s="55"/>
      <c r="IDX69" s="87"/>
      <c r="IDY69" s="55"/>
      <c r="IDZ69" s="55"/>
      <c r="IEA69" s="54"/>
      <c r="IEB69" s="54"/>
      <c r="IEC69" s="50"/>
      <c r="IED69" s="55"/>
      <c r="IEE69" s="87"/>
      <c r="IEF69" s="55"/>
      <c r="IEG69" s="55"/>
      <c r="IEH69" s="54"/>
      <c r="IEI69" s="54"/>
      <c r="IEJ69" s="50"/>
      <c r="IEK69" s="55"/>
      <c r="IEL69" s="87"/>
      <c r="IEM69" s="55"/>
      <c r="IEN69" s="55"/>
      <c r="IEO69" s="54"/>
      <c r="IEP69" s="54"/>
      <c r="IEQ69" s="50"/>
      <c r="IER69" s="55"/>
      <c r="IES69" s="87"/>
      <c r="IET69" s="55"/>
      <c r="IEU69" s="55"/>
      <c r="IEV69" s="54"/>
      <c r="IEW69" s="54"/>
      <c r="IEX69" s="50"/>
      <c r="IEY69" s="55"/>
      <c r="IEZ69" s="87"/>
      <c r="IFA69" s="55"/>
      <c r="IFB69" s="55"/>
      <c r="IFC69" s="54"/>
      <c r="IFD69" s="54"/>
      <c r="IFE69" s="50"/>
      <c r="IFF69" s="55"/>
      <c r="IFG69" s="87"/>
      <c r="IFH69" s="55"/>
      <c r="IFI69" s="55"/>
      <c r="IFJ69" s="54"/>
      <c r="IFK69" s="54"/>
      <c r="IFL69" s="50"/>
      <c r="IFM69" s="55"/>
      <c r="IFN69" s="87"/>
      <c r="IFO69" s="55"/>
      <c r="IFP69" s="55"/>
      <c r="IFQ69" s="54"/>
      <c r="IFR69" s="54"/>
      <c r="IFS69" s="50"/>
      <c r="IFT69" s="55"/>
      <c r="IFU69" s="87"/>
      <c r="IFV69" s="55"/>
      <c r="IFW69" s="55"/>
      <c r="IFX69" s="54"/>
      <c r="IFY69" s="54"/>
      <c r="IFZ69" s="50"/>
      <c r="IGA69" s="55"/>
      <c r="IGB69" s="87"/>
      <c r="IGC69" s="55"/>
      <c r="IGD69" s="55"/>
      <c r="IGE69" s="54"/>
      <c r="IGF69" s="54"/>
      <c r="IGG69" s="50"/>
      <c r="IGH69" s="55"/>
      <c r="IGI69" s="87"/>
      <c r="IGJ69" s="55"/>
      <c r="IGK69" s="55"/>
      <c r="IGL69" s="54"/>
      <c r="IGM69" s="54"/>
      <c r="IGN69" s="50"/>
      <c r="IGO69" s="55"/>
      <c r="IGP69" s="87"/>
      <c r="IGQ69" s="55"/>
      <c r="IGR69" s="55"/>
      <c r="IGS69" s="54"/>
      <c r="IGT69" s="54"/>
      <c r="IGU69" s="50"/>
      <c r="IGV69" s="55"/>
      <c r="IGW69" s="87"/>
      <c r="IGX69" s="55"/>
      <c r="IGY69" s="55"/>
      <c r="IGZ69" s="54"/>
      <c r="IHA69" s="54"/>
      <c r="IHB69" s="50"/>
      <c r="IHC69" s="55"/>
      <c r="IHD69" s="87"/>
      <c r="IHE69" s="55"/>
      <c r="IHF69" s="55"/>
      <c r="IHG69" s="54"/>
      <c r="IHH69" s="54"/>
      <c r="IHI69" s="50"/>
      <c r="IHJ69" s="55"/>
      <c r="IHK69" s="87"/>
      <c r="IHL69" s="55"/>
      <c r="IHM69" s="55"/>
      <c r="IHN69" s="54"/>
      <c r="IHO69" s="54"/>
      <c r="IHP69" s="50"/>
      <c r="IHQ69" s="55"/>
      <c r="IHR69" s="87"/>
      <c r="IHS69" s="55"/>
      <c r="IHT69" s="55"/>
      <c r="IHU69" s="54"/>
      <c r="IHV69" s="54"/>
      <c r="IHW69" s="50"/>
      <c r="IHX69" s="55"/>
      <c r="IHY69" s="87"/>
      <c r="IHZ69" s="55"/>
      <c r="IIA69" s="55"/>
      <c r="IIB69" s="54"/>
      <c r="IIC69" s="54"/>
      <c r="IID69" s="50"/>
      <c r="IIE69" s="55"/>
      <c r="IIF69" s="87"/>
      <c r="IIG69" s="55"/>
      <c r="IIH69" s="55"/>
      <c r="III69" s="54"/>
      <c r="IIJ69" s="54"/>
      <c r="IIK69" s="50"/>
      <c r="IIL69" s="55"/>
      <c r="IIM69" s="87"/>
      <c r="IIN69" s="55"/>
      <c r="IIO69" s="55"/>
      <c r="IIP69" s="54"/>
      <c r="IIQ69" s="54"/>
      <c r="IIR69" s="50"/>
      <c r="IIS69" s="55"/>
      <c r="IIT69" s="87"/>
      <c r="IIU69" s="55"/>
      <c r="IIV69" s="55"/>
      <c r="IIW69" s="54"/>
      <c r="IIX69" s="54"/>
      <c r="IIY69" s="50"/>
      <c r="IIZ69" s="55"/>
      <c r="IJA69" s="87"/>
      <c r="IJB69" s="55"/>
      <c r="IJC69" s="55"/>
      <c r="IJD69" s="54"/>
      <c r="IJE69" s="54"/>
      <c r="IJF69" s="50"/>
      <c r="IJG69" s="55"/>
      <c r="IJH69" s="87"/>
      <c r="IJI69" s="55"/>
      <c r="IJJ69" s="55"/>
      <c r="IJK69" s="54"/>
      <c r="IJL69" s="54"/>
      <c r="IJM69" s="50"/>
      <c r="IJN69" s="55"/>
      <c r="IJO69" s="87"/>
      <c r="IJP69" s="55"/>
      <c r="IJQ69" s="55"/>
      <c r="IJR69" s="54"/>
      <c r="IJS69" s="54"/>
      <c r="IJT69" s="50"/>
      <c r="IJU69" s="55"/>
      <c r="IJV69" s="87"/>
      <c r="IJW69" s="55"/>
      <c r="IJX69" s="55"/>
      <c r="IJY69" s="54"/>
      <c r="IJZ69" s="54"/>
      <c r="IKA69" s="50"/>
      <c r="IKB69" s="55"/>
      <c r="IKC69" s="87"/>
      <c r="IKD69" s="55"/>
      <c r="IKE69" s="55"/>
      <c r="IKF69" s="54"/>
      <c r="IKG69" s="54"/>
      <c r="IKH69" s="50"/>
      <c r="IKI69" s="55"/>
      <c r="IKJ69" s="87"/>
      <c r="IKK69" s="55"/>
      <c r="IKL69" s="55"/>
      <c r="IKM69" s="54"/>
      <c r="IKN69" s="54"/>
      <c r="IKO69" s="50"/>
      <c r="IKP69" s="55"/>
      <c r="IKQ69" s="87"/>
      <c r="IKR69" s="55"/>
      <c r="IKS69" s="55"/>
      <c r="IKT69" s="54"/>
      <c r="IKU69" s="54"/>
      <c r="IKV69" s="50"/>
      <c r="IKW69" s="55"/>
      <c r="IKX69" s="87"/>
      <c r="IKY69" s="55"/>
      <c r="IKZ69" s="55"/>
      <c r="ILA69" s="54"/>
      <c r="ILB69" s="54"/>
      <c r="ILC69" s="50"/>
      <c r="ILD69" s="55"/>
      <c r="ILE69" s="87"/>
      <c r="ILF69" s="55"/>
      <c r="ILG69" s="55"/>
      <c r="ILH69" s="54"/>
      <c r="ILI69" s="54"/>
      <c r="ILJ69" s="50"/>
      <c r="ILK69" s="55"/>
      <c r="ILL69" s="87"/>
      <c r="ILM69" s="55"/>
      <c r="ILN69" s="55"/>
      <c r="ILO69" s="54"/>
      <c r="ILP69" s="54"/>
      <c r="ILQ69" s="50"/>
      <c r="ILR69" s="55"/>
      <c r="ILS69" s="87"/>
      <c r="ILT69" s="55"/>
      <c r="ILU69" s="55"/>
      <c r="ILV69" s="54"/>
      <c r="ILW69" s="54"/>
      <c r="ILX69" s="50"/>
      <c r="ILY69" s="55"/>
      <c r="ILZ69" s="87"/>
      <c r="IMA69" s="55"/>
      <c r="IMB69" s="55"/>
      <c r="IMC69" s="54"/>
      <c r="IMD69" s="54"/>
      <c r="IME69" s="50"/>
      <c r="IMF69" s="55"/>
      <c r="IMG69" s="87"/>
      <c r="IMH69" s="55"/>
      <c r="IMI69" s="55"/>
      <c r="IMJ69" s="54"/>
      <c r="IMK69" s="54"/>
      <c r="IML69" s="50"/>
      <c r="IMM69" s="55"/>
      <c r="IMN69" s="87"/>
      <c r="IMO69" s="55"/>
      <c r="IMP69" s="55"/>
      <c r="IMQ69" s="54"/>
      <c r="IMR69" s="54"/>
      <c r="IMS69" s="50"/>
      <c r="IMT69" s="55"/>
      <c r="IMU69" s="87"/>
      <c r="IMV69" s="55"/>
      <c r="IMW69" s="55"/>
      <c r="IMX69" s="54"/>
      <c r="IMY69" s="54"/>
      <c r="IMZ69" s="50"/>
      <c r="INA69" s="55"/>
      <c r="INB69" s="87"/>
      <c r="INC69" s="55"/>
      <c r="IND69" s="55"/>
      <c r="INE69" s="54"/>
      <c r="INF69" s="54"/>
      <c r="ING69" s="50"/>
      <c r="INH69" s="55"/>
      <c r="INI69" s="87"/>
      <c r="INJ69" s="55"/>
      <c r="INK69" s="55"/>
      <c r="INL69" s="54"/>
      <c r="INM69" s="54"/>
      <c r="INN69" s="50"/>
      <c r="INO69" s="55"/>
      <c r="INP69" s="87"/>
      <c r="INQ69" s="55"/>
      <c r="INR69" s="55"/>
      <c r="INS69" s="54"/>
      <c r="INT69" s="54"/>
      <c r="INU69" s="50"/>
      <c r="INV69" s="55"/>
      <c r="INW69" s="87"/>
      <c r="INX69" s="55"/>
      <c r="INY69" s="55"/>
      <c r="INZ69" s="54"/>
      <c r="IOA69" s="54"/>
      <c r="IOB69" s="50"/>
      <c r="IOC69" s="55"/>
      <c r="IOD69" s="87"/>
      <c r="IOE69" s="55"/>
      <c r="IOF69" s="55"/>
      <c r="IOG69" s="54"/>
      <c r="IOH69" s="54"/>
      <c r="IOI69" s="50"/>
      <c r="IOJ69" s="55"/>
      <c r="IOK69" s="87"/>
      <c r="IOL69" s="55"/>
      <c r="IOM69" s="55"/>
      <c r="ION69" s="54"/>
      <c r="IOO69" s="54"/>
      <c r="IOP69" s="50"/>
      <c r="IOQ69" s="55"/>
      <c r="IOR69" s="87"/>
      <c r="IOS69" s="55"/>
      <c r="IOT69" s="55"/>
      <c r="IOU69" s="54"/>
      <c r="IOV69" s="54"/>
      <c r="IOW69" s="50"/>
      <c r="IOX69" s="55"/>
      <c r="IOY69" s="87"/>
      <c r="IOZ69" s="55"/>
      <c r="IPA69" s="55"/>
      <c r="IPB69" s="54"/>
      <c r="IPC69" s="54"/>
      <c r="IPD69" s="50"/>
      <c r="IPE69" s="55"/>
      <c r="IPF69" s="87"/>
      <c r="IPG69" s="55"/>
      <c r="IPH69" s="55"/>
      <c r="IPI69" s="54"/>
      <c r="IPJ69" s="54"/>
      <c r="IPK69" s="50"/>
      <c r="IPL69" s="55"/>
      <c r="IPM69" s="87"/>
      <c r="IPN69" s="55"/>
      <c r="IPO69" s="55"/>
      <c r="IPP69" s="54"/>
      <c r="IPQ69" s="54"/>
      <c r="IPR69" s="50"/>
      <c r="IPS69" s="55"/>
      <c r="IPT69" s="87"/>
      <c r="IPU69" s="55"/>
      <c r="IPV69" s="55"/>
      <c r="IPW69" s="54"/>
      <c r="IPX69" s="54"/>
      <c r="IPY69" s="50"/>
      <c r="IPZ69" s="55"/>
      <c r="IQA69" s="87"/>
      <c r="IQB69" s="55"/>
      <c r="IQC69" s="55"/>
      <c r="IQD69" s="54"/>
      <c r="IQE69" s="54"/>
      <c r="IQF69" s="50"/>
      <c r="IQG69" s="55"/>
      <c r="IQH69" s="87"/>
      <c r="IQI69" s="55"/>
      <c r="IQJ69" s="55"/>
      <c r="IQK69" s="54"/>
      <c r="IQL69" s="54"/>
      <c r="IQM69" s="50"/>
      <c r="IQN69" s="55"/>
      <c r="IQO69" s="87"/>
      <c r="IQP69" s="55"/>
      <c r="IQQ69" s="55"/>
      <c r="IQR69" s="54"/>
      <c r="IQS69" s="54"/>
      <c r="IQT69" s="50"/>
      <c r="IQU69" s="55"/>
      <c r="IQV69" s="87"/>
      <c r="IQW69" s="55"/>
      <c r="IQX69" s="55"/>
      <c r="IQY69" s="54"/>
      <c r="IQZ69" s="54"/>
      <c r="IRA69" s="50"/>
      <c r="IRB69" s="55"/>
      <c r="IRC69" s="87"/>
      <c r="IRD69" s="55"/>
      <c r="IRE69" s="55"/>
      <c r="IRF69" s="54"/>
      <c r="IRG69" s="54"/>
      <c r="IRH69" s="50"/>
      <c r="IRI69" s="55"/>
      <c r="IRJ69" s="87"/>
      <c r="IRK69" s="55"/>
      <c r="IRL69" s="55"/>
      <c r="IRM69" s="54"/>
      <c r="IRN69" s="54"/>
      <c r="IRO69" s="50"/>
      <c r="IRP69" s="55"/>
      <c r="IRQ69" s="87"/>
      <c r="IRR69" s="55"/>
      <c r="IRS69" s="55"/>
      <c r="IRT69" s="54"/>
      <c r="IRU69" s="54"/>
      <c r="IRV69" s="50"/>
      <c r="IRW69" s="55"/>
      <c r="IRX69" s="87"/>
      <c r="IRY69" s="55"/>
      <c r="IRZ69" s="55"/>
      <c r="ISA69" s="54"/>
      <c r="ISB69" s="54"/>
      <c r="ISC69" s="50"/>
      <c r="ISD69" s="55"/>
      <c r="ISE69" s="87"/>
      <c r="ISF69" s="55"/>
      <c r="ISG69" s="55"/>
      <c r="ISH69" s="54"/>
      <c r="ISI69" s="54"/>
      <c r="ISJ69" s="50"/>
      <c r="ISK69" s="55"/>
      <c r="ISL69" s="87"/>
      <c r="ISM69" s="55"/>
      <c r="ISN69" s="55"/>
      <c r="ISO69" s="54"/>
      <c r="ISP69" s="54"/>
      <c r="ISQ69" s="50"/>
      <c r="ISR69" s="55"/>
      <c r="ISS69" s="87"/>
      <c r="IST69" s="55"/>
      <c r="ISU69" s="55"/>
      <c r="ISV69" s="54"/>
      <c r="ISW69" s="54"/>
      <c r="ISX69" s="50"/>
      <c r="ISY69" s="55"/>
      <c r="ISZ69" s="87"/>
      <c r="ITA69" s="55"/>
      <c r="ITB69" s="55"/>
      <c r="ITC69" s="54"/>
      <c r="ITD69" s="54"/>
      <c r="ITE69" s="50"/>
      <c r="ITF69" s="55"/>
      <c r="ITG69" s="87"/>
      <c r="ITH69" s="55"/>
      <c r="ITI69" s="55"/>
      <c r="ITJ69" s="54"/>
      <c r="ITK69" s="54"/>
      <c r="ITL69" s="50"/>
      <c r="ITM69" s="55"/>
      <c r="ITN69" s="87"/>
      <c r="ITO69" s="55"/>
      <c r="ITP69" s="55"/>
      <c r="ITQ69" s="54"/>
      <c r="ITR69" s="54"/>
      <c r="ITS69" s="50"/>
      <c r="ITT69" s="55"/>
      <c r="ITU69" s="87"/>
      <c r="ITV69" s="55"/>
      <c r="ITW69" s="55"/>
      <c r="ITX69" s="54"/>
      <c r="ITY69" s="54"/>
      <c r="ITZ69" s="50"/>
      <c r="IUA69" s="55"/>
      <c r="IUB69" s="87"/>
      <c r="IUC69" s="55"/>
      <c r="IUD69" s="55"/>
      <c r="IUE69" s="54"/>
      <c r="IUF69" s="54"/>
      <c r="IUG69" s="50"/>
      <c r="IUH69" s="55"/>
      <c r="IUI69" s="87"/>
      <c r="IUJ69" s="55"/>
      <c r="IUK69" s="55"/>
      <c r="IUL69" s="54"/>
      <c r="IUM69" s="54"/>
      <c r="IUN69" s="50"/>
      <c r="IUO69" s="55"/>
      <c r="IUP69" s="87"/>
      <c r="IUQ69" s="55"/>
      <c r="IUR69" s="55"/>
      <c r="IUS69" s="54"/>
      <c r="IUT69" s="54"/>
      <c r="IUU69" s="50"/>
      <c r="IUV69" s="55"/>
      <c r="IUW69" s="87"/>
      <c r="IUX69" s="55"/>
      <c r="IUY69" s="55"/>
      <c r="IUZ69" s="54"/>
      <c r="IVA69" s="54"/>
      <c r="IVB69" s="50"/>
      <c r="IVC69" s="55"/>
      <c r="IVD69" s="87"/>
      <c r="IVE69" s="55"/>
      <c r="IVF69" s="55"/>
      <c r="IVG69" s="54"/>
      <c r="IVH69" s="54"/>
      <c r="IVI69" s="50"/>
      <c r="IVJ69" s="55"/>
      <c r="IVK69" s="87"/>
      <c r="IVL69" s="55"/>
      <c r="IVM69" s="55"/>
      <c r="IVN69" s="54"/>
      <c r="IVO69" s="54"/>
      <c r="IVP69" s="50"/>
      <c r="IVQ69" s="55"/>
      <c r="IVR69" s="87"/>
      <c r="IVS69" s="55"/>
      <c r="IVT69" s="55"/>
      <c r="IVU69" s="54"/>
      <c r="IVV69" s="54"/>
      <c r="IVW69" s="50"/>
      <c r="IVX69" s="55"/>
      <c r="IVY69" s="87"/>
      <c r="IVZ69" s="55"/>
      <c r="IWA69" s="55"/>
      <c r="IWB69" s="54"/>
      <c r="IWC69" s="54"/>
      <c r="IWD69" s="50"/>
      <c r="IWE69" s="55"/>
      <c r="IWF69" s="87"/>
      <c r="IWG69" s="55"/>
      <c r="IWH69" s="55"/>
      <c r="IWI69" s="54"/>
      <c r="IWJ69" s="54"/>
      <c r="IWK69" s="50"/>
      <c r="IWL69" s="55"/>
      <c r="IWM69" s="87"/>
      <c r="IWN69" s="55"/>
      <c r="IWO69" s="55"/>
      <c r="IWP69" s="54"/>
      <c r="IWQ69" s="54"/>
      <c r="IWR69" s="50"/>
      <c r="IWS69" s="55"/>
      <c r="IWT69" s="87"/>
      <c r="IWU69" s="55"/>
      <c r="IWV69" s="55"/>
      <c r="IWW69" s="54"/>
      <c r="IWX69" s="54"/>
      <c r="IWY69" s="50"/>
      <c r="IWZ69" s="55"/>
      <c r="IXA69" s="87"/>
      <c r="IXB69" s="55"/>
      <c r="IXC69" s="55"/>
      <c r="IXD69" s="54"/>
      <c r="IXE69" s="54"/>
      <c r="IXF69" s="50"/>
      <c r="IXG69" s="55"/>
      <c r="IXH69" s="87"/>
      <c r="IXI69" s="55"/>
      <c r="IXJ69" s="55"/>
      <c r="IXK69" s="54"/>
      <c r="IXL69" s="54"/>
      <c r="IXM69" s="50"/>
      <c r="IXN69" s="55"/>
      <c r="IXO69" s="87"/>
      <c r="IXP69" s="55"/>
      <c r="IXQ69" s="55"/>
      <c r="IXR69" s="54"/>
      <c r="IXS69" s="54"/>
      <c r="IXT69" s="50"/>
      <c r="IXU69" s="55"/>
      <c r="IXV69" s="87"/>
      <c r="IXW69" s="55"/>
      <c r="IXX69" s="55"/>
      <c r="IXY69" s="54"/>
      <c r="IXZ69" s="54"/>
      <c r="IYA69" s="50"/>
      <c r="IYB69" s="55"/>
      <c r="IYC69" s="87"/>
      <c r="IYD69" s="55"/>
      <c r="IYE69" s="55"/>
      <c r="IYF69" s="54"/>
      <c r="IYG69" s="54"/>
      <c r="IYH69" s="50"/>
      <c r="IYI69" s="55"/>
      <c r="IYJ69" s="87"/>
      <c r="IYK69" s="55"/>
      <c r="IYL69" s="55"/>
      <c r="IYM69" s="54"/>
      <c r="IYN69" s="54"/>
      <c r="IYO69" s="50"/>
      <c r="IYP69" s="55"/>
      <c r="IYQ69" s="87"/>
      <c r="IYR69" s="55"/>
      <c r="IYS69" s="55"/>
      <c r="IYT69" s="54"/>
      <c r="IYU69" s="54"/>
      <c r="IYV69" s="50"/>
      <c r="IYW69" s="55"/>
      <c r="IYX69" s="87"/>
      <c r="IYY69" s="55"/>
      <c r="IYZ69" s="55"/>
      <c r="IZA69" s="54"/>
      <c r="IZB69" s="54"/>
      <c r="IZC69" s="50"/>
      <c r="IZD69" s="55"/>
      <c r="IZE69" s="87"/>
      <c r="IZF69" s="55"/>
      <c r="IZG69" s="55"/>
      <c r="IZH69" s="54"/>
      <c r="IZI69" s="54"/>
      <c r="IZJ69" s="50"/>
      <c r="IZK69" s="55"/>
      <c r="IZL69" s="87"/>
      <c r="IZM69" s="55"/>
      <c r="IZN69" s="55"/>
      <c r="IZO69" s="54"/>
      <c r="IZP69" s="54"/>
      <c r="IZQ69" s="50"/>
      <c r="IZR69" s="55"/>
      <c r="IZS69" s="87"/>
      <c r="IZT69" s="55"/>
      <c r="IZU69" s="55"/>
      <c r="IZV69" s="54"/>
      <c r="IZW69" s="54"/>
      <c r="IZX69" s="50"/>
      <c r="IZY69" s="55"/>
      <c r="IZZ69" s="87"/>
      <c r="JAA69" s="55"/>
      <c r="JAB69" s="55"/>
      <c r="JAC69" s="54"/>
      <c r="JAD69" s="54"/>
      <c r="JAE69" s="50"/>
      <c r="JAF69" s="55"/>
      <c r="JAG69" s="87"/>
      <c r="JAH69" s="55"/>
      <c r="JAI69" s="55"/>
      <c r="JAJ69" s="54"/>
      <c r="JAK69" s="54"/>
      <c r="JAL69" s="50"/>
      <c r="JAM69" s="55"/>
      <c r="JAN69" s="87"/>
      <c r="JAO69" s="55"/>
      <c r="JAP69" s="55"/>
      <c r="JAQ69" s="54"/>
      <c r="JAR69" s="54"/>
      <c r="JAS69" s="50"/>
      <c r="JAT69" s="55"/>
      <c r="JAU69" s="87"/>
      <c r="JAV69" s="55"/>
      <c r="JAW69" s="55"/>
      <c r="JAX69" s="54"/>
      <c r="JAY69" s="54"/>
      <c r="JAZ69" s="50"/>
      <c r="JBA69" s="55"/>
      <c r="JBB69" s="87"/>
      <c r="JBC69" s="55"/>
      <c r="JBD69" s="55"/>
      <c r="JBE69" s="54"/>
      <c r="JBF69" s="54"/>
      <c r="JBG69" s="50"/>
      <c r="JBH69" s="55"/>
      <c r="JBI69" s="87"/>
      <c r="JBJ69" s="55"/>
      <c r="JBK69" s="55"/>
      <c r="JBL69" s="54"/>
      <c r="JBM69" s="54"/>
      <c r="JBN69" s="50"/>
      <c r="JBO69" s="55"/>
      <c r="JBP69" s="87"/>
      <c r="JBQ69" s="55"/>
      <c r="JBR69" s="55"/>
      <c r="JBS69" s="54"/>
      <c r="JBT69" s="54"/>
      <c r="JBU69" s="50"/>
      <c r="JBV69" s="55"/>
      <c r="JBW69" s="87"/>
      <c r="JBX69" s="55"/>
      <c r="JBY69" s="55"/>
      <c r="JBZ69" s="54"/>
      <c r="JCA69" s="54"/>
      <c r="JCB69" s="50"/>
      <c r="JCC69" s="55"/>
      <c r="JCD69" s="87"/>
      <c r="JCE69" s="55"/>
      <c r="JCF69" s="55"/>
      <c r="JCG69" s="54"/>
      <c r="JCH69" s="54"/>
      <c r="JCI69" s="50"/>
      <c r="JCJ69" s="55"/>
      <c r="JCK69" s="87"/>
      <c r="JCL69" s="55"/>
      <c r="JCM69" s="55"/>
      <c r="JCN69" s="54"/>
      <c r="JCO69" s="54"/>
      <c r="JCP69" s="50"/>
      <c r="JCQ69" s="55"/>
      <c r="JCR69" s="87"/>
      <c r="JCS69" s="55"/>
      <c r="JCT69" s="55"/>
      <c r="JCU69" s="54"/>
      <c r="JCV69" s="54"/>
      <c r="JCW69" s="50"/>
      <c r="JCX69" s="55"/>
      <c r="JCY69" s="87"/>
      <c r="JCZ69" s="55"/>
      <c r="JDA69" s="55"/>
      <c r="JDB69" s="54"/>
      <c r="JDC69" s="54"/>
      <c r="JDD69" s="50"/>
      <c r="JDE69" s="55"/>
      <c r="JDF69" s="87"/>
      <c r="JDG69" s="55"/>
      <c r="JDH69" s="55"/>
      <c r="JDI69" s="54"/>
      <c r="JDJ69" s="54"/>
      <c r="JDK69" s="50"/>
      <c r="JDL69" s="55"/>
      <c r="JDM69" s="87"/>
      <c r="JDN69" s="55"/>
      <c r="JDO69" s="55"/>
      <c r="JDP69" s="54"/>
      <c r="JDQ69" s="54"/>
      <c r="JDR69" s="50"/>
      <c r="JDS69" s="55"/>
      <c r="JDT69" s="87"/>
      <c r="JDU69" s="55"/>
      <c r="JDV69" s="55"/>
      <c r="JDW69" s="54"/>
      <c r="JDX69" s="54"/>
      <c r="JDY69" s="50"/>
      <c r="JDZ69" s="55"/>
      <c r="JEA69" s="87"/>
      <c r="JEB69" s="55"/>
      <c r="JEC69" s="55"/>
      <c r="JED69" s="54"/>
      <c r="JEE69" s="54"/>
      <c r="JEF69" s="50"/>
      <c r="JEG69" s="55"/>
      <c r="JEH69" s="87"/>
      <c r="JEI69" s="55"/>
      <c r="JEJ69" s="55"/>
      <c r="JEK69" s="54"/>
      <c r="JEL69" s="54"/>
      <c r="JEM69" s="50"/>
      <c r="JEN69" s="55"/>
      <c r="JEO69" s="87"/>
      <c r="JEP69" s="55"/>
      <c r="JEQ69" s="55"/>
      <c r="JER69" s="54"/>
      <c r="JES69" s="54"/>
      <c r="JET69" s="50"/>
      <c r="JEU69" s="55"/>
      <c r="JEV69" s="87"/>
      <c r="JEW69" s="55"/>
      <c r="JEX69" s="55"/>
      <c r="JEY69" s="54"/>
      <c r="JEZ69" s="54"/>
      <c r="JFA69" s="50"/>
      <c r="JFB69" s="55"/>
      <c r="JFC69" s="87"/>
      <c r="JFD69" s="55"/>
      <c r="JFE69" s="55"/>
      <c r="JFF69" s="54"/>
      <c r="JFG69" s="54"/>
      <c r="JFH69" s="50"/>
      <c r="JFI69" s="55"/>
      <c r="JFJ69" s="87"/>
      <c r="JFK69" s="55"/>
      <c r="JFL69" s="55"/>
      <c r="JFM69" s="54"/>
      <c r="JFN69" s="54"/>
      <c r="JFO69" s="50"/>
      <c r="JFP69" s="55"/>
      <c r="JFQ69" s="87"/>
      <c r="JFR69" s="55"/>
      <c r="JFS69" s="55"/>
      <c r="JFT69" s="54"/>
      <c r="JFU69" s="54"/>
      <c r="JFV69" s="50"/>
      <c r="JFW69" s="55"/>
      <c r="JFX69" s="87"/>
      <c r="JFY69" s="55"/>
      <c r="JFZ69" s="55"/>
      <c r="JGA69" s="54"/>
      <c r="JGB69" s="54"/>
      <c r="JGC69" s="50"/>
      <c r="JGD69" s="55"/>
      <c r="JGE69" s="87"/>
      <c r="JGF69" s="55"/>
      <c r="JGG69" s="55"/>
      <c r="JGH69" s="54"/>
      <c r="JGI69" s="54"/>
      <c r="JGJ69" s="50"/>
      <c r="JGK69" s="55"/>
      <c r="JGL69" s="87"/>
      <c r="JGM69" s="55"/>
      <c r="JGN69" s="55"/>
      <c r="JGO69" s="54"/>
      <c r="JGP69" s="54"/>
      <c r="JGQ69" s="50"/>
      <c r="JGR69" s="55"/>
      <c r="JGS69" s="87"/>
      <c r="JGT69" s="55"/>
      <c r="JGU69" s="55"/>
      <c r="JGV69" s="54"/>
      <c r="JGW69" s="54"/>
      <c r="JGX69" s="50"/>
      <c r="JGY69" s="55"/>
      <c r="JGZ69" s="87"/>
      <c r="JHA69" s="55"/>
      <c r="JHB69" s="55"/>
      <c r="JHC69" s="54"/>
      <c r="JHD69" s="54"/>
      <c r="JHE69" s="50"/>
      <c r="JHF69" s="55"/>
      <c r="JHG69" s="87"/>
      <c r="JHH69" s="55"/>
      <c r="JHI69" s="55"/>
      <c r="JHJ69" s="54"/>
      <c r="JHK69" s="54"/>
      <c r="JHL69" s="50"/>
      <c r="JHM69" s="55"/>
      <c r="JHN69" s="87"/>
      <c r="JHO69" s="55"/>
      <c r="JHP69" s="55"/>
      <c r="JHQ69" s="54"/>
      <c r="JHR69" s="54"/>
      <c r="JHS69" s="50"/>
      <c r="JHT69" s="55"/>
      <c r="JHU69" s="87"/>
      <c r="JHV69" s="55"/>
      <c r="JHW69" s="55"/>
      <c r="JHX69" s="54"/>
      <c r="JHY69" s="54"/>
      <c r="JHZ69" s="50"/>
      <c r="JIA69" s="55"/>
      <c r="JIB69" s="87"/>
      <c r="JIC69" s="55"/>
      <c r="JID69" s="55"/>
      <c r="JIE69" s="54"/>
      <c r="JIF69" s="54"/>
      <c r="JIG69" s="50"/>
      <c r="JIH69" s="55"/>
      <c r="JII69" s="87"/>
      <c r="JIJ69" s="55"/>
      <c r="JIK69" s="55"/>
      <c r="JIL69" s="54"/>
      <c r="JIM69" s="54"/>
      <c r="JIN69" s="50"/>
      <c r="JIO69" s="55"/>
      <c r="JIP69" s="87"/>
      <c r="JIQ69" s="55"/>
      <c r="JIR69" s="55"/>
      <c r="JIS69" s="54"/>
      <c r="JIT69" s="54"/>
      <c r="JIU69" s="50"/>
      <c r="JIV69" s="55"/>
      <c r="JIW69" s="87"/>
      <c r="JIX69" s="55"/>
      <c r="JIY69" s="55"/>
      <c r="JIZ69" s="54"/>
      <c r="JJA69" s="54"/>
      <c r="JJB69" s="50"/>
      <c r="JJC69" s="55"/>
      <c r="JJD69" s="87"/>
      <c r="JJE69" s="55"/>
      <c r="JJF69" s="55"/>
      <c r="JJG69" s="54"/>
      <c r="JJH69" s="54"/>
      <c r="JJI69" s="50"/>
      <c r="JJJ69" s="55"/>
      <c r="JJK69" s="87"/>
      <c r="JJL69" s="55"/>
      <c r="JJM69" s="55"/>
      <c r="JJN69" s="54"/>
      <c r="JJO69" s="54"/>
      <c r="JJP69" s="50"/>
      <c r="JJQ69" s="55"/>
      <c r="JJR69" s="87"/>
      <c r="JJS69" s="55"/>
      <c r="JJT69" s="55"/>
      <c r="JJU69" s="54"/>
      <c r="JJV69" s="54"/>
      <c r="JJW69" s="50"/>
      <c r="JJX69" s="55"/>
      <c r="JJY69" s="87"/>
      <c r="JJZ69" s="55"/>
      <c r="JKA69" s="55"/>
      <c r="JKB69" s="54"/>
      <c r="JKC69" s="54"/>
      <c r="JKD69" s="50"/>
      <c r="JKE69" s="55"/>
      <c r="JKF69" s="87"/>
      <c r="JKG69" s="55"/>
      <c r="JKH69" s="55"/>
      <c r="JKI69" s="54"/>
      <c r="JKJ69" s="54"/>
      <c r="JKK69" s="50"/>
      <c r="JKL69" s="55"/>
      <c r="JKM69" s="87"/>
      <c r="JKN69" s="55"/>
      <c r="JKO69" s="55"/>
      <c r="JKP69" s="54"/>
      <c r="JKQ69" s="54"/>
      <c r="JKR69" s="50"/>
      <c r="JKS69" s="55"/>
      <c r="JKT69" s="87"/>
      <c r="JKU69" s="55"/>
      <c r="JKV69" s="55"/>
      <c r="JKW69" s="54"/>
      <c r="JKX69" s="54"/>
      <c r="JKY69" s="50"/>
      <c r="JKZ69" s="55"/>
      <c r="JLA69" s="87"/>
      <c r="JLB69" s="55"/>
      <c r="JLC69" s="55"/>
      <c r="JLD69" s="54"/>
      <c r="JLE69" s="54"/>
      <c r="JLF69" s="50"/>
      <c r="JLG69" s="55"/>
      <c r="JLH69" s="87"/>
      <c r="JLI69" s="55"/>
      <c r="JLJ69" s="55"/>
      <c r="JLK69" s="54"/>
      <c r="JLL69" s="54"/>
      <c r="JLM69" s="50"/>
      <c r="JLN69" s="55"/>
      <c r="JLO69" s="87"/>
      <c r="JLP69" s="55"/>
      <c r="JLQ69" s="55"/>
      <c r="JLR69" s="54"/>
      <c r="JLS69" s="54"/>
      <c r="JLT69" s="50"/>
      <c r="JLU69" s="55"/>
      <c r="JLV69" s="87"/>
      <c r="JLW69" s="55"/>
      <c r="JLX69" s="55"/>
      <c r="JLY69" s="54"/>
      <c r="JLZ69" s="54"/>
      <c r="JMA69" s="50"/>
      <c r="JMB69" s="55"/>
      <c r="JMC69" s="87"/>
      <c r="JMD69" s="55"/>
      <c r="JME69" s="55"/>
      <c r="JMF69" s="54"/>
      <c r="JMG69" s="54"/>
      <c r="JMH69" s="50"/>
      <c r="JMI69" s="55"/>
      <c r="JMJ69" s="87"/>
      <c r="JMK69" s="55"/>
      <c r="JML69" s="55"/>
      <c r="JMM69" s="54"/>
      <c r="JMN69" s="54"/>
      <c r="JMO69" s="50"/>
      <c r="JMP69" s="55"/>
      <c r="JMQ69" s="87"/>
      <c r="JMR69" s="55"/>
      <c r="JMS69" s="55"/>
      <c r="JMT69" s="54"/>
      <c r="JMU69" s="54"/>
      <c r="JMV69" s="50"/>
      <c r="JMW69" s="55"/>
      <c r="JMX69" s="87"/>
      <c r="JMY69" s="55"/>
      <c r="JMZ69" s="55"/>
      <c r="JNA69" s="54"/>
      <c r="JNB69" s="54"/>
      <c r="JNC69" s="50"/>
      <c r="JND69" s="55"/>
      <c r="JNE69" s="87"/>
      <c r="JNF69" s="55"/>
      <c r="JNG69" s="55"/>
      <c r="JNH69" s="54"/>
      <c r="JNI69" s="54"/>
      <c r="JNJ69" s="50"/>
      <c r="JNK69" s="55"/>
      <c r="JNL69" s="87"/>
      <c r="JNM69" s="55"/>
      <c r="JNN69" s="55"/>
      <c r="JNO69" s="54"/>
      <c r="JNP69" s="54"/>
      <c r="JNQ69" s="50"/>
      <c r="JNR69" s="55"/>
      <c r="JNS69" s="87"/>
      <c r="JNT69" s="55"/>
      <c r="JNU69" s="55"/>
      <c r="JNV69" s="54"/>
      <c r="JNW69" s="54"/>
      <c r="JNX69" s="50"/>
      <c r="JNY69" s="55"/>
      <c r="JNZ69" s="87"/>
      <c r="JOA69" s="55"/>
      <c r="JOB69" s="55"/>
      <c r="JOC69" s="54"/>
      <c r="JOD69" s="54"/>
      <c r="JOE69" s="50"/>
      <c r="JOF69" s="55"/>
      <c r="JOG69" s="87"/>
      <c r="JOH69" s="55"/>
      <c r="JOI69" s="55"/>
      <c r="JOJ69" s="54"/>
      <c r="JOK69" s="54"/>
      <c r="JOL69" s="50"/>
      <c r="JOM69" s="55"/>
      <c r="JON69" s="87"/>
      <c r="JOO69" s="55"/>
      <c r="JOP69" s="55"/>
      <c r="JOQ69" s="54"/>
      <c r="JOR69" s="54"/>
      <c r="JOS69" s="50"/>
      <c r="JOT69" s="55"/>
      <c r="JOU69" s="87"/>
      <c r="JOV69" s="55"/>
      <c r="JOW69" s="55"/>
      <c r="JOX69" s="54"/>
      <c r="JOY69" s="54"/>
      <c r="JOZ69" s="50"/>
      <c r="JPA69" s="55"/>
      <c r="JPB69" s="87"/>
      <c r="JPC69" s="55"/>
      <c r="JPD69" s="55"/>
      <c r="JPE69" s="54"/>
      <c r="JPF69" s="54"/>
      <c r="JPG69" s="50"/>
      <c r="JPH69" s="55"/>
      <c r="JPI69" s="87"/>
      <c r="JPJ69" s="55"/>
      <c r="JPK69" s="55"/>
      <c r="JPL69" s="54"/>
      <c r="JPM69" s="54"/>
      <c r="JPN69" s="50"/>
      <c r="JPO69" s="55"/>
      <c r="JPP69" s="87"/>
      <c r="JPQ69" s="55"/>
      <c r="JPR69" s="55"/>
      <c r="JPS69" s="54"/>
      <c r="JPT69" s="54"/>
      <c r="JPU69" s="50"/>
      <c r="JPV69" s="55"/>
      <c r="JPW69" s="87"/>
      <c r="JPX69" s="55"/>
      <c r="JPY69" s="55"/>
      <c r="JPZ69" s="54"/>
      <c r="JQA69" s="54"/>
      <c r="JQB69" s="50"/>
      <c r="JQC69" s="55"/>
      <c r="JQD69" s="87"/>
      <c r="JQE69" s="55"/>
      <c r="JQF69" s="55"/>
      <c r="JQG69" s="54"/>
      <c r="JQH69" s="54"/>
      <c r="JQI69" s="50"/>
      <c r="JQJ69" s="55"/>
      <c r="JQK69" s="87"/>
      <c r="JQL69" s="55"/>
      <c r="JQM69" s="55"/>
      <c r="JQN69" s="54"/>
      <c r="JQO69" s="54"/>
      <c r="JQP69" s="50"/>
      <c r="JQQ69" s="55"/>
      <c r="JQR69" s="87"/>
      <c r="JQS69" s="55"/>
      <c r="JQT69" s="55"/>
      <c r="JQU69" s="54"/>
      <c r="JQV69" s="54"/>
      <c r="JQW69" s="50"/>
      <c r="JQX69" s="55"/>
      <c r="JQY69" s="87"/>
      <c r="JQZ69" s="55"/>
      <c r="JRA69" s="55"/>
      <c r="JRB69" s="54"/>
      <c r="JRC69" s="54"/>
      <c r="JRD69" s="50"/>
      <c r="JRE69" s="55"/>
      <c r="JRF69" s="87"/>
      <c r="JRG69" s="55"/>
      <c r="JRH69" s="55"/>
      <c r="JRI69" s="54"/>
      <c r="JRJ69" s="54"/>
      <c r="JRK69" s="50"/>
      <c r="JRL69" s="55"/>
      <c r="JRM69" s="87"/>
      <c r="JRN69" s="55"/>
      <c r="JRO69" s="55"/>
      <c r="JRP69" s="54"/>
      <c r="JRQ69" s="54"/>
      <c r="JRR69" s="50"/>
      <c r="JRS69" s="55"/>
      <c r="JRT69" s="87"/>
      <c r="JRU69" s="55"/>
      <c r="JRV69" s="55"/>
      <c r="JRW69" s="54"/>
      <c r="JRX69" s="54"/>
      <c r="JRY69" s="50"/>
      <c r="JRZ69" s="55"/>
      <c r="JSA69" s="87"/>
      <c r="JSB69" s="55"/>
      <c r="JSC69" s="55"/>
      <c r="JSD69" s="54"/>
      <c r="JSE69" s="54"/>
      <c r="JSF69" s="50"/>
      <c r="JSG69" s="55"/>
      <c r="JSH69" s="87"/>
      <c r="JSI69" s="55"/>
      <c r="JSJ69" s="55"/>
      <c r="JSK69" s="54"/>
      <c r="JSL69" s="54"/>
      <c r="JSM69" s="50"/>
      <c r="JSN69" s="55"/>
      <c r="JSO69" s="87"/>
      <c r="JSP69" s="55"/>
      <c r="JSQ69" s="55"/>
      <c r="JSR69" s="54"/>
      <c r="JSS69" s="54"/>
      <c r="JST69" s="50"/>
      <c r="JSU69" s="55"/>
      <c r="JSV69" s="87"/>
      <c r="JSW69" s="55"/>
      <c r="JSX69" s="55"/>
      <c r="JSY69" s="54"/>
      <c r="JSZ69" s="54"/>
      <c r="JTA69" s="50"/>
      <c r="JTB69" s="55"/>
      <c r="JTC69" s="87"/>
      <c r="JTD69" s="55"/>
      <c r="JTE69" s="55"/>
      <c r="JTF69" s="54"/>
      <c r="JTG69" s="54"/>
      <c r="JTH69" s="50"/>
      <c r="JTI69" s="55"/>
      <c r="JTJ69" s="87"/>
      <c r="JTK69" s="55"/>
      <c r="JTL69" s="55"/>
      <c r="JTM69" s="54"/>
      <c r="JTN69" s="54"/>
      <c r="JTO69" s="50"/>
      <c r="JTP69" s="55"/>
      <c r="JTQ69" s="87"/>
      <c r="JTR69" s="55"/>
      <c r="JTS69" s="55"/>
      <c r="JTT69" s="54"/>
      <c r="JTU69" s="54"/>
      <c r="JTV69" s="50"/>
      <c r="JTW69" s="55"/>
      <c r="JTX69" s="87"/>
      <c r="JTY69" s="55"/>
      <c r="JTZ69" s="55"/>
      <c r="JUA69" s="54"/>
      <c r="JUB69" s="54"/>
      <c r="JUC69" s="50"/>
      <c r="JUD69" s="55"/>
      <c r="JUE69" s="87"/>
      <c r="JUF69" s="55"/>
      <c r="JUG69" s="55"/>
      <c r="JUH69" s="54"/>
      <c r="JUI69" s="54"/>
      <c r="JUJ69" s="50"/>
      <c r="JUK69" s="55"/>
      <c r="JUL69" s="87"/>
      <c r="JUM69" s="55"/>
      <c r="JUN69" s="55"/>
      <c r="JUO69" s="54"/>
      <c r="JUP69" s="54"/>
      <c r="JUQ69" s="50"/>
      <c r="JUR69" s="55"/>
      <c r="JUS69" s="87"/>
      <c r="JUT69" s="55"/>
      <c r="JUU69" s="55"/>
      <c r="JUV69" s="54"/>
      <c r="JUW69" s="54"/>
      <c r="JUX69" s="50"/>
      <c r="JUY69" s="55"/>
      <c r="JUZ69" s="87"/>
      <c r="JVA69" s="55"/>
      <c r="JVB69" s="55"/>
      <c r="JVC69" s="54"/>
      <c r="JVD69" s="54"/>
      <c r="JVE69" s="50"/>
      <c r="JVF69" s="55"/>
      <c r="JVG69" s="87"/>
      <c r="JVH69" s="55"/>
      <c r="JVI69" s="55"/>
      <c r="JVJ69" s="54"/>
      <c r="JVK69" s="54"/>
      <c r="JVL69" s="50"/>
      <c r="JVM69" s="55"/>
      <c r="JVN69" s="87"/>
      <c r="JVO69" s="55"/>
      <c r="JVP69" s="55"/>
      <c r="JVQ69" s="54"/>
      <c r="JVR69" s="54"/>
      <c r="JVS69" s="50"/>
      <c r="JVT69" s="55"/>
      <c r="JVU69" s="87"/>
      <c r="JVV69" s="55"/>
      <c r="JVW69" s="55"/>
      <c r="JVX69" s="54"/>
      <c r="JVY69" s="54"/>
      <c r="JVZ69" s="50"/>
      <c r="JWA69" s="55"/>
      <c r="JWB69" s="87"/>
      <c r="JWC69" s="55"/>
      <c r="JWD69" s="55"/>
      <c r="JWE69" s="54"/>
      <c r="JWF69" s="54"/>
      <c r="JWG69" s="50"/>
      <c r="JWH69" s="55"/>
      <c r="JWI69" s="87"/>
      <c r="JWJ69" s="55"/>
      <c r="JWK69" s="55"/>
      <c r="JWL69" s="54"/>
      <c r="JWM69" s="54"/>
      <c r="JWN69" s="50"/>
      <c r="JWO69" s="55"/>
      <c r="JWP69" s="87"/>
      <c r="JWQ69" s="55"/>
      <c r="JWR69" s="55"/>
      <c r="JWS69" s="54"/>
      <c r="JWT69" s="54"/>
      <c r="JWU69" s="50"/>
      <c r="JWV69" s="55"/>
      <c r="JWW69" s="87"/>
      <c r="JWX69" s="55"/>
      <c r="JWY69" s="55"/>
      <c r="JWZ69" s="54"/>
      <c r="JXA69" s="54"/>
      <c r="JXB69" s="50"/>
      <c r="JXC69" s="55"/>
      <c r="JXD69" s="87"/>
      <c r="JXE69" s="55"/>
      <c r="JXF69" s="55"/>
      <c r="JXG69" s="54"/>
      <c r="JXH69" s="54"/>
      <c r="JXI69" s="50"/>
      <c r="JXJ69" s="55"/>
      <c r="JXK69" s="87"/>
      <c r="JXL69" s="55"/>
      <c r="JXM69" s="55"/>
      <c r="JXN69" s="54"/>
      <c r="JXO69" s="54"/>
      <c r="JXP69" s="50"/>
      <c r="JXQ69" s="55"/>
      <c r="JXR69" s="87"/>
      <c r="JXS69" s="55"/>
      <c r="JXT69" s="55"/>
      <c r="JXU69" s="54"/>
      <c r="JXV69" s="54"/>
      <c r="JXW69" s="50"/>
      <c r="JXX69" s="55"/>
      <c r="JXY69" s="87"/>
      <c r="JXZ69" s="55"/>
      <c r="JYA69" s="55"/>
      <c r="JYB69" s="54"/>
      <c r="JYC69" s="54"/>
      <c r="JYD69" s="50"/>
      <c r="JYE69" s="55"/>
      <c r="JYF69" s="87"/>
      <c r="JYG69" s="55"/>
      <c r="JYH69" s="55"/>
      <c r="JYI69" s="54"/>
      <c r="JYJ69" s="54"/>
      <c r="JYK69" s="50"/>
      <c r="JYL69" s="55"/>
      <c r="JYM69" s="87"/>
      <c r="JYN69" s="55"/>
      <c r="JYO69" s="55"/>
      <c r="JYP69" s="54"/>
      <c r="JYQ69" s="54"/>
      <c r="JYR69" s="50"/>
      <c r="JYS69" s="55"/>
      <c r="JYT69" s="87"/>
      <c r="JYU69" s="55"/>
      <c r="JYV69" s="55"/>
      <c r="JYW69" s="54"/>
      <c r="JYX69" s="54"/>
      <c r="JYY69" s="50"/>
      <c r="JYZ69" s="55"/>
      <c r="JZA69" s="87"/>
      <c r="JZB69" s="55"/>
      <c r="JZC69" s="55"/>
      <c r="JZD69" s="54"/>
      <c r="JZE69" s="54"/>
      <c r="JZF69" s="50"/>
      <c r="JZG69" s="55"/>
      <c r="JZH69" s="87"/>
      <c r="JZI69" s="55"/>
      <c r="JZJ69" s="55"/>
      <c r="JZK69" s="54"/>
      <c r="JZL69" s="54"/>
      <c r="JZM69" s="50"/>
      <c r="JZN69" s="55"/>
      <c r="JZO69" s="87"/>
      <c r="JZP69" s="55"/>
      <c r="JZQ69" s="55"/>
      <c r="JZR69" s="54"/>
      <c r="JZS69" s="54"/>
      <c r="JZT69" s="50"/>
      <c r="JZU69" s="55"/>
      <c r="JZV69" s="87"/>
      <c r="JZW69" s="55"/>
      <c r="JZX69" s="55"/>
      <c r="JZY69" s="54"/>
      <c r="JZZ69" s="54"/>
      <c r="KAA69" s="50"/>
      <c r="KAB69" s="55"/>
      <c r="KAC69" s="87"/>
      <c r="KAD69" s="55"/>
      <c r="KAE69" s="55"/>
      <c r="KAF69" s="54"/>
      <c r="KAG69" s="54"/>
      <c r="KAH69" s="50"/>
      <c r="KAI69" s="55"/>
      <c r="KAJ69" s="87"/>
      <c r="KAK69" s="55"/>
      <c r="KAL69" s="55"/>
      <c r="KAM69" s="54"/>
      <c r="KAN69" s="54"/>
      <c r="KAO69" s="50"/>
      <c r="KAP69" s="55"/>
      <c r="KAQ69" s="87"/>
      <c r="KAR69" s="55"/>
      <c r="KAS69" s="55"/>
      <c r="KAT69" s="54"/>
      <c r="KAU69" s="54"/>
      <c r="KAV69" s="50"/>
      <c r="KAW69" s="55"/>
      <c r="KAX69" s="87"/>
      <c r="KAY69" s="55"/>
      <c r="KAZ69" s="55"/>
      <c r="KBA69" s="54"/>
      <c r="KBB69" s="54"/>
      <c r="KBC69" s="50"/>
      <c r="KBD69" s="55"/>
      <c r="KBE69" s="87"/>
      <c r="KBF69" s="55"/>
      <c r="KBG69" s="55"/>
      <c r="KBH69" s="54"/>
      <c r="KBI69" s="54"/>
      <c r="KBJ69" s="50"/>
      <c r="KBK69" s="55"/>
      <c r="KBL69" s="87"/>
      <c r="KBM69" s="55"/>
      <c r="KBN69" s="55"/>
      <c r="KBO69" s="54"/>
      <c r="KBP69" s="54"/>
      <c r="KBQ69" s="50"/>
      <c r="KBR69" s="55"/>
      <c r="KBS69" s="87"/>
      <c r="KBT69" s="55"/>
      <c r="KBU69" s="55"/>
      <c r="KBV69" s="54"/>
      <c r="KBW69" s="54"/>
      <c r="KBX69" s="50"/>
      <c r="KBY69" s="55"/>
      <c r="KBZ69" s="87"/>
      <c r="KCA69" s="55"/>
      <c r="KCB69" s="55"/>
      <c r="KCC69" s="54"/>
      <c r="KCD69" s="54"/>
      <c r="KCE69" s="50"/>
      <c r="KCF69" s="55"/>
      <c r="KCG69" s="87"/>
      <c r="KCH69" s="55"/>
      <c r="KCI69" s="55"/>
      <c r="KCJ69" s="54"/>
      <c r="KCK69" s="54"/>
      <c r="KCL69" s="50"/>
      <c r="KCM69" s="55"/>
      <c r="KCN69" s="87"/>
      <c r="KCO69" s="55"/>
      <c r="KCP69" s="55"/>
      <c r="KCQ69" s="54"/>
      <c r="KCR69" s="54"/>
      <c r="KCS69" s="50"/>
      <c r="KCT69" s="55"/>
      <c r="KCU69" s="87"/>
      <c r="KCV69" s="55"/>
      <c r="KCW69" s="55"/>
      <c r="KCX69" s="54"/>
      <c r="KCY69" s="54"/>
      <c r="KCZ69" s="50"/>
      <c r="KDA69" s="55"/>
      <c r="KDB69" s="87"/>
      <c r="KDC69" s="55"/>
      <c r="KDD69" s="55"/>
      <c r="KDE69" s="54"/>
      <c r="KDF69" s="54"/>
      <c r="KDG69" s="50"/>
      <c r="KDH69" s="55"/>
      <c r="KDI69" s="87"/>
      <c r="KDJ69" s="55"/>
      <c r="KDK69" s="55"/>
      <c r="KDL69" s="54"/>
      <c r="KDM69" s="54"/>
      <c r="KDN69" s="50"/>
      <c r="KDO69" s="55"/>
      <c r="KDP69" s="87"/>
      <c r="KDQ69" s="55"/>
      <c r="KDR69" s="55"/>
      <c r="KDS69" s="54"/>
      <c r="KDT69" s="54"/>
      <c r="KDU69" s="50"/>
      <c r="KDV69" s="55"/>
      <c r="KDW69" s="87"/>
      <c r="KDX69" s="55"/>
      <c r="KDY69" s="55"/>
      <c r="KDZ69" s="54"/>
      <c r="KEA69" s="54"/>
      <c r="KEB69" s="50"/>
      <c r="KEC69" s="55"/>
      <c r="KED69" s="87"/>
      <c r="KEE69" s="55"/>
      <c r="KEF69" s="55"/>
      <c r="KEG69" s="54"/>
      <c r="KEH69" s="54"/>
      <c r="KEI69" s="50"/>
      <c r="KEJ69" s="55"/>
      <c r="KEK69" s="87"/>
      <c r="KEL69" s="55"/>
      <c r="KEM69" s="55"/>
      <c r="KEN69" s="54"/>
      <c r="KEO69" s="54"/>
      <c r="KEP69" s="50"/>
      <c r="KEQ69" s="55"/>
      <c r="KER69" s="87"/>
      <c r="KES69" s="55"/>
      <c r="KET69" s="55"/>
      <c r="KEU69" s="54"/>
      <c r="KEV69" s="54"/>
      <c r="KEW69" s="50"/>
      <c r="KEX69" s="55"/>
      <c r="KEY69" s="87"/>
      <c r="KEZ69" s="55"/>
      <c r="KFA69" s="55"/>
      <c r="KFB69" s="54"/>
      <c r="KFC69" s="54"/>
      <c r="KFD69" s="50"/>
      <c r="KFE69" s="55"/>
      <c r="KFF69" s="87"/>
      <c r="KFG69" s="55"/>
      <c r="KFH69" s="55"/>
      <c r="KFI69" s="54"/>
      <c r="KFJ69" s="54"/>
      <c r="KFK69" s="50"/>
      <c r="KFL69" s="55"/>
      <c r="KFM69" s="87"/>
      <c r="KFN69" s="55"/>
      <c r="KFO69" s="55"/>
      <c r="KFP69" s="54"/>
      <c r="KFQ69" s="54"/>
      <c r="KFR69" s="50"/>
      <c r="KFS69" s="55"/>
      <c r="KFT69" s="87"/>
      <c r="KFU69" s="55"/>
      <c r="KFV69" s="55"/>
      <c r="KFW69" s="54"/>
      <c r="KFX69" s="54"/>
      <c r="KFY69" s="50"/>
      <c r="KFZ69" s="55"/>
      <c r="KGA69" s="87"/>
      <c r="KGB69" s="55"/>
      <c r="KGC69" s="55"/>
      <c r="KGD69" s="54"/>
      <c r="KGE69" s="54"/>
      <c r="KGF69" s="50"/>
      <c r="KGG69" s="55"/>
      <c r="KGH69" s="87"/>
      <c r="KGI69" s="55"/>
      <c r="KGJ69" s="55"/>
      <c r="KGK69" s="54"/>
      <c r="KGL69" s="54"/>
      <c r="KGM69" s="50"/>
      <c r="KGN69" s="55"/>
      <c r="KGO69" s="87"/>
      <c r="KGP69" s="55"/>
      <c r="KGQ69" s="55"/>
      <c r="KGR69" s="54"/>
      <c r="KGS69" s="54"/>
      <c r="KGT69" s="50"/>
      <c r="KGU69" s="55"/>
      <c r="KGV69" s="87"/>
      <c r="KGW69" s="55"/>
      <c r="KGX69" s="55"/>
      <c r="KGY69" s="54"/>
      <c r="KGZ69" s="54"/>
      <c r="KHA69" s="50"/>
      <c r="KHB69" s="55"/>
      <c r="KHC69" s="87"/>
      <c r="KHD69" s="55"/>
      <c r="KHE69" s="55"/>
      <c r="KHF69" s="54"/>
      <c r="KHG69" s="54"/>
      <c r="KHH69" s="50"/>
      <c r="KHI69" s="55"/>
      <c r="KHJ69" s="87"/>
      <c r="KHK69" s="55"/>
      <c r="KHL69" s="55"/>
      <c r="KHM69" s="54"/>
      <c r="KHN69" s="54"/>
      <c r="KHO69" s="50"/>
      <c r="KHP69" s="55"/>
      <c r="KHQ69" s="87"/>
      <c r="KHR69" s="55"/>
      <c r="KHS69" s="55"/>
      <c r="KHT69" s="54"/>
      <c r="KHU69" s="54"/>
      <c r="KHV69" s="50"/>
      <c r="KHW69" s="55"/>
      <c r="KHX69" s="87"/>
      <c r="KHY69" s="55"/>
      <c r="KHZ69" s="55"/>
      <c r="KIA69" s="54"/>
      <c r="KIB69" s="54"/>
      <c r="KIC69" s="50"/>
      <c r="KID69" s="55"/>
      <c r="KIE69" s="87"/>
      <c r="KIF69" s="55"/>
      <c r="KIG69" s="55"/>
      <c r="KIH69" s="54"/>
      <c r="KII69" s="54"/>
      <c r="KIJ69" s="50"/>
      <c r="KIK69" s="55"/>
      <c r="KIL69" s="87"/>
      <c r="KIM69" s="55"/>
      <c r="KIN69" s="55"/>
      <c r="KIO69" s="54"/>
      <c r="KIP69" s="54"/>
      <c r="KIQ69" s="50"/>
      <c r="KIR69" s="55"/>
      <c r="KIS69" s="87"/>
      <c r="KIT69" s="55"/>
      <c r="KIU69" s="55"/>
      <c r="KIV69" s="54"/>
      <c r="KIW69" s="54"/>
      <c r="KIX69" s="50"/>
      <c r="KIY69" s="55"/>
      <c r="KIZ69" s="87"/>
      <c r="KJA69" s="55"/>
      <c r="KJB69" s="55"/>
      <c r="KJC69" s="54"/>
      <c r="KJD69" s="54"/>
      <c r="KJE69" s="50"/>
      <c r="KJF69" s="55"/>
      <c r="KJG69" s="87"/>
      <c r="KJH69" s="55"/>
      <c r="KJI69" s="55"/>
      <c r="KJJ69" s="54"/>
      <c r="KJK69" s="54"/>
      <c r="KJL69" s="50"/>
      <c r="KJM69" s="55"/>
      <c r="KJN69" s="87"/>
      <c r="KJO69" s="55"/>
      <c r="KJP69" s="55"/>
      <c r="KJQ69" s="54"/>
      <c r="KJR69" s="54"/>
      <c r="KJS69" s="50"/>
      <c r="KJT69" s="55"/>
      <c r="KJU69" s="87"/>
      <c r="KJV69" s="55"/>
      <c r="KJW69" s="55"/>
      <c r="KJX69" s="54"/>
      <c r="KJY69" s="54"/>
      <c r="KJZ69" s="50"/>
      <c r="KKA69" s="55"/>
      <c r="KKB69" s="87"/>
      <c r="KKC69" s="55"/>
      <c r="KKD69" s="55"/>
      <c r="KKE69" s="54"/>
      <c r="KKF69" s="54"/>
      <c r="KKG69" s="50"/>
      <c r="KKH69" s="55"/>
      <c r="KKI69" s="87"/>
      <c r="KKJ69" s="55"/>
      <c r="KKK69" s="55"/>
      <c r="KKL69" s="54"/>
      <c r="KKM69" s="54"/>
      <c r="KKN69" s="50"/>
      <c r="KKO69" s="55"/>
      <c r="KKP69" s="87"/>
      <c r="KKQ69" s="55"/>
      <c r="KKR69" s="55"/>
      <c r="KKS69" s="54"/>
      <c r="KKT69" s="54"/>
      <c r="KKU69" s="50"/>
      <c r="KKV69" s="55"/>
      <c r="KKW69" s="87"/>
      <c r="KKX69" s="55"/>
      <c r="KKY69" s="55"/>
      <c r="KKZ69" s="54"/>
      <c r="KLA69" s="54"/>
      <c r="KLB69" s="50"/>
      <c r="KLC69" s="55"/>
      <c r="KLD69" s="87"/>
      <c r="KLE69" s="55"/>
      <c r="KLF69" s="55"/>
      <c r="KLG69" s="54"/>
      <c r="KLH69" s="54"/>
      <c r="KLI69" s="50"/>
      <c r="KLJ69" s="55"/>
      <c r="KLK69" s="87"/>
      <c r="KLL69" s="55"/>
      <c r="KLM69" s="55"/>
      <c r="KLN69" s="54"/>
      <c r="KLO69" s="54"/>
      <c r="KLP69" s="50"/>
      <c r="KLQ69" s="55"/>
      <c r="KLR69" s="87"/>
      <c r="KLS69" s="55"/>
      <c r="KLT69" s="55"/>
      <c r="KLU69" s="54"/>
      <c r="KLV69" s="54"/>
      <c r="KLW69" s="50"/>
      <c r="KLX69" s="55"/>
      <c r="KLY69" s="87"/>
      <c r="KLZ69" s="55"/>
      <c r="KMA69" s="55"/>
      <c r="KMB69" s="54"/>
      <c r="KMC69" s="54"/>
      <c r="KMD69" s="50"/>
      <c r="KME69" s="55"/>
      <c r="KMF69" s="87"/>
      <c r="KMG69" s="55"/>
      <c r="KMH69" s="55"/>
      <c r="KMI69" s="54"/>
      <c r="KMJ69" s="54"/>
      <c r="KMK69" s="50"/>
      <c r="KML69" s="55"/>
      <c r="KMM69" s="87"/>
      <c r="KMN69" s="55"/>
      <c r="KMO69" s="55"/>
      <c r="KMP69" s="54"/>
      <c r="KMQ69" s="54"/>
      <c r="KMR69" s="50"/>
      <c r="KMS69" s="55"/>
      <c r="KMT69" s="87"/>
      <c r="KMU69" s="55"/>
      <c r="KMV69" s="55"/>
      <c r="KMW69" s="54"/>
      <c r="KMX69" s="54"/>
      <c r="KMY69" s="50"/>
      <c r="KMZ69" s="55"/>
      <c r="KNA69" s="87"/>
      <c r="KNB69" s="55"/>
      <c r="KNC69" s="55"/>
      <c r="KND69" s="54"/>
      <c r="KNE69" s="54"/>
      <c r="KNF69" s="50"/>
      <c r="KNG69" s="55"/>
      <c r="KNH69" s="87"/>
      <c r="KNI69" s="55"/>
      <c r="KNJ69" s="55"/>
      <c r="KNK69" s="54"/>
      <c r="KNL69" s="54"/>
      <c r="KNM69" s="50"/>
      <c r="KNN69" s="55"/>
      <c r="KNO69" s="87"/>
      <c r="KNP69" s="55"/>
      <c r="KNQ69" s="55"/>
      <c r="KNR69" s="54"/>
      <c r="KNS69" s="54"/>
      <c r="KNT69" s="50"/>
      <c r="KNU69" s="55"/>
      <c r="KNV69" s="87"/>
      <c r="KNW69" s="55"/>
      <c r="KNX69" s="55"/>
      <c r="KNY69" s="54"/>
      <c r="KNZ69" s="54"/>
      <c r="KOA69" s="50"/>
      <c r="KOB69" s="55"/>
      <c r="KOC69" s="87"/>
      <c r="KOD69" s="55"/>
      <c r="KOE69" s="55"/>
      <c r="KOF69" s="54"/>
      <c r="KOG69" s="54"/>
      <c r="KOH69" s="50"/>
      <c r="KOI69" s="55"/>
      <c r="KOJ69" s="87"/>
      <c r="KOK69" s="55"/>
      <c r="KOL69" s="55"/>
      <c r="KOM69" s="54"/>
      <c r="KON69" s="54"/>
      <c r="KOO69" s="50"/>
      <c r="KOP69" s="55"/>
      <c r="KOQ69" s="87"/>
      <c r="KOR69" s="55"/>
      <c r="KOS69" s="55"/>
      <c r="KOT69" s="54"/>
      <c r="KOU69" s="54"/>
      <c r="KOV69" s="50"/>
      <c r="KOW69" s="55"/>
      <c r="KOX69" s="87"/>
      <c r="KOY69" s="55"/>
      <c r="KOZ69" s="55"/>
      <c r="KPA69" s="54"/>
      <c r="KPB69" s="54"/>
      <c r="KPC69" s="50"/>
      <c r="KPD69" s="55"/>
      <c r="KPE69" s="87"/>
      <c r="KPF69" s="55"/>
      <c r="KPG69" s="55"/>
      <c r="KPH69" s="54"/>
      <c r="KPI69" s="54"/>
      <c r="KPJ69" s="50"/>
      <c r="KPK69" s="55"/>
      <c r="KPL69" s="87"/>
      <c r="KPM69" s="55"/>
      <c r="KPN69" s="55"/>
      <c r="KPO69" s="54"/>
      <c r="KPP69" s="54"/>
      <c r="KPQ69" s="50"/>
      <c r="KPR69" s="55"/>
      <c r="KPS69" s="87"/>
      <c r="KPT69" s="55"/>
      <c r="KPU69" s="55"/>
      <c r="KPV69" s="54"/>
      <c r="KPW69" s="54"/>
      <c r="KPX69" s="50"/>
      <c r="KPY69" s="55"/>
      <c r="KPZ69" s="87"/>
      <c r="KQA69" s="55"/>
      <c r="KQB69" s="55"/>
      <c r="KQC69" s="54"/>
      <c r="KQD69" s="54"/>
      <c r="KQE69" s="50"/>
      <c r="KQF69" s="55"/>
      <c r="KQG69" s="87"/>
      <c r="KQH69" s="55"/>
      <c r="KQI69" s="55"/>
      <c r="KQJ69" s="54"/>
      <c r="KQK69" s="54"/>
      <c r="KQL69" s="50"/>
      <c r="KQM69" s="55"/>
      <c r="KQN69" s="87"/>
      <c r="KQO69" s="55"/>
      <c r="KQP69" s="55"/>
      <c r="KQQ69" s="54"/>
      <c r="KQR69" s="54"/>
      <c r="KQS69" s="50"/>
      <c r="KQT69" s="55"/>
      <c r="KQU69" s="87"/>
      <c r="KQV69" s="55"/>
      <c r="KQW69" s="55"/>
      <c r="KQX69" s="54"/>
      <c r="KQY69" s="54"/>
      <c r="KQZ69" s="50"/>
      <c r="KRA69" s="55"/>
      <c r="KRB69" s="87"/>
      <c r="KRC69" s="55"/>
      <c r="KRD69" s="55"/>
      <c r="KRE69" s="54"/>
      <c r="KRF69" s="54"/>
      <c r="KRG69" s="50"/>
      <c r="KRH69" s="55"/>
      <c r="KRI69" s="87"/>
      <c r="KRJ69" s="55"/>
      <c r="KRK69" s="55"/>
      <c r="KRL69" s="54"/>
      <c r="KRM69" s="54"/>
      <c r="KRN69" s="50"/>
      <c r="KRO69" s="55"/>
      <c r="KRP69" s="87"/>
      <c r="KRQ69" s="55"/>
      <c r="KRR69" s="55"/>
      <c r="KRS69" s="54"/>
      <c r="KRT69" s="54"/>
      <c r="KRU69" s="50"/>
      <c r="KRV69" s="55"/>
      <c r="KRW69" s="87"/>
      <c r="KRX69" s="55"/>
      <c r="KRY69" s="55"/>
      <c r="KRZ69" s="54"/>
      <c r="KSA69" s="54"/>
      <c r="KSB69" s="50"/>
      <c r="KSC69" s="55"/>
      <c r="KSD69" s="87"/>
      <c r="KSE69" s="55"/>
      <c r="KSF69" s="55"/>
      <c r="KSG69" s="54"/>
      <c r="KSH69" s="54"/>
      <c r="KSI69" s="50"/>
      <c r="KSJ69" s="55"/>
      <c r="KSK69" s="87"/>
      <c r="KSL69" s="55"/>
      <c r="KSM69" s="55"/>
      <c r="KSN69" s="54"/>
      <c r="KSO69" s="54"/>
      <c r="KSP69" s="50"/>
      <c r="KSQ69" s="55"/>
      <c r="KSR69" s="87"/>
      <c r="KSS69" s="55"/>
      <c r="KST69" s="55"/>
      <c r="KSU69" s="54"/>
      <c r="KSV69" s="54"/>
      <c r="KSW69" s="50"/>
      <c r="KSX69" s="55"/>
      <c r="KSY69" s="87"/>
      <c r="KSZ69" s="55"/>
      <c r="KTA69" s="55"/>
      <c r="KTB69" s="54"/>
      <c r="KTC69" s="54"/>
      <c r="KTD69" s="50"/>
      <c r="KTE69" s="55"/>
      <c r="KTF69" s="87"/>
      <c r="KTG69" s="55"/>
      <c r="KTH69" s="55"/>
      <c r="KTI69" s="54"/>
      <c r="KTJ69" s="54"/>
      <c r="KTK69" s="50"/>
      <c r="KTL69" s="55"/>
      <c r="KTM69" s="87"/>
      <c r="KTN69" s="55"/>
      <c r="KTO69" s="55"/>
      <c r="KTP69" s="54"/>
      <c r="KTQ69" s="54"/>
      <c r="KTR69" s="50"/>
      <c r="KTS69" s="55"/>
      <c r="KTT69" s="87"/>
      <c r="KTU69" s="55"/>
      <c r="KTV69" s="55"/>
      <c r="KTW69" s="54"/>
      <c r="KTX69" s="54"/>
      <c r="KTY69" s="50"/>
      <c r="KTZ69" s="55"/>
      <c r="KUA69" s="87"/>
      <c r="KUB69" s="55"/>
      <c r="KUC69" s="55"/>
      <c r="KUD69" s="54"/>
      <c r="KUE69" s="54"/>
      <c r="KUF69" s="50"/>
      <c r="KUG69" s="55"/>
      <c r="KUH69" s="87"/>
      <c r="KUI69" s="55"/>
      <c r="KUJ69" s="55"/>
      <c r="KUK69" s="54"/>
      <c r="KUL69" s="54"/>
      <c r="KUM69" s="50"/>
      <c r="KUN69" s="55"/>
      <c r="KUO69" s="87"/>
      <c r="KUP69" s="55"/>
      <c r="KUQ69" s="55"/>
      <c r="KUR69" s="54"/>
      <c r="KUS69" s="54"/>
      <c r="KUT69" s="50"/>
      <c r="KUU69" s="55"/>
      <c r="KUV69" s="87"/>
      <c r="KUW69" s="55"/>
      <c r="KUX69" s="55"/>
      <c r="KUY69" s="54"/>
      <c r="KUZ69" s="54"/>
      <c r="KVA69" s="50"/>
      <c r="KVB69" s="55"/>
      <c r="KVC69" s="87"/>
      <c r="KVD69" s="55"/>
      <c r="KVE69" s="55"/>
      <c r="KVF69" s="54"/>
      <c r="KVG69" s="54"/>
      <c r="KVH69" s="50"/>
      <c r="KVI69" s="55"/>
      <c r="KVJ69" s="87"/>
      <c r="KVK69" s="55"/>
      <c r="KVL69" s="55"/>
      <c r="KVM69" s="54"/>
      <c r="KVN69" s="54"/>
      <c r="KVO69" s="50"/>
      <c r="KVP69" s="55"/>
      <c r="KVQ69" s="87"/>
      <c r="KVR69" s="55"/>
      <c r="KVS69" s="55"/>
      <c r="KVT69" s="54"/>
      <c r="KVU69" s="54"/>
      <c r="KVV69" s="50"/>
      <c r="KVW69" s="55"/>
      <c r="KVX69" s="87"/>
      <c r="KVY69" s="55"/>
      <c r="KVZ69" s="55"/>
      <c r="KWA69" s="54"/>
      <c r="KWB69" s="54"/>
      <c r="KWC69" s="50"/>
      <c r="KWD69" s="55"/>
      <c r="KWE69" s="87"/>
      <c r="KWF69" s="55"/>
      <c r="KWG69" s="55"/>
      <c r="KWH69" s="54"/>
      <c r="KWI69" s="54"/>
      <c r="KWJ69" s="50"/>
      <c r="KWK69" s="55"/>
      <c r="KWL69" s="87"/>
      <c r="KWM69" s="55"/>
      <c r="KWN69" s="55"/>
      <c r="KWO69" s="54"/>
      <c r="KWP69" s="54"/>
      <c r="KWQ69" s="50"/>
      <c r="KWR69" s="55"/>
      <c r="KWS69" s="87"/>
      <c r="KWT69" s="55"/>
      <c r="KWU69" s="55"/>
      <c r="KWV69" s="54"/>
      <c r="KWW69" s="54"/>
      <c r="KWX69" s="50"/>
      <c r="KWY69" s="55"/>
      <c r="KWZ69" s="87"/>
      <c r="KXA69" s="55"/>
      <c r="KXB69" s="55"/>
      <c r="KXC69" s="54"/>
      <c r="KXD69" s="54"/>
      <c r="KXE69" s="50"/>
      <c r="KXF69" s="55"/>
      <c r="KXG69" s="87"/>
      <c r="KXH69" s="55"/>
      <c r="KXI69" s="55"/>
      <c r="KXJ69" s="54"/>
      <c r="KXK69" s="54"/>
      <c r="KXL69" s="50"/>
      <c r="KXM69" s="55"/>
      <c r="KXN69" s="87"/>
      <c r="KXO69" s="55"/>
      <c r="KXP69" s="55"/>
      <c r="KXQ69" s="54"/>
      <c r="KXR69" s="54"/>
      <c r="KXS69" s="50"/>
      <c r="KXT69" s="55"/>
      <c r="KXU69" s="87"/>
      <c r="KXV69" s="55"/>
      <c r="KXW69" s="55"/>
      <c r="KXX69" s="54"/>
      <c r="KXY69" s="54"/>
      <c r="KXZ69" s="50"/>
      <c r="KYA69" s="55"/>
      <c r="KYB69" s="87"/>
      <c r="KYC69" s="55"/>
      <c r="KYD69" s="55"/>
      <c r="KYE69" s="54"/>
      <c r="KYF69" s="54"/>
      <c r="KYG69" s="50"/>
      <c r="KYH69" s="55"/>
      <c r="KYI69" s="87"/>
      <c r="KYJ69" s="55"/>
      <c r="KYK69" s="55"/>
      <c r="KYL69" s="54"/>
      <c r="KYM69" s="54"/>
      <c r="KYN69" s="50"/>
      <c r="KYO69" s="55"/>
      <c r="KYP69" s="87"/>
      <c r="KYQ69" s="55"/>
      <c r="KYR69" s="55"/>
      <c r="KYS69" s="54"/>
      <c r="KYT69" s="54"/>
      <c r="KYU69" s="50"/>
      <c r="KYV69" s="55"/>
      <c r="KYW69" s="87"/>
      <c r="KYX69" s="55"/>
      <c r="KYY69" s="55"/>
      <c r="KYZ69" s="54"/>
      <c r="KZA69" s="54"/>
      <c r="KZB69" s="50"/>
      <c r="KZC69" s="55"/>
      <c r="KZD69" s="87"/>
      <c r="KZE69" s="55"/>
      <c r="KZF69" s="55"/>
      <c r="KZG69" s="54"/>
      <c r="KZH69" s="54"/>
      <c r="KZI69" s="50"/>
      <c r="KZJ69" s="55"/>
      <c r="KZK69" s="87"/>
      <c r="KZL69" s="55"/>
      <c r="KZM69" s="55"/>
      <c r="KZN69" s="54"/>
      <c r="KZO69" s="54"/>
      <c r="KZP69" s="50"/>
      <c r="KZQ69" s="55"/>
      <c r="KZR69" s="87"/>
      <c r="KZS69" s="55"/>
      <c r="KZT69" s="55"/>
      <c r="KZU69" s="54"/>
      <c r="KZV69" s="54"/>
      <c r="KZW69" s="50"/>
      <c r="KZX69" s="55"/>
      <c r="KZY69" s="87"/>
      <c r="KZZ69" s="55"/>
      <c r="LAA69" s="55"/>
      <c r="LAB69" s="54"/>
      <c r="LAC69" s="54"/>
      <c r="LAD69" s="50"/>
      <c r="LAE69" s="55"/>
      <c r="LAF69" s="87"/>
      <c r="LAG69" s="55"/>
      <c r="LAH69" s="55"/>
      <c r="LAI69" s="54"/>
      <c r="LAJ69" s="54"/>
      <c r="LAK69" s="50"/>
      <c r="LAL69" s="55"/>
      <c r="LAM69" s="87"/>
      <c r="LAN69" s="55"/>
      <c r="LAO69" s="55"/>
      <c r="LAP69" s="54"/>
      <c r="LAQ69" s="54"/>
      <c r="LAR69" s="50"/>
      <c r="LAS69" s="55"/>
      <c r="LAT69" s="87"/>
      <c r="LAU69" s="55"/>
      <c r="LAV69" s="55"/>
      <c r="LAW69" s="54"/>
      <c r="LAX69" s="54"/>
      <c r="LAY69" s="50"/>
      <c r="LAZ69" s="55"/>
      <c r="LBA69" s="87"/>
      <c r="LBB69" s="55"/>
      <c r="LBC69" s="55"/>
      <c r="LBD69" s="54"/>
      <c r="LBE69" s="54"/>
      <c r="LBF69" s="50"/>
      <c r="LBG69" s="55"/>
      <c r="LBH69" s="87"/>
      <c r="LBI69" s="55"/>
      <c r="LBJ69" s="55"/>
      <c r="LBK69" s="54"/>
      <c r="LBL69" s="54"/>
      <c r="LBM69" s="50"/>
      <c r="LBN69" s="55"/>
      <c r="LBO69" s="87"/>
      <c r="LBP69" s="55"/>
      <c r="LBQ69" s="55"/>
      <c r="LBR69" s="54"/>
      <c r="LBS69" s="54"/>
      <c r="LBT69" s="50"/>
      <c r="LBU69" s="55"/>
      <c r="LBV69" s="87"/>
      <c r="LBW69" s="55"/>
      <c r="LBX69" s="55"/>
      <c r="LBY69" s="54"/>
      <c r="LBZ69" s="54"/>
      <c r="LCA69" s="50"/>
      <c r="LCB69" s="55"/>
      <c r="LCC69" s="87"/>
      <c r="LCD69" s="55"/>
      <c r="LCE69" s="55"/>
      <c r="LCF69" s="54"/>
      <c r="LCG69" s="54"/>
      <c r="LCH69" s="50"/>
      <c r="LCI69" s="55"/>
      <c r="LCJ69" s="87"/>
      <c r="LCK69" s="55"/>
      <c r="LCL69" s="55"/>
      <c r="LCM69" s="54"/>
      <c r="LCN69" s="54"/>
      <c r="LCO69" s="50"/>
      <c r="LCP69" s="55"/>
      <c r="LCQ69" s="87"/>
      <c r="LCR69" s="55"/>
      <c r="LCS69" s="55"/>
      <c r="LCT69" s="54"/>
      <c r="LCU69" s="54"/>
      <c r="LCV69" s="50"/>
      <c r="LCW69" s="55"/>
      <c r="LCX69" s="87"/>
      <c r="LCY69" s="55"/>
      <c r="LCZ69" s="55"/>
      <c r="LDA69" s="54"/>
      <c r="LDB69" s="54"/>
      <c r="LDC69" s="50"/>
      <c r="LDD69" s="55"/>
      <c r="LDE69" s="87"/>
      <c r="LDF69" s="55"/>
      <c r="LDG69" s="55"/>
      <c r="LDH69" s="54"/>
      <c r="LDI69" s="54"/>
      <c r="LDJ69" s="50"/>
      <c r="LDK69" s="55"/>
      <c r="LDL69" s="87"/>
      <c r="LDM69" s="55"/>
      <c r="LDN69" s="55"/>
      <c r="LDO69" s="54"/>
      <c r="LDP69" s="54"/>
      <c r="LDQ69" s="50"/>
      <c r="LDR69" s="55"/>
      <c r="LDS69" s="87"/>
      <c r="LDT69" s="55"/>
      <c r="LDU69" s="55"/>
      <c r="LDV69" s="54"/>
      <c r="LDW69" s="54"/>
      <c r="LDX69" s="50"/>
      <c r="LDY69" s="55"/>
      <c r="LDZ69" s="87"/>
      <c r="LEA69" s="55"/>
      <c r="LEB69" s="55"/>
      <c r="LEC69" s="54"/>
      <c r="LED69" s="54"/>
      <c r="LEE69" s="50"/>
      <c r="LEF69" s="55"/>
      <c r="LEG69" s="87"/>
      <c r="LEH69" s="55"/>
      <c r="LEI69" s="55"/>
      <c r="LEJ69" s="54"/>
      <c r="LEK69" s="54"/>
      <c r="LEL69" s="50"/>
      <c r="LEM69" s="55"/>
      <c r="LEN69" s="87"/>
      <c r="LEO69" s="55"/>
      <c r="LEP69" s="55"/>
      <c r="LEQ69" s="54"/>
      <c r="LER69" s="54"/>
      <c r="LES69" s="50"/>
      <c r="LET69" s="55"/>
      <c r="LEU69" s="87"/>
      <c r="LEV69" s="55"/>
      <c r="LEW69" s="55"/>
      <c r="LEX69" s="54"/>
      <c r="LEY69" s="54"/>
      <c r="LEZ69" s="50"/>
      <c r="LFA69" s="55"/>
      <c r="LFB69" s="87"/>
      <c r="LFC69" s="55"/>
      <c r="LFD69" s="55"/>
      <c r="LFE69" s="54"/>
      <c r="LFF69" s="54"/>
      <c r="LFG69" s="50"/>
      <c r="LFH69" s="55"/>
      <c r="LFI69" s="87"/>
      <c r="LFJ69" s="55"/>
      <c r="LFK69" s="55"/>
      <c r="LFL69" s="54"/>
      <c r="LFM69" s="54"/>
      <c r="LFN69" s="50"/>
      <c r="LFO69" s="55"/>
      <c r="LFP69" s="87"/>
      <c r="LFQ69" s="55"/>
      <c r="LFR69" s="55"/>
      <c r="LFS69" s="54"/>
      <c r="LFT69" s="54"/>
      <c r="LFU69" s="50"/>
      <c r="LFV69" s="55"/>
      <c r="LFW69" s="87"/>
      <c r="LFX69" s="55"/>
      <c r="LFY69" s="55"/>
      <c r="LFZ69" s="54"/>
      <c r="LGA69" s="54"/>
      <c r="LGB69" s="50"/>
      <c r="LGC69" s="55"/>
      <c r="LGD69" s="87"/>
      <c r="LGE69" s="55"/>
      <c r="LGF69" s="55"/>
      <c r="LGG69" s="54"/>
      <c r="LGH69" s="54"/>
      <c r="LGI69" s="50"/>
      <c r="LGJ69" s="55"/>
      <c r="LGK69" s="87"/>
      <c r="LGL69" s="55"/>
      <c r="LGM69" s="55"/>
      <c r="LGN69" s="54"/>
      <c r="LGO69" s="54"/>
      <c r="LGP69" s="50"/>
      <c r="LGQ69" s="55"/>
      <c r="LGR69" s="87"/>
      <c r="LGS69" s="55"/>
      <c r="LGT69" s="55"/>
      <c r="LGU69" s="54"/>
      <c r="LGV69" s="54"/>
      <c r="LGW69" s="50"/>
      <c r="LGX69" s="55"/>
      <c r="LGY69" s="87"/>
      <c r="LGZ69" s="55"/>
      <c r="LHA69" s="55"/>
      <c r="LHB69" s="54"/>
      <c r="LHC69" s="54"/>
      <c r="LHD69" s="50"/>
      <c r="LHE69" s="55"/>
      <c r="LHF69" s="87"/>
      <c r="LHG69" s="55"/>
      <c r="LHH69" s="55"/>
      <c r="LHI69" s="54"/>
      <c r="LHJ69" s="54"/>
      <c r="LHK69" s="50"/>
      <c r="LHL69" s="55"/>
      <c r="LHM69" s="87"/>
      <c r="LHN69" s="55"/>
      <c r="LHO69" s="55"/>
      <c r="LHP69" s="54"/>
      <c r="LHQ69" s="54"/>
      <c r="LHR69" s="50"/>
      <c r="LHS69" s="55"/>
      <c r="LHT69" s="87"/>
      <c r="LHU69" s="55"/>
      <c r="LHV69" s="55"/>
      <c r="LHW69" s="54"/>
      <c r="LHX69" s="54"/>
      <c r="LHY69" s="50"/>
      <c r="LHZ69" s="55"/>
      <c r="LIA69" s="87"/>
      <c r="LIB69" s="55"/>
      <c r="LIC69" s="55"/>
      <c r="LID69" s="54"/>
      <c r="LIE69" s="54"/>
      <c r="LIF69" s="50"/>
      <c r="LIG69" s="55"/>
      <c r="LIH69" s="87"/>
      <c r="LII69" s="55"/>
      <c r="LIJ69" s="55"/>
      <c r="LIK69" s="54"/>
      <c r="LIL69" s="54"/>
      <c r="LIM69" s="50"/>
      <c r="LIN69" s="55"/>
      <c r="LIO69" s="87"/>
      <c r="LIP69" s="55"/>
      <c r="LIQ69" s="55"/>
      <c r="LIR69" s="54"/>
      <c r="LIS69" s="54"/>
      <c r="LIT69" s="50"/>
      <c r="LIU69" s="55"/>
      <c r="LIV69" s="87"/>
      <c r="LIW69" s="55"/>
      <c r="LIX69" s="55"/>
      <c r="LIY69" s="54"/>
      <c r="LIZ69" s="54"/>
      <c r="LJA69" s="50"/>
      <c r="LJB69" s="55"/>
      <c r="LJC69" s="87"/>
      <c r="LJD69" s="55"/>
      <c r="LJE69" s="55"/>
      <c r="LJF69" s="54"/>
      <c r="LJG69" s="54"/>
      <c r="LJH69" s="50"/>
      <c r="LJI69" s="55"/>
      <c r="LJJ69" s="87"/>
      <c r="LJK69" s="55"/>
      <c r="LJL69" s="55"/>
      <c r="LJM69" s="54"/>
      <c r="LJN69" s="54"/>
      <c r="LJO69" s="50"/>
      <c r="LJP69" s="55"/>
      <c r="LJQ69" s="87"/>
      <c r="LJR69" s="55"/>
      <c r="LJS69" s="55"/>
      <c r="LJT69" s="54"/>
      <c r="LJU69" s="54"/>
      <c r="LJV69" s="50"/>
      <c r="LJW69" s="55"/>
      <c r="LJX69" s="87"/>
      <c r="LJY69" s="55"/>
      <c r="LJZ69" s="55"/>
      <c r="LKA69" s="54"/>
      <c r="LKB69" s="54"/>
      <c r="LKC69" s="50"/>
      <c r="LKD69" s="55"/>
      <c r="LKE69" s="87"/>
      <c r="LKF69" s="55"/>
      <c r="LKG69" s="55"/>
      <c r="LKH69" s="54"/>
      <c r="LKI69" s="54"/>
      <c r="LKJ69" s="50"/>
      <c r="LKK69" s="55"/>
      <c r="LKL69" s="87"/>
      <c r="LKM69" s="55"/>
      <c r="LKN69" s="55"/>
      <c r="LKO69" s="54"/>
      <c r="LKP69" s="54"/>
      <c r="LKQ69" s="50"/>
      <c r="LKR69" s="55"/>
      <c r="LKS69" s="87"/>
      <c r="LKT69" s="55"/>
      <c r="LKU69" s="55"/>
      <c r="LKV69" s="54"/>
      <c r="LKW69" s="54"/>
      <c r="LKX69" s="50"/>
      <c r="LKY69" s="55"/>
      <c r="LKZ69" s="87"/>
      <c r="LLA69" s="55"/>
      <c r="LLB69" s="55"/>
      <c r="LLC69" s="54"/>
      <c r="LLD69" s="54"/>
      <c r="LLE69" s="50"/>
      <c r="LLF69" s="55"/>
      <c r="LLG69" s="87"/>
      <c r="LLH69" s="55"/>
      <c r="LLI69" s="55"/>
      <c r="LLJ69" s="54"/>
      <c r="LLK69" s="54"/>
      <c r="LLL69" s="50"/>
      <c r="LLM69" s="55"/>
      <c r="LLN69" s="87"/>
      <c r="LLO69" s="55"/>
      <c r="LLP69" s="55"/>
      <c r="LLQ69" s="54"/>
      <c r="LLR69" s="54"/>
      <c r="LLS69" s="50"/>
      <c r="LLT69" s="55"/>
      <c r="LLU69" s="87"/>
      <c r="LLV69" s="55"/>
      <c r="LLW69" s="55"/>
      <c r="LLX69" s="54"/>
      <c r="LLY69" s="54"/>
      <c r="LLZ69" s="50"/>
      <c r="LMA69" s="55"/>
      <c r="LMB69" s="87"/>
      <c r="LMC69" s="55"/>
      <c r="LMD69" s="55"/>
      <c r="LME69" s="54"/>
      <c r="LMF69" s="54"/>
      <c r="LMG69" s="50"/>
      <c r="LMH69" s="55"/>
      <c r="LMI69" s="87"/>
      <c r="LMJ69" s="55"/>
      <c r="LMK69" s="55"/>
      <c r="LML69" s="54"/>
      <c r="LMM69" s="54"/>
      <c r="LMN69" s="50"/>
      <c r="LMO69" s="55"/>
      <c r="LMP69" s="87"/>
      <c r="LMQ69" s="55"/>
      <c r="LMR69" s="55"/>
      <c r="LMS69" s="54"/>
      <c r="LMT69" s="54"/>
      <c r="LMU69" s="50"/>
      <c r="LMV69" s="55"/>
      <c r="LMW69" s="87"/>
      <c r="LMX69" s="55"/>
      <c r="LMY69" s="55"/>
      <c r="LMZ69" s="54"/>
      <c r="LNA69" s="54"/>
      <c r="LNB69" s="50"/>
      <c r="LNC69" s="55"/>
      <c r="LND69" s="87"/>
      <c r="LNE69" s="55"/>
      <c r="LNF69" s="55"/>
      <c r="LNG69" s="54"/>
      <c r="LNH69" s="54"/>
      <c r="LNI69" s="50"/>
      <c r="LNJ69" s="55"/>
      <c r="LNK69" s="87"/>
      <c r="LNL69" s="55"/>
      <c r="LNM69" s="55"/>
      <c r="LNN69" s="54"/>
      <c r="LNO69" s="54"/>
      <c r="LNP69" s="50"/>
      <c r="LNQ69" s="55"/>
      <c r="LNR69" s="87"/>
      <c r="LNS69" s="55"/>
      <c r="LNT69" s="55"/>
      <c r="LNU69" s="54"/>
      <c r="LNV69" s="54"/>
      <c r="LNW69" s="50"/>
      <c r="LNX69" s="55"/>
      <c r="LNY69" s="87"/>
      <c r="LNZ69" s="55"/>
      <c r="LOA69" s="55"/>
      <c r="LOB69" s="54"/>
      <c r="LOC69" s="54"/>
      <c r="LOD69" s="50"/>
      <c r="LOE69" s="55"/>
      <c r="LOF69" s="87"/>
      <c r="LOG69" s="55"/>
      <c r="LOH69" s="55"/>
      <c r="LOI69" s="54"/>
      <c r="LOJ69" s="54"/>
      <c r="LOK69" s="50"/>
      <c r="LOL69" s="55"/>
      <c r="LOM69" s="87"/>
      <c r="LON69" s="55"/>
      <c r="LOO69" s="55"/>
      <c r="LOP69" s="54"/>
      <c r="LOQ69" s="54"/>
      <c r="LOR69" s="50"/>
      <c r="LOS69" s="55"/>
      <c r="LOT69" s="87"/>
      <c r="LOU69" s="55"/>
      <c r="LOV69" s="55"/>
      <c r="LOW69" s="54"/>
      <c r="LOX69" s="54"/>
      <c r="LOY69" s="50"/>
      <c r="LOZ69" s="55"/>
      <c r="LPA69" s="87"/>
      <c r="LPB69" s="55"/>
      <c r="LPC69" s="55"/>
      <c r="LPD69" s="54"/>
      <c r="LPE69" s="54"/>
      <c r="LPF69" s="50"/>
      <c r="LPG69" s="55"/>
      <c r="LPH69" s="87"/>
      <c r="LPI69" s="55"/>
      <c r="LPJ69" s="55"/>
      <c r="LPK69" s="54"/>
      <c r="LPL69" s="54"/>
      <c r="LPM69" s="50"/>
      <c r="LPN69" s="55"/>
      <c r="LPO69" s="87"/>
      <c r="LPP69" s="55"/>
      <c r="LPQ69" s="55"/>
      <c r="LPR69" s="54"/>
      <c r="LPS69" s="54"/>
      <c r="LPT69" s="50"/>
      <c r="LPU69" s="55"/>
      <c r="LPV69" s="87"/>
      <c r="LPW69" s="55"/>
      <c r="LPX69" s="55"/>
      <c r="LPY69" s="54"/>
      <c r="LPZ69" s="54"/>
      <c r="LQA69" s="50"/>
      <c r="LQB69" s="55"/>
      <c r="LQC69" s="87"/>
      <c r="LQD69" s="55"/>
      <c r="LQE69" s="55"/>
      <c r="LQF69" s="54"/>
      <c r="LQG69" s="54"/>
      <c r="LQH69" s="50"/>
      <c r="LQI69" s="55"/>
      <c r="LQJ69" s="87"/>
      <c r="LQK69" s="55"/>
      <c r="LQL69" s="55"/>
      <c r="LQM69" s="54"/>
      <c r="LQN69" s="54"/>
      <c r="LQO69" s="50"/>
      <c r="LQP69" s="55"/>
      <c r="LQQ69" s="87"/>
      <c r="LQR69" s="55"/>
      <c r="LQS69" s="55"/>
      <c r="LQT69" s="54"/>
      <c r="LQU69" s="54"/>
      <c r="LQV69" s="50"/>
      <c r="LQW69" s="55"/>
      <c r="LQX69" s="87"/>
      <c r="LQY69" s="55"/>
      <c r="LQZ69" s="55"/>
      <c r="LRA69" s="54"/>
      <c r="LRB69" s="54"/>
      <c r="LRC69" s="50"/>
      <c r="LRD69" s="55"/>
      <c r="LRE69" s="87"/>
      <c r="LRF69" s="55"/>
      <c r="LRG69" s="55"/>
      <c r="LRH69" s="54"/>
      <c r="LRI69" s="54"/>
      <c r="LRJ69" s="50"/>
      <c r="LRK69" s="55"/>
      <c r="LRL69" s="87"/>
      <c r="LRM69" s="55"/>
      <c r="LRN69" s="55"/>
      <c r="LRO69" s="54"/>
      <c r="LRP69" s="54"/>
      <c r="LRQ69" s="50"/>
      <c r="LRR69" s="55"/>
      <c r="LRS69" s="87"/>
      <c r="LRT69" s="55"/>
      <c r="LRU69" s="55"/>
      <c r="LRV69" s="54"/>
      <c r="LRW69" s="54"/>
      <c r="LRX69" s="50"/>
      <c r="LRY69" s="55"/>
      <c r="LRZ69" s="87"/>
      <c r="LSA69" s="55"/>
      <c r="LSB69" s="55"/>
      <c r="LSC69" s="54"/>
      <c r="LSD69" s="54"/>
      <c r="LSE69" s="50"/>
      <c r="LSF69" s="55"/>
      <c r="LSG69" s="87"/>
      <c r="LSH69" s="55"/>
      <c r="LSI69" s="55"/>
      <c r="LSJ69" s="54"/>
      <c r="LSK69" s="54"/>
      <c r="LSL69" s="50"/>
      <c r="LSM69" s="55"/>
      <c r="LSN69" s="87"/>
      <c r="LSO69" s="55"/>
      <c r="LSP69" s="55"/>
      <c r="LSQ69" s="54"/>
      <c r="LSR69" s="54"/>
      <c r="LSS69" s="50"/>
      <c r="LST69" s="55"/>
      <c r="LSU69" s="87"/>
      <c r="LSV69" s="55"/>
      <c r="LSW69" s="55"/>
      <c r="LSX69" s="54"/>
      <c r="LSY69" s="54"/>
      <c r="LSZ69" s="50"/>
      <c r="LTA69" s="55"/>
      <c r="LTB69" s="87"/>
      <c r="LTC69" s="55"/>
      <c r="LTD69" s="55"/>
      <c r="LTE69" s="54"/>
      <c r="LTF69" s="54"/>
      <c r="LTG69" s="50"/>
      <c r="LTH69" s="55"/>
      <c r="LTI69" s="87"/>
      <c r="LTJ69" s="55"/>
      <c r="LTK69" s="55"/>
      <c r="LTL69" s="54"/>
      <c r="LTM69" s="54"/>
      <c r="LTN69" s="50"/>
      <c r="LTO69" s="55"/>
      <c r="LTP69" s="87"/>
      <c r="LTQ69" s="55"/>
      <c r="LTR69" s="55"/>
      <c r="LTS69" s="54"/>
      <c r="LTT69" s="54"/>
      <c r="LTU69" s="50"/>
      <c r="LTV69" s="55"/>
      <c r="LTW69" s="87"/>
      <c r="LTX69" s="55"/>
      <c r="LTY69" s="55"/>
      <c r="LTZ69" s="54"/>
      <c r="LUA69" s="54"/>
      <c r="LUB69" s="50"/>
      <c r="LUC69" s="55"/>
      <c r="LUD69" s="87"/>
      <c r="LUE69" s="55"/>
      <c r="LUF69" s="55"/>
      <c r="LUG69" s="54"/>
      <c r="LUH69" s="54"/>
      <c r="LUI69" s="50"/>
      <c r="LUJ69" s="55"/>
      <c r="LUK69" s="87"/>
      <c r="LUL69" s="55"/>
      <c r="LUM69" s="55"/>
      <c r="LUN69" s="54"/>
      <c r="LUO69" s="54"/>
      <c r="LUP69" s="50"/>
      <c r="LUQ69" s="55"/>
      <c r="LUR69" s="87"/>
      <c r="LUS69" s="55"/>
      <c r="LUT69" s="55"/>
      <c r="LUU69" s="54"/>
      <c r="LUV69" s="54"/>
      <c r="LUW69" s="50"/>
      <c r="LUX69" s="55"/>
      <c r="LUY69" s="87"/>
      <c r="LUZ69" s="55"/>
      <c r="LVA69" s="55"/>
      <c r="LVB69" s="54"/>
      <c r="LVC69" s="54"/>
      <c r="LVD69" s="50"/>
      <c r="LVE69" s="55"/>
      <c r="LVF69" s="87"/>
      <c r="LVG69" s="55"/>
      <c r="LVH69" s="55"/>
      <c r="LVI69" s="54"/>
      <c r="LVJ69" s="54"/>
      <c r="LVK69" s="50"/>
      <c r="LVL69" s="55"/>
      <c r="LVM69" s="87"/>
      <c r="LVN69" s="55"/>
      <c r="LVO69" s="55"/>
      <c r="LVP69" s="54"/>
      <c r="LVQ69" s="54"/>
      <c r="LVR69" s="50"/>
      <c r="LVS69" s="55"/>
      <c r="LVT69" s="87"/>
      <c r="LVU69" s="55"/>
      <c r="LVV69" s="55"/>
      <c r="LVW69" s="54"/>
      <c r="LVX69" s="54"/>
      <c r="LVY69" s="50"/>
      <c r="LVZ69" s="55"/>
      <c r="LWA69" s="87"/>
      <c r="LWB69" s="55"/>
      <c r="LWC69" s="55"/>
      <c r="LWD69" s="54"/>
      <c r="LWE69" s="54"/>
      <c r="LWF69" s="50"/>
      <c r="LWG69" s="55"/>
      <c r="LWH69" s="87"/>
      <c r="LWI69" s="55"/>
      <c r="LWJ69" s="55"/>
      <c r="LWK69" s="54"/>
      <c r="LWL69" s="54"/>
      <c r="LWM69" s="50"/>
      <c r="LWN69" s="55"/>
      <c r="LWO69" s="87"/>
      <c r="LWP69" s="55"/>
      <c r="LWQ69" s="55"/>
      <c r="LWR69" s="54"/>
      <c r="LWS69" s="54"/>
      <c r="LWT69" s="50"/>
      <c r="LWU69" s="55"/>
      <c r="LWV69" s="87"/>
      <c r="LWW69" s="55"/>
      <c r="LWX69" s="55"/>
      <c r="LWY69" s="54"/>
      <c r="LWZ69" s="54"/>
      <c r="LXA69" s="50"/>
      <c r="LXB69" s="55"/>
      <c r="LXC69" s="87"/>
      <c r="LXD69" s="55"/>
      <c r="LXE69" s="55"/>
      <c r="LXF69" s="54"/>
      <c r="LXG69" s="54"/>
      <c r="LXH69" s="50"/>
      <c r="LXI69" s="55"/>
      <c r="LXJ69" s="87"/>
      <c r="LXK69" s="55"/>
      <c r="LXL69" s="55"/>
      <c r="LXM69" s="54"/>
      <c r="LXN69" s="54"/>
      <c r="LXO69" s="50"/>
      <c r="LXP69" s="55"/>
      <c r="LXQ69" s="87"/>
      <c r="LXR69" s="55"/>
      <c r="LXS69" s="55"/>
      <c r="LXT69" s="54"/>
      <c r="LXU69" s="54"/>
      <c r="LXV69" s="50"/>
      <c r="LXW69" s="55"/>
      <c r="LXX69" s="87"/>
      <c r="LXY69" s="55"/>
      <c r="LXZ69" s="55"/>
      <c r="LYA69" s="54"/>
      <c r="LYB69" s="54"/>
      <c r="LYC69" s="50"/>
      <c r="LYD69" s="55"/>
      <c r="LYE69" s="87"/>
      <c r="LYF69" s="55"/>
      <c r="LYG69" s="55"/>
      <c r="LYH69" s="54"/>
      <c r="LYI69" s="54"/>
      <c r="LYJ69" s="50"/>
      <c r="LYK69" s="55"/>
      <c r="LYL69" s="87"/>
      <c r="LYM69" s="55"/>
      <c r="LYN69" s="55"/>
      <c r="LYO69" s="54"/>
      <c r="LYP69" s="54"/>
      <c r="LYQ69" s="50"/>
      <c r="LYR69" s="55"/>
      <c r="LYS69" s="87"/>
      <c r="LYT69" s="55"/>
      <c r="LYU69" s="55"/>
      <c r="LYV69" s="54"/>
      <c r="LYW69" s="54"/>
      <c r="LYX69" s="50"/>
      <c r="LYY69" s="55"/>
      <c r="LYZ69" s="87"/>
      <c r="LZA69" s="55"/>
      <c r="LZB69" s="55"/>
      <c r="LZC69" s="54"/>
      <c r="LZD69" s="54"/>
      <c r="LZE69" s="50"/>
      <c r="LZF69" s="55"/>
      <c r="LZG69" s="87"/>
      <c r="LZH69" s="55"/>
      <c r="LZI69" s="55"/>
      <c r="LZJ69" s="54"/>
      <c r="LZK69" s="54"/>
      <c r="LZL69" s="50"/>
      <c r="LZM69" s="55"/>
      <c r="LZN69" s="87"/>
      <c r="LZO69" s="55"/>
      <c r="LZP69" s="55"/>
      <c r="LZQ69" s="54"/>
      <c r="LZR69" s="54"/>
      <c r="LZS69" s="50"/>
      <c r="LZT69" s="55"/>
      <c r="LZU69" s="87"/>
      <c r="LZV69" s="55"/>
      <c r="LZW69" s="55"/>
      <c r="LZX69" s="54"/>
      <c r="LZY69" s="54"/>
      <c r="LZZ69" s="50"/>
      <c r="MAA69" s="55"/>
      <c r="MAB69" s="87"/>
      <c r="MAC69" s="55"/>
      <c r="MAD69" s="55"/>
      <c r="MAE69" s="54"/>
      <c r="MAF69" s="54"/>
      <c r="MAG69" s="50"/>
      <c r="MAH69" s="55"/>
      <c r="MAI69" s="87"/>
      <c r="MAJ69" s="55"/>
      <c r="MAK69" s="55"/>
      <c r="MAL69" s="54"/>
      <c r="MAM69" s="54"/>
      <c r="MAN69" s="50"/>
      <c r="MAO69" s="55"/>
      <c r="MAP69" s="87"/>
      <c r="MAQ69" s="55"/>
      <c r="MAR69" s="55"/>
      <c r="MAS69" s="54"/>
      <c r="MAT69" s="54"/>
      <c r="MAU69" s="50"/>
      <c r="MAV69" s="55"/>
      <c r="MAW69" s="87"/>
      <c r="MAX69" s="55"/>
      <c r="MAY69" s="55"/>
      <c r="MAZ69" s="54"/>
      <c r="MBA69" s="54"/>
      <c r="MBB69" s="50"/>
      <c r="MBC69" s="55"/>
      <c r="MBD69" s="87"/>
      <c r="MBE69" s="55"/>
      <c r="MBF69" s="55"/>
      <c r="MBG69" s="54"/>
      <c r="MBH69" s="54"/>
      <c r="MBI69" s="50"/>
      <c r="MBJ69" s="55"/>
      <c r="MBK69" s="87"/>
      <c r="MBL69" s="55"/>
      <c r="MBM69" s="55"/>
      <c r="MBN69" s="54"/>
      <c r="MBO69" s="54"/>
      <c r="MBP69" s="50"/>
      <c r="MBQ69" s="55"/>
      <c r="MBR69" s="87"/>
      <c r="MBS69" s="55"/>
      <c r="MBT69" s="55"/>
      <c r="MBU69" s="54"/>
      <c r="MBV69" s="54"/>
      <c r="MBW69" s="50"/>
      <c r="MBX69" s="55"/>
      <c r="MBY69" s="87"/>
      <c r="MBZ69" s="55"/>
      <c r="MCA69" s="55"/>
      <c r="MCB69" s="54"/>
      <c r="MCC69" s="54"/>
      <c r="MCD69" s="50"/>
      <c r="MCE69" s="55"/>
      <c r="MCF69" s="87"/>
      <c r="MCG69" s="55"/>
      <c r="MCH69" s="55"/>
      <c r="MCI69" s="54"/>
      <c r="MCJ69" s="54"/>
      <c r="MCK69" s="50"/>
      <c r="MCL69" s="55"/>
      <c r="MCM69" s="87"/>
      <c r="MCN69" s="55"/>
      <c r="MCO69" s="55"/>
      <c r="MCP69" s="54"/>
      <c r="MCQ69" s="54"/>
      <c r="MCR69" s="50"/>
      <c r="MCS69" s="55"/>
      <c r="MCT69" s="87"/>
      <c r="MCU69" s="55"/>
      <c r="MCV69" s="55"/>
      <c r="MCW69" s="54"/>
      <c r="MCX69" s="54"/>
      <c r="MCY69" s="50"/>
      <c r="MCZ69" s="55"/>
      <c r="MDA69" s="87"/>
      <c r="MDB69" s="55"/>
      <c r="MDC69" s="55"/>
      <c r="MDD69" s="54"/>
      <c r="MDE69" s="54"/>
      <c r="MDF69" s="50"/>
      <c r="MDG69" s="55"/>
      <c r="MDH69" s="87"/>
      <c r="MDI69" s="55"/>
      <c r="MDJ69" s="55"/>
      <c r="MDK69" s="54"/>
      <c r="MDL69" s="54"/>
      <c r="MDM69" s="50"/>
      <c r="MDN69" s="55"/>
      <c r="MDO69" s="87"/>
      <c r="MDP69" s="55"/>
      <c r="MDQ69" s="55"/>
      <c r="MDR69" s="54"/>
      <c r="MDS69" s="54"/>
      <c r="MDT69" s="50"/>
      <c r="MDU69" s="55"/>
      <c r="MDV69" s="87"/>
      <c r="MDW69" s="55"/>
      <c r="MDX69" s="55"/>
      <c r="MDY69" s="54"/>
      <c r="MDZ69" s="54"/>
      <c r="MEA69" s="50"/>
      <c r="MEB69" s="55"/>
      <c r="MEC69" s="87"/>
      <c r="MED69" s="55"/>
      <c r="MEE69" s="55"/>
      <c r="MEF69" s="54"/>
      <c r="MEG69" s="54"/>
      <c r="MEH69" s="50"/>
      <c r="MEI69" s="55"/>
      <c r="MEJ69" s="87"/>
      <c r="MEK69" s="55"/>
      <c r="MEL69" s="55"/>
      <c r="MEM69" s="54"/>
      <c r="MEN69" s="54"/>
      <c r="MEO69" s="50"/>
      <c r="MEP69" s="55"/>
      <c r="MEQ69" s="87"/>
      <c r="MER69" s="55"/>
      <c r="MES69" s="55"/>
      <c r="MET69" s="54"/>
      <c r="MEU69" s="54"/>
      <c r="MEV69" s="50"/>
      <c r="MEW69" s="55"/>
      <c r="MEX69" s="87"/>
      <c r="MEY69" s="55"/>
      <c r="MEZ69" s="55"/>
      <c r="MFA69" s="54"/>
      <c r="MFB69" s="54"/>
      <c r="MFC69" s="50"/>
      <c r="MFD69" s="55"/>
      <c r="MFE69" s="87"/>
      <c r="MFF69" s="55"/>
      <c r="MFG69" s="55"/>
      <c r="MFH69" s="54"/>
      <c r="MFI69" s="54"/>
      <c r="MFJ69" s="50"/>
      <c r="MFK69" s="55"/>
      <c r="MFL69" s="87"/>
      <c r="MFM69" s="55"/>
      <c r="MFN69" s="55"/>
      <c r="MFO69" s="54"/>
      <c r="MFP69" s="54"/>
      <c r="MFQ69" s="50"/>
      <c r="MFR69" s="55"/>
      <c r="MFS69" s="87"/>
      <c r="MFT69" s="55"/>
      <c r="MFU69" s="55"/>
      <c r="MFV69" s="54"/>
      <c r="MFW69" s="54"/>
      <c r="MFX69" s="50"/>
      <c r="MFY69" s="55"/>
      <c r="MFZ69" s="87"/>
      <c r="MGA69" s="55"/>
      <c r="MGB69" s="55"/>
      <c r="MGC69" s="54"/>
      <c r="MGD69" s="54"/>
      <c r="MGE69" s="50"/>
      <c r="MGF69" s="55"/>
      <c r="MGG69" s="87"/>
      <c r="MGH69" s="55"/>
      <c r="MGI69" s="55"/>
      <c r="MGJ69" s="54"/>
      <c r="MGK69" s="54"/>
      <c r="MGL69" s="50"/>
      <c r="MGM69" s="55"/>
      <c r="MGN69" s="87"/>
      <c r="MGO69" s="55"/>
      <c r="MGP69" s="55"/>
      <c r="MGQ69" s="54"/>
      <c r="MGR69" s="54"/>
      <c r="MGS69" s="50"/>
      <c r="MGT69" s="55"/>
      <c r="MGU69" s="87"/>
      <c r="MGV69" s="55"/>
      <c r="MGW69" s="55"/>
      <c r="MGX69" s="54"/>
      <c r="MGY69" s="54"/>
      <c r="MGZ69" s="50"/>
      <c r="MHA69" s="55"/>
      <c r="MHB69" s="87"/>
      <c r="MHC69" s="55"/>
      <c r="MHD69" s="55"/>
      <c r="MHE69" s="54"/>
      <c r="MHF69" s="54"/>
      <c r="MHG69" s="50"/>
      <c r="MHH69" s="55"/>
      <c r="MHI69" s="87"/>
      <c r="MHJ69" s="55"/>
      <c r="MHK69" s="55"/>
      <c r="MHL69" s="54"/>
      <c r="MHM69" s="54"/>
      <c r="MHN69" s="50"/>
      <c r="MHO69" s="55"/>
      <c r="MHP69" s="87"/>
      <c r="MHQ69" s="55"/>
      <c r="MHR69" s="55"/>
      <c r="MHS69" s="54"/>
      <c r="MHT69" s="54"/>
      <c r="MHU69" s="50"/>
      <c r="MHV69" s="55"/>
      <c r="MHW69" s="87"/>
      <c r="MHX69" s="55"/>
      <c r="MHY69" s="55"/>
      <c r="MHZ69" s="54"/>
      <c r="MIA69" s="54"/>
      <c r="MIB69" s="50"/>
      <c r="MIC69" s="55"/>
      <c r="MID69" s="87"/>
      <c r="MIE69" s="55"/>
      <c r="MIF69" s="55"/>
      <c r="MIG69" s="54"/>
      <c r="MIH69" s="54"/>
      <c r="MII69" s="50"/>
      <c r="MIJ69" s="55"/>
      <c r="MIK69" s="87"/>
      <c r="MIL69" s="55"/>
      <c r="MIM69" s="55"/>
      <c r="MIN69" s="54"/>
      <c r="MIO69" s="54"/>
      <c r="MIP69" s="50"/>
      <c r="MIQ69" s="55"/>
      <c r="MIR69" s="87"/>
      <c r="MIS69" s="55"/>
      <c r="MIT69" s="55"/>
      <c r="MIU69" s="54"/>
      <c r="MIV69" s="54"/>
      <c r="MIW69" s="50"/>
      <c r="MIX69" s="55"/>
      <c r="MIY69" s="87"/>
      <c r="MIZ69" s="55"/>
      <c r="MJA69" s="55"/>
      <c r="MJB69" s="54"/>
      <c r="MJC69" s="54"/>
      <c r="MJD69" s="50"/>
      <c r="MJE69" s="55"/>
      <c r="MJF69" s="87"/>
      <c r="MJG69" s="55"/>
      <c r="MJH69" s="55"/>
      <c r="MJI69" s="54"/>
      <c r="MJJ69" s="54"/>
      <c r="MJK69" s="50"/>
      <c r="MJL69" s="55"/>
      <c r="MJM69" s="87"/>
      <c r="MJN69" s="55"/>
      <c r="MJO69" s="55"/>
      <c r="MJP69" s="54"/>
      <c r="MJQ69" s="54"/>
      <c r="MJR69" s="50"/>
      <c r="MJS69" s="55"/>
      <c r="MJT69" s="87"/>
      <c r="MJU69" s="55"/>
      <c r="MJV69" s="55"/>
      <c r="MJW69" s="54"/>
      <c r="MJX69" s="54"/>
      <c r="MJY69" s="50"/>
      <c r="MJZ69" s="55"/>
      <c r="MKA69" s="87"/>
      <c r="MKB69" s="55"/>
      <c r="MKC69" s="55"/>
      <c r="MKD69" s="54"/>
      <c r="MKE69" s="54"/>
      <c r="MKF69" s="50"/>
      <c r="MKG69" s="55"/>
      <c r="MKH69" s="87"/>
      <c r="MKI69" s="55"/>
      <c r="MKJ69" s="55"/>
      <c r="MKK69" s="54"/>
      <c r="MKL69" s="54"/>
      <c r="MKM69" s="50"/>
      <c r="MKN69" s="55"/>
      <c r="MKO69" s="87"/>
      <c r="MKP69" s="55"/>
      <c r="MKQ69" s="55"/>
      <c r="MKR69" s="54"/>
      <c r="MKS69" s="54"/>
      <c r="MKT69" s="50"/>
      <c r="MKU69" s="55"/>
      <c r="MKV69" s="87"/>
      <c r="MKW69" s="55"/>
      <c r="MKX69" s="55"/>
      <c r="MKY69" s="54"/>
      <c r="MKZ69" s="54"/>
      <c r="MLA69" s="50"/>
      <c r="MLB69" s="55"/>
      <c r="MLC69" s="87"/>
      <c r="MLD69" s="55"/>
      <c r="MLE69" s="55"/>
      <c r="MLF69" s="54"/>
      <c r="MLG69" s="54"/>
      <c r="MLH69" s="50"/>
      <c r="MLI69" s="55"/>
      <c r="MLJ69" s="87"/>
      <c r="MLK69" s="55"/>
      <c r="MLL69" s="55"/>
      <c r="MLM69" s="54"/>
      <c r="MLN69" s="54"/>
      <c r="MLO69" s="50"/>
      <c r="MLP69" s="55"/>
      <c r="MLQ69" s="87"/>
      <c r="MLR69" s="55"/>
      <c r="MLS69" s="55"/>
      <c r="MLT69" s="54"/>
      <c r="MLU69" s="54"/>
      <c r="MLV69" s="50"/>
      <c r="MLW69" s="55"/>
      <c r="MLX69" s="87"/>
      <c r="MLY69" s="55"/>
      <c r="MLZ69" s="55"/>
      <c r="MMA69" s="54"/>
      <c r="MMB69" s="54"/>
      <c r="MMC69" s="50"/>
      <c r="MMD69" s="55"/>
      <c r="MME69" s="87"/>
      <c r="MMF69" s="55"/>
      <c r="MMG69" s="55"/>
      <c r="MMH69" s="54"/>
      <c r="MMI69" s="54"/>
      <c r="MMJ69" s="50"/>
      <c r="MMK69" s="55"/>
      <c r="MML69" s="87"/>
      <c r="MMM69" s="55"/>
      <c r="MMN69" s="55"/>
      <c r="MMO69" s="54"/>
      <c r="MMP69" s="54"/>
      <c r="MMQ69" s="50"/>
      <c r="MMR69" s="55"/>
      <c r="MMS69" s="87"/>
      <c r="MMT69" s="55"/>
      <c r="MMU69" s="55"/>
      <c r="MMV69" s="54"/>
      <c r="MMW69" s="54"/>
      <c r="MMX69" s="50"/>
      <c r="MMY69" s="55"/>
      <c r="MMZ69" s="87"/>
      <c r="MNA69" s="55"/>
      <c r="MNB69" s="55"/>
      <c r="MNC69" s="54"/>
      <c r="MND69" s="54"/>
      <c r="MNE69" s="50"/>
      <c r="MNF69" s="55"/>
      <c r="MNG69" s="87"/>
      <c r="MNH69" s="55"/>
      <c r="MNI69" s="55"/>
      <c r="MNJ69" s="54"/>
      <c r="MNK69" s="54"/>
      <c r="MNL69" s="50"/>
      <c r="MNM69" s="55"/>
      <c r="MNN69" s="87"/>
      <c r="MNO69" s="55"/>
      <c r="MNP69" s="55"/>
      <c r="MNQ69" s="54"/>
      <c r="MNR69" s="54"/>
      <c r="MNS69" s="50"/>
      <c r="MNT69" s="55"/>
      <c r="MNU69" s="87"/>
      <c r="MNV69" s="55"/>
      <c r="MNW69" s="55"/>
      <c r="MNX69" s="54"/>
      <c r="MNY69" s="54"/>
      <c r="MNZ69" s="50"/>
      <c r="MOA69" s="55"/>
      <c r="MOB69" s="87"/>
      <c r="MOC69" s="55"/>
      <c r="MOD69" s="55"/>
      <c r="MOE69" s="54"/>
      <c r="MOF69" s="54"/>
      <c r="MOG69" s="50"/>
      <c r="MOH69" s="55"/>
      <c r="MOI69" s="87"/>
      <c r="MOJ69" s="55"/>
      <c r="MOK69" s="55"/>
      <c r="MOL69" s="54"/>
      <c r="MOM69" s="54"/>
      <c r="MON69" s="50"/>
      <c r="MOO69" s="55"/>
      <c r="MOP69" s="87"/>
      <c r="MOQ69" s="55"/>
      <c r="MOR69" s="55"/>
      <c r="MOS69" s="54"/>
      <c r="MOT69" s="54"/>
      <c r="MOU69" s="50"/>
      <c r="MOV69" s="55"/>
      <c r="MOW69" s="87"/>
      <c r="MOX69" s="55"/>
      <c r="MOY69" s="55"/>
      <c r="MOZ69" s="54"/>
      <c r="MPA69" s="54"/>
      <c r="MPB69" s="50"/>
      <c r="MPC69" s="55"/>
      <c r="MPD69" s="87"/>
      <c r="MPE69" s="55"/>
      <c r="MPF69" s="55"/>
      <c r="MPG69" s="54"/>
      <c r="MPH69" s="54"/>
      <c r="MPI69" s="50"/>
      <c r="MPJ69" s="55"/>
      <c r="MPK69" s="87"/>
      <c r="MPL69" s="55"/>
      <c r="MPM69" s="55"/>
      <c r="MPN69" s="54"/>
      <c r="MPO69" s="54"/>
      <c r="MPP69" s="50"/>
      <c r="MPQ69" s="55"/>
      <c r="MPR69" s="87"/>
      <c r="MPS69" s="55"/>
      <c r="MPT69" s="55"/>
      <c r="MPU69" s="54"/>
      <c r="MPV69" s="54"/>
      <c r="MPW69" s="50"/>
      <c r="MPX69" s="55"/>
      <c r="MPY69" s="87"/>
      <c r="MPZ69" s="55"/>
      <c r="MQA69" s="55"/>
      <c r="MQB69" s="54"/>
      <c r="MQC69" s="54"/>
      <c r="MQD69" s="50"/>
      <c r="MQE69" s="55"/>
      <c r="MQF69" s="87"/>
      <c r="MQG69" s="55"/>
      <c r="MQH69" s="55"/>
      <c r="MQI69" s="54"/>
      <c r="MQJ69" s="54"/>
      <c r="MQK69" s="50"/>
      <c r="MQL69" s="55"/>
      <c r="MQM69" s="87"/>
      <c r="MQN69" s="55"/>
      <c r="MQO69" s="55"/>
      <c r="MQP69" s="54"/>
      <c r="MQQ69" s="54"/>
      <c r="MQR69" s="50"/>
      <c r="MQS69" s="55"/>
      <c r="MQT69" s="87"/>
      <c r="MQU69" s="55"/>
      <c r="MQV69" s="55"/>
      <c r="MQW69" s="54"/>
      <c r="MQX69" s="54"/>
      <c r="MQY69" s="50"/>
      <c r="MQZ69" s="55"/>
      <c r="MRA69" s="87"/>
      <c r="MRB69" s="55"/>
      <c r="MRC69" s="55"/>
      <c r="MRD69" s="54"/>
      <c r="MRE69" s="54"/>
      <c r="MRF69" s="50"/>
      <c r="MRG69" s="55"/>
      <c r="MRH69" s="87"/>
      <c r="MRI69" s="55"/>
      <c r="MRJ69" s="55"/>
      <c r="MRK69" s="54"/>
      <c r="MRL69" s="54"/>
      <c r="MRM69" s="50"/>
      <c r="MRN69" s="55"/>
      <c r="MRO69" s="87"/>
      <c r="MRP69" s="55"/>
      <c r="MRQ69" s="55"/>
      <c r="MRR69" s="54"/>
      <c r="MRS69" s="54"/>
      <c r="MRT69" s="50"/>
      <c r="MRU69" s="55"/>
      <c r="MRV69" s="87"/>
      <c r="MRW69" s="55"/>
      <c r="MRX69" s="55"/>
      <c r="MRY69" s="54"/>
      <c r="MRZ69" s="54"/>
      <c r="MSA69" s="50"/>
      <c r="MSB69" s="55"/>
      <c r="MSC69" s="87"/>
      <c r="MSD69" s="55"/>
      <c r="MSE69" s="55"/>
      <c r="MSF69" s="54"/>
      <c r="MSG69" s="54"/>
      <c r="MSH69" s="50"/>
      <c r="MSI69" s="55"/>
      <c r="MSJ69" s="87"/>
      <c r="MSK69" s="55"/>
      <c r="MSL69" s="55"/>
      <c r="MSM69" s="54"/>
      <c r="MSN69" s="54"/>
      <c r="MSO69" s="50"/>
      <c r="MSP69" s="55"/>
      <c r="MSQ69" s="87"/>
      <c r="MSR69" s="55"/>
      <c r="MSS69" s="55"/>
      <c r="MST69" s="54"/>
      <c r="MSU69" s="54"/>
      <c r="MSV69" s="50"/>
      <c r="MSW69" s="55"/>
      <c r="MSX69" s="87"/>
      <c r="MSY69" s="55"/>
      <c r="MSZ69" s="55"/>
      <c r="MTA69" s="54"/>
      <c r="MTB69" s="54"/>
      <c r="MTC69" s="50"/>
      <c r="MTD69" s="55"/>
      <c r="MTE69" s="87"/>
      <c r="MTF69" s="55"/>
      <c r="MTG69" s="55"/>
      <c r="MTH69" s="54"/>
      <c r="MTI69" s="54"/>
      <c r="MTJ69" s="50"/>
      <c r="MTK69" s="55"/>
      <c r="MTL69" s="87"/>
      <c r="MTM69" s="55"/>
      <c r="MTN69" s="55"/>
      <c r="MTO69" s="54"/>
      <c r="MTP69" s="54"/>
      <c r="MTQ69" s="50"/>
      <c r="MTR69" s="55"/>
      <c r="MTS69" s="87"/>
      <c r="MTT69" s="55"/>
      <c r="MTU69" s="55"/>
      <c r="MTV69" s="54"/>
      <c r="MTW69" s="54"/>
      <c r="MTX69" s="50"/>
      <c r="MTY69" s="55"/>
      <c r="MTZ69" s="87"/>
      <c r="MUA69" s="55"/>
      <c r="MUB69" s="55"/>
      <c r="MUC69" s="54"/>
      <c r="MUD69" s="54"/>
      <c r="MUE69" s="50"/>
      <c r="MUF69" s="55"/>
      <c r="MUG69" s="87"/>
      <c r="MUH69" s="55"/>
      <c r="MUI69" s="55"/>
      <c r="MUJ69" s="54"/>
      <c r="MUK69" s="54"/>
      <c r="MUL69" s="50"/>
      <c r="MUM69" s="55"/>
      <c r="MUN69" s="87"/>
      <c r="MUO69" s="55"/>
      <c r="MUP69" s="55"/>
      <c r="MUQ69" s="54"/>
      <c r="MUR69" s="54"/>
      <c r="MUS69" s="50"/>
      <c r="MUT69" s="55"/>
      <c r="MUU69" s="87"/>
      <c r="MUV69" s="55"/>
      <c r="MUW69" s="55"/>
      <c r="MUX69" s="54"/>
      <c r="MUY69" s="54"/>
      <c r="MUZ69" s="50"/>
      <c r="MVA69" s="55"/>
      <c r="MVB69" s="87"/>
      <c r="MVC69" s="55"/>
      <c r="MVD69" s="55"/>
      <c r="MVE69" s="54"/>
      <c r="MVF69" s="54"/>
      <c r="MVG69" s="50"/>
      <c r="MVH69" s="55"/>
      <c r="MVI69" s="87"/>
      <c r="MVJ69" s="55"/>
      <c r="MVK69" s="55"/>
      <c r="MVL69" s="54"/>
      <c r="MVM69" s="54"/>
      <c r="MVN69" s="50"/>
      <c r="MVO69" s="55"/>
      <c r="MVP69" s="87"/>
      <c r="MVQ69" s="55"/>
      <c r="MVR69" s="55"/>
      <c r="MVS69" s="54"/>
      <c r="MVT69" s="54"/>
      <c r="MVU69" s="50"/>
      <c r="MVV69" s="55"/>
      <c r="MVW69" s="87"/>
      <c r="MVX69" s="55"/>
      <c r="MVY69" s="55"/>
      <c r="MVZ69" s="54"/>
      <c r="MWA69" s="54"/>
      <c r="MWB69" s="50"/>
      <c r="MWC69" s="55"/>
      <c r="MWD69" s="87"/>
      <c r="MWE69" s="55"/>
      <c r="MWF69" s="55"/>
      <c r="MWG69" s="54"/>
      <c r="MWH69" s="54"/>
      <c r="MWI69" s="50"/>
      <c r="MWJ69" s="55"/>
      <c r="MWK69" s="87"/>
      <c r="MWL69" s="55"/>
      <c r="MWM69" s="55"/>
      <c r="MWN69" s="54"/>
      <c r="MWO69" s="54"/>
      <c r="MWP69" s="50"/>
      <c r="MWQ69" s="55"/>
      <c r="MWR69" s="87"/>
      <c r="MWS69" s="55"/>
      <c r="MWT69" s="55"/>
      <c r="MWU69" s="54"/>
      <c r="MWV69" s="54"/>
      <c r="MWW69" s="50"/>
      <c r="MWX69" s="55"/>
      <c r="MWY69" s="87"/>
      <c r="MWZ69" s="55"/>
      <c r="MXA69" s="55"/>
      <c r="MXB69" s="54"/>
      <c r="MXC69" s="54"/>
      <c r="MXD69" s="50"/>
      <c r="MXE69" s="55"/>
      <c r="MXF69" s="87"/>
      <c r="MXG69" s="55"/>
      <c r="MXH69" s="55"/>
      <c r="MXI69" s="54"/>
      <c r="MXJ69" s="54"/>
      <c r="MXK69" s="50"/>
      <c r="MXL69" s="55"/>
      <c r="MXM69" s="87"/>
      <c r="MXN69" s="55"/>
      <c r="MXO69" s="55"/>
      <c r="MXP69" s="54"/>
      <c r="MXQ69" s="54"/>
      <c r="MXR69" s="50"/>
      <c r="MXS69" s="55"/>
      <c r="MXT69" s="87"/>
      <c r="MXU69" s="55"/>
      <c r="MXV69" s="55"/>
      <c r="MXW69" s="54"/>
      <c r="MXX69" s="54"/>
      <c r="MXY69" s="50"/>
      <c r="MXZ69" s="55"/>
      <c r="MYA69" s="87"/>
      <c r="MYB69" s="55"/>
      <c r="MYC69" s="55"/>
      <c r="MYD69" s="54"/>
      <c r="MYE69" s="54"/>
      <c r="MYF69" s="50"/>
      <c r="MYG69" s="55"/>
      <c r="MYH69" s="87"/>
      <c r="MYI69" s="55"/>
      <c r="MYJ69" s="55"/>
      <c r="MYK69" s="54"/>
      <c r="MYL69" s="54"/>
      <c r="MYM69" s="50"/>
      <c r="MYN69" s="55"/>
      <c r="MYO69" s="87"/>
      <c r="MYP69" s="55"/>
      <c r="MYQ69" s="55"/>
      <c r="MYR69" s="54"/>
      <c r="MYS69" s="54"/>
      <c r="MYT69" s="50"/>
      <c r="MYU69" s="55"/>
      <c r="MYV69" s="87"/>
      <c r="MYW69" s="55"/>
      <c r="MYX69" s="55"/>
      <c r="MYY69" s="54"/>
      <c r="MYZ69" s="54"/>
      <c r="MZA69" s="50"/>
      <c r="MZB69" s="55"/>
      <c r="MZC69" s="87"/>
      <c r="MZD69" s="55"/>
      <c r="MZE69" s="55"/>
      <c r="MZF69" s="54"/>
      <c r="MZG69" s="54"/>
      <c r="MZH69" s="50"/>
      <c r="MZI69" s="55"/>
      <c r="MZJ69" s="87"/>
      <c r="MZK69" s="55"/>
      <c r="MZL69" s="55"/>
      <c r="MZM69" s="54"/>
      <c r="MZN69" s="54"/>
      <c r="MZO69" s="50"/>
      <c r="MZP69" s="55"/>
      <c r="MZQ69" s="87"/>
      <c r="MZR69" s="55"/>
      <c r="MZS69" s="55"/>
      <c r="MZT69" s="54"/>
      <c r="MZU69" s="54"/>
      <c r="MZV69" s="50"/>
      <c r="MZW69" s="55"/>
      <c r="MZX69" s="87"/>
      <c r="MZY69" s="55"/>
      <c r="MZZ69" s="55"/>
      <c r="NAA69" s="54"/>
      <c r="NAB69" s="54"/>
      <c r="NAC69" s="50"/>
      <c r="NAD69" s="55"/>
      <c r="NAE69" s="87"/>
      <c r="NAF69" s="55"/>
      <c r="NAG69" s="55"/>
      <c r="NAH69" s="54"/>
      <c r="NAI69" s="54"/>
      <c r="NAJ69" s="50"/>
      <c r="NAK69" s="55"/>
      <c r="NAL69" s="87"/>
      <c r="NAM69" s="55"/>
      <c r="NAN69" s="55"/>
      <c r="NAO69" s="54"/>
      <c r="NAP69" s="54"/>
      <c r="NAQ69" s="50"/>
      <c r="NAR69" s="55"/>
      <c r="NAS69" s="87"/>
      <c r="NAT69" s="55"/>
      <c r="NAU69" s="55"/>
      <c r="NAV69" s="54"/>
      <c r="NAW69" s="54"/>
      <c r="NAX69" s="50"/>
      <c r="NAY69" s="55"/>
      <c r="NAZ69" s="87"/>
      <c r="NBA69" s="55"/>
      <c r="NBB69" s="55"/>
      <c r="NBC69" s="54"/>
      <c r="NBD69" s="54"/>
      <c r="NBE69" s="50"/>
      <c r="NBF69" s="55"/>
      <c r="NBG69" s="87"/>
      <c r="NBH69" s="55"/>
      <c r="NBI69" s="55"/>
      <c r="NBJ69" s="54"/>
      <c r="NBK69" s="54"/>
      <c r="NBL69" s="50"/>
      <c r="NBM69" s="55"/>
      <c r="NBN69" s="87"/>
      <c r="NBO69" s="55"/>
      <c r="NBP69" s="55"/>
      <c r="NBQ69" s="54"/>
      <c r="NBR69" s="54"/>
      <c r="NBS69" s="50"/>
      <c r="NBT69" s="55"/>
      <c r="NBU69" s="87"/>
      <c r="NBV69" s="55"/>
      <c r="NBW69" s="55"/>
      <c r="NBX69" s="54"/>
      <c r="NBY69" s="54"/>
      <c r="NBZ69" s="50"/>
      <c r="NCA69" s="55"/>
      <c r="NCB69" s="87"/>
      <c r="NCC69" s="55"/>
      <c r="NCD69" s="55"/>
      <c r="NCE69" s="54"/>
      <c r="NCF69" s="54"/>
      <c r="NCG69" s="50"/>
      <c r="NCH69" s="55"/>
      <c r="NCI69" s="87"/>
      <c r="NCJ69" s="55"/>
      <c r="NCK69" s="55"/>
      <c r="NCL69" s="54"/>
      <c r="NCM69" s="54"/>
      <c r="NCN69" s="50"/>
      <c r="NCO69" s="55"/>
      <c r="NCP69" s="87"/>
      <c r="NCQ69" s="55"/>
      <c r="NCR69" s="55"/>
      <c r="NCS69" s="54"/>
      <c r="NCT69" s="54"/>
      <c r="NCU69" s="50"/>
      <c r="NCV69" s="55"/>
      <c r="NCW69" s="87"/>
      <c r="NCX69" s="55"/>
      <c r="NCY69" s="55"/>
      <c r="NCZ69" s="54"/>
      <c r="NDA69" s="54"/>
      <c r="NDB69" s="50"/>
      <c r="NDC69" s="55"/>
      <c r="NDD69" s="87"/>
      <c r="NDE69" s="55"/>
      <c r="NDF69" s="55"/>
      <c r="NDG69" s="54"/>
      <c r="NDH69" s="54"/>
      <c r="NDI69" s="50"/>
      <c r="NDJ69" s="55"/>
      <c r="NDK69" s="87"/>
      <c r="NDL69" s="55"/>
      <c r="NDM69" s="55"/>
      <c r="NDN69" s="54"/>
      <c r="NDO69" s="54"/>
      <c r="NDP69" s="50"/>
      <c r="NDQ69" s="55"/>
      <c r="NDR69" s="87"/>
      <c r="NDS69" s="55"/>
      <c r="NDT69" s="55"/>
      <c r="NDU69" s="54"/>
      <c r="NDV69" s="54"/>
      <c r="NDW69" s="50"/>
      <c r="NDX69" s="55"/>
      <c r="NDY69" s="87"/>
      <c r="NDZ69" s="55"/>
      <c r="NEA69" s="55"/>
      <c r="NEB69" s="54"/>
      <c r="NEC69" s="54"/>
      <c r="NED69" s="50"/>
      <c r="NEE69" s="55"/>
      <c r="NEF69" s="87"/>
      <c r="NEG69" s="55"/>
      <c r="NEH69" s="55"/>
      <c r="NEI69" s="54"/>
      <c r="NEJ69" s="54"/>
      <c r="NEK69" s="50"/>
      <c r="NEL69" s="55"/>
      <c r="NEM69" s="87"/>
      <c r="NEN69" s="55"/>
      <c r="NEO69" s="55"/>
      <c r="NEP69" s="54"/>
      <c r="NEQ69" s="54"/>
      <c r="NER69" s="50"/>
      <c r="NES69" s="55"/>
      <c r="NET69" s="87"/>
      <c r="NEU69" s="55"/>
      <c r="NEV69" s="55"/>
      <c r="NEW69" s="54"/>
      <c r="NEX69" s="54"/>
      <c r="NEY69" s="50"/>
      <c r="NEZ69" s="55"/>
      <c r="NFA69" s="87"/>
      <c r="NFB69" s="55"/>
      <c r="NFC69" s="55"/>
      <c r="NFD69" s="54"/>
      <c r="NFE69" s="54"/>
      <c r="NFF69" s="50"/>
      <c r="NFG69" s="55"/>
      <c r="NFH69" s="87"/>
      <c r="NFI69" s="55"/>
      <c r="NFJ69" s="55"/>
      <c r="NFK69" s="54"/>
      <c r="NFL69" s="54"/>
      <c r="NFM69" s="50"/>
      <c r="NFN69" s="55"/>
      <c r="NFO69" s="87"/>
      <c r="NFP69" s="55"/>
      <c r="NFQ69" s="55"/>
      <c r="NFR69" s="54"/>
      <c r="NFS69" s="54"/>
      <c r="NFT69" s="50"/>
      <c r="NFU69" s="55"/>
      <c r="NFV69" s="87"/>
      <c r="NFW69" s="55"/>
      <c r="NFX69" s="55"/>
      <c r="NFY69" s="54"/>
      <c r="NFZ69" s="54"/>
      <c r="NGA69" s="50"/>
      <c r="NGB69" s="55"/>
      <c r="NGC69" s="87"/>
      <c r="NGD69" s="55"/>
      <c r="NGE69" s="55"/>
      <c r="NGF69" s="54"/>
      <c r="NGG69" s="54"/>
      <c r="NGH69" s="50"/>
      <c r="NGI69" s="55"/>
      <c r="NGJ69" s="87"/>
      <c r="NGK69" s="55"/>
      <c r="NGL69" s="55"/>
      <c r="NGM69" s="54"/>
      <c r="NGN69" s="54"/>
      <c r="NGO69" s="50"/>
      <c r="NGP69" s="55"/>
      <c r="NGQ69" s="87"/>
      <c r="NGR69" s="55"/>
      <c r="NGS69" s="55"/>
      <c r="NGT69" s="54"/>
      <c r="NGU69" s="54"/>
      <c r="NGV69" s="50"/>
      <c r="NGW69" s="55"/>
      <c r="NGX69" s="87"/>
      <c r="NGY69" s="55"/>
      <c r="NGZ69" s="55"/>
      <c r="NHA69" s="54"/>
      <c r="NHB69" s="54"/>
      <c r="NHC69" s="50"/>
      <c r="NHD69" s="55"/>
      <c r="NHE69" s="87"/>
      <c r="NHF69" s="55"/>
      <c r="NHG69" s="55"/>
      <c r="NHH69" s="54"/>
      <c r="NHI69" s="54"/>
      <c r="NHJ69" s="50"/>
      <c r="NHK69" s="55"/>
      <c r="NHL69" s="87"/>
      <c r="NHM69" s="55"/>
      <c r="NHN69" s="55"/>
      <c r="NHO69" s="54"/>
      <c r="NHP69" s="54"/>
      <c r="NHQ69" s="50"/>
      <c r="NHR69" s="55"/>
      <c r="NHS69" s="87"/>
      <c r="NHT69" s="55"/>
      <c r="NHU69" s="55"/>
      <c r="NHV69" s="54"/>
      <c r="NHW69" s="54"/>
      <c r="NHX69" s="50"/>
      <c r="NHY69" s="55"/>
      <c r="NHZ69" s="87"/>
      <c r="NIA69" s="55"/>
      <c r="NIB69" s="55"/>
      <c r="NIC69" s="54"/>
      <c r="NID69" s="54"/>
      <c r="NIE69" s="50"/>
      <c r="NIF69" s="55"/>
      <c r="NIG69" s="87"/>
      <c r="NIH69" s="55"/>
      <c r="NII69" s="55"/>
      <c r="NIJ69" s="54"/>
      <c r="NIK69" s="54"/>
      <c r="NIL69" s="50"/>
      <c r="NIM69" s="55"/>
      <c r="NIN69" s="87"/>
      <c r="NIO69" s="55"/>
      <c r="NIP69" s="55"/>
      <c r="NIQ69" s="54"/>
      <c r="NIR69" s="54"/>
      <c r="NIS69" s="50"/>
      <c r="NIT69" s="55"/>
      <c r="NIU69" s="87"/>
      <c r="NIV69" s="55"/>
      <c r="NIW69" s="55"/>
      <c r="NIX69" s="54"/>
      <c r="NIY69" s="54"/>
      <c r="NIZ69" s="50"/>
      <c r="NJA69" s="55"/>
      <c r="NJB69" s="87"/>
      <c r="NJC69" s="55"/>
      <c r="NJD69" s="55"/>
      <c r="NJE69" s="54"/>
      <c r="NJF69" s="54"/>
      <c r="NJG69" s="50"/>
      <c r="NJH69" s="55"/>
      <c r="NJI69" s="87"/>
      <c r="NJJ69" s="55"/>
      <c r="NJK69" s="55"/>
      <c r="NJL69" s="54"/>
      <c r="NJM69" s="54"/>
      <c r="NJN69" s="50"/>
      <c r="NJO69" s="55"/>
      <c r="NJP69" s="87"/>
      <c r="NJQ69" s="55"/>
      <c r="NJR69" s="55"/>
      <c r="NJS69" s="54"/>
      <c r="NJT69" s="54"/>
      <c r="NJU69" s="50"/>
      <c r="NJV69" s="55"/>
      <c r="NJW69" s="87"/>
      <c r="NJX69" s="55"/>
      <c r="NJY69" s="55"/>
      <c r="NJZ69" s="54"/>
      <c r="NKA69" s="54"/>
      <c r="NKB69" s="50"/>
      <c r="NKC69" s="55"/>
      <c r="NKD69" s="87"/>
      <c r="NKE69" s="55"/>
      <c r="NKF69" s="55"/>
      <c r="NKG69" s="54"/>
      <c r="NKH69" s="54"/>
      <c r="NKI69" s="50"/>
      <c r="NKJ69" s="55"/>
      <c r="NKK69" s="87"/>
      <c r="NKL69" s="55"/>
      <c r="NKM69" s="55"/>
      <c r="NKN69" s="54"/>
      <c r="NKO69" s="54"/>
      <c r="NKP69" s="50"/>
      <c r="NKQ69" s="55"/>
      <c r="NKR69" s="87"/>
      <c r="NKS69" s="55"/>
      <c r="NKT69" s="55"/>
      <c r="NKU69" s="54"/>
      <c r="NKV69" s="54"/>
      <c r="NKW69" s="50"/>
      <c r="NKX69" s="55"/>
      <c r="NKY69" s="87"/>
      <c r="NKZ69" s="55"/>
      <c r="NLA69" s="55"/>
      <c r="NLB69" s="54"/>
      <c r="NLC69" s="54"/>
      <c r="NLD69" s="50"/>
      <c r="NLE69" s="55"/>
      <c r="NLF69" s="87"/>
      <c r="NLG69" s="55"/>
      <c r="NLH69" s="55"/>
      <c r="NLI69" s="54"/>
      <c r="NLJ69" s="54"/>
      <c r="NLK69" s="50"/>
      <c r="NLL69" s="55"/>
      <c r="NLM69" s="87"/>
      <c r="NLN69" s="55"/>
      <c r="NLO69" s="55"/>
      <c r="NLP69" s="54"/>
      <c r="NLQ69" s="54"/>
      <c r="NLR69" s="50"/>
      <c r="NLS69" s="55"/>
      <c r="NLT69" s="87"/>
      <c r="NLU69" s="55"/>
      <c r="NLV69" s="55"/>
      <c r="NLW69" s="54"/>
      <c r="NLX69" s="54"/>
      <c r="NLY69" s="50"/>
      <c r="NLZ69" s="55"/>
      <c r="NMA69" s="87"/>
      <c r="NMB69" s="55"/>
      <c r="NMC69" s="55"/>
      <c r="NMD69" s="54"/>
      <c r="NME69" s="54"/>
      <c r="NMF69" s="50"/>
      <c r="NMG69" s="55"/>
      <c r="NMH69" s="87"/>
      <c r="NMI69" s="55"/>
      <c r="NMJ69" s="55"/>
      <c r="NMK69" s="54"/>
      <c r="NML69" s="54"/>
      <c r="NMM69" s="50"/>
      <c r="NMN69" s="55"/>
      <c r="NMO69" s="87"/>
      <c r="NMP69" s="55"/>
      <c r="NMQ69" s="55"/>
      <c r="NMR69" s="54"/>
      <c r="NMS69" s="54"/>
      <c r="NMT69" s="50"/>
      <c r="NMU69" s="55"/>
      <c r="NMV69" s="87"/>
      <c r="NMW69" s="55"/>
      <c r="NMX69" s="55"/>
      <c r="NMY69" s="54"/>
      <c r="NMZ69" s="54"/>
      <c r="NNA69" s="50"/>
      <c r="NNB69" s="55"/>
      <c r="NNC69" s="87"/>
      <c r="NND69" s="55"/>
      <c r="NNE69" s="55"/>
      <c r="NNF69" s="54"/>
      <c r="NNG69" s="54"/>
      <c r="NNH69" s="50"/>
      <c r="NNI69" s="55"/>
      <c r="NNJ69" s="87"/>
      <c r="NNK69" s="55"/>
      <c r="NNL69" s="55"/>
      <c r="NNM69" s="54"/>
      <c r="NNN69" s="54"/>
      <c r="NNO69" s="50"/>
      <c r="NNP69" s="55"/>
      <c r="NNQ69" s="87"/>
      <c r="NNR69" s="55"/>
      <c r="NNS69" s="55"/>
      <c r="NNT69" s="54"/>
      <c r="NNU69" s="54"/>
      <c r="NNV69" s="50"/>
      <c r="NNW69" s="55"/>
      <c r="NNX69" s="87"/>
      <c r="NNY69" s="55"/>
      <c r="NNZ69" s="55"/>
      <c r="NOA69" s="54"/>
      <c r="NOB69" s="54"/>
      <c r="NOC69" s="50"/>
      <c r="NOD69" s="55"/>
      <c r="NOE69" s="87"/>
      <c r="NOF69" s="55"/>
      <c r="NOG69" s="55"/>
      <c r="NOH69" s="54"/>
      <c r="NOI69" s="54"/>
      <c r="NOJ69" s="50"/>
      <c r="NOK69" s="55"/>
      <c r="NOL69" s="87"/>
      <c r="NOM69" s="55"/>
      <c r="NON69" s="55"/>
      <c r="NOO69" s="54"/>
      <c r="NOP69" s="54"/>
      <c r="NOQ69" s="50"/>
      <c r="NOR69" s="55"/>
      <c r="NOS69" s="87"/>
      <c r="NOT69" s="55"/>
      <c r="NOU69" s="55"/>
      <c r="NOV69" s="54"/>
      <c r="NOW69" s="54"/>
      <c r="NOX69" s="50"/>
      <c r="NOY69" s="55"/>
      <c r="NOZ69" s="87"/>
      <c r="NPA69" s="55"/>
      <c r="NPB69" s="55"/>
      <c r="NPC69" s="54"/>
      <c r="NPD69" s="54"/>
      <c r="NPE69" s="50"/>
      <c r="NPF69" s="55"/>
      <c r="NPG69" s="87"/>
      <c r="NPH69" s="55"/>
      <c r="NPI69" s="55"/>
      <c r="NPJ69" s="54"/>
      <c r="NPK69" s="54"/>
      <c r="NPL69" s="50"/>
      <c r="NPM69" s="55"/>
      <c r="NPN69" s="87"/>
      <c r="NPO69" s="55"/>
      <c r="NPP69" s="55"/>
      <c r="NPQ69" s="54"/>
      <c r="NPR69" s="54"/>
      <c r="NPS69" s="50"/>
      <c r="NPT69" s="55"/>
      <c r="NPU69" s="87"/>
      <c r="NPV69" s="55"/>
      <c r="NPW69" s="55"/>
      <c r="NPX69" s="54"/>
      <c r="NPY69" s="54"/>
      <c r="NPZ69" s="50"/>
      <c r="NQA69" s="55"/>
      <c r="NQB69" s="87"/>
      <c r="NQC69" s="55"/>
      <c r="NQD69" s="55"/>
      <c r="NQE69" s="54"/>
      <c r="NQF69" s="54"/>
      <c r="NQG69" s="50"/>
      <c r="NQH69" s="55"/>
      <c r="NQI69" s="87"/>
      <c r="NQJ69" s="55"/>
      <c r="NQK69" s="55"/>
      <c r="NQL69" s="54"/>
      <c r="NQM69" s="54"/>
      <c r="NQN69" s="50"/>
      <c r="NQO69" s="55"/>
      <c r="NQP69" s="87"/>
      <c r="NQQ69" s="55"/>
      <c r="NQR69" s="55"/>
      <c r="NQS69" s="54"/>
      <c r="NQT69" s="54"/>
      <c r="NQU69" s="50"/>
      <c r="NQV69" s="55"/>
      <c r="NQW69" s="87"/>
      <c r="NQX69" s="55"/>
      <c r="NQY69" s="55"/>
      <c r="NQZ69" s="54"/>
      <c r="NRA69" s="54"/>
      <c r="NRB69" s="50"/>
      <c r="NRC69" s="55"/>
      <c r="NRD69" s="87"/>
      <c r="NRE69" s="55"/>
      <c r="NRF69" s="55"/>
      <c r="NRG69" s="54"/>
      <c r="NRH69" s="54"/>
      <c r="NRI69" s="50"/>
      <c r="NRJ69" s="55"/>
      <c r="NRK69" s="87"/>
      <c r="NRL69" s="55"/>
      <c r="NRM69" s="55"/>
      <c r="NRN69" s="54"/>
      <c r="NRO69" s="54"/>
      <c r="NRP69" s="50"/>
      <c r="NRQ69" s="55"/>
      <c r="NRR69" s="87"/>
      <c r="NRS69" s="55"/>
      <c r="NRT69" s="55"/>
      <c r="NRU69" s="54"/>
      <c r="NRV69" s="54"/>
      <c r="NRW69" s="50"/>
      <c r="NRX69" s="55"/>
      <c r="NRY69" s="87"/>
      <c r="NRZ69" s="55"/>
      <c r="NSA69" s="55"/>
      <c r="NSB69" s="54"/>
      <c r="NSC69" s="54"/>
      <c r="NSD69" s="50"/>
      <c r="NSE69" s="55"/>
      <c r="NSF69" s="87"/>
      <c r="NSG69" s="55"/>
      <c r="NSH69" s="55"/>
      <c r="NSI69" s="54"/>
      <c r="NSJ69" s="54"/>
      <c r="NSK69" s="50"/>
      <c r="NSL69" s="55"/>
      <c r="NSM69" s="87"/>
      <c r="NSN69" s="55"/>
      <c r="NSO69" s="55"/>
      <c r="NSP69" s="54"/>
      <c r="NSQ69" s="54"/>
      <c r="NSR69" s="50"/>
      <c r="NSS69" s="55"/>
      <c r="NST69" s="87"/>
      <c r="NSU69" s="55"/>
      <c r="NSV69" s="55"/>
      <c r="NSW69" s="54"/>
      <c r="NSX69" s="54"/>
      <c r="NSY69" s="50"/>
      <c r="NSZ69" s="55"/>
      <c r="NTA69" s="87"/>
      <c r="NTB69" s="55"/>
      <c r="NTC69" s="55"/>
      <c r="NTD69" s="54"/>
      <c r="NTE69" s="54"/>
      <c r="NTF69" s="50"/>
      <c r="NTG69" s="55"/>
      <c r="NTH69" s="87"/>
      <c r="NTI69" s="55"/>
      <c r="NTJ69" s="55"/>
      <c r="NTK69" s="54"/>
      <c r="NTL69" s="54"/>
      <c r="NTM69" s="50"/>
      <c r="NTN69" s="55"/>
      <c r="NTO69" s="87"/>
      <c r="NTP69" s="55"/>
      <c r="NTQ69" s="55"/>
      <c r="NTR69" s="54"/>
      <c r="NTS69" s="54"/>
      <c r="NTT69" s="50"/>
      <c r="NTU69" s="55"/>
      <c r="NTV69" s="87"/>
      <c r="NTW69" s="55"/>
      <c r="NTX69" s="55"/>
      <c r="NTY69" s="54"/>
      <c r="NTZ69" s="54"/>
      <c r="NUA69" s="50"/>
      <c r="NUB69" s="55"/>
      <c r="NUC69" s="87"/>
      <c r="NUD69" s="55"/>
      <c r="NUE69" s="55"/>
      <c r="NUF69" s="54"/>
      <c r="NUG69" s="54"/>
      <c r="NUH69" s="50"/>
      <c r="NUI69" s="55"/>
      <c r="NUJ69" s="87"/>
      <c r="NUK69" s="55"/>
      <c r="NUL69" s="55"/>
      <c r="NUM69" s="54"/>
      <c r="NUN69" s="54"/>
      <c r="NUO69" s="50"/>
      <c r="NUP69" s="55"/>
      <c r="NUQ69" s="87"/>
      <c r="NUR69" s="55"/>
      <c r="NUS69" s="55"/>
      <c r="NUT69" s="54"/>
      <c r="NUU69" s="54"/>
      <c r="NUV69" s="50"/>
      <c r="NUW69" s="55"/>
      <c r="NUX69" s="87"/>
      <c r="NUY69" s="55"/>
      <c r="NUZ69" s="55"/>
      <c r="NVA69" s="54"/>
      <c r="NVB69" s="54"/>
      <c r="NVC69" s="50"/>
      <c r="NVD69" s="55"/>
      <c r="NVE69" s="87"/>
      <c r="NVF69" s="55"/>
      <c r="NVG69" s="55"/>
      <c r="NVH69" s="54"/>
      <c r="NVI69" s="54"/>
      <c r="NVJ69" s="50"/>
      <c r="NVK69" s="55"/>
      <c r="NVL69" s="87"/>
      <c r="NVM69" s="55"/>
      <c r="NVN69" s="55"/>
      <c r="NVO69" s="54"/>
      <c r="NVP69" s="54"/>
      <c r="NVQ69" s="50"/>
      <c r="NVR69" s="55"/>
      <c r="NVS69" s="87"/>
      <c r="NVT69" s="55"/>
      <c r="NVU69" s="55"/>
      <c r="NVV69" s="54"/>
      <c r="NVW69" s="54"/>
      <c r="NVX69" s="50"/>
      <c r="NVY69" s="55"/>
      <c r="NVZ69" s="87"/>
      <c r="NWA69" s="55"/>
      <c r="NWB69" s="55"/>
      <c r="NWC69" s="54"/>
      <c r="NWD69" s="54"/>
      <c r="NWE69" s="50"/>
      <c r="NWF69" s="55"/>
      <c r="NWG69" s="87"/>
      <c r="NWH69" s="55"/>
      <c r="NWI69" s="55"/>
      <c r="NWJ69" s="54"/>
      <c r="NWK69" s="54"/>
      <c r="NWL69" s="50"/>
      <c r="NWM69" s="55"/>
      <c r="NWN69" s="87"/>
      <c r="NWO69" s="55"/>
      <c r="NWP69" s="55"/>
      <c r="NWQ69" s="54"/>
      <c r="NWR69" s="54"/>
      <c r="NWS69" s="50"/>
      <c r="NWT69" s="55"/>
      <c r="NWU69" s="87"/>
      <c r="NWV69" s="55"/>
      <c r="NWW69" s="55"/>
      <c r="NWX69" s="54"/>
      <c r="NWY69" s="54"/>
      <c r="NWZ69" s="50"/>
      <c r="NXA69" s="55"/>
      <c r="NXB69" s="87"/>
      <c r="NXC69" s="55"/>
      <c r="NXD69" s="55"/>
      <c r="NXE69" s="54"/>
      <c r="NXF69" s="54"/>
      <c r="NXG69" s="50"/>
      <c r="NXH69" s="55"/>
      <c r="NXI69" s="87"/>
      <c r="NXJ69" s="55"/>
      <c r="NXK69" s="55"/>
      <c r="NXL69" s="54"/>
      <c r="NXM69" s="54"/>
      <c r="NXN69" s="50"/>
      <c r="NXO69" s="55"/>
      <c r="NXP69" s="87"/>
      <c r="NXQ69" s="55"/>
      <c r="NXR69" s="55"/>
      <c r="NXS69" s="54"/>
      <c r="NXT69" s="54"/>
      <c r="NXU69" s="50"/>
      <c r="NXV69" s="55"/>
      <c r="NXW69" s="87"/>
      <c r="NXX69" s="55"/>
      <c r="NXY69" s="55"/>
      <c r="NXZ69" s="54"/>
      <c r="NYA69" s="54"/>
      <c r="NYB69" s="50"/>
      <c r="NYC69" s="55"/>
      <c r="NYD69" s="87"/>
      <c r="NYE69" s="55"/>
      <c r="NYF69" s="55"/>
      <c r="NYG69" s="54"/>
      <c r="NYH69" s="54"/>
      <c r="NYI69" s="50"/>
      <c r="NYJ69" s="55"/>
      <c r="NYK69" s="87"/>
      <c r="NYL69" s="55"/>
      <c r="NYM69" s="55"/>
      <c r="NYN69" s="54"/>
      <c r="NYO69" s="54"/>
      <c r="NYP69" s="50"/>
      <c r="NYQ69" s="55"/>
      <c r="NYR69" s="87"/>
      <c r="NYS69" s="55"/>
      <c r="NYT69" s="55"/>
      <c r="NYU69" s="54"/>
      <c r="NYV69" s="54"/>
      <c r="NYW69" s="50"/>
      <c r="NYX69" s="55"/>
      <c r="NYY69" s="87"/>
      <c r="NYZ69" s="55"/>
      <c r="NZA69" s="55"/>
      <c r="NZB69" s="54"/>
      <c r="NZC69" s="54"/>
      <c r="NZD69" s="50"/>
      <c r="NZE69" s="55"/>
      <c r="NZF69" s="87"/>
      <c r="NZG69" s="55"/>
      <c r="NZH69" s="55"/>
      <c r="NZI69" s="54"/>
      <c r="NZJ69" s="54"/>
      <c r="NZK69" s="50"/>
      <c r="NZL69" s="55"/>
      <c r="NZM69" s="87"/>
      <c r="NZN69" s="55"/>
      <c r="NZO69" s="55"/>
      <c r="NZP69" s="54"/>
      <c r="NZQ69" s="54"/>
      <c r="NZR69" s="50"/>
      <c r="NZS69" s="55"/>
      <c r="NZT69" s="87"/>
      <c r="NZU69" s="55"/>
      <c r="NZV69" s="55"/>
      <c r="NZW69" s="54"/>
      <c r="NZX69" s="54"/>
      <c r="NZY69" s="50"/>
      <c r="NZZ69" s="55"/>
      <c r="OAA69" s="87"/>
      <c r="OAB69" s="55"/>
      <c r="OAC69" s="55"/>
      <c r="OAD69" s="54"/>
      <c r="OAE69" s="54"/>
      <c r="OAF69" s="50"/>
      <c r="OAG69" s="55"/>
      <c r="OAH69" s="87"/>
      <c r="OAI69" s="55"/>
      <c r="OAJ69" s="55"/>
      <c r="OAK69" s="54"/>
      <c r="OAL69" s="54"/>
      <c r="OAM69" s="50"/>
      <c r="OAN69" s="55"/>
      <c r="OAO69" s="87"/>
      <c r="OAP69" s="55"/>
      <c r="OAQ69" s="55"/>
      <c r="OAR69" s="54"/>
      <c r="OAS69" s="54"/>
      <c r="OAT69" s="50"/>
      <c r="OAU69" s="55"/>
      <c r="OAV69" s="87"/>
      <c r="OAW69" s="55"/>
      <c r="OAX69" s="55"/>
      <c r="OAY69" s="54"/>
      <c r="OAZ69" s="54"/>
      <c r="OBA69" s="50"/>
      <c r="OBB69" s="55"/>
      <c r="OBC69" s="87"/>
      <c r="OBD69" s="55"/>
      <c r="OBE69" s="55"/>
      <c r="OBF69" s="54"/>
      <c r="OBG69" s="54"/>
      <c r="OBH69" s="50"/>
      <c r="OBI69" s="55"/>
      <c r="OBJ69" s="87"/>
      <c r="OBK69" s="55"/>
      <c r="OBL69" s="55"/>
      <c r="OBM69" s="54"/>
      <c r="OBN69" s="54"/>
      <c r="OBO69" s="50"/>
      <c r="OBP69" s="55"/>
      <c r="OBQ69" s="87"/>
      <c r="OBR69" s="55"/>
      <c r="OBS69" s="55"/>
      <c r="OBT69" s="54"/>
      <c r="OBU69" s="54"/>
      <c r="OBV69" s="50"/>
      <c r="OBW69" s="55"/>
      <c r="OBX69" s="87"/>
      <c r="OBY69" s="55"/>
      <c r="OBZ69" s="55"/>
      <c r="OCA69" s="54"/>
      <c r="OCB69" s="54"/>
      <c r="OCC69" s="50"/>
      <c r="OCD69" s="55"/>
      <c r="OCE69" s="87"/>
      <c r="OCF69" s="55"/>
      <c r="OCG69" s="55"/>
      <c r="OCH69" s="54"/>
      <c r="OCI69" s="54"/>
      <c r="OCJ69" s="50"/>
      <c r="OCK69" s="55"/>
      <c r="OCL69" s="87"/>
      <c r="OCM69" s="55"/>
      <c r="OCN69" s="55"/>
      <c r="OCO69" s="54"/>
      <c r="OCP69" s="54"/>
      <c r="OCQ69" s="50"/>
      <c r="OCR69" s="55"/>
      <c r="OCS69" s="87"/>
      <c r="OCT69" s="55"/>
      <c r="OCU69" s="55"/>
      <c r="OCV69" s="54"/>
      <c r="OCW69" s="54"/>
      <c r="OCX69" s="50"/>
      <c r="OCY69" s="55"/>
      <c r="OCZ69" s="87"/>
      <c r="ODA69" s="55"/>
      <c r="ODB69" s="55"/>
      <c r="ODC69" s="54"/>
      <c r="ODD69" s="54"/>
      <c r="ODE69" s="50"/>
      <c r="ODF69" s="55"/>
      <c r="ODG69" s="87"/>
      <c r="ODH69" s="55"/>
      <c r="ODI69" s="55"/>
      <c r="ODJ69" s="54"/>
      <c r="ODK69" s="54"/>
      <c r="ODL69" s="50"/>
      <c r="ODM69" s="55"/>
      <c r="ODN69" s="87"/>
      <c r="ODO69" s="55"/>
      <c r="ODP69" s="55"/>
      <c r="ODQ69" s="54"/>
      <c r="ODR69" s="54"/>
      <c r="ODS69" s="50"/>
      <c r="ODT69" s="55"/>
      <c r="ODU69" s="87"/>
      <c r="ODV69" s="55"/>
      <c r="ODW69" s="55"/>
      <c r="ODX69" s="54"/>
      <c r="ODY69" s="54"/>
      <c r="ODZ69" s="50"/>
      <c r="OEA69" s="55"/>
      <c r="OEB69" s="87"/>
      <c r="OEC69" s="55"/>
      <c r="OED69" s="55"/>
      <c r="OEE69" s="54"/>
      <c r="OEF69" s="54"/>
      <c r="OEG69" s="50"/>
      <c r="OEH69" s="55"/>
      <c r="OEI69" s="87"/>
      <c r="OEJ69" s="55"/>
      <c r="OEK69" s="55"/>
      <c r="OEL69" s="54"/>
      <c r="OEM69" s="54"/>
      <c r="OEN69" s="50"/>
      <c r="OEO69" s="55"/>
      <c r="OEP69" s="87"/>
      <c r="OEQ69" s="55"/>
      <c r="OER69" s="55"/>
      <c r="OES69" s="54"/>
      <c r="OET69" s="54"/>
      <c r="OEU69" s="50"/>
      <c r="OEV69" s="55"/>
      <c r="OEW69" s="87"/>
      <c r="OEX69" s="55"/>
      <c r="OEY69" s="55"/>
      <c r="OEZ69" s="54"/>
      <c r="OFA69" s="54"/>
      <c r="OFB69" s="50"/>
      <c r="OFC69" s="55"/>
      <c r="OFD69" s="87"/>
      <c r="OFE69" s="55"/>
      <c r="OFF69" s="55"/>
      <c r="OFG69" s="54"/>
      <c r="OFH69" s="54"/>
      <c r="OFI69" s="50"/>
      <c r="OFJ69" s="55"/>
      <c r="OFK69" s="87"/>
      <c r="OFL69" s="55"/>
      <c r="OFM69" s="55"/>
      <c r="OFN69" s="54"/>
      <c r="OFO69" s="54"/>
      <c r="OFP69" s="50"/>
      <c r="OFQ69" s="55"/>
      <c r="OFR69" s="87"/>
      <c r="OFS69" s="55"/>
      <c r="OFT69" s="55"/>
      <c r="OFU69" s="54"/>
      <c r="OFV69" s="54"/>
      <c r="OFW69" s="50"/>
      <c r="OFX69" s="55"/>
      <c r="OFY69" s="87"/>
      <c r="OFZ69" s="55"/>
      <c r="OGA69" s="55"/>
      <c r="OGB69" s="54"/>
      <c r="OGC69" s="54"/>
      <c r="OGD69" s="50"/>
      <c r="OGE69" s="55"/>
      <c r="OGF69" s="87"/>
      <c r="OGG69" s="55"/>
      <c r="OGH69" s="55"/>
      <c r="OGI69" s="54"/>
      <c r="OGJ69" s="54"/>
      <c r="OGK69" s="50"/>
      <c r="OGL69" s="55"/>
      <c r="OGM69" s="87"/>
      <c r="OGN69" s="55"/>
      <c r="OGO69" s="55"/>
      <c r="OGP69" s="54"/>
      <c r="OGQ69" s="54"/>
      <c r="OGR69" s="50"/>
      <c r="OGS69" s="55"/>
      <c r="OGT69" s="87"/>
      <c r="OGU69" s="55"/>
      <c r="OGV69" s="55"/>
      <c r="OGW69" s="54"/>
      <c r="OGX69" s="54"/>
      <c r="OGY69" s="50"/>
      <c r="OGZ69" s="55"/>
      <c r="OHA69" s="87"/>
      <c r="OHB69" s="55"/>
      <c r="OHC69" s="55"/>
      <c r="OHD69" s="54"/>
      <c r="OHE69" s="54"/>
      <c r="OHF69" s="50"/>
      <c r="OHG69" s="55"/>
      <c r="OHH69" s="87"/>
      <c r="OHI69" s="55"/>
      <c r="OHJ69" s="55"/>
      <c r="OHK69" s="54"/>
      <c r="OHL69" s="54"/>
      <c r="OHM69" s="50"/>
      <c r="OHN69" s="55"/>
      <c r="OHO69" s="87"/>
      <c r="OHP69" s="55"/>
      <c r="OHQ69" s="55"/>
      <c r="OHR69" s="54"/>
      <c r="OHS69" s="54"/>
      <c r="OHT69" s="50"/>
      <c r="OHU69" s="55"/>
      <c r="OHV69" s="87"/>
      <c r="OHW69" s="55"/>
      <c r="OHX69" s="55"/>
      <c r="OHY69" s="54"/>
      <c r="OHZ69" s="54"/>
      <c r="OIA69" s="50"/>
      <c r="OIB69" s="55"/>
      <c r="OIC69" s="87"/>
      <c r="OID69" s="55"/>
      <c r="OIE69" s="55"/>
      <c r="OIF69" s="54"/>
      <c r="OIG69" s="54"/>
      <c r="OIH69" s="50"/>
      <c r="OII69" s="55"/>
      <c r="OIJ69" s="87"/>
      <c r="OIK69" s="55"/>
      <c r="OIL69" s="55"/>
      <c r="OIM69" s="54"/>
      <c r="OIN69" s="54"/>
      <c r="OIO69" s="50"/>
      <c r="OIP69" s="55"/>
      <c r="OIQ69" s="87"/>
      <c r="OIR69" s="55"/>
      <c r="OIS69" s="55"/>
      <c r="OIT69" s="54"/>
      <c r="OIU69" s="54"/>
      <c r="OIV69" s="50"/>
      <c r="OIW69" s="55"/>
      <c r="OIX69" s="87"/>
      <c r="OIY69" s="55"/>
      <c r="OIZ69" s="55"/>
      <c r="OJA69" s="54"/>
      <c r="OJB69" s="54"/>
      <c r="OJC69" s="50"/>
      <c r="OJD69" s="55"/>
      <c r="OJE69" s="87"/>
      <c r="OJF69" s="55"/>
      <c r="OJG69" s="55"/>
      <c r="OJH69" s="54"/>
      <c r="OJI69" s="54"/>
      <c r="OJJ69" s="50"/>
      <c r="OJK69" s="55"/>
      <c r="OJL69" s="87"/>
      <c r="OJM69" s="55"/>
      <c r="OJN69" s="55"/>
      <c r="OJO69" s="54"/>
      <c r="OJP69" s="54"/>
      <c r="OJQ69" s="50"/>
      <c r="OJR69" s="55"/>
      <c r="OJS69" s="87"/>
      <c r="OJT69" s="55"/>
      <c r="OJU69" s="55"/>
      <c r="OJV69" s="54"/>
      <c r="OJW69" s="54"/>
      <c r="OJX69" s="50"/>
      <c r="OJY69" s="55"/>
      <c r="OJZ69" s="87"/>
      <c r="OKA69" s="55"/>
      <c r="OKB69" s="55"/>
      <c r="OKC69" s="54"/>
      <c r="OKD69" s="54"/>
      <c r="OKE69" s="50"/>
      <c r="OKF69" s="55"/>
      <c r="OKG69" s="87"/>
      <c r="OKH69" s="55"/>
      <c r="OKI69" s="55"/>
      <c r="OKJ69" s="54"/>
      <c r="OKK69" s="54"/>
      <c r="OKL69" s="50"/>
      <c r="OKM69" s="55"/>
      <c r="OKN69" s="87"/>
      <c r="OKO69" s="55"/>
      <c r="OKP69" s="55"/>
      <c r="OKQ69" s="54"/>
      <c r="OKR69" s="54"/>
      <c r="OKS69" s="50"/>
      <c r="OKT69" s="55"/>
      <c r="OKU69" s="87"/>
      <c r="OKV69" s="55"/>
      <c r="OKW69" s="55"/>
      <c r="OKX69" s="54"/>
      <c r="OKY69" s="54"/>
      <c r="OKZ69" s="50"/>
      <c r="OLA69" s="55"/>
      <c r="OLB69" s="87"/>
      <c r="OLC69" s="55"/>
      <c r="OLD69" s="55"/>
      <c r="OLE69" s="54"/>
      <c r="OLF69" s="54"/>
      <c r="OLG69" s="50"/>
      <c r="OLH69" s="55"/>
      <c r="OLI69" s="87"/>
      <c r="OLJ69" s="55"/>
      <c r="OLK69" s="55"/>
      <c r="OLL69" s="54"/>
      <c r="OLM69" s="54"/>
      <c r="OLN69" s="50"/>
      <c r="OLO69" s="55"/>
      <c r="OLP69" s="87"/>
      <c r="OLQ69" s="55"/>
      <c r="OLR69" s="55"/>
      <c r="OLS69" s="54"/>
      <c r="OLT69" s="54"/>
      <c r="OLU69" s="50"/>
      <c r="OLV69" s="55"/>
      <c r="OLW69" s="87"/>
      <c r="OLX69" s="55"/>
      <c r="OLY69" s="55"/>
      <c r="OLZ69" s="54"/>
      <c r="OMA69" s="54"/>
      <c r="OMB69" s="50"/>
      <c r="OMC69" s="55"/>
      <c r="OMD69" s="87"/>
      <c r="OME69" s="55"/>
      <c r="OMF69" s="55"/>
      <c r="OMG69" s="54"/>
      <c r="OMH69" s="54"/>
      <c r="OMI69" s="50"/>
      <c r="OMJ69" s="55"/>
      <c r="OMK69" s="87"/>
      <c r="OML69" s="55"/>
      <c r="OMM69" s="55"/>
      <c r="OMN69" s="54"/>
      <c r="OMO69" s="54"/>
      <c r="OMP69" s="50"/>
      <c r="OMQ69" s="55"/>
      <c r="OMR69" s="87"/>
      <c r="OMS69" s="55"/>
      <c r="OMT69" s="55"/>
      <c r="OMU69" s="54"/>
      <c r="OMV69" s="54"/>
      <c r="OMW69" s="50"/>
      <c r="OMX69" s="55"/>
      <c r="OMY69" s="87"/>
      <c r="OMZ69" s="55"/>
      <c r="ONA69" s="55"/>
      <c r="ONB69" s="54"/>
      <c r="ONC69" s="54"/>
      <c r="OND69" s="50"/>
      <c r="ONE69" s="55"/>
      <c r="ONF69" s="87"/>
      <c r="ONG69" s="55"/>
      <c r="ONH69" s="55"/>
      <c r="ONI69" s="54"/>
      <c r="ONJ69" s="54"/>
      <c r="ONK69" s="50"/>
      <c r="ONL69" s="55"/>
      <c r="ONM69" s="87"/>
      <c r="ONN69" s="55"/>
      <c r="ONO69" s="55"/>
      <c r="ONP69" s="54"/>
      <c r="ONQ69" s="54"/>
      <c r="ONR69" s="50"/>
      <c r="ONS69" s="55"/>
      <c r="ONT69" s="87"/>
      <c r="ONU69" s="55"/>
      <c r="ONV69" s="55"/>
      <c r="ONW69" s="54"/>
      <c r="ONX69" s="54"/>
      <c r="ONY69" s="50"/>
      <c r="ONZ69" s="55"/>
      <c r="OOA69" s="87"/>
      <c r="OOB69" s="55"/>
      <c r="OOC69" s="55"/>
      <c r="OOD69" s="54"/>
      <c r="OOE69" s="54"/>
      <c r="OOF69" s="50"/>
      <c r="OOG69" s="55"/>
      <c r="OOH69" s="87"/>
      <c r="OOI69" s="55"/>
      <c r="OOJ69" s="55"/>
      <c r="OOK69" s="54"/>
      <c r="OOL69" s="54"/>
      <c r="OOM69" s="50"/>
      <c r="OON69" s="55"/>
      <c r="OOO69" s="87"/>
      <c r="OOP69" s="55"/>
      <c r="OOQ69" s="55"/>
      <c r="OOR69" s="54"/>
      <c r="OOS69" s="54"/>
      <c r="OOT69" s="50"/>
      <c r="OOU69" s="55"/>
      <c r="OOV69" s="87"/>
      <c r="OOW69" s="55"/>
      <c r="OOX69" s="55"/>
      <c r="OOY69" s="54"/>
      <c r="OOZ69" s="54"/>
      <c r="OPA69" s="50"/>
      <c r="OPB69" s="55"/>
      <c r="OPC69" s="87"/>
      <c r="OPD69" s="55"/>
      <c r="OPE69" s="55"/>
      <c r="OPF69" s="54"/>
      <c r="OPG69" s="54"/>
      <c r="OPH69" s="50"/>
      <c r="OPI69" s="55"/>
      <c r="OPJ69" s="87"/>
      <c r="OPK69" s="55"/>
      <c r="OPL69" s="55"/>
      <c r="OPM69" s="54"/>
      <c r="OPN69" s="54"/>
      <c r="OPO69" s="50"/>
      <c r="OPP69" s="55"/>
      <c r="OPQ69" s="87"/>
      <c r="OPR69" s="55"/>
      <c r="OPS69" s="55"/>
      <c r="OPT69" s="54"/>
      <c r="OPU69" s="54"/>
      <c r="OPV69" s="50"/>
      <c r="OPW69" s="55"/>
      <c r="OPX69" s="87"/>
      <c r="OPY69" s="55"/>
      <c r="OPZ69" s="55"/>
      <c r="OQA69" s="54"/>
      <c r="OQB69" s="54"/>
      <c r="OQC69" s="50"/>
      <c r="OQD69" s="55"/>
      <c r="OQE69" s="87"/>
      <c r="OQF69" s="55"/>
      <c r="OQG69" s="55"/>
      <c r="OQH69" s="54"/>
      <c r="OQI69" s="54"/>
      <c r="OQJ69" s="50"/>
      <c r="OQK69" s="55"/>
      <c r="OQL69" s="87"/>
      <c r="OQM69" s="55"/>
      <c r="OQN69" s="55"/>
      <c r="OQO69" s="54"/>
      <c r="OQP69" s="54"/>
      <c r="OQQ69" s="50"/>
      <c r="OQR69" s="55"/>
      <c r="OQS69" s="87"/>
      <c r="OQT69" s="55"/>
      <c r="OQU69" s="55"/>
      <c r="OQV69" s="54"/>
      <c r="OQW69" s="54"/>
      <c r="OQX69" s="50"/>
      <c r="OQY69" s="55"/>
      <c r="OQZ69" s="87"/>
      <c r="ORA69" s="55"/>
      <c r="ORB69" s="55"/>
      <c r="ORC69" s="54"/>
      <c r="ORD69" s="54"/>
      <c r="ORE69" s="50"/>
      <c r="ORF69" s="55"/>
      <c r="ORG69" s="87"/>
      <c r="ORH69" s="55"/>
      <c r="ORI69" s="55"/>
      <c r="ORJ69" s="54"/>
      <c r="ORK69" s="54"/>
      <c r="ORL69" s="50"/>
      <c r="ORM69" s="55"/>
      <c r="ORN69" s="87"/>
      <c r="ORO69" s="55"/>
      <c r="ORP69" s="55"/>
      <c r="ORQ69" s="54"/>
      <c r="ORR69" s="54"/>
      <c r="ORS69" s="50"/>
      <c r="ORT69" s="55"/>
      <c r="ORU69" s="87"/>
      <c r="ORV69" s="55"/>
      <c r="ORW69" s="55"/>
      <c r="ORX69" s="54"/>
      <c r="ORY69" s="54"/>
      <c r="ORZ69" s="50"/>
      <c r="OSA69" s="55"/>
      <c r="OSB69" s="87"/>
      <c r="OSC69" s="55"/>
      <c r="OSD69" s="55"/>
      <c r="OSE69" s="54"/>
      <c r="OSF69" s="54"/>
      <c r="OSG69" s="50"/>
      <c r="OSH69" s="55"/>
      <c r="OSI69" s="87"/>
      <c r="OSJ69" s="55"/>
      <c r="OSK69" s="55"/>
      <c r="OSL69" s="54"/>
      <c r="OSM69" s="54"/>
      <c r="OSN69" s="50"/>
      <c r="OSO69" s="55"/>
      <c r="OSP69" s="87"/>
      <c r="OSQ69" s="55"/>
      <c r="OSR69" s="55"/>
      <c r="OSS69" s="54"/>
      <c r="OST69" s="54"/>
      <c r="OSU69" s="50"/>
      <c r="OSV69" s="55"/>
      <c r="OSW69" s="87"/>
      <c r="OSX69" s="55"/>
      <c r="OSY69" s="55"/>
      <c r="OSZ69" s="54"/>
      <c r="OTA69" s="54"/>
      <c r="OTB69" s="50"/>
      <c r="OTC69" s="55"/>
      <c r="OTD69" s="87"/>
      <c r="OTE69" s="55"/>
      <c r="OTF69" s="55"/>
      <c r="OTG69" s="54"/>
      <c r="OTH69" s="54"/>
      <c r="OTI69" s="50"/>
      <c r="OTJ69" s="55"/>
      <c r="OTK69" s="87"/>
      <c r="OTL69" s="55"/>
      <c r="OTM69" s="55"/>
      <c r="OTN69" s="54"/>
      <c r="OTO69" s="54"/>
      <c r="OTP69" s="50"/>
      <c r="OTQ69" s="55"/>
      <c r="OTR69" s="87"/>
      <c r="OTS69" s="55"/>
      <c r="OTT69" s="55"/>
      <c r="OTU69" s="54"/>
      <c r="OTV69" s="54"/>
      <c r="OTW69" s="50"/>
      <c r="OTX69" s="55"/>
      <c r="OTY69" s="87"/>
      <c r="OTZ69" s="55"/>
      <c r="OUA69" s="55"/>
      <c r="OUB69" s="54"/>
      <c r="OUC69" s="54"/>
      <c r="OUD69" s="50"/>
      <c r="OUE69" s="55"/>
      <c r="OUF69" s="87"/>
      <c r="OUG69" s="55"/>
      <c r="OUH69" s="55"/>
      <c r="OUI69" s="54"/>
      <c r="OUJ69" s="54"/>
      <c r="OUK69" s="50"/>
      <c r="OUL69" s="55"/>
      <c r="OUM69" s="87"/>
      <c r="OUN69" s="55"/>
      <c r="OUO69" s="55"/>
      <c r="OUP69" s="54"/>
      <c r="OUQ69" s="54"/>
      <c r="OUR69" s="50"/>
      <c r="OUS69" s="55"/>
      <c r="OUT69" s="87"/>
      <c r="OUU69" s="55"/>
      <c r="OUV69" s="55"/>
      <c r="OUW69" s="54"/>
      <c r="OUX69" s="54"/>
      <c r="OUY69" s="50"/>
      <c r="OUZ69" s="55"/>
      <c r="OVA69" s="87"/>
      <c r="OVB69" s="55"/>
      <c r="OVC69" s="55"/>
      <c r="OVD69" s="54"/>
      <c r="OVE69" s="54"/>
      <c r="OVF69" s="50"/>
      <c r="OVG69" s="55"/>
      <c r="OVH69" s="87"/>
      <c r="OVI69" s="55"/>
      <c r="OVJ69" s="55"/>
      <c r="OVK69" s="54"/>
      <c r="OVL69" s="54"/>
      <c r="OVM69" s="50"/>
      <c r="OVN69" s="55"/>
      <c r="OVO69" s="87"/>
      <c r="OVP69" s="55"/>
      <c r="OVQ69" s="55"/>
      <c r="OVR69" s="54"/>
      <c r="OVS69" s="54"/>
      <c r="OVT69" s="50"/>
      <c r="OVU69" s="55"/>
      <c r="OVV69" s="87"/>
      <c r="OVW69" s="55"/>
      <c r="OVX69" s="55"/>
      <c r="OVY69" s="54"/>
      <c r="OVZ69" s="54"/>
      <c r="OWA69" s="50"/>
      <c r="OWB69" s="55"/>
      <c r="OWC69" s="87"/>
      <c r="OWD69" s="55"/>
      <c r="OWE69" s="55"/>
      <c r="OWF69" s="54"/>
      <c r="OWG69" s="54"/>
      <c r="OWH69" s="50"/>
      <c r="OWI69" s="55"/>
      <c r="OWJ69" s="87"/>
      <c r="OWK69" s="55"/>
      <c r="OWL69" s="55"/>
      <c r="OWM69" s="54"/>
      <c r="OWN69" s="54"/>
      <c r="OWO69" s="50"/>
      <c r="OWP69" s="55"/>
      <c r="OWQ69" s="87"/>
      <c r="OWR69" s="55"/>
      <c r="OWS69" s="55"/>
      <c r="OWT69" s="54"/>
      <c r="OWU69" s="54"/>
      <c r="OWV69" s="50"/>
      <c r="OWW69" s="55"/>
      <c r="OWX69" s="87"/>
      <c r="OWY69" s="55"/>
      <c r="OWZ69" s="55"/>
      <c r="OXA69" s="54"/>
      <c r="OXB69" s="54"/>
      <c r="OXC69" s="50"/>
      <c r="OXD69" s="55"/>
      <c r="OXE69" s="87"/>
      <c r="OXF69" s="55"/>
      <c r="OXG69" s="55"/>
      <c r="OXH69" s="54"/>
      <c r="OXI69" s="54"/>
      <c r="OXJ69" s="50"/>
      <c r="OXK69" s="55"/>
      <c r="OXL69" s="87"/>
      <c r="OXM69" s="55"/>
      <c r="OXN69" s="55"/>
      <c r="OXO69" s="54"/>
      <c r="OXP69" s="54"/>
      <c r="OXQ69" s="50"/>
      <c r="OXR69" s="55"/>
      <c r="OXS69" s="87"/>
      <c r="OXT69" s="55"/>
      <c r="OXU69" s="55"/>
      <c r="OXV69" s="54"/>
      <c r="OXW69" s="54"/>
      <c r="OXX69" s="50"/>
      <c r="OXY69" s="55"/>
      <c r="OXZ69" s="87"/>
      <c r="OYA69" s="55"/>
      <c r="OYB69" s="55"/>
      <c r="OYC69" s="54"/>
      <c r="OYD69" s="54"/>
      <c r="OYE69" s="50"/>
      <c r="OYF69" s="55"/>
      <c r="OYG69" s="87"/>
      <c r="OYH69" s="55"/>
      <c r="OYI69" s="55"/>
      <c r="OYJ69" s="54"/>
      <c r="OYK69" s="54"/>
      <c r="OYL69" s="50"/>
      <c r="OYM69" s="55"/>
      <c r="OYN69" s="87"/>
      <c r="OYO69" s="55"/>
      <c r="OYP69" s="55"/>
      <c r="OYQ69" s="54"/>
      <c r="OYR69" s="54"/>
      <c r="OYS69" s="50"/>
      <c r="OYT69" s="55"/>
      <c r="OYU69" s="87"/>
      <c r="OYV69" s="55"/>
      <c r="OYW69" s="55"/>
      <c r="OYX69" s="54"/>
      <c r="OYY69" s="54"/>
      <c r="OYZ69" s="50"/>
      <c r="OZA69" s="55"/>
      <c r="OZB69" s="87"/>
      <c r="OZC69" s="55"/>
      <c r="OZD69" s="55"/>
      <c r="OZE69" s="54"/>
      <c r="OZF69" s="54"/>
      <c r="OZG69" s="50"/>
      <c r="OZH69" s="55"/>
      <c r="OZI69" s="87"/>
      <c r="OZJ69" s="55"/>
      <c r="OZK69" s="55"/>
      <c r="OZL69" s="54"/>
      <c r="OZM69" s="54"/>
      <c r="OZN69" s="50"/>
      <c r="OZO69" s="55"/>
      <c r="OZP69" s="87"/>
      <c r="OZQ69" s="55"/>
      <c r="OZR69" s="55"/>
      <c r="OZS69" s="54"/>
      <c r="OZT69" s="54"/>
      <c r="OZU69" s="50"/>
      <c r="OZV69" s="55"/>
      <c r="OZW69" s="87"/>
      <c r="OZX69" s="55"/>
      <c r="OZY69" s="55"/>
      <c r="OZZ69" s="54"/>
      <c r="PAA69" s="54"/>
      <c r="PAB69" s="50"/>
      <c r="PAC69" s="55"/>
      <c r="PAD69" s="87"/>
      <c r="PAE69" s="55"/>
      <c r="PAF69" s="55"/>
      <c r="PAG69" s="54"/>
      <c r="PAH69" s="54"/>
      <c r="PAI69" s="50"/>
      <c r="PAJ69" s="55"/>
      <c r="PAK69" s="87"/>
      <c r="PAL69" s="55"/>
      <c r="PAM69" s="55"/>
      <c r="PAN69" s="54"/>
      <c r="PAO69" s="54"/>
      <c r="PAP69" s="50"/>
      <c r="PAQ69" s="55"/>
      <c r="PAR69" s="87"/>
      <c r="PAS69" s="55"/>
      <c r="PAT69" s="55"/>
      <c r="PAU69" s="54"/>
      <c r="PAV69" s="54"/>
      <c r="PAW69" s="50"/>
      <c r="PAX69" s="55"/>
      <c r="PAY69" s="87"/>
      <c r="PAZ69" s="55"/>
      <c r="PBA69" s="55"/>
      <c r="PBB69" s="54"/>
      <c r="PBC69" s="54"/>
      <c r="PBD69" s="50"/>
      <c r="PBE69" s="55"/>
      <c r="PBF69" s="87"/>
      <c r="PBG69" s="55"/>
      <c r="PBH69" s="55"/>
      <c r="PBI69" s="54"/>
      <c r="PBJ69" s="54"/>
      <c r="PBK69" s="50"/>
      <c r="PBL69" s="55"/>
      <c r="PBM69" s="87"/>
      <c r="PBN69" s="55"/>
      <c r="PBO69" s="55"/>
      <c r="PBP69" s="54"/>
      <c r="PBQ69" s="54"/>
      <c r="PBR69" s="50"/>
      <c r="PBS69" s="55"/>
      <c r="PBT69" s="87"/>
      <c r="PBU69" s="55"/>
      <c r="PBV69" s="55"/>
      <c r="PBW69" s="54"/>
      <c r="PBX69" s="54"/>
      <c r="PBY69" s="50"/>
      <c r="PBZ69" s="55"/>
      <c r="PCA69" s="87"/>
      <c r="PCB69" s="55"/>
      <c r="PCC69" s="55"/>
      <c r="PCD69" s="54"/>
      <c r="PCE69" s="54"/>
      <c r="PCF69" s="50"/>
      <c r="PCG69" s="55"/>
      <c r="PCH69" s="87"/>
      <c r="PCI69" s="55"/>
      <c r="PCJ69" s="55"/>
      <c r="PCK69" s="54"/>
      <c r="PCL69" s="54"/>
      <c r="PCM69" s="50"/>
      <c r="PCN69" s="55"/>
      <c r="PCO69" s="87"/>
      <c r="PCP69" s="55"/>
      <c r="PCQ69" s="55"/>
      <c r="PCR69" s="54"/>
      <c r="PCS69" s="54"/>
      <c r="PCT69" s="50"/>
      <c r="PCU69" s="55"/>
      <c r="PCV69" s="87"/>
      <c r="PCW69" s="55"/>
      <c r="PCX69" s="55"/>
      <c r="PCY69" s="54"/>
      <c r="PCZ69" s="54"/>
      <c r="PDA69" s="50"/>
      <c r="PDB69" s="55"/>
      <c r="PDC69" s="87"/>
      <c r="PDD69" s="55"/>
      <c r="PDE69" s="55"/>
      <c r="PDF69" s="54"/>
      <c r="PDG69" s="54"/>
      <c r="PDH69" s="50"/>
      <c r="PDI69" s="55"/>
      <c r="PDJ69" s="87"/>
      <c r="PDK69" s="55"/>
      <c r="PDL69" s="55"/>
      <c r="PDM69" s="54"/>
      <c r="PDN69" s="54"/>
      <c r="PDO69" s="50"/>
      <c r="PDP69" s="55"/>
      <c r="PDQ69" s="87"/>
      <c r="PDR69" s="55"/>
      <c r="PDS69" s="55"/>
      <c r="PDT69" s="54"/>
      <c r="PDU69" s="54"/>
      <c r="PDV69" s="50"/>
      <c r="PDW69" s="55"/>
      <c r="PDX69" s="87"/>
      <c r="PDY69" s="55"/>
      <c r="PDZ69" s="55"/>
      <c r="PEA69" s="54"/>
      <c r="PEB69" s="54"/>
      <c r="PEC69" s="50"/>
      <c r="PED69" s="55"/>
      <c r="PEE69" s="87"/>
      <c r="PEF69" s="55"/>
      <c r="PEG69" s="55"/>
      <c r="PEH69" s="54"/>
      <c r="PEI69" s="54"/>
      <c r="PEJ69" s="50"/>
      <c r="PEK69" s="55"/>
      <c r="PEL69" s="87"/>
      <c r="PEM69" s="55"/>
      <c r="PEN69" s="55"/>
      <c r="PEO69" s="54"/>
      <c r="PEP69" s="54"/>
      <c r="PEQ69" s="50"/>
      <c r="PER69" s="55"/>
      <c r="PES69" s="87"/>
      <c r="PET69" s="55"/>
      <c r="PEU69" s="55"/>
      <c r="PEV69" s="54"/>
      <c r="PEW69" s="54"/>
      <c r="PEX69" s="50"/>
      <c r="PEY69" s="55"/>
      <c r="PEZ69" s="87"/>
      <c r="PFA69" s="55"/>
      <c r="PFB69" s="55"/>
      <c r="PFC69" s="54"/>
      <c r="PFD69" s="54"/>
      <c r="PFE69" s="50"/>
      <c r="PFF69" s="55"/>
      <c r="PFG69" s="87"/>
      <c r="PFH69" s="55"/>
      <c r="PFI69" s="55"/>
      <c r="PFJ69" s="54"/>
      <c r="PFK69" s="54"/>
      <c r="PFL69" s="50"/>
      <c r="PFM69" s="55"/>
      <c r="PFN69" s="87"/>
      <c r="PFO69" s="55"/>
      <c r="PFP69" s="55"/>
      <c r="PFQ69" s="54"/>
      <c r="PFR69" s="54"/>
      <c r="PFS69" s="50"/>
      <c r="PFT69" s="55"/>
      <c r="PFU69" s="87"/>
      <c r="PFV69" s="55"/>
      <c r="PFW69" s="55"/>
      <c r="PFX69" s="54"/>
      <c r="PFY69" s="54"/>
      <c r="PFZ69" s="50"/>
      <c r="PGA69" s="55"/>
      <c r="PGB69" s="87"/>
      <c r="PGC69" s="55"/>
      <c r="PGD69" s="55"/>
      <c r="PGE69" s="54"/>
      <c r="PGF69" s="54"/>
      <c r="PGG69" s="50"/>
      <c r="PGH69" s="55"/>
      <c r="PGI69" s="87"/>
      <c r="PGJ69" s="55"/>
      <c r="PGK69" s="55"/>
      <c r="PGL69" s="54"/>
      <c r="PGM69" s="54"/>
      <c r="PGN69" s="50"/>
      <c r="PGO69" s="55"/>
      <c r="PGP69" s="87"/>
      <c r="PGQ69" s="55"/>
      <c r="PGR69" s="55"/>
      <c r="PGS69" s="54"/>
      <c r="PGT69" s="54"/>
      <c r="PGU69" s="50"/>
      <c r="PGV69" s="55"/>
      <c r="PGW69" s="87"/>
      <c r="PGX69" s="55"/>
      <c r="PGY69" s="55"/>
      <c r="PGZ69" s="54"/>
      <c r="PHA69" s="54"/>
      <c r="PHB69" s="50"/>
      <c r="PHC69" s="55"/>
      <c r="PHD69" s="87"/>
      <c r="PHE69" s="55"/>
      <c r="PHF69" s="55"/>
      <c r="PHG69" s="54"/>
      <c r="PHH69" s="54"/>
      <c r="PHI69" s="50"/>
      <c r="PHJ69" s="55"/>
      <c r="PHK69" s="87"/>
      <c r="PHL69" s="55"/>
      <c r="PHM69" s="55"/>
      <c r="PHN69" s="54"/>
      <c r="PHO69" s="54"/>
      <c r="PHP69" s="50"/>
      <c r="PHQ69" s="55"/>
      <c r="PHR69" s="87"/>
      <c r="PHS69" s="55"/>
      <c r="PHT69" s="55"/>
      <c r="PHU69" s="54"/>
      <c r="PHV69" s="54"/>
      <c r="PHW69" s="50"/>
      <c r="PHX69" s="55"/>
      <c r="PHY69" s="87"/>
      <c r="PHZ69" s="55"/>
      <c r="PIA69" s="55"/>
      <c r="PIB69" s="54"/>
      <c r="PIC69" s="54"/>
      <c r="PID69" s="50"/>
      <c r="PIE69" s="55"/>
      <c r="PIF69" s="87"/>
      <c r="PIG69" s="55"/>
      <c r="PIH69" s="55"/>
      <c r="PII69" s="54"/>
      <c r="PIJ69" s="54"/>
      <c r="PIK69" s="50"/>
      <c r="PIL69" s="55"/>
      <c r="PIM69" s="87"/>
      <c r="PIN69" s="55"/>
      <c r="PIO69" s="55"/>
      <c r="PIP69" s="54"/>
      <c r="PIQ69" s="54"/>
      <c r="PIR69" s="50"/>
      <c r="PIS69" s="55"/>
      <c r="PIT69" s="87"/>
      <c r="PIU69" s="55"/>
      <c r="PIV69" s="55"/>
      <c r="PIW69" s="54"/>
      <c r="PIX69" s="54"/>
      <c r="PIY69" s="50"/>
      <c r="PIZ69" s="55"/>
      <c r="PJA69" s="87"/>
      <c r="PJB69" s="55"/>
      <c r="PJC69" s="55"/>
      <c r="PJD69" s="54"/>
      <c r="PJE69" s="54"/>
      <c r="PJF69" s="50"/>
      <c r="PJG69" s="55"/>
      <c r="PJH69" s="87"/>
      <c r="PJI69" s="55"/>
      <c r="PJJ69" s="55"/>
      <c r="PJK69" s="54"/>
      <c r="PJL69" s="54"/>
      <c r="PJM69" s="50"/>
      <c r="PJN69" s="55"/>
      <c r="PJO69" s="87"/>
      <c r="PJP69" s="55"/>
      <c r="PJQ69" s="55"/>
      <c r="PJR69" s="54"/>
      <c r="PJS69" s="54"/>
      <c r="PJT69" s="50"/>
      <c r="PJU69" s="55"/>
      <c r="PJV69" s="87"/>
      <c r="PJW69" s="55"/>
      <c r="PJX69" s="55"/>
      <c r="PJY69" s="54"/>
      <c r="PJZ69" s="54"/>
      <c r="PKA69" s="50"/>
      <c r="PKB69" s="55"/>
      <c r="PKC69" s="87"/>
      <c r="PKD69" s="55"/>
      <c r="PKE69" s="55"/>
      <c r="PKF69" s="54"/>
      <c r="PKG69" s="54"/>
      <c r="PKH69" s="50"/>
      <c r="PKI69" s="55"/>
      <c r="PKJ69" s="87"/>
      <c r="PKK69" s="55"/>
      <c r="PKL69" s="55"/>
      <c r="PKM69" s="54"/>
      <c r="PKN69" s="54"/>
      <c r="PKO69" s="50"/>
      <c r="PKP69" s="55"/>
      <c r="PKQ69" s="87"/>
      <c r="PKR69" s="55"/>
      <c r="PKS69" s="55"/>
      <c r="PKT69" s="54"/>
      <c r="PKU69" s="54"/>
      <c r="PKV69" s="50"/>
      <c r="PKW69" s="55"/>
      <c r="PKX69" s="87"/>
      <c r="PKY69" s="55"/>
      <c r="PKZ69" s="55"/>
      <c r="PLA69" s="54"/>
      <c r="PLB69" s="54"/>
      <c r="PLC69" s="50"/>
      <c r="PLD69" s="55"/>
      <c r="PLE69" s="87"/>
      <c r="PLF69" s="55"/>
      <c r="PLG69" s="55"/>
      <c r="PLH69" s="54"/>
      <c r="PLI69" s="54"/>
      <c r="PLJ69" s="50"/>
      <c r="PLK69" s="55"/>
      <c r="PLL69" s="87"/>
      <c r="PLM69" s="55"/>
      <c r="PLN69" s="55"/>
      <c r="PLO69" s="54"/>
      <c r="PLP69" s="54"/>
      <c r="PLQ69" s="50"/>
      <c r="PLR69" s="55"/>
      <c r="PLS69" s="87"/>
      <c r="PLT69" s="55"/>
      <c r="PLU69" s="55"/>
      <c r="PLV69" s="54"/>
      <c r="PLW69" s="54"/>
      <c r="PLX69" s="50"/>
      <c r="PLY69" s="55"/>
      <c r="PLZ69" s="87"/>
      <c r="PMA69" s="55"/>
      <c r="PMB69" s="55"/>
      <c r="PMC69" s="54"/>
      <c r="PMD69" s="54"/>
      <c r="PME69" s="50"/>
      <c r="PMF69" s="55"/>
      <c r="PMG69" s="87"/>
      <c r="PMH69" s="55"/>
      <c r="PMI69" s="55"/>
      <c r="PMJ69" s="54"/>
      <c r="PMK69" s="54"/>
      <c r="PML69" s="50"/>
      <c r="PMM69" s="55"/>
      <c r="PMN69" s="87"/>
      <c r="PMO69" s="55"/>
      <c r="PMP69" s="55"/>
      <c r="PMQ69" s="54"/>
      <c r="PMR69" s="54"/>
      <c r="PMS69" s="50"/>
      <c r="PMT69" s="55"/>
      <c r="PMU69" s="87"/>
      <c r="PMV69" s="55"/>
      <c r="PMW69" s="55"/>
      <c r="PMX69" s="54"/>
      <c r="PMY69" s="54"/>
      <c r="PMZ69" s="50"/>
      <c r="PNA69" s="55"/>
      <c r="PNB69" s="87"/>
      <c r="PNC69" s="55"/>
      <c r="PND69" s="55"/>
      <c r="PNE69" s="54"/>
      <c r="PNF69" s="54"/>
      <c r="PNG69" s="50"/>
      <c r="PNH69" s="55"/>
      <c r="PNI69" s="87"/>
      <c r="PNJ69" s="55"/>
      <c r="PNK69" s="55"/>
      <c r="PNL69" s="54"/>
      <c r="PNM69" s="54"/>
      <c r="PNN69" s="50"/>
      <c r="PNO69" s="55"/>
      <c r="PNP69" s="87"/>
      <c r="PNQ69" s="55"/>
      <c r="PNR69" s="55"/>
      <c r="PNS69" s="54"/>
      <c r="PNT69" s="54"/>
      <c r="PNU69" s="50"/>
      <c r="PNV69" s="55"/>
      <c r="PNW69" s="87"/>
      <c r="PNX69" s="55"/>
      <c r="PNY69" s="55"/>
      <c r="PNZ69" s="54"/>
      <c r="POA69" s="54"/>
      <c r="POB69" s="50"/>
      <c r="POC69" s="55"/>
      <c r="POD69" s="87"/>
      <c r="POE69" s="55"/>
      <c r="POF69" s="55"/>
      <c r="POG69" s="54"/>
      <c r="POH69" s="54"/>
      <c r="POI69" s="50"/>
      <c r="POJ69" s="55"/>
      <c r="POK69" s="87"/>
      <c r="POL69" s="55"/>
      <c r="POM69" s="55"/>
      <c r="PON69" s="54"/>
      <c r="POO69" s="54"/>
      <c r="POP69" s="50"/>
      <c r="POQ69" s="55"/>
      <c r="POR69" s="87"/>
      <c r="POS69" s="55"/>
      <c r="POT69" s="55"/>
      <c r="POU69" s="54"/>
      <c r="POV69" s="54"/>
      <c r="POW69" s="50"/>
      <c r="POX69" s="55"/>
      <c r="POY69" s="87"/>
      <c r="POZ69" s="55"/>
      <c r="PPA69" s="55"/>
      <c r="PPB69" s="54"/>
      <c r="PPC69" s="54"/>
      <c r="PPD69" s="50"/>
      <c r="PPE69" s="55"/>
      <c r="PPF69" s="87"/>
      <c r="PPG69" s="55"/>
      <c r="PPH69" s="55"/>
      <c r="PPI69" s="54"/>
      <c r="PPJ69" s="54"/>
      <c r="PPK69" s="50"/>
      <c r="PPL69" s="55"/>
      <c r="PPM69" s="87"/>
      <c r="PPN69" s="55"/>
      <c r="PPO69" s="55"/>
      <c r="PPP69" s="54"/>
      <c r="PPQ69" s="54"/>
      <c r="PPR69" s="50"/>
      <c r="PPS69" s="55"/>
      <c r="PPT69" s="87"/>
      <c r="PPU69" s="55"/>
      <c r="PPV69" s="55"/>
      <c r="PPW69" s="54"/>
      <c r="PPX69" s="54"/>
      <c r="PPY69" s="50"/>
      <c r="PPZ69" s="55"/>
      <c r="PQA69" s="87"/>
      <c r="PQB69" s="55"/>
      <c r="PQC69" s="55"/>
      <c r="PQD69" s="54"/>
      <c r="PQE69" s="54"/>
      <c r="PQF69" s="50"/>
      <c r="PQG69" s="55"/>
      <c r="PQH69" s="87"/>
      <c r="PQI69" s="55"/>
      <c r="PQJ69" s="55"/>
      <c r="PQK69" s="54"/>
      <c r="PQL69" s="54"/>
      <c r="PQM69" s="50"/>
      <c r="PQN69" s="55"/>
      <c r="PQO69" s="87"/>
      <c r="PQP69" s="55"/>
      <c r="PQQ69" s="55"/>
      <c r="PQR69" s="54"/>
      <c r="PQS69" s="54"/>
      <c r="PQT69" s="50"/>
      <c r="PQU69" s="55"/>
      <c r="PQV69" s="87"/>
      <c r="PQW69" s="55"/>
      <c r="PQX69" s="55"/>
      <c r="PQY69" s="54"/>
      <c r="PQZ69" s="54"/>
      <c r="PRA69" s="50"/>
      <c r="PRB69" s="55"/>
      <c r="PRC69" s="87"/>
      <c r="PRD69" s="55"/>
      <c r="PRE69" s="55"/>
      <c r="PRF69" s="54"/>
      <c r="PRG69" s="54"/>
      <c r="PRH69" s="50"/>
      <c r="PRI69" s="55"/>
      <c r="PRJ69" s="87"/>
      <c r="PRK69" s="55"/>
      <c r="PRL69" s="55"/>
      <c r="PRM69" s="54"/>
      <c r="PRN69" s="54"/>
      <c r="PRO69" s="50"/>
      <c r="PRP69" s="55"/>
      <c r="PRQ69" s="87"/>
      <c r="PRR69" s="55"/>
      <c r="PRS69" s="55"/>
      <c r="PRT69" s="54"/>
      <c r="PRU69" s="54"/>
      <c r="PRV69" s="50"/>
      <c r="PRW69" s="55"/>
      <c r="PRX69" s="87"/>
      <c r="PRY69" s="55"/>
      <c r="PRZ69" s="55"/>
      <c r="PSA69" s="54"/>
      <c r="PSB69" s="54"/>
      <c r="PSC69" s="50"/>
      <c r="PSD69" s="55"/>
      <c r="PSE69" s="87"/>
      <c r="PSF69" s="55"/>
      <c r="PSG69" s="55"/>
      <c r="PSH69" s="54"/>
      <c r="PSI69" s="54"/>
      <c r="PSJ69" s="50"/>
      <c r="PSK69" s="55"/>
      <c r="PSL69" s="87"/>
      <c r="PSM69" s="55"/>
      <c r="PSN69" s="55"/>
      <c r="PSO69" s="54"/>
      <c r="PSP69" s="54"/>
      <c r="PSQ69" s="50"/>
      <c r="PSR69" s="55"/>
      <c r="PSS69" s="87"/>
      <c r="PST69" s="55"/>
      <c r="PSU69" s="55"/>
      <c r="PSV69" s="54"/>
      <c r="PSW69" s="54"/>
      <c r="PSX69" s="50"/>
      <c r="PSY69" s="55"/>
      <c r="PSZ69" s="87"/>
      <c r="PTA69" s="55"/>
      <c r="PTB69" s="55"/>
      <c r="PTC69" s="54"/>
      <c r="PTD69" s="54"/>
      <c r="PTE69" s="50"/>
      <c r="PTF69" s="55"/>
      <c r="PTG69" s="87"/>
      <c r="PTH69" s="55"/>
      <c r="PTI69" s="55"/>
      <c r="PTJ69" s="54"/>
      <c r="PTK69" s="54"/>
      <c r="PTL69" s="50"/>
      <c r="PTM69" s="55"/>
      <c r="PTN69" s="87"/>
      <c r="PTO69" s="55"/>
      <c r="PTP69" s="55"/>
      <c r="PTQ69" s="54"/>
      <c r="PTR69" s="54"/>
      <c r="PTS69" s="50"/>
      <c r="PTT69" s="55"/>
      <c r="PTU69" s="87"/>
      <c r="PTV69" s="55"/>
      <c r="PTW69" s="55"/>
      <c r="PTX69" s="54"/>
      <c r="PTY69" s="54"/>
      <c r="PTZ69" s="50"/>
      <c r="PUA69" s="55"/>
      <c r="PUB69" s="87"/>
      <c r="PUC69" s="55"/>
      <c r="PUD69" s="55"/>
      <c r="PUE69" s="54"/>
      <c r="PUF69" s="54"/>
      <c r="PUG69" s="50"/>
      <c r="PUH69" s="55"/>
      <c r="PUI69" s="87"/>
      <c r="PUJ69" s="55"/>
      <c r="PUK69" s="55"/>
      <c r="PUL69" s="54"/>
      <c r="PUM69" s="54"/>
      <c r="PUN69" s="50"/>
      <c r="PUO69" s="55"/>
      <c r="PUP69" s="87"/>
      <c r="PUQ69" s="55"/>
      <c r="PUR69" s="55"/>
      <c r="PUS69" s="54"/>
      <c r="PUT69" s="54"/>
      <c r="PUU69" s="50"/>
      <c r="PUV69" s="55"/>
      <c r="PUW69" s="87"/>
      <c r="PUX69" s="55"/>
      <c r="PUY69" s="55"/>
      <c r="PUZ69" s="54"/>
      <c r="PVA69" s="54"/>
      <c r="PVB69" s="50"/>
      <c r="PVC69" s="55"/>
      <c r="PVD69" s="87"/>
      <c r="PVE69" s="55"/>
      <c r="PVF69" s="55"/>
      <c r="PVG69" s="54"/>
      <c r="PVH69" s="54"/>
      <c r="PVI69" s="50"/>
      <c r="PVJ69" s="55"/>
      <c r="PVK69" s="87"/>
      <c r="PVL69" s="55"/>
      <c r="PVM69" s="55"/>
      <c r="PVN69" s="54"/>
      <c r="PVO69" s="54"/>
      <c r="PVP69" s="50"/>
      <c r="PVQ69" s="55"/>
      <c r="PVR69" s="87"/>
      <c r="PVS69" s="55"/>
      <c r="PVT69" s="55"/>
      <c r="PVU69" s="54"/>
      <c r="PVV69" s="54"/>
      <c r="PVW69" s="50"/>
      <c r="PVX69" s="55"/>
      <c r="PVY69" s="87"/>
      <c r="PVZ69" s="55"/>
      <c r="PWA69" s="55"/>
      <c r="PWB69" s="54"/>
      <c r="PWC69" s="54"/>
      <c r="PWD69" s="50"/>
      <c r="PWE69" s="55"/>
      <c r="PWF69" s="87"/>
      <c r="PWG69" s="55"/>
      <c r="PWH69" s="55"/>
      <c r="PWI69" s="54"/>
      <c r="PWJ69" s="54"/>
      <c r="PWK69" s="50"/>
      <c r="PWL69" s="55"/>
      <c r="PWM69" s="87"/>
      <c r="PWN69" s="55"/>
      <c r="PWO69" s="55"/>
      <c r="PWP69" s="54"/>
      <c r="PWQ69" s="54"/>
      <c r="PWR69" s="50"/>
      <c r="PWS69" s="55"/>
      <c r="PWT69" s="87"/>
      <c r="PWU69" s="55"/>
      <c r="PWV69" s="55"/>
      <c r="PWW69" s="54"/>
      <c r="PWX69" s="54"/>
      <c r="PWY69" s="50"/>
      <c r="PWZ69" s="55"/>
      <c r="PXA69" s="87"/>
      <c r="PXB69" s="55"/>
      <c r="PXC69" s="55"/>
      <c r="PXD69" s="54"/>
      <c r="PXE69" s="54"/>
      <c r="PXF69" s="50"/>
      <c r="PXG69" s="55"/>
      <c r="PXH69" s="87"/>
      <c r="PXI69" s="55"/>
      <c r="PXJ69" s="55"/>
      <c r="PXK69" s="54"/>
      <c r="PXL69" s="54"/>
      <c r="PXM69" s="50"/>
      <c r="PXN69" s="55"/>
      <c r="PXO69" s="87"/>
      <c r="PXP69" s="55"/>
      <c r="PXQ69" s="55"/>
      <c r="PXR69" s="54"/>
      <c r="PXS69" s="54"/>
      <c r="PXT69" s="50"/>
      <c r="PXU69" s="55"/>
      <c r="PXV69" s="87"/>
      <c r="PXW69" s="55"/>
      <c r="PXX69" s="55"/>
      <c r="PXY69" s="54"/>
      <c r="PXZ69" s="54"/>
      <c r="PYA69" s="50"/>
      <c r="PYB69" s="55"/>
      <c r="PYC69" s="87"/>
      <c r="PYD69" s="55"/>
      <c r="PYE69" s="55"/>
      <c r="PYF69" s="54"/>
      <c r="PYG69" s="54"/>
      <c r="PYH69" s="50"/>
      <c r="PYI69" s="55"/>
      <c r="PYJ69" s="87"/>
      <c r="PYK69" s="55"/>
      <c r="PYL69" s="55"/>
      <c r="PYM69" s="54"/>
      <c r="PYN69" s="54"/>
      <c r="PYO69" s="50"/>
      <c r="PYP69" s="55"/>
      <c r="PYQ69" s="87"/>
      <c r="PYR69" s="55"/>
      <c r="PYS69" s="55"/>
      <c r="PYT69" s="54"/>
      <c r="PYU69" s="54"/>
      <c r="PYV69" s="50"/>
      <c r="PYW69" s="55"/>
      <c r="PYX69" s="87"/>
      <c r="PYY69" s="55"/>
      <c r="PYZ69" s="55"/>
      <c r="PZA69" s="54"/>
      <c r="PZB69" s="54"/>
      <c r="PZC69" s="50"/>
      <c r="PZD69" s="55"/>
      <c r="PZE69" s="87"/>
      <c r="PZF69" s="55"/>
      <c r="PZG69" s="55"/>
      <c r="PZH69" s="54"/>
      <c r="PZI69" s="54"/>
      <c r="PZJ69" s="50"/>
      <c r="PZK69" s="55"/>
      <c r="PZL69" s="87"/>
      <c r="PZM69" s="55"/>
      <c r="PZN69" s="55"/>
      <c r="PZO69" s="54"/>
      <c r="PZP69" s="54"/>
      <c r="PZQ69" s="50"/>
      <c r="PZR69" s="55"/>
      <c r="PZS69" s="87"/>
      <c r="PZT69" s="55"/>
      <c r="PZU69" s="55"/>
      <c r="PZV69" s="54"/>
      <c r="PZW69" s="54"/>
      <c r="PZX69" s="50"/>
      <c r="PZY69" s="55"/>
      <c r="PZZ69" s="87"/>
      <c r="QAA69" s="55"/>
      <c r="QAB69" s="55"/>
      <c r="QAC69" s="54"/>
      <c r="QAD69" s="54"/>
      <c r="QAE69" s="50"/>
      <c r="QAF69" s="55"/>
      <c r="QAG69" s="87"/>
      <c r="QAH69" s="55"/>
      <c r="QAI69" s="55"/>
      <c r="QAJ69" s="54"/>
      <c r="QAK69" s="54"/>
      <c r="QAL69" s="50"/>
      <c r="QAM69" s="55"/>
      <c r="QAN69" s="87"/>
      <c r="QAO69" s="55"/>
      <c r="QAP69" s="55"/>
      <c r="QAQ69" s="54"/>
      <c r="QAR69" s="54"/>
      <c r="QAS69" s="50"/>
      <c r="QAT69" s="55"/>
      <c r="QAU69" s="87"/>
      <c r="QAV69" s="55"/>
      <c r="QAW69" s="55"/>
      <c r="QAX69" s="54"/>
      <c r="QAY69" s="54"/>
      <c r="QAZ69" s="50"/>
      <c r="QBA69" s="55"/>
      <c r="QBB69" s="87"/>
      <c r="QBC69" s="55"/>
      <c r="QBD69" s="55"/>
      <c r="QBE69" s="54"/>
      <c r="QBF69" s="54"/>
      <c r="QBG69" s="50"/>
      <c r="QBH69" s="55"/>
      <c r="QBI69" s="87"/>
      <c r="QBJ69" s="55"/>
      <c r="QBK69" s="55"/>
      <c r="QBL69" s="54"/>
      <c r="QBM69" s="54"/>
      <c r="QBN69" s="50"/>
      <c r="QBO69" s="55"/>
      <c r="QBP69" s="87"/>
      <c r="QBQ69" s="55"/>
      <c r="QBR69" s="55"/>
      <c r="QBS69" s="54"/>
      <c r="QBT69" s="54"/>
      <c r="QBU69" s="50"/>
      <c r="QBV69" s="55"/>
      <c r="QBW69" s="87"/>
      <c r="QBX69" s="55"/>
      <c r="QBY69" s="55"/>
      <c r="QBZ69" s="54"/>
      <c r="QCA69" s="54"/>
      <c r="QCB69" s="50"/>
      <c r="QCC69" s="55"/>
      <c r="QCD69" s="87"/>
      <c r="QCE69" s="55"/>
      <c r="QCF69" s="55"/>
      <c r="QCG69" s="54"/>
      <c r="QCH69" s="54"/>
      <c r="QCI69" s="50"/>
      <c r="QCJ69" s="55"/>
      <c r="QCK69" s="87"/>
      <c r="QCL69" s="55"/>
      <c r="QCM69" s="55"/>
      <c r="QCN69" s="54"/>
      <c r="QCO69" s="54"/>
      <c r="QCP69" s="50"/>
      <c r="QCQ69" s="55"/>
      <c r="QCR69" s="87"/>
      <c r="QCS69" s="55"/>
      <c r="QCT69" s="55"/>
      <c r="QCU69" s="54"/>
      <c r="QCV69" s="54"/>
      <c r="QCW69" s="50"/>
      <c r="QCX69" s="55"/>
      <c r="QCY69" s="87"/>
      <c r="QCZ69" s="55"/>
      <c r="QDA69" s="55"/>
      <c r="QDB69" s="54"/>
      <c r="QDC69" s="54"/>
      <c r="QDD69" s="50"/>
      <c r="QDE69" s="55"/>
      <c r="QDF69" s="87"/>
      <c r="QDG69" s="55"/>
      <c r="QDH69" s="55"/>
      <c r="QDI69" s="54"/>
      <c r="QDJ69" s="54"/>
      <c r="QDK69" s="50"/>
      <c r="QDL69" s="55"/>
      <c r="QDM69" s="87"/>
      <c r="QDN69" s="55"/>
      <c r="QDO69" s="55"/>
      <c r="QDP69" s="54"/>
      <c r="QDQ69" s="54"/>
      <c r="QDR69" s="50"/>
      <c r="QDS69" s="55"/>
      <c r="QDT69" s="87"/>
      <c r="QDU69" s="55"/>
      <c r="QDV69" s="55"/>
      <c r="QDW69" s="54"/>
      <c r="QDX69" s="54"/>
      <c r="QDY69" s="50"/>
      <c r="QDZ69" s="55"/>
      <c r="QEA69" s="87"/>
      <c r="QEB69" s="55"/>
      <c r="QEC69" s="55"/>
      <c r="QED69" s="54"/>
      <c r="QEE69" s="54"/>
      <c r="QEF69" s="50"/>
      <c r="QEG69" s="55"/>
      <c r="QEH69" s="87"/>
      <c r="QEI69" s="55"/>
      <c r="QEJ69" s="55"/>
      <c r="QEK69" s="54"/>
      <c r="QEL69" s="54"/>
      <c r="QEM69" s="50"/>
      <c r="QEN69" s="55"/>
      <c r="QEO69" s="87"/>
      <c r="QEP69" s="55"/>
      <c r="QEQ69" s="55"/>
      <c r="QER69" s="54"/>
      <c r="QES69" s="54"/>
      <c r="QET69" s="50"/>
      <c r="QEU69" s="55"/>
      <c r="QEV69" s="87"/>
      <c r="QEW69" s="55"/>
      <c r="QEX69" s="55"/>
      <c r="QEY69" s="54"/>
      <c r="QEZ69" s="54"/>
      <c r="QFA69" s="50"/>
      <c r="QFB69" s="55"/>
      <c r="QFC69" s="87"/>
      <c r="QFD69" s="55"/>
      <c r="QFE69" s="55"/>
      <c r="QFF69" s="54"/>
      <c r="QFG69" s="54"/>
      <c r="QFH69" s="50"/>
      <c r="QFI69" s="55"/>
      <c r="QFJ69" s="87"/>
      <c r="QFK69" s="55"/>
      <c r="QFL69" s="55"/>
      <c r="QFM69" s="54"/>
      <c r="QFN69" s="54"/>
      <c r="QFO69" s="50"/>
      <c r="QFP69" s="55"/>
      <c r="QFQ69" s="87"/>
      <c r="QFR69" s="55"/>
      <c r="QFS69" s="55"/>
      <c r="QFT69" s="54"/>
      <c r="QFU69" s="54"/>
      <c r="QFV69" s="50"/>
      <c r="QFW69" s="55"/>
      <c r="QFX69" s="87"/>
      <c r="QFY69" s="55"/>
      <c r="QFZ69" s="55"/>
      <c r="QGA69" s="54"/>
      <c r="QGB69" s="54"/>
      <c r="QGC69" s="50"/>
      <c r="QGD69" s="55"/>
      <c r="QGE69" s="87"/>
      <c r="QGF69" s="55"/>
      <c r="QGG69" s="55"/>
      <c r="QGH69" s="54"/>
      <c r="QGI69" s="54"/>
      <c r="QGJ69" s="50"/>
      <c r="QGK69" s="55"/>
      <c r="QGL69" s="87"/>
      <c r="QGM69" s="55"/>
      <c r="QGN69" s="55"/>
      <c r="QGO69" s="54"/>
      <c r="QGP69" s="54"/>
      <c r="QGQ69" s="50"/>
      <c r="QGR69" s="55"/>
      <c r="QGS69" s="87"/>
      <c r="QGT69" s="55"/>
      <c r="QGU69" s="55"/>
      <c r="QGV69" s="54"/>
      <c r="QGW69" s="54"/>
      <c r="QGX69" s="50"/>
      <c r="QGY69" s="55"/>
      <c r="QGZ69" s="87"/>
      <c r="QHA69" s="55"/>
      <c r="QHB69" s="55"/>
      <c r="QHC69" s="54"/>
      <c r="QHD69" s="54"/>
      <c r="QHE69" s="50"/>
      <c r="QHF69" s="55"/>
      <c r="QHG69" s="87"/>
      <c r="QHH69" s="55"/>
      <c r="QHI69" s="55"/>
      <c r="QHJ69" s="54"/>
      <c r="QHK69" s="54"/>
      <c r="QHL69" s="50"/>
      <c r="QHM69" s="55"/>
      <c r="QHN69" s="87"/>
      <c r="QHO69" s="55"/>
      <c r="QHP69" s="55"/>
      <c r="QHQ69" s="54"/>
      <c r="QHR69" s="54"/>
      <c r="QHS69" s="50"/>
      <c r="QHT69" s="55"/>
      <c r="QHU69" s="87"/>
      <c r="QHV69" s="55"/>
      <c r="QHW69" s="55"/>
      <c r="QHX69" s="54"/>
      <c r="QHY69" s="54"/>
      <c r="QHZ69" s="50"/>
      <c r="QIA69" s="55"/>
      <c r="QIB69" s="87"/>
      <c r="QIC69" s="55"/>
      <c r="QID69" s="55"/>
      <c r="QIE69" s="54"/>
      <c r="QIF69" s="54"/>
      <c r="QIG69" s="50"/>
      <c r="QIH69" s="55"/>
      <c r="QII69" s="87"/>
      <c r="QIJ69" s="55"/>
      <c r="QIK69" s="55"/>
      <c r="QIL69" s="54"/>
      <c r="QIM69" s="54"/>
      <c r="QIN69" s="50"/>
      <c r="QIO69" s="55"/>
      <c r="QIP69" s="87"/>
      <c r="QIQ69" s="55"/>
      <c r="QIR69" s="55"/>
      <c r="QIS69" s="54"/>
      <c r="QIT69" s="54"/>
      <c r="QIU69" s="50"/>
      <c r="QIV69" s="55"/>
      <c r="QIW69" s="87"/>
      <c r="QIX69" s="55"/>
      <c r="QIY69" s="55"/>
      <c r="QIZ69" s="54"/>
      <c r="QJA69" s="54"/>
      <c r="QJB69" s="50"/>
      <c r="QJC69" s="55"/>
      <c r="QJD69" s="87"/>
      <c r="QJE69" s="55"/>
      <c r="QJF69" s="55"/>
      <c r="QJG69" s="54"/>
      <c r="QJH69" s="54"/>
      <c r="QJI69" s="50"/>
      <c r="QJJ69" s="55"/>
      <c r="QJK69" s="87"/>
      <c r="QJL69" s="55"/>
      <c r="QJM69" s="55"/>
      <c r="QJN69" s="54"/>
      <c r="QJO69" s="54"/>
      <c r="QJP69" s="50"/>
      <c r="QJQ69" s="55"/>
      <c r="QJR69" s="87"/>
      <c r="QJS69" s="55"/>
      <c r="QJT69" s="55"/>
      <c r="QJU69" s="54"/>
      <c r="QJV69" s="54"/>
      <c r="QJW69" s="50"/>
      <c r="QJX69" s="55"/>
      <c r="QJY69" s="87"/>
      <c r="QJZ69" s="55"/>
      <c r="QKA69" s="55"/>
      <c r="QKB69" s="54"/>
      <c r="QKC69" s="54"/>
      <c r="QKD69" s="50"/>
      <c r="QKE69" s="55"/>
      <c r="QKF69" s="87"/>
      <c r="QKG69" s="55"/>
      <c r="QKH69" s="55"/>
      <c r="QKI69" s="54"/>
      <c r="QKJ69" s="54"/>
      <c r="QKK69" s="50"/>
      <c r="QKL69" s="55"/>
      <c r="QKM69" s="87"/>
      <c r="QKN69" s="55"/>
      <c r="QKO69" s="55"/>
      <c r="QKP69" s="54"/>
      <c r="QKQ69" s="54"/>
      <c r="QKR69" s="50"/>
      <c r="QKS69" s="55"/>
      <c r="QKT69" s="87"/>
      <c r="QKU69" s="55"/>
      <c r="QKV69" s="55"/>
      <c r="QKW69" s="54"/>
      <c r="QKX69" s="54"/>
      <c r="QKY69" s="50"/>
      <c r="QKZ69" s="55"/>
      <c r="QLA69" s="87"/>
      <c r="QLB69" s="55"/>
      <c r="QLC69" s="55"/>
      <c r="QLD69" s="54"/>
      <c r="QLE69" s="54"/>
      <c r="QLF69" s="50"/>
      <c r="QLG69" s="55"/>
      <c r="QLH69" s="87"/>
      <c r="QLI69" s="55"/>
      <c r="QLJ69" s="55"/>
      <c r="QLK69" s="54"/>
      <c r="QLL69" s="54"/>
      <c r="QLM69" s="50"/>
      <c r="QLN69" s="55"/>
      <c r="QLO69" s="87"/>
      <c r="QLP69" s="55"/>
      <c r="QLQ69" s="55"/>
      <c r="QLR69" s="54"/>
      <c r="QLS69" s="54"/>
      <c r="QLT69" s="50"/>
      <c r="QLU69" s="55"/>
      <c r="QLV69" s="87"/>
      <c r="QLW69" s="55"/>
      <c r="QLX69" s="55"/>
      <c r="QLY69" s="54"/>
      <c r="QLZ69" s="54"/>
      <c r="QMA69" s="50"/>
      <c r="QMB69" s="55"/>
      <c r="QMC69" s="87"/>
      <c r="QMD69" s="55"/>
      <c r="QME69" s="55"/>
      <c r="QMF69" s="54"/>
      <c r="QMG69" s="54"/>
      <c r="QMH69" s="50"/>
      <c r="QMI69" s="55"/>
      <c r="QMJ69" s="87"/>
      <c r="QMK69" s="55"/>
      <c r="QML69" s="55"/>
      <c r="QMM69" s="54"/>
      <c r="QMN69" s="54"/>
      <c r="QMO69" s="50"/>
      <c r="QMP69" s="55"/>
      <c r="QMQ69" s="87"/>
      <c r="QMR69" s="55"/>
      <c r="QMS69" s="55"/>
      <c r="QMT69" s="54"/>
      <c r="QMU69" s="54"/>
      <c r="QMV69" s="50"/>
      <c r="QMW69" s="55"/>
      <c r="QMX69" s="87"/>
      <c r="QMY69" s="55"/>
      <c r="QMZ69" s="55"/>
      <c r="QNA69" s="54"/>
      <c r="QNB69" s="54"/>
      <c r="QNC69" s="50"/>
      <c r="QND69" s="55"/>
      <c r="QNE69" s="87"/>
      <c r="QNF69" s="55"/>
      <c r="QNG69" s="55"/>
      <c r="QNH69" s="54"/>
      <c r="QNI69" s="54"/>
      <c r="QNJ69" s="50"/>
      <c r="QNK69" s="55"/>
      <c r="QNL69" s="87"/>
      <c r="QNM69" s="55"/>
      <c r="QNN69" s="55"/>
      <c r="QNO69" s="54"/>
      <c r="QNP69" s="54"/>
      <c r="QNQ69" s="50"/>
      <c r="QNR69" s="55"/>
      <c r="QNS69" s="87"/>
      <c r="QNT69" s="55"/>
      <c r="QNU69" s="55"/>
      <c r="QNV69" s="54"/>
      <c r="QNW69" s="54"/>
      <c r="QNX69" s="50"/>
      <c r="QNY69" s="55"/>
      <c r="QNZ69" s="87"/>
      <c r="QOA69" s="55"/>
      <c r="QOB69" s="55"/>
      <c r="QOC69" s="54"/>
      <c r="QOD69" s="54"/>
      <c r="QOE69" s="50"/>
      <c r="QOF69" s="55"/>
      <c r="QOG69" s="87"/>
      <c r="QOH69" s="55"/>
      <c r="QOI69" s="55"/>
      <c r="QOJ69" s="54"/>
      <c r="QOK69" s="54"/>
      <c r="QOL69" s="50"/>
      <c r="QOM69" s="55"/>
      <c r="QON69" s="87"/>
      <c r="QOO69" s="55"/>
      <c r="QOP69" s="55"/>
      <c r="QOQ69" s="54"/>
      <c r="QOR69" s="54"/>
      <c r="QOS69" s="50"/>
      <c r="QOT69" s="55"/>
      <c r="QOU69" s="87"/>
      <c r="QOV69" s="55"/>
      <c r="QOW69" s="55"/>
      <c r="QOX69" s="54"/>
      <c r="QOY69" s="54"/>
      <c r="QOZ69" s="50"/>
      <c r="QPA69" s="55"/>
      <c r="QPB69" s="87"/>
      <c r="QPC69" s="55"/>
      <c r="QPD69" s="55"/>
      <c r="QPE69" s="54"/>
      <c r="QPF69" s="54"/>
      <c r="QPG69" s="50"/>
      <c r="QPH69" s="55"/>
      <c r="QPI69" s="87"/>
      <c r="QPJ69" s="55"/>
      <c r="QPK69" s="55"/>
      <c r="QPL69" s="54"/>
      <c r="QPM69" s="54"/>
      <c r="QPN69" s="50"/>
      <c r="QPO69" s="55"/>
      <c r="QPP69" s="87"/>
      <c r="QPQ69" s="55"/>
      <c r="QPR69" s="55"/>
      <c r="QPS69" s="54"/>
      <c r="QPT69" s="54"/>
      <c r="QPU69" s="50"/>
      <c r="QPV69" s="55"/>
      <c r="QPW69" s="87"/>
      <c r="QPX69" s="55"/>
      <c r="QPY69" s="55"/>
      <c r="QPZ69" s="54"/>
      <c r="QQA69" s="54"/>
      <c r="QQB69" s="50"/>
      <c r="QQC69" s="55"/>
      <c r="QQD69" s="87"/>
      <c r="QQE69" s="55"/>
      <c r="QQF69" s="55"/>
      <c r="QQG69" s="54"/>
      <c r="QQH69" s="54"/>
      <c r="QQI69" s="50"/>
      <c r="QQJ69" s="55"/>
      <c r="QQK69" s="87"/>
      <c r="QQL69" s="55"/>
      <c r="QQM69" s="55"/>
      <c r="QQN69" s="54"/>
      <c r="QQO69" s="54"/>
      <c r="QQP69" s="50"/>
      <c r="QQQ69" s="55"/>
      <c r="QQR69" s="87"/>
      <c r="QQS69" s="55"/>
      <c r="QQT69" s="55"/>
      <c r="QQU69" s="54"/>
      <c r="QQV69" s="54"/>
      <c r="QQW69" s="50"/>
      <c r="QQX69" s="55"/>
      <c r="QQY69" s="87"/>
      <c r="QQZ69" s="55"/>
      <c r="QRA69" s="55"/>
      <c r="QRB69" s="54"/>
      <c r="QRC69" s="54"/>
      <c r="QRD69" s="50"/>
      <c r="QRE69" s="55"/>
      <c r="QRF69" s="87"/>
      <c r="QRG69" s="55"/>
      <c r="QRH69" s="55"/>
      <c r="QRI69" s="54"/>
      <c r="QRJ69" s="54"/>
      <c r="QRK69" s="50"/>
      <c r="QRL69" s="55"/>
      <c r="QRM69" s="87"/>
      <c r="QRN69" s="55"/>
      <c r="QRO69" s="55"/>
      <c r="QRP69" s="54"/>
      <c r="QRQ69" s="54"/>
      <c r="QRR69" s="50"/>
      <c r="QRS69" s="55"/>
      <c r="QRT69" s="87"/>
      <c r="QRU69" s="55"/>
      <c r="QRV69" s="55"/>
      <c r="QRW69" s="54"/>
      <c r="QRX69" s="54"/>
      <c r="QRY69" s="50"/>
      <c r="QRZ69" s="55"/>
      <c r="QSA69" s="87"/>
      <c r="QSB69" s="55"/>
      <c r="QSC69" s="55"/>
      <c r="QSD69" s="54"/>
      <c r="QSE69" s="54"/>
      <c r="QSF69" s="50"/>
      <c r="QSG69" s="55"/>
      <c r="QSH69" s="87"/>
      <c r="QSI69" s="55"/>
      <c r="QSJ69" s="55"/>
      <c r="QSK69" s="54"/>
      <c r="QSL69" s="54"/>
      <c r="QSM69" s="50"/>
      <c r="QSN69" s="55"/>
      <c r="QSO69" s="87"/>
      <c r="QSP69" s="55"/>
      <c r="QSQ69" s="55"/>
      <c r="QSR69" s="54"/>
      <c r="QSS69" s="54"/>
      <c r="QST69" s="50"/>
      <c r="QSU69" s="55"/>
      <c r="QSV69" s="87"/>
      <c r="QSW69" s="55"/>
      <c r="QSX69" s="55"/>
      <c r="QSY69" s="54"/>
      <c r="QSZ69" s="54"/>
      <c r="QTA69" s="50"/>
      <c r="QTB69" s="55"/>
      <c r="QTC69" s="87"/>
      <c r="QTD69" s="55"/>
      <c r="QTE69" s="55"/>
      <c r="QTF69" s="54"/>
      <c r="QTG69" s="54"/>
      <c r="QTH69" s="50"/>
      <c r="QTI69" s="55"/>
      <c r="QTJ69" s="87"/>
      <c r="QTK69" s="55"/>
      <c r="QTL69" s="55"/>
      <c r="QTM69" s="54"/>
      <c r="QTN69" s="54"/>
      <c r="QTO69" s="50"/>
      <c r="QTP69" s="55"/>
      <c r="QTQ69" s="87"/>
      <c r="QTR69" s="55"/>
      <c r="QTS69" s="55"/>
      <c r="QTT69" s="54"/>
      <c r="QTU69" s="54"/>
      <c r="QTV69" s="50"/>
      <c r="QTW69" s="55"/>
      <c r="QTX69" s="87"/>
      <c r="QTY69" s="55"/>
      <c r="QTZ69" s="55"/>
      <c r="QUA69" s="54"/>
      <c r="QUB69" s="54"/>
      <c r="QUC69" s="50"/>
      <c r="QUD69" s="55"/>
      <c r="QUE69" s="87"/>
      <c r="QUF69" s="55"/>
      <c r="QUG69" s="55"/>
      <c r="QUH69" s="54"/>
      <c r="QUI69" s="54"/>
      <c r="QUJ69" s="50"/>
      <c r="QUK69" s="55"/>
      <c r="QUL69" s="87"/>
      <c r="QUM69" s="55"/>
      <c r="QUN69" s="55"/>
      <c r="QUO69" s="54"/>
      <c r="QUP69" s="54"/>
      <c r="QUQ69" s="50"/>
      <c r="QUR69" s="55"/>
      <c r="QUS69" s="87"/>
      <c r="QUT69" s="55"/>
      <c r="QUU69" s="55"/>
      <c r="QUV69" s="54"/>
      <c r="QUW69" s="54"/>
      <c r="QUX69" s="50"/>
      <c r="QUY69" s="55"/>
      <c r="QUZ69" s="87"/>
      <c r="QVA69" s="55"/>
      <c r="QVB69" s="55"/>
      <c r="QVC69" s="54"/>
      <c r="QVD69" s="54"/>
      <c r="QVE69" s="50"/>
      <c r="QVF69" s="55"/>
      <c r="QVG69" s="87"/>
      <c r="QVH69" s="55"/>
      <c r="QVI69" s="55"/>
      <c r="QVJ69" s="54"/>
      <c r="QVK69" s="54"/>
      <c r="QVL69" s="50"/>
      <c r="QVM69" s="55"/>
      <c r="QVN69" s="87"/>
      <c r="QVO69" s="55"/>
      <c r="QVP69" s="55"/>
      <c r="QVQ69" s="54"/>
      <c r="QVR69" s="54"/>
      <c r="QVS69" s="50"/>
      <c r="QVT69" s="55"/>
      <c r="QVU69" s="87"/>
      <c r="QVV69" s="55"/>
      <c r="QVW69" s="55"/>
      <c r="QVX69" s="54"/>
      <c r="QVY69" s="54"/>
      <c r="QVZ69" s="50"/>
      <c r="QWA69" s="55"/>
      <c r="QWB69" s="87"/>
      <c r="QWC69" s="55"/>
      <c r="QWD69" s="55"/>
      <c r="QWE69" s="54"/>
      <c r="QWF69" s="54"/>
      <c r="QWG69" s="50"/>
      <c r="QWH69" s="55"/>
      <c r="QWI69" s="87"/>
      <c r="QWJ69" s="55"/>
      <c r="QWK69" s="55"/>
      <c r="QWL69" s="54"/>
      <c r="QWM69" s="54"/>
      <c r="QWN69" s="50"/>
      <c r="QWO69" s="55"/>
      <c r="QWP69" s="87"/>
      <c r="QWQ69" s="55"/>
      <c r="QWR69" s="55"/>
      <c r="QWS69" s="54"/>
      <c r="QWT69" s="54"/>
      <c r="QWU69" s="50"/>
      <c r="QWV69" s="55"/>
      <c r="QWW69" s="87"/>
      <c r="QWX69" s="55"/>
      <c r="QWY69" s="55"/>
      <c r="QWZ69" s="54"/>
      <c r="QXA69" s="54"/>
      <c r="QXB69" s="50"/>
      <c r="QXC69" s="55"/>
      <c r="QXD69" s="87"/>
      <c r="QXE69" s="55"/>
      <c r="QXF69" s="55"/>
      <c r="QXG69" s="54"/>
      <c r="QXH69" s="54"/>
      <c r="QXI69" s="50"/>
      <c r="QXJ69" s="55"/>
      <c r="QXK69" s="87"/>
      <c r="QXL69" s="55"/>
      <c r="QXM69" s="55"/>
      <c r="QXN69" s="54"/>
      <c r="QXO69" s="54"/>
      <c r="QXP69" s="50"/>
      <c r="QXQ69" s="55"/>
      <c r="QXR69" s="87"/>
      <c r="QXS69" s="55"/>
      <c r="QXT69" s="55"/>
      <c r="QXU69" s="54"/>
      <c r="QXV69" s="54"/>
      <c r="QXW69" s="50"/>
      <c r="QXX69" s="55"/>
      <c r="QXY69" s="87"/>
      <c r="QXZ69" s="55"/>
      <c r="QYA69" s="55"/>
      <c r="QYB69" s="54"/>
      <c r="QYC69" s="54"/>
      <c r="QYD69" s="50"/>
      <c r="QYE69" s="55"/>
      <c r="QYF69" s="87"/>
      <c r="QYG69" s="55"/>
      <c r="QYH69" s="55"/>
      <c r="QYI69" s="54"/>
      <c r="QYJ69" s="54"/>
      <c r="QYK69" s="50"/>
      <c r="QYL69" s="55"/>
      <c r="QYM69" s="87"/>
      <c r="QYN69" s="55"/>
      <c r="QYO69" s="55"/>
      <c r="QYP69" s="54"/>
      <c r="QYQ69" s="54"/>
      <c r="QYR69" s="50"/>
      <c r="QYS69" s="55"/>
      <c r="QYT69" s="87"/>
      <c r="QYU69" s="55"/>
      <c r="QYV69" s="55"/>
      <c r="QYW69" s="54"/>
      <c r="QYX69" s="54"/>
      <c r="QYY69" s="50"/>
      <c r="QYZ69" s="55"/>
      <c r="QZA69" s="87"/>
      <c r="QZB69" s="55"/>
      <c r="QZC69" s="55"/>
      <c r="QZD69" s="54"/>
      <c r="QZE69" s="54"/>
      <c r="QZF69" s="50"/>
      <c r="QZG69" s="55"/>
      <c r="QZH69" s="87"/>
      <c r="QZI69" s="55"/>
      <c r="QZJ69" s="55"/>
      <c r="QZK69" s="54"/>
      <c r="QZL69" s="54"/>
      <c r="QZM69" s="50"/>
      <c r="QZN69" s="55"/>
      <c r="QZO69" s="87"/>
      <c r="QZP69" s="55"/>
      <c r="QZQ69" s="55"/>
      <c r="QZR69" s="54"/>
      <c r="QZS69" s="54"/>
      <c r="QZT69" s="50"/>
      <c r="QZU69" s="55"/>
      <c r="QZV69" s="87"/>
      <c r="QZW69" s="55"/>
      <c r="QZX69" s="55"/>
      <c r="QZY69" s="54"/>
      <c r="QZZ69" s="54"/>
      <c r="RAA69" s="50"/>
      <c r="RAB69" s="55"/>
      <c r="RAC69" s="87"/>
      <c r="RAD69" s="55"/>
      <c r="RAE69" s="55"/>
      <c r="RAF69" s="54"/>
      <c r="RAG69" s="54"/>
      <c r="RAH69" s="50"/>
      <c r="RAI69" s="55"/>
      <c r="RAJ69" s="87"/>
      <c r="RAK69" s="55"/>
      <c r="RAL69" s="55"/>
      <c r="RAM69" s="54"/>
      <c r="RAN69" s="54"/>
      <c r="RAO69" s="50"/>
      <c r="RAP69" s="55"/>
      <c r="RAQ69" s="87"/>
      <c r="RAR69" s="55"/>
      <c r="RAS69" s="55"/>
      <c r="RAT69" s="54"/>
      <c r="RAU69" s="54"/>
      <c r="RAV69" s="50"/>
      <c r="RAW69" s="55"/>
      <c r="RAX69" s="87"/>
      <c r="RAY69" s="55"/>
      <c r="RAZ69" s="55"/>
      <c r="RBA69" s="54"/>
      <c r="RBB69" s="54"/>
      <c r="RBC69" s="50"/>
      <c r="RBD69" s="55"/>
      <c r="RBE69" s="87"/>
      <c r="RBF69" s="55"/>
      <c r="RBG69" s="55"/>
      <c r="RBH69" s="54"/>
      <c r="RBI69" s="54"/>
      <c r="RBJ69" s="50"/>
      <c r="RBK69" s="55"/>
      <c r="RBL69" s="87"/>
      <c r="RBM69" s="55"/>
      <c r="RBN69" s="55"/>
      <c r="RBO69" s="54"/>
      <c r="RBP69" s="54"/>
      <c r="RBQ69" s="50"/>
      <c r="RBR69" s="55"/>
      <c r="RBS69" s="87"/>
      <c r="RBT69" s="55"/>
      <c r="RBU69" s="55"/>
      <c r="RBV69" s="54"/>
      <c r="RBW69" s="54"/>
      <c r="RBX69" s="50"/>
      <c r="RBY69" s="55"/>
      <c r="RBZ69" s="87"/>
      <c r="RCA69" s="55"/>
      <c r="RCB69" s="55"/>
      <c r="RCC69" s="54"/>
      <c r="RCD69" s="54"/>
      <c r="RCE69" s="50"/>
      <c r="RCF69" s="55"/>
      <c r="RCG69" s="87"/>
      <c r="RCH69" s="55"/>
      <c r="RCI69" s="55"/>
      <c r="RCJ69" s="54"/>
      <c r="RCK69" s="54"/>
      <c r="RCL69" s="50"/>
      <c r="RCM69" s="55"/>
      <c r="RCN69" s="87"/>
      <c r="RCO69" s="55"/>
      <c r="RCP69" s="55"/>
      <c r="RCQ69" s="54"/>
      <c r="RCR69" s="54"/>
      <c r="RCS69" s="50"/>
      <c r="RCT69" s="55"/>
      <c r="RCU69" s="87"/>
      <c r="RCV69" s="55"/>
      <c r="RCW69" s="55"/>
      <c r="RCX69" s="54"/>
      <c r="RCY69" s="54"/>
      <c r="RCZ69" s="50"/>
      <c r="RDA69" s="55"/>
      <c r="RDB69" s="87"/>
      <c r="RDC69" s="55"/>
      <c r="RDD69" s="55"/>
      <c r="RDE69" s="54"/>
      <c r="RDF69" s="54"/>
      <c r="RDG69" s="50"/>
      <c r="RDH69" s="55"/>
      <c r="RDI69" s="87"/>
      <c r="RDJ69" s="55"/>
      <c r="RDK69" s="55"/>
      <c r="RDL69" s="54"/>
      <c r="RDM69" s="54"/>
      <c r="RDN69" s="50"/>
      <c r="RDO69" s="55"/>
      <c r="RDP69" s="87"/>
      <c r="RDQ69" s="55"/>
      <c r="RDR69" s="55"/>
      <c r="RDS69" s="54"/>
      <c r="RDT69" s="54"/>
      <c r="RDU69" s="50"/>
      <c r="RDV69" s="55"/>
      <c r="RDW69" s="87"/>
      <c r="RDX69" s="55"/>
      <c r="RDY69" s="55"/>
      <c r="RDZ69" s="54"/>
      <c r="REA69" s="54"/>
      <c r="REB69" s="50"/>
      <c r="REC69" s="55"/>
      <c r="RED69" s="87"/>
      <c r="REE69" s="55"/>
      <c r="REF69" s="55"/>
      <c r="REG69" s="54"/>
      <c r="REH69" s="54"/>
      <c r="REI69" s="50"/>
      <c r="REJ69" s="55"/>
      <c r="REK69" s="87"/>
      <c r="REL69" s="55"/>
      <c r="REM69" s="55"/>
      <c r="REN69" s="54"/>
      <c r="REO69" s="54"/>
      <c r="REP69" s="50"/>
      <c r="REQ69" s="55"/>
      <c r="RER69" s="87"/>
      <c r="RES69" s="55"/>
      <c r="RET69" s="55"/>
      <c r="REU69" s="54"/>
      <c r="REV69" s="54"/>
      <c r="REW69" s="50"/>
      <c r="REX69" s="55"/>
      <c r="REY69" s="87"/>
      <c r="REZ69" s="55"/>
      <c r="RFA69" s="55"/>
      <c r="RFB69" s="54"/>
      <c r="RFC69" s="54"/>
      <c r="RFD69" s="50"/>
      <c r="RFE69" s="55"/>
      <c r="RFF69" s="87"/>
      <c r="RFG69" s="55"/>
      <c r="RFH69" s="55"/>
      <c r="RFI69" s="54"/>
      <c r="RFJ69" s="54"/>
      <c r="RFK69" s="50"/>
      <c r="RFL69" s="55"/>
      <c r="RFM69" s="87"/>
      <c r="RFN69" s="55"/>
      <c r="RFO69" s="55"/>
      <c r="RFP69" s="54"/>
      <c r="RFQ69" s="54"/>
      <c r="RFR69" s="50"/>
      <c r="RFS69" s="55"/>
      <c r="RFT69" s="87"/>
      <c r="RFU69" s="55"/>
      <c r="RFV69" s="55"/>
      <c r="RFW69" s="54"/>
      <c r="RFX69" s="54"/>
      <c r="RFY69" s="50"/>
      <c r="RFZ69" s="55"/>
      <c r="RGA69" s="87"/>
      <c r="RGB69" s="55"/>
      <c r="RGC69" s="55"/>
      <c r="RGD69" s="54"/>
      <c r="RGE69" s="54"/>
      <c r="RGF69" s="50"/>
      <c r="RGG69" s="55"/>
      <c r="RGH69" s="87"/>
      <c r="RGI69" s="55"/>
      <c r="RGJ69" s="55"/>
      <c r="RGK69" s="54"/>
      <c r="RGL69" s="54"/>
      <c r="RGM69" s="50"/>
      <c r="RGN69" s="55"/>
      <c r="RGO69" s="87"/>
      <c r="RGP69" s="55"/>
      <c r="RGQ69" s="55"/>
      <c r="RGR69" s="54"/>
      <c r="RGS69" s="54"/>
      <c r="RGT69" s="50"/>
      <c r="RGU69" s="55"/>
      <c r="RGV69" s="87"/>
      <c r="RGW69" s="55"/>
      <c r="RGX69" s="55"/>
      <c r="RGY69" s="54"/>
      <c r="RGZ69" s="54"/>
      <c r="RHA69" s="50"/>
      <c r="RHB69" s="55"/>
      <c r="RHC69" s="87"/>
      <c r="RHD69" s="55"/>
      <c r="RHE69" s="55"/>
      <c r="RHF69" s="54"/>
      <c r="RHG69" s="54"/>
      <c r="RHH69" s="50"/>
      <c r="RHI69" s="55"/>
      <c r="RHJ69" s="87"/>
      <c r="RHK69" s="55"/>
      <c r="RHL69" s="55"/>
      <c r="RHM69" s="54"/>
      <c r="RHN69" s="54"/>
      <c r="RHO69" s="50"/>
      <c r="RHP69" s="55"/>
      <c r="RHQ69" s="87"/>
      <c r="RHR69" s="55"/>
      <c r="RHS69" s="55"/>
      <c r="RHT69" s="54"/>
      <c r="RHU69" s="54"/>
      <c r="RHV69" s="50"/>
      <c r="RHW69" s="55"/>
      <c r="RHX69" s="87"/>
      <c r="RHY69" s="55"/>
      <c r="RHZ69" s="55"/>
      <c r="RIA69" s="54"/>
      <c r="RIB69" s="54"/>
      <c r="RIC69" s="50"/>
      <c r="RID69" s="55"/>
      <c r="RIE69" s="87"/>
      <c r="RIF69" s="55"/>
      <c r="RIG69" s="55"/>
      <c r="RIH69" s="54"/>
      <c r="RII69" s="54"/>
      <c r="RIJ69" s="50"/>
      <c r="RIK69" s="55"/>
      <c r="RIL69" s="87"/>
      <c r="RIM69" s="55"/>
      <c r="RIN69" s="55"/>
      <c r="RIO69" s="54"/>
      <c r="RIP69" s="54"/>
      <c r="RIQ69" s="50"/>
      <c r="RIR69" s="55"/>
      <c r="RIS69" s="87"/>
      <c r="RIT69" s="55"/>
      <c r="RIU69" s="55"/>
      <c r="RIV69" s="54"/>
      <c r="RIW69" s="54"/>
      <c r="RIX69" s="50"/>
      <c r="RIY69" s="55"/>
      <c r="RIZ69" s="87"/>
      <c r="RJA69" s="55"/>
      <c r="RJB69" s="55"/>
      <c r="RJC69" s="54"/>
      <c r="RJD69" s="54"/>
      <c r="RJE69" s="50"/>
      <c r="RJF69" s="55"/>
      <c r="RJG69" s="87"/>
      <c r="RJH69" s="55"/>
      <c r="RJI69" s="55"/>
      <c r="RJJ69" s="54"/>
      <c r="RJK69" s="54"/>
      <c r="RJL69" s="50"/>
      <c r="RJM69" s="55"/>
      <c r="RJN69" s="87"/>
      <c r="RJO69" s="55"/>
      <c r="RJP69" s="55"/>
      <c r="RJQ69" s="54"/>
      <c r="RJR69" s="54"/>
      <c r="RJS69" s="50"/>
      <c r="RJT69" s="55"/>
      <c r="RJU69" s="87"/>
      <c r="RJV69" s="55"/>
      <c r="RJW69" s="55"/>
      <c r="RJX69" s="54"/>
      <c r="RJY69" s="54"/>
      <c r="RJZ69" s="50"/>
      <c r="RKA69" s="55"/>
      <c r="RKB69" s="87"/>
      <c r="RKC69" s="55"/>
      <c r="RKD69" s="55"/>
      <c r="RKE69" s="54"/>
      <c r="RKF69" s="54"/>
      <c r="RKG69" s="50"/>
      <c r="RKH69" s="55"/>
      <c r="RKI69" s="87"/>
      <c r="RKJ69" s="55"/>
      <c r="RKK69" s="55"/>
      <c r="RKL69" s="54"/>
      <c r="RKM69" s="54"/>
      <c r="RKN69" s="50"/>
      <c r="RKO69" s="55"/>
      <c r="RKP69" s="87"/>
      <c r="RKQ69" s="55"/>
      <c r="RKR69" s="55"/>
      <c r="RKS69" s="54"/>
      <c r="RKT69" s="54"/>
      <c r="RKU69" s="50"/>
      <c r="RKV69" s="55"/>
      <c r="RKW69" s="87"/>
      <c r="RKX69" s="55"/>
      <c r="RKY69" s="55"/>
      <c r="RKZ69" s="54"/>
      <c r="RLA69" s="54"/>
      <c r="RLB69" s="50"/>
      <c r="RLC69" s="55"/>
      <c r="RLD69" s="87"/>
      <c r="RLE69" s="55"/>
      <c r="RLF69" s="55"/>
      <c r="RLG69" s="54"/>
      <c r="RLH69" s="54"/>
      <c r="RLI69" s="50"/>
      <c r="RLJ69" s="55"/>
      <c r="RLK69" s="87"/>
      <c r="RLL69" s="55"/>
      <c r="RLM69" s="55"/>
      <c r="RLN69" s="54"/>
      <c r="RLO69" s="54"/>
      <c r="RLP69" s="50"/>
      <c r="RLQ69" s="55"/>
      <c r="RLR69" s="87"/>
      <c r="RLS69" s="55"/>
      <c r="RLT69" s="55"/>
      <c r="RLU69" s="54"/>
      <c r="RLV69" s="54"/>
      <c r="RLW69" s="50"/>
      <c r="RLX69" s="55"/>
      <c r="RLY69" s="87"/>
      <c r="RLZ69" s="55"/>
      <c r="RMA69" s="55"/>
      <c r="RMB69" s="54"/>
      <c r="RMC69" s="54"/>
      <c r="RMD69" s="50"/>
      <c r="RME69" s="55"/>
      <c r="RMF69" s="87"/>
      <c r="RMG69" s="55"/>
      <c r="RMH69" s="55"/>
      <c r="RMI69" s="54"/>
      <c r="RMJ69" s="54"/>
      <c r="RMK69" s="50"/>
      <c r="RML69" s="55"/>
      <c r="RMM69" s="87"/>
      <c r="RMN69" s="55"/>
      <c r="RMO69" s="55"/>
      <c r="RMP69" s="54"/>
      <c r="RMQ69" s="54"/>
      <c r="RMR69" s="50"/>
      <c r="RMS69" s="55"/>
      <c r="RMT69" s="87"/>
      <c r="RMU69" s="55"/>
      <c r="RMV69" s="55"/>
      <c r="RMW69" s="54"/>
      <c r="RMX69" s="54"/>
      <c r="RMY69" s="50"/>
      <c r="RMZ69" s="55"/>
      <c r="RNA69" s="87"/>
      <c r="RNB69" s="55"/>
      <c r="RNC69" s="55"/>
      <c r="RND69" s="54"/>
      <c r="RNE69" s="54"/>
      <c r="RNF69" s="50"/>
      <c r="RNG69" s="55"/>
      <c r="RNH69" s="87"/>
      <c r="RNI69" s="55"/>
      <c r="RNJ69" s="55"/>
      <c r="RNK69" s="54"/>
      <c r="RNL69" s="54"/>
      <c r="RNM69" s="50"/>
      <c r="RNN69" s="55"/>
      <c r="RNO69" s="87"/>
      <c r="RNP69" s="55"/>
      <c r="RNQ69" s="55"/>
      <c r="RNR69" s="54"/>
      <c r="RNS69" s="54"/>
      <c r="RNT69" s="50"/>
      <c r="RNU69" s="55"/>
      <c r="RNV69" s="87"/>
      <c r="RNW69" s="55"/>
      <c r="RNX69" s="55"/>
      <c r="RNY69" s="54"/>
      <c r="RNZ69" s="54"/>
      <c r="ROA69" s="50"/>
      <c r="ROB69" s="55"/>
      <c r="ROC69" s="87"/>
      <c r="ROD69" s="55"/>
      <c r="ROE69" s="55"/>
      <c r="ROF69" s="54"/>
      <c r="ROG69" s="54"/>
      <c r="ROH69" s="50"/>
      <c r="ROI69" s="55"/>
      <c r="ROJ69" s="87"/>
      <c r="ROK69" s="55"/>
      <c r="ROL69" s="55"/>
      <c r="ROM69" s="54"/>
      <c r="RON69" s="54"/>
      <c r="ROO69" s="50"/>
      <c r="ROP69" s="55"/>
      <c r="ROQ69" s="87"/>
      <c r="ROR69" s="55"/>
      <c r="ROS69" s="55"/>
      <c r="ROT69" s="54"/>
      <c r="ROU69" s="54"/>
      <c r="ROV69" s="50"/>
      <c r="ROW69" s="55"/>
      <c r="ROX69" s="87"/>
      <c r="ROY69" s="55"/>
      <c r="ROZ69" s="55"/>
      <c r="RPA69" s="54"/>
      <c r="RPB69" s="54"/>
      <c r="RPC69" s="50"/>
      <c r="RPD69" s="55"/>
      <c r="RPE69" s="87"/>
      <c r="RPF69" s="55"/>
      <c r="RPG69" s="55"/>
      <c r="RPH69" s="54"/>
      <c r="RPI69" s="54"/>
      <c r="RPJ69" s="50"/>
      <c r="RPK69" s="55"/>
      <c r="RPL69" s="87"/>
      <c r="RPM69" s="55"/>
      <c r="RPN69" s="55"/>
      <c r="RPO69" s="54"/>
      <c r="RPP69" s="54"/>
      <c r="RPQ69" s="50"/>
      <c r="RPR69" s="55"/>
      <c r="RPS69" s="87"/>
      <c r="RPT69" s="55"/>
      <c r="RPU69" s="55"/>
      <c r="RPV69" s="54"/>
      <c r="RPW69" s="54"/>
      <c r="RPX69" s="50"/>
      <c r="RPY69" s="55"/>
      <c r="RPZ69" s="87"/>
      <c r="RQA69" s="55"/>
      <c r="RQB69" s="55"/>
      <c r="RQC69" s="54"/>
      <c r="RQD69" s="54"/>
      <c r="RQE69" s="50"/>
      <c r="RQF69" s="55"/>
      <c r="RQG69" s="87"/>
      <c r="RQH69" s="55"/>
      <c r="RQI69" s="55"/>
      <c r="RQJ69" s="54"/>
      <c r="RQK69" s="54"/>
      <c r="RQL69" s="50"/>
      <c r="RQM69" s="55"/>
      <c r="RQN69" s="87"/>
      <c r="RQO69" s="55"/>
      <c r="RQP69" s="55"/>
      <c r="RQQ69" s="54"/>
      <c r="RQR69" s="54"/>
      <c r="RQS69" s="50"/>
      <c r="RQT69" s="55"/>
      <c r="RQU69" s="87"/>
      <c r="RQV69" s="55"/>
      <c r="RQW69" s="55"/>
      <c r="RQX69" s="54"/>
      <c r="RQY69" s="54"/>
      <c r="RQZ69" s="50"/>
      <c r="RRA69" s="55"/>
      <c r="RRB69" s="87"/>
      <c r="RRC69" s="55"/>
      <c r="RRD69" s="55"/>
      <c r="RRE69" s="54"/>
      <c r="RRF69" s="54"/>
      <c r="RRG69" s="50"/>
      <c r="RRH69" s="55"/>
      <c r="RRI69" s="87"/>
      <c r="RRJ69" s="55"/>
      <c r="RRK69" s="55"/>
      <c r="RRL69" s="54"/>
      <c r="RRM69" s="54"/>
      <c r="RRN69" s="50"/>
      <c r="RRO69" s="55"/>
      <c r="RRP69" s="87"/>
      <c r="RRQ69" s="55"/>
      <c r="RRR69" s="55"/>
      <c r="RRS69" s="54"/>
      <c r="RRT69" s="54"/>
      <c r="RRU69" s="50"/>
      <c r="RRV69" s="55"/>
      <c r="RRW69" s="87"/>
      <c r="RRX69" s="55"/>
      <c r="RRY69" s="55"/>
      <c r="RRZ69" s="54"/>
      <c r="RSA69" s="54"/>
      <c r="RSB69" s="50"/>
      <c r="RSC69" s="55"/>
      <c r="RSD69" s="87"/>
      <c r="RSE69" s="55"/>
      <c r="RSF69" s="55"/>
      <c r="RSG69" s="54"/>
      <c r="RSH69" s="54"/>
      <c r="RSI69" s="50"/>
      <c r="RSJ69" s="55"/>
      <c r="RSK69" s="87"/>
      <c r="RSL69" s="55"/>
      <c r="RSM69" s="55"/>
      <c r="RSN69" s="54"/>
      <c r="RSO69" s="54"/>
      <c r="RSP69" s="50"/>
      <c r="RSQ69" s="55"/>
      <c r="RSR69" s="87"/>
      <c r="RSS69" s="55"/>
      <c r="RST69" s="55"/>
      <c r="RSU69" s="54"/>
      <c r="RSV69" s="54"/>
      <c r="RSW69" s="50"/>
      <c r="RSX69" s="55"/>
      <c r="RSY69" s="87"/>
      <c r="RSZ69" s="55"/>
      <c r="RTA69" s="55"/>
      <c r="RTB69" s="54"/>
      <c r="RTC69" s="54"/>
      <c r="RTD69" s="50"/>
      <c r="RTE69" s="55"/>
      <c r="RTF69" s="87"/>
      <c r="RTG69" s="55"/>
      <c r="RTH69" s="55"/>
      <c r="RTI69" s="54"/>
      <c r="RTJ69" s="54"/>
      <c r="RTK69" s="50"/>
      <c r="RTL69" s="55"/>
      <c r="RTM69" s="87"/>
      <c r="RTN69" s="55"/>
      <c r="RTO69" s="55"/>
      <c r="RTP69" s="54"/>
      <c r="RTQ69" s="54"/>
      <c r="RTR69" s="50"/>
      <c r="RTS69" s="55"/>
      <c r="RTT69" s="87"/>
      <c r="RTU69" s="55"/>
      <c r="RTV69" s="55"/>
      <c r="RTW69" s="54"/>
      <c r="RTX69" s="54"/>
      <c r="RTY69" s="50"/>
      <c r="RTZ69" s="55"/>
      <c r="RUA69" s="87"/>
      <c r="RUB69" s="55"/>
      <c r="RUC69" s="55"/>
      <c r="RUD69" s="54"/>
      <c r="RUE69" s="54"/>
      <c r="RUF69" s="50"/>
      <c r="RUG69" s="55"/>
      <c r="RUH69" s="87"/>
      <c r="RUI69" s="55"/>
      <c r="RUJ69" s="55"/>
      <c r="RUK69" s="54"/>
      <c r="RUL69" s="54"/>
      <c r="RUM69" s="50"/>
      <c r="RUN69" s="55"/>
      <c r="RUO69" s="87"/>
      <c r="RUP69" s="55"/>
      <c r="RUQ69" s="55"/>
      <c r="RUR69" s="54"/>
      <c r="RUS69" s="54"/>
      <c r="RUT69" s="50"/>
      <c r="RUU69" s="55"/>
      <c r="RUV69" s="87"/>
      <c r="RUW69" s="55"/>
      <c r="RUX69" s="55"/>
      <c r="RUY69" s="54"/>
      <c r="RUZ69" s="54"/>
      <c r="RVA69" s="50"/>
      <c r="RVB69" s="55"/>
      <c r="RVC69" s="87"/>
      <c r="RVD69" s="55"/>
      <c r="RVE69" s="55"/>
      <c r="RVF69" s="54"/>
      <c r="RVG69" s="54"/>
      <c r="RVH69" s="50"/>
      <c r="RVI69" s="55"/>
      <c r="RVJ69" s="87"/>
      <c r="RVK69" s="55"/>
      <c r="RVL69" s="55"/>
      <c r="RVM69" s="54"/>
      <c r="RVN69" s="54"/>
      <c r="RVO69" s="50"/>
      <c r="RVP69" s="55"/>
      <c r="RVQ69" s="87"/>
      <c r="RVR69" s="55"/>
      <c r="RVS69" s="55"/>
      <c r="RVT69" s="54"/>
      <c r="RVU69" s="54"/>
      <c r="RVV69" s="50"/>
      <c r="RVW69" s="55"/>
      <c r="RVX69" s="87"/>
      <c r="RVY69" s="55"/>
      <c r="RVZ69" s="55"/>
      <c r="RWA69" s="54"/>
      <c r="RWB69" s="54"/>
      <c r="RWC69" s="50"/>
      <c r="RWD69" s="55"/>
      <c r="RWE69" s="87"/>
      <c r="RWF69" s="55"/>
      <c r="RWG69" s="55"/>
      <c r="RWH69" s="54"/>
      <c r="RWI69" s="54"/>
      <c r="RWJ69" s="50"/>
      <c r="RWK69" s="55"/>
      <c r="RWL69" s="87"/>
      <c r="RWM69" s="55"/>
      <c r="RWN69" s="55"/>
      <c r="RWO69" s="54"/>
      <c r="RWP69" s="54"/>
      <c r="RWQ69" s="50"/>
      <c r="RWR69" s="55"/>
      <c r="RWS69" s="87"/>
      <c r="RWT69" s="55"/>
      <c r="RWU69" s="55"/>
      <c r="RWV69" s="54"/>
      <c r="RWW69" s="54"/>
      <c r="RWX69" s="50"/>
      <c r="RWY69" s="55"/>
      <c r="RWZ69" s="87"/>
      <c r="RXA69" s="55"/>
      <c r="RXB69" s="55"/>
      <c r="RXC69" s="54"/>
      <c r="RXD69" s="54"/>
      <c r="RXE69" s="50"/>
      <c r="RXF69" s="55"/>
      <c r="RXG69" s="87"/>
      <c r="RXH69" s="55"/>
      <c r="RXI69" s="55"/>
      <c r="RXJ69" s="54"/>
      <c r="RXK69" s="54"/>
      <c r="RXL69" s="50"/>
      <c r="RXM69" s="55"/>
      <c r="RXN69" s="87"/>
      <c r="RXO69" s="55"/>
      <c r="RXP69" s="55"/>
      <c r="RXQ69" s="54"/>
      <c r="RXR69" s="54"/>
      <c r="RXS69" s="50"/>
      <c r="RXT69" s="55"/>
      <c r="RXU69" s="87"/>
      <c r="RXV69" s="55"/>
      <c r="RXW69" s="55"/>
      <c r="RXX69" s="54"/>
      <c r="RXY69" s="54"/>
      <c r="RXZ69" s="50"/>
      <c r="RYA69" s="55"/>
      <c r="RYB69" s="87"/>
      <c r="RYC69" s="55"/>
      <c r="RYD69" s="55"/>
      <c r="RYE69" s="54"/>
      <c r="RYF69" s="54"/>
      <c r="RYG69" s="50"/>
      <c r="RYH69" s="55"/>
      <c r="RYI69" s="87"/>
      <c r="RYJ69" s="55"/>
      <c r="RYK69" s="55"/>
      <c r="RYL69" s="54"/>
      <c r="RYM69" s="54"/>
      <c r="RYN69" s="50"/>
      <c r="RYO69" s="55"/>
      <c r="RYP69" s="87"/>
      <c r="RYQ69" s="55"/>
      <c r="RYR69" s="55"/>
      <c r="RYS69" s="54"/>
      <c r="RYT69" s="54"/>
      <c r="RYU69" s="50"/>
      <c r="RYV69" s="55"/>
      <c r="RYW69" s="87"/>
      <c r="RYX69" s="55"/>
      <c r="RYY69" s="55"/>
      <c r="RYZ69" s="54"/>
      <c r="RZA69" s="54"/>
      <c r="RZB69" s="50"/>
      <c r="RZC69" s="55"/>
      <c r="RZD69" s="87"/>
      <c r="RZE69" s="55"/>
      <c r="RZF69" s="55"/>
      <c r="RZG69" s="54"/>
      <c r="RZH69" s="54"/>
      <c r="RZI69" s="50"/>
      <c r="RZJ69" s="55"/>
      <c r="RZK69" s="87"/>
      <c r="RZL69" s="55"/>
      <c r="RZM69" s="55"/>
      <c r="RZN69" s="54"/>
      <c r="RZO69" s="54"/>
      <c r="RZP69" s="50"/>
      <c r="RZQ69" s="55"/>
      <c r="RZR69" s="87"/>
      <c r="RZS69" s="55"/>
      <c r="RZT69" s="55"/>
      <c r="RZU69" s="54"/>
      <c r="RZV69" s="54"/>
      <c r="RZW69" s="50"/>
      <c r="RZX69" s="55"/>
      <c r="RZY69" s="87"/>
      <c r="RZZ69" s="55"/>
      <c r="SAA69" s="55"/>
      <c r="SAB69" s="54"/>
      <c r="SAC69" s="54"/>
      <c r="SAD69" s="50"/>
      <c r="SAE69" s="55"/>
      <c r="SAF69" s="87"/>
      <c r="SAG69" s="55"/>
      <c r="SAH69" s="55"/>
      <c r="SAI69" s="54"/>
      <c r="SAJ69" s="54"/>
      <c r="SAK69" s="50"/>
      <c r="SAL69" s="55"/>
      <c r="SAM69" s="87"/>
      <c r="SAN69" s="55"/>
      <c r="SAO69" s="55"/>
      <c r="SAP69" s="54"/>
      <c r="SAQ69" s="54"/>
      <c r="SAR69" s="50"/>
      <c r="SAS69" s="55"/>
      <c r="SAT69" s="87"/>
      <c r="SAU69" s="55"/>
      <c r="SAV69" s="55"/>
      <c r="SAW69" s="54"/>
      <c r="SAX69" s="54"/>
      <c r="SAY69" s="50"/>
      <c r="SAZ69" s="55"/>
      <c r="SBA69" s="87"/>
      <c r="SBB69" s="55"/>
      <c r="SBC69" s="55"/>
      <c r="SBD69" s="54"/>
      <c r="SBE69" s="54"/>
      <c r="SBF69" s="50"/>
      <c r="SBG69" s="55"/>
      <c r="SBH69" s="87"/>
      <c r="SBI69" s="55"/>
      <c r="SBJ69" s="55"/>
      <c r="SBK69" s="54"/>
      <c r="SBL69" s="54"/>
      <c r="SBM69" s="50"/>
      <c r="SBN69" s="55"/>
      <c r="SBO69" s="87"/>
      <c r="SBP69" s="55"/>
      <c r="SBQ69" s="55"/>
      <c r="SBR69" s="54"/>
      <c r="SBS69" s="54"/>
      <c r="SBT69" s="50"/>
      <c r="SBU69" s="55"/>
      <c r="SBV69" s="87"/>
      <c r="SBW69" s="55"/>
      <c r="SBX69" s="55"/>
      <c r="SBY69" s="54"/>
      <c r="SBZ69" s="54"/>
      <c r="SCA69" s="50"/>
      <c r="SCB69" s="55"/>
      <c r="SCC69" s="87"/>
      <c r="SCD69" s="55"/>
      <c r="SCE69" s="55"/>
      <c r="SCF69" s="54"/>
      <c r="SCG69" s="54"/>
      <c r="SCH69" s="50"/>
      <c r="SCI69" s="55"/>
      <c r="SCJ69" s="87"/>
      <c r="SCK69" s="55"/>
      <c r="SCL69" s="55"/>
      <c r="SCM69" s="54"/>
      <c r="SCN69" s="54"/>
      <c r="SCO69" s="50"/>
      <c r="SCP69" s="55"/>
      <c r="SCQ69" s="87"/>
      <c r="SCR69" s="55"/>
      <c r="SCS69" s="55"/>
      <c r="SCT69" s="54"/>
      <c r="SCU69" s="54"/>
      <c r="SCV69" s="50"/>
      <c r="SCW69" s="55"/>
      <c r="SCX69" s="87"/>
      <c r="SCY69" s="55"/>
      <c r="SCZ69" s="55"/>
      <c r="SDA69" s="54"/>
      <c r="SDB69" s="54"/>
      <c r="SDC69" s="50"/>
      <c r="SDD69" s="55"/>
      <c r="SDE69" s="87"/>
      <c r="SDF69" s="55"/>
      <c r="SDG69" s="55"/>
      <c r="SDH69" s="54"/>
      <c r="SDI69" s="54"/>
      <c r="SDJ69" s="50"/>
      <c r="SDK69" s="55"/>
      <c r="SDL69" s="87"/>
      <c r="SDM69" s="55"/>
      <c r="SDN69" s="55"/>
      <c r="SDO69" s="54"/>
      <c r="SDP69" s="54"/>
      <c r="SDQ69" s="50"/>
      <c r="SDR69" s="55"/>
      <c r="SDS69" s="87"/>
      <c r="SDT69" s="55"/>
      <c r="SDU69" s="55"/>
      <c r="SDV69" s="54"/>
      <c r="SDW69" s="54"/>
      <c r="SDX69" s="50"/>
      <c r="SDY69" s="55"/>
      <c r="SDZ69" s="87"/>
      <c r="SEA69" s="55"/>
      <c r="SEB69" s="55"/>
      <c r="SEC69" s="54"/>
      <c r="SED69" s="54"/>
      <c r="SEE69" s="50"/>
      <c r="SEF69" s="55"/>
      <c r="SEG69" s="87"/>
      <c r="SEH69" s="55"/>
      <c r="SEI69" s="55"/>
      <c r="SEJ69" s="54"/>
      <c r="SEK69" s="54"/>
      <c r="SEL69" s="50"/>
      <c r="SEM69" s="55"/>
      <c r="SEN69" s="87"/>
      <c r="SEO69" s="55"/>
      <c r="SEP69" s="55"/>
      <c r="SEQ69" s="54"/>
      <c r="SER69" s="54"/>
      <c r="SES69" s="50"/>
      <c r="SET69" s="55"/>
      <c r="SEU69" s="87"/>
      <c r="SEV69" s="55"/>
      <c r="SEW69" s="55"/>
      <c r="SEX69" s="54"/>
      <c r="SEY69" s="54"/>
      <c r="SEZ69" s="50"/>
      <c r="SFA69" s="55"/>
      <c r="SFB69" s="87"/>
      <c r="SFC69" s="55"/>
      <c r="SFD69" s="55"/>
      <c r="SFE69" s="54"/>
      <c r="SFF69" s="54"/>
      <c r="SFG69" s="50"/>
      <c r="SFH69" s="55"/>
      <c r="SFI69" s="87"/>
      <c r="SFJ69" s="55"/>
      <c r="SFK69" s="55"/>
      <c r="SFL69" s="54"/>
      <c r="SFM69" s="54"/>
      <c r="SFN69" s="50"/>
      <c r="SFO69" s="55"/>
      <c r="SFP69" s="87"/>
      <c r="SFQ69" s="55"/>
      <c r="SFR69" s="55"/>
      <c r="SFS69" s="54"/>
      <c r="SFT69" s="54"/>
      <c r="SFU69" s="50"/>
      <c r="SFV69" s="55"/>
      <c r="SFW69" s="87"/>
      <c r="SFX69" s="55"/>
      <c r="SFY69" s="55"/>
      <c r="SFZ69" s="54"/>
      <c r="SGA69" s="54"/>
      <c r="SGB69" s="50"/>
      <c r="SGC69" s="55"/>
      <c r="SGD69" s="87"/>
      <c r="SGE69" s="55"/>
      <c r="SGF69" s="55"/>
      <c r="SGG69" s="54"/>
      <c r="SGH69" s="54"/>
      <c r="SGI69" s="50"/>
      <c r="SGJ69" s="55"/>
      <c r="SGK69" s="87"/>
      <c r="SGL69" s="55"/>
      <c r="SGM69" s="55"/>
      <c r="SGN69" s="54"/>
      <c r="SGO69" s="54"/>
      <c r="SGP69" s="50"/>
      <c r="SGQ69" s="55"/>
      <c r="SGR69" s="87"/>
      <c r="SGS69" s="55"/>
      <c r="SGT69" s="55"/>
      <c r="SGU69" s="54"/>
      <c r="SGV69" s="54"/>
      <c r="SGW69" s="50"/>
      <c r="SGX69" s="55"/>
      <c r="SGY69" s="87"/>
      <c r="SGZ69" s="55"/>
      <c r="SHA69" s="55"/>
      <c r="SHB69" s="54"/>
      <c r="SHC69" s="54"/>
      <c r="SHD69" s="50"/>
      <c r="SHE69" s="55"/>
      <c r="SHF69" s="87"/>
      <c r="SHG69" s="55"/>
      <c r="SHH69" s="55"/>
      <c r="SHI69" s="54"/>
      <c r="SHJ69" s="54"/>
      <c r="SHK69" s="50"/>
      <c r="SHL69" s="55"/>
      <c r="SHM69" s="87"/>
      <c r="SHN69" s="55"/>
      <c r="SHO69" s="55"/>
      <c r="SHP69" s="54"/>
      <c r="SHQ69" s="54"/>
      <c r="SHR69" s="50"/>
      <c r="SHS69" s="55"/>
      <c r="SHT69" s="87"/>
      <c r="SHU69" s="55"/>
      <c r="SHV69" s="55"/>
      <c r="SHW69" s="54"/>
      <c r="SHX69" s="54"/>
      <c r="SHY69" s="50"/>
      <c r="SHZ69" s="55"/>
      <c r="SIA69" s="87"/>
      <c r="SIB69" s="55"/>
      <c r="SIC69" s="55"/>
      <c r="SID69" s="54"/>
      <c r="SIE69" s="54"/>
      <c r="SIF69" s="50"/>
      <c r="SIG69" s="55"/>
      <c r="SIH69" s="87"/>
      <c r="SII69" s="55"/>
      <c r="SIJ69" s="55"/>
      <c r="SIK69" s="54"/>
      <c r="SIL69" s="54"/>
      <c r="SIM69" s="50"/>
      <c r="SIN69" s="55"/>
      <c r="SIO69" s="87"/>
      <c r="SIP69" s="55"/>
      <c r="SIQ69" s="55"/>
      <c r="SIR69" s="54"/>
      <c r="SIS69" s="54"/>
      <c r="SIT69" s="50"/>
      <c r="SIU69" s="55"/>
      <c r="SIV69" s="87"/>
      <c r="SIW69" s="55"/>
      <c r="SIX69" s="55"/>
      <c r="SIY69" s="54"/>
      <c r="SIZ69" s="54"/>
      <c r="SJA69" s="50"/>
      <c r="SJB69" s="55"/>
      <c r="SJC69" s="87"/>
      <c r="SJD69" s="55"/>
      <c r="SJE69" s="55"/>
      <c r="SJF69" s="54"/>
      <c r="SJG69" s="54"/>
      <c r="SJH69" s="50"/>
      <c r="SJI69" s="55"/>
      <c r="SJJ69" s="87"/>
      <c r="SJK69" s="55"/>
      <c r="SJL69" s="55"/>
      <c r="SJM69" s="54"/>
      <c r="SJN69" s="54"/>
      <c r="SJO69" s="50"/>
      <c r="SJP69" s="55"/>
      <c r="SJQ69" s="87"/>
      <c r="SJR69" s="55"/>
      <c r="SJS69" s="55"/>
      <c r="SJT69" s="54"/>
      <c r="SJU69" s="54"/>
      <c r="SJV69" s="50"/>
      <c r="SJW69" s="55"/>
      <c r="SJX69" s="87"/>
      <c r="SJY69" s="55"/>
      <c r="SJZ69" s="55"/>
      <c r="SKA69" s="54"/>
      <c r="SKB69" s="54"/>
      <c r="SKC69" s="50"/>
      <c r="SKD69" s="55"/>
      <c r="SKE69" s="87"/>
      <c r="SKF69" s="55"/>
      <c r="SKG69" s="55"/>
      <c r="SKH69" s="54"/>
      <c r="SKI69" s="54"/>
      <c r="SKJ69" s="50"/>
      <c r="SKK69" s="55"/>
      <c r="SKL69" s="87"/>
      <c r="SKM69" s="55"/>
      <c r="SKN69" s="55"/>
      <c r="SKO69" s="54"/>
      <c r="SKP69" s="54"/>
      <c r="SKQ69" s="50"/>
      <c r="SKR69" s="55"/>
      <c r="SKS69" s="87"/>
      <c r="SKT69" s="55"/>
      <c r="SKU69" s="55"/>
      <c r="SKV69" s="54"/>
      <c r="SKW69" s="54"/>
      <c r="SKX69" s="50"/>
      <c r="SKY69" s="55"/>
      <c r="SKZ69" s="87"/>
      <c r="SLA69" s="55"/>
      <c r="SLB69" s="55"/>
      <c r="SLC69" s="54"/>
      <c r="SLD69" s="54"/>
      <c r="SLE69" s="50"/>
      <c r="SLF69" s="55"/>
      <c r="SLG69" s="87"/>
      <c r="SLH69" s="55"/>
      <c r="SLI69" s="55"/>
      <c r="SLJ69" s="54"/>
      <c r="SLK69" s="54"/>
      <c r="SLL69" s="50"/>
      <c r="SLM69" s="55"/>
      <c r="SLN69" s="87"/>
      <c r="SLO69" s="55"/>
      <c r="SLP69" s="55"/>
      <c r="SLQ69" s="54"/>
      <c r="SLR69" s="54"/>
      <c r="SLS69" s="50"/>
      <c r="SLT69" s="55"/>
      <c r="SLU69" s="87"/>
      <c r="SLV69" s="55"/>
      <c r="SLW69" s="55"/>
      <c r="SLX69" s="54"/>
      <c r="SLY69" s="54"/>
      <c r="SLZ69" s="50"/>
      <c r="SMA69" s="55"/>
      <c r="SMB69" s="87"/>
      <c r="SMC69" s="55"/>
      <c r="SMD69" s="55"/>
      <c r="SME69" s="54"/>
      <c r="SMF69" s="54"/>
      <c r="SMG69" s="50"/>
      <c r="SMH69" s="55"/>
      <c r="SMI69" s="87"/>
      <c r="SMJ69" s="55"/>
      <c r="SMK69" s="55"/>
      <c r="SML69" s="54"/>
      <c r="SMM69" s="54"/>
      <c r="SMN69" s="50"/>
      <c r="SMO69" s="55"/>
      <c r="SMP69" s="87"/>
      <c r="SMQ69" s="55"/>
      <c r="SMR69" s="55"/>
      <c r="SMS69" s="54"/>
      <c r="SMT69" s="54"/>
      <c r="SMU69" s="50"/>
      <c r="SMV69" s="55"/>
      <c r="SMW69" s="87"/>
      <c r="SMX69" s="55"/>
      <c r="SMY69" s="55"/>
      <c r="SMZ69" s="54"/>
      <c r="SNA69" s="54"/>
      <c r="SNB69" s="50"/>
      <c r="SNC69" s="55"/>
      <c r="SND69" s="87"/>
      <c r="SNE69" s="55"/>
      <c r="SNF69" s="55"/>
      <c r="SNG69" s="54"/>
      <c r="SNH69" s="54"/>
      <c r="SNI69" s="50"/>
      <c r="SNJ69" s="55"/>
      <c r="SNK69" s="87"/>
      <c r="SNL69" s="55"/>
      <c r="SNM69" s="55"/>
      <c r="SNN69" s="54"/>
      <c r="SNO69" s="54"/>
      <c r="SNP69" s="50"/>
      <c r="SNQ69" s="55"/>
      <c r="SNR69" s="87"/>
      <c r="SNS69" s="55"/>
      <c r="SNT69" s="55"/>
      <c r="SNU69" s="54"/>
      <c r="SNV69" s="54"/>
      <c r="SNW69" s="50"/>
      <c r="SNX69" s="55"/>
      <c r="SNY69" s="87"/>
      <c r="SNZ69" s="55"/>
      <c r="SOA69" s="55"/>
      <c r="SOB69" s="54"/>
      <c r="SOC69" s="54"/>
      <c r="SOD69" s="50"/>
      <c r="SOE69" s="55"/>
      <c r="SOF69" s="87"/>
      <c r="SOG69" s="55"/>
      <c r="SOH69" s="55"/>
      <c r="SOI69" s="54"/>
      <c r="SOJ69" s="54"/>
      <c r="SOK69" s="50"/>
      <c r="SOL69" s="55"/>
      <c r="SOM69" s="87"/>
      <c r="SON69" s="55"/>
      <c r="SOO69" s="55"/>
      <c r="SOP69" s="54"/>
      <c r="SOQ69" s="54"/>
      <c r="SOR69" s="50"/>
      <c r="SOS69" s="55"/>
      <c r="SOT69" s="87"/>
      <c r="SOU69" s="55"/>
      <c r="SOV69" s="55"/>
      <c r="SOW69" s="54"/>
      <c r="SOX69" s="54"/>
      <c r="SOY69" s="50"/>
      <c r="SOZ69" s="55"/>
      <c r="SPA69" s="87"/>
      <c r="SPB69" s="55"/>
      <c r="SPC69" s="55"/>
      <c r="SPD69" s="54"/>
      <c r="SPE69" s="54"/>
      <c r="SPF69" s="50"/>
      <c r="SPG69" s="55"/>
      <c r="SPH69" s="87"/>
      <c r="SPI69" s="55"/>
      <c r="SPJ69" s="55"/>
      <c r="SPK69" s="54"/>
      <c r="SPL69" s="54"/>
      <c r="SPM69" s="50"/>
      <c r="SPN69" s="55"/>
      <c r="SPO69" s="87"/>
      <c r="SPP69" s="55"/>
      <c r="SPQ69" s="55"/>
      <c r="SPR69" s="54"/>
      <c r="SPS69" s="54"/>
      <c r="SPT69" s="50"/>
      <c r="SPU69" s="55"/>
      <c r="SPV69" s="87"/>
      <c r="SPW69" s="55"/>
      <c r="SPX69" s="55"/>
      <c r="SPY69" s="54"/>
      <c r="SPZ69" s="54"/>
      <c r="SQA69" s="50"/>
      <c r="SQB69" s="55"/>
      <c r="SQC69" s="87"/>
      <c r="SQD69" s="55"/>
      <c r="SQE69" s="55"/>
      <c r="SQF69" s="54"/>
      <c r="SQG69" s="54"/>
      <c r="SQH69" s="50"/>
      <c r="SQI69" s="55"/>
      <c r="SQJ69" s="87"/>
      <c r="SQK69" s="55"/>
      <c r="SQL69" s="55"/>
      <c r="SQM69" s="54"/>
      <c r="SQN69" s="54"/>
      <c r="SQO69" s="50"/>
      <c r="SQP69" s="55"/>
      <c r="SQQ69" s="87"/>
      <c r="SQR69" s="55"/>
      <c r="SQS69" s="55"/>
      <c r="SQT69" s="54"/>
      <c r="SQU69" s="54"/>
      <c r="SQV69" s="50"/>
      <c r="SQW69" s="55"/>
      <c r="SQX69" s="87"/>
      <c r="SQY69" s="55"/>
      <c r="SQZ69" s="55"/>
      <c r="SRA69" s="54"/>
      <c r="SRB69" s="54"/>
      <c r="SRC69" s="50"/>
      <c r="SRD69" s="55"/>
      <c r="SRE69" s="87"/>
      <c r="SRF69" s="55"/>
      <c r="SRG69" s="55"/>
      <c r="SRH69" s="54"/>
      <c r="SRI69" s="54"/>
      <c r="SRJ69" s="50"/>
      <c r="SRK69" s="55"/>
      <c r="SRL69" s="87"/>
      <c r="SRM69" s="55"/>
      <c r="SRN69" s="55"/>
      <c r="SRO69" s="54"/>
      <c r="SRP69" s="54"/>
      <c r="SRQ69" s="50"/>
      <c r="SRR69" s="55"/>
      <c r="SRS69" s="87"/>
      <c r="SRT69" s="55"/>
      <c r="SRU69" s="55"/>
      <c r="SRV69" s="54"/>
      <c r="SRW69" s="54"/>
      <c r="SRX69" s="50"/>
      <c r="SRY69" s="55"/>
      <c r="SRZ69" s="87"/>
      <c r="SSA69" s="55"/>
      <c r="SSB69" s="55"/>
      <c r="SSC69" s="54"/>
      <c r="SSD69" s="54"/>
      <c r="SSE69" s="50"/>
      <c r="SSF69" s="55"/>
      <c r="SSG69" s="87"/>
      <c r="SSH69" s="55"/>
      <c r="SSI69" s="55"/>
      <c r="SSJ69" s="54"/>
      <c r="SSK69" s="54"/>
      <c r="SSL69" s="50"/>
      <c r="SSM69" s="55"/>
      <c r="SSN69" s="87"/>
      <c r="SSO69" s="55"/>
      <c r="SSP69" s="55"/>
      <c r="SSQ69" s="54"/>
      <c r="SSR69" s="54"/>
      <c r="SSS69" s="50"/>
      <c r="SST69" s="55"/>
      <c r="SSU69" s="87"/>
      <c r="SSV69" s="55"/>
      <c r="SSW69" s="55"/>
      <c r="SSX69" s="54"/>
      <c r="SSY69" s="54"/>
      <c r="SSZ69" s="50"/>
      <c r="STA69" s="55"/>
      <c r="STB69" s="87"/>
      <c r="STC69" s="55"/>
      <c r="STD69" s="55"/>
      <c r="STE69" s="54"/>
      <c r="STF69" s="54"/>
      <c r="STG69" s="50"/>
      <c r="STH69" s="55"/>
      <c r="STI69" s="87"/>
      <c r="STJ69" s="55"/>
      <c r="STK69" s="55"/>
      <c r="STL69" s="54"/>
      <c r="STM69" s="54"/>
      <c r="STN69" s="50"/>
      <c r="STO69" s="55"/>
      <c r="STP69" s="87"/>
      <c r="STQ69" s="55"/>
      <c r="STR69" s="55"/>
      <c r="STS69" s="54"/>
      <c r="STT69" s="54"/>
      <c r="STU69" s="50"/>
      <c r="STV69" s="55"/>
      <c r="STW69" s="87"/>
      <c r="STX69" s="55"/>
      <c r="STY69" s="55"/>
      <c r="STZ69" s="54"/>
      <c r="SUA69" s="54"/>
      <c r="SUB69" s="50"/>
      <c r="SUC69" s="55"/>
      <c r="SUD69" s="87"/>
      <c r="SUE69" s="55"/>
      <c r="SUF69" s="55"/>
      <c r="SUG69" s="54"/>
      <c r="SUH69" s="54"/>
      <c r="SUI69" s="50"/>
      <c r="SUJ69" s="55"/>
      <c r="SUK69" s="87"/>
      <c r="SUL69" s="55"/>
      <c r="SUM69" s="55"/>
      <c r="SUN69" s="54"/>
      <c r="SUO69" s="54"/>
      <c r="SUP69" s="50"/>
      <c r="SUQ69" s="55"/>
      <c r="SUR69" s="87"/>
      <c r="SUS69" s="55"/>
      <c r="SUT69" s="55"/>
      <c r="SUU69" s="54"/>
      <c r="SUV69" s="54"/>
      <c r="SUW69" s="50"/>
      <c r="SUX69" s="55"/>
      <c r="SUY69" s="87"/>
      <c r="SUZ69" s="55"/>
      <c r="SVA69" s="55"/>
      <c r="SVB69" s="54"/>
      <c r="SVC69" s="54"/>
      <c r="SVD69" s="50"/>
      <c r="SVE69" s="55"/>
      <c r="SVF69" s="87"/>
      <c r="SVG69" s="55"/>
      <c r="SVH69" s="55"/>
      <c r="SVI69" s="54"/>
      <c r="SVJ69" s="54"/>
      <c r="SVK69" s="50"/>
      <c r="SVL69" s="55"/>
      <c r="SVM69" s="87"/>
      <c r="SVN69" s="55"/>
      <c r="SVO69" s="55"/>
      <c r="SVP69" s="54"/>
      <c r="SVQ69" s="54"/>
      <c r="SVR69" s="50"/>
      <c r="SVS69" s="55"/>
      <c r="SVT69" s="87"/>
      <c r="SVU69" s="55"/>
      <c r="SVV69" s="55"/>
      <c r="SVW69" s="54"/>
      <c r="SVX69" s="54"/>
      <c r="SVY69" s="50"/>
      <c r="SVZ69" s="55"/>
      <c r="SWA69" s="87"/>
      <c r="SWB69" s="55"/>
      <c r="SWC69" s="55"/>
      <c r="SWD69" s="54"/>
      <c r="SWE69" s="54"/>
      <c r="SWF69" s="50"/>
      <c r="SWG69" s="55"/>
      <c r="SWH69" s="87"/>
      <c r="SWI69" s="55"/>
      <c r="SWJ69" s="55"/>
      <c r="SWK69" s="54"/>
      <c r="SWL69" s="54"/>
      <c r="SWM69" s="50"/>
      <c r="SWN69" s="55"/>
      <c r="SWO69" s="87"/>
      <c r="SWP69" s="55"/>
      <c r="SWQ69" s="55"/>
      <c r="SWR69" s="54"/>
      <c r="SWS69" s="54"/>
      <c r="SWT69" s="50"/>
      <c r="SWU69" s="55"/>
      <c r="SWV69" s="87"/>
      <c r="SWW69" s="55"/>
      <c r="SWX69" s="55"/>
      <c r="SWY69" s="54"/>
      <c r="SWZ69" s="54"/>
      <c r="SXA69" s="50"/>
      <c r="SXB69" s="55"/>
      <c r="SXC69" s="87"/>
      <c r="SXD69" s="55"/>
      <c r="SXE69" s="55"/>
      <c r="SXF69" s="54"/>
      <c r="SXG69" s="54"/>
      <c r="SXH69" s="50"/>
      <c r="SXI69" s="55"/>
      <c r="SXJ69" s="87"/>
      <c r="SXK69" s="55"/>
      <c r="SXL69" s="55"/>
      <c r="SXM69" s="54"/>
      <c r="SXN69" s="54"/>
      <c r="SXO69" s="50"/>
      <c r="SXP69" s="55"/>
      <c r="SXQ69" s="87"/>
      <c r="SXR69" s="55"/>
      <c r="SXS69" s="55"/>
      <c r="SXT69" s="54"/>
      <c r="SXU69" s="54"/>
      <c r="SXV69" s="50"/>
      <c r="SXW69" s="55"/>
      <c r="SXX69" s="87"/>
      <c r="SXY69" s="55"/>
      <c r="SXZ69" s="55"/>
      <c r="SYA69" s="54"/>
      <c r="SYB69" s="54"/>
      <c r="SYC69" s="50"/>
      <c r="SYD69" s="55"/>
      <c r="SYE69" s="87"/>
      <c r="SYF69" s="55"/>
      <c r="SYG69" s="55"/>
      <c r="SYH69" s="54"/>
      <c r="SYI69" s="54"/>
      <c r="SYJ69" s="50"/>
      <c r="SYK69" s="55"/>
      <c r="SYL69" s="87"/>
      <c r="SYM69" s="55"/>
      <c r="SYN69" s="55"/>
      <c r="SYO69" s="54"/>
      <c r="SYP69" s="54"/>
      <c r="SYQ69" s="50"/>
      <c r="SYR69" s="55"/>
      <c r="SYS69" s="87"/>
      <c r="SYT69" s="55"/>
      <c r="SYU69" s="55"/>
      <c r="SYV69" s="54"/>
      <c r="SYW69" s="54"/>
      <c r="SYX69" s="50"/>
      <c r="SYY69" s="55"/>
      <c r="SYZ69" s="87"/>
      <c r="SZA69" s="55"/>
      <c r="SZB69" s="55"/>
      <c r="SZC69" s="54"/>
      <c r="SZD69" s="54"/>
      <c r="SZE69" s="50"/>
      <c r="SZF69" s="55"/>
      <c r="SZG69" s="87"/>
      <c r="SZH69" s="55"/>
      <c r="SZI69" s="55"/>
      <c r="SZJ69" s="54"/>
      <c r="SZK69" s="54"/>
      <c r="SZL69" s="50"/>
      <c r="SZM69" s="55"/>
      <c r="SZN69" s="87"/>
      <c r="SZO69" s="55"/>
      <c r="SZP69" s="55"/>
      <c r="SZQ69" s="54"/>
      <c r="SZR69" s="54"/>
      <c r="SZS69" s="50"/>
      <c r="SZT69" s="55"/>
      <c r="SZU69" s="87"/>
      <c r="SZV69" s="55"/>
      <c r="SZW69" s="55"/>
      <c r="SZX69" s="54"/>
      <c r="SZY69" s="54"/>
      <c r="SZZ69" s="50"/>
      <c r="TAA69" s="55"/>
      <c r="TAB69" s="87"/>
      <c r="TAC69" s="55"/>
      <c r="TAD69" s="55"/>
      <c r="TAE69" s="54"/>
      <c r="TAF69" s="54"/>
      <c r="TAG69" s="50"/>
      <c r="TAH69" s="55"/>
      <c r="TAI69" s="87"/>
      <c r="TAJ69" s="55"/>
      <c r="TAK69" s="55"/>
      <c r="TAL69" s="54"/>
      <c r="TAM69" s="54"/>
      <c r="TAN69" s="50"/>
      <c r="TAO69" s="55"/>
      <c r="TAP69" s="87"/>
      <c r="TAQ69" s="55"/>
      <c r="TAR69" s="55"/>
      <c r="TAS69" s="54"/>
      <c r="TAT69" s="54"/>
      <c r="TAU69" s="50"/>
      <c r="TAV69" s="55"/>
      <c r="TAW69" s="87"/>
      <c r="TAX69" s="55"/>
      <c r="TAY69" s="55"/>
      <c r="TAZ69" s="54"/>
      <c r="TBA69" s="54"/>
      <c r="TBB69" s="50"/>
      <c r="TBC69" s="55"/>
      <c r="TBD69" s="87"/>
      <c r="TBE69" s="55"/>
      <c r="TBF69" s="55"/>
      <c r="TBG69" s="54"/>
      <c r="TBH69" s="54"/>
      <c r="TBI69" s="50"/>
      <c r="TBJ69" s="55"/>
      <c r="TBK69" s="87"/>
      <c r="TBL69" s="55"/>
      <c r="TBM69" s="55"/>
      <c r="TBN69" s="54"/>
      <c r="TBO69" s="54"/>
      <c r="TBP69" s="50"/>
      <c r="TBQ69" s="55"/>
      <c r="TBR69" s="87"/>
      <c r="TBS69" s="55"/>
      <c r="TBT69" s="55"/>
      <c r="TBU69" s="54"/>
      <c r="TBV69" s="54"/>
      <c r="TBW69" s="50"/>
      <c r="TBX69" s="55"/>
      <c r="TBY69" s="87"/>
      <c r="TBZ69" s="55"/>
      <c r="TCA69" s="55"/>
      <c r="TCB69" s="54"/>
      <c r="TCC69" s="54"/>
      <c r="TCD69" s="50"/>
      <c r="TCE69" s="55"/>
      <c r="TCF69" s="87"/>
      <c r="TCG69" s="55"/>
      <c r="TCH69" s="55"/>
      <c r="TCI69" s="54"/>
      <c r="TCJ69" s="54"/>
      <c r="TCK69" s="50"/>
      <c r="TCL69" s="55"/>
      <c r="TCM69" s="87"/>
      <c r="TCN69" s="55"/>
      <c r="TCO69" s="55"/>
      <c r="TCP69" s="54"/>
      <c r="TCQ69" s="54"/>
      <c r="TCR69" s="50"/>
      <c r="TCS69" s="55"/>
      <c r="TCT69" s="87"/>
      <c r="TCU69" s="55"/>
      <c r="TCV69" s="55"/>
      <c r="TCW69" s="54"/>
      <c r="TCX69" s="54"/>
      <c r="TCY69" s="50"/>
      <c r="TCZ69" s="55"/>
      <c r="TDA69" s="87"/>
      <c r="TDB69" s="55"/>
      <c r="TDC69" s="55"/>
      <c r="TDD69" s="54"/>
      <c r="TDE69" s="54"/>
      <c r="TDF69" s="50"/>
      <c r="TDG69" s="55"/>
      <c r="TDH69" s="87"/>
      <c r="TDI69" s="55"/>
      <c r="TDJ69" s="55"/>
      <c r="TDK69" s="54"/>
      <c r="TDL69" s="54"/>
      <c r="TDM69" s="50"/>
      <c r="TDN69" s="55"/>
      <c r="TDO69" s="87"/>
      <c r="TDP69" s="55"/>
      <c r="TDQ69" s="55"/>
      <c r="TDR69" s="54"/>
      <c r="TDS69" s="54"/>
      <c r="TDT69" s="50"/>
      <c r="TDU69" s="55"/>
      <c r="TDV69" s="87"/>
      <c r="TDW69" s="55"/>
      <c r="TDX69" s="55"/>
      <c r="TDY69" s="54"/>
      <c r="TDZ69" s="54"/>
      <c r="TEA69" s="50"/>
      <c r="TEB69" s="55"/>
      <c r="TEC69" s="87"/>
      <c r="TED69" s="55"/>
      <c r="TEE69" s="55"/>
      <c r="TEF69" s="54"/>
      <c r="TEG69" s="54"/>
      <c r="TEH69" s="50"/>
      <c r="TEI69" s="55"/>
      <c r="TEJ69" s="87"/>
      <c r="TEK69" s="55"/>
      <c r="TEL69" s="55"/>
      <c r="TEM69" s="54"/>
      <c r="TEN69" s="54"/>
      <c r="TEO69" s="50"/>
      <c r="TEP69" s="55"/>
      <c r="TEQ69" s="87"/>
      <c r="TER69" s="55"/>
      <c r="TES69" s="55"/>
      <c r="TET69" s="54"/>
      <c r="TEU69" s="54"/>
      <c r="TEV69" s="50"/>
      <c r="TEW69" s="55"/>
      <c r="TEX69" s="87"/>
      <c r="TEY69" s="55"/>
      <c r="TEZ69" s="55"/>
      <c r="TFA69" s="54"/>
      <c r="TFB69" s="54"/>
      <c r="TFC69" s="50"/>
      <c r="TFD69" s="55"/>
      <c r="TFE69" s="87"/>
      <c r="TFF69" s="55"/>
      <c r="TFG69" s="55"/>
      <c r="TFH69" s="54"/>
      <c r="TFI69" s="54"/>
      <c r="TFJ69" s="50"/>
      <c r="TFK69" s="55"/>
      <c r="TFL69" s="87"/>
      <c r="TFM69" s="55"/>
      <c r="TFN69" s="55"/>
      <c r="TFO69" s="54"/>
      <c r="TFP69" s="54"/>
      <c r="TFQ69" s="50"/>
      <c r="TFR69" s="55"/>
      <c r="TFS69" s="87"/>
      <c r="TFT69" s="55"/>
      <c r="TFU69" s="55"/>
      <c r="TFV69" s="54"/>
      <c r="TFW69" s="54"/>
      <c r="TFX69" s="50"/>
      <c r="TFY69" s="55"/>
      <c r="TFZ69" s="87"/>
      <c r="TGA69" s="55"/>
      <c r="TGB69" s="55"/>
      <c r="TGC69" s="54"/>
      <c r="TGD69" s="54"/>
      <c r="TGE69" s="50"/>
      <c r="TGF69" s="55"/>
      <c r="TGG69" s="87"/>
      <c r="TGH69" s="55"/>
      <c r="TGI69" s="55"/>
      <c r="TGJ69" s="54"/>
      <c r="TGK69" s="54"/>
      <c r="TGL69" s="50"/>
      <c r="TGM69" s="55"/>
      <c r="TGN69" s="87"/>
      <c r="TGO69" s="55"/>
      <c r="TGP69" s="55"/>
      <c r="TGQ69" s="54"/>
      <c r="TGR69" s="54"/>
      <c r="TGS69" s="50"/>
      <c r="TGT69" s="55"/>
      <c r="TGU69" s="87"/>
      <c r="TGV69" s="55"/>
      <c r="TGW69" s="55"/>
      <c r="TGX69" s="54"/>
      <c r="TGY69" s="54"/>
      <c r="TGZ69" s="50"/>
      <c r="THA69" s="55"/>
      <c r="THB69" s="87"/>
      <c r="THC69" s="55"/>
      <c r="THD69" s="55"/>
      <c r="THE69" s="54"/>
      <c r="THF69" s="54"/>
      <c r="THG69" s="50"/>
      <c r="THH69" s="55"/>
      <c r="THI69" s="87"/>
      <c r="THJ69" s="55"/>
      <c r="THK69" s="55"/>
      <c r="THL69" s="54"/>
      <c r="THM69" s="54"/>
      <c r="THN69" s="50"/>
      <c r="THO69" s="55"/>
      <c r="THP69" s="87"/>
      <c r="THQ69" s="55"/>
      <c r="THR69" s="55"/>
      <c r="THS69" s="54"/>
      <c r="THT69" s="54"/>
      <c r="THU69" s="50"/>
      <c r="THV69" s="55"/>
      <c r="THW69" s="87"/>
      <c r="THX69" s="55"/>
      <c r="THY69" s="55"/>
      <c r="THZ69" s="54"/>
      <c r="TIA69" s="54"/>
      <c r="TIB69" s="50"/>
      <c r="TIC69" s="55"/>
      <c r="TID69" s="87"/>
      <c r="TIE69" s="55"/>
      <c r="TIF69" s="55"/>
      <c r="TIG69" s="54"/>
      <c r="TIH69" s="54"/>
      <c r="TII69" s="50"/>
      <c r="TIJ69" s="55"/>
      <c r="TIK69" s="87"/>
      <c r="TIL69" s="55"/>
      <c r="TIM69" s="55"/>
      <c r="TIN69" s="54"/>
      <c r="TIO69" s="54"/>
      <c r="TIP69" s="50"/>
      <c r="TIQ69" s="55"/>
      <c r="TIR69" s="87"/>
      <c r="TIS69" s="55"/>
      <c r="TIT69" s="55"/>
      <c r="TIU69" s="54"/>
      <c r="TIV69" s="54"/>
      <c r="TIW69" s="50"/>
      <c r="TIX69" s="55"/>
      <c r="TIY69" s="87"/>
      <c r="TIZ69" s="55"/>
      <c r="TJA69" s="55"/>
      <c r="TJB69" s="54"/>
      <c r="TJC69" s="54"/>
      <c r="TJD69" s="50"/>
      <c r="TJE69" s="55"/>
      <c r="TJF69" s="87"/>
      <c r="TJG69" s="55"/>
      <c r="TJH69" s="55"/>
      <c r="TJI69" s="54"/>
      <c r="TJJ69" s="54"/>
      <c r="TJK69" s="50"/>
      <c r="TJL69" s="55"/>
      <c r="TJM69" s="87"/>
      <c r="TJN69" s="55"/>
      <c r="TJO69" s="55"/>
      <c r="TJP69" s="54"/>
      <c r="TJQ69" s="54"/>
      <c r="TJR69" s="50"/>
      <c r="TJS69" s="55"/>
      <c r="TJT69" s="87"/>
      <c r="TJU69" s="55"/>
      <c r="TJV69" s="55"/>
      <c r="TJW69" s="54"/>
      <c r="TJX69" s="54"/>
      <c r="TJY69" s="50"/>
      <c r="TJZ69" s="55"/>
      <c r="TKA69" s="87"/>
      <c r="TKB69" s="55"/>
      <c r="TKC69" s="55"/>
      <c r="TKD69" s="54"/>
      <c r="TKE69" s="54"/>
      <c r="TKF69" s="50"/>
      <c r="TKG69" s="55"/>
      <c r="TKH69" s="87"/>
      <c r="TKI69" s="55"/>
      <c r="TKJ69" s="55"/>
      <c r="TKK69" s="54"/>
      <c r="TKL69" s="54"/>
      <c r="TKM69" s="50"/>
      <c r="TKN69" s="55"/>
      <c r="TKO69" s="87"/>
      <c r="TKP69" s="55"/>
      <c r="TKQ69" s="55"/>
      <c r="TKR69" s="54"/>
      <c r="TKS69" s="54"/>
      <c r="TKT69" s="50"/>
      <c r="TKU69" s="55"/>
      <c r="TKV69" s="87"/>
      <c r="TKW69" s="55"/>
      <c r="TKX69" s="55"/>
      <c r="TKY69" s="54"/>
      <c r="TKZ69" s="54"/>
      <c r="TLA69" s="50"/>
      <c r="TLB69" s="55"/>
      <c r="TLC69" s="87"/>
      <c r="TLD69" s="55"/>
      <c r="TLE69" s="55"/>
      <c r="TLF69" s="54"/>
      <c r="TLG69" s="54"/>
      <c r="TLH69" s="50"/>
      <c r="TLI69" s="55"/>
      <c r="TLJ69" s="87"/>
      <c r="TLK69" s="55"/>
      <c r="TLL69" s="55"/>
      <c r="TLM69" s="54"/>
      <c r="TLN69" s="54"/>
      <c r="TLO69" s="50"/>
      <c r="TLP69" s="55"/>
      <c r="TLQ69" s="87"/>
      <c r="TLR69" s="55"/>
      <c r="TLS69" s="55"/>
      <c r="TLT69" s="54"/>
      <c r="TLU69" s="54"/>
      <c r="TLV69" s="50"/>
      <c r="TLW69" s="55"/>
      <c r="TLX69" s="87"/>
      <c r="TLY69" s="55"/>
      <c r="TLZ69" s="55"/>
      <c r="TMA69" s="54"/>
      <c r="TMB69" s="54"/>
      <c r="TMC69" s="50"/>
      <c r="TMD69" s="55"/>
      <c r="TME69" s="87"/>
      <c r="TMF69" s="55"/>
      <c r="TMG69" s="55"/>
      <c r="TMH69" s="54"/>
      <c r="TMI69" s="54"/>
      <c r="TMJ69" s="50"/>
      <c r="TMK69" s="55"/>
      <c r="TML69" s="87"/>
      <c r="TMM69" s="55"/>
      <c r="TMN69" s="55"/>
      <c r="TMO69" s="54"/>
      <c r="TMP69" s="54"/>
      <c r="TMQ69" s="50"/>
      <c r="TMR69" s="55"/>
      <c r="TMS69" s="87"/>
      <c r="TMT69" s="55"/>
      <c r="TMU69" s="55"/>
      <c r="TMV69" s="54"/>
      <c r="TMW69" s="54"/>
      <c r="TMX69" s="50"/>
      <c r="TMY69" s="55"/>
      <c r="TMZ69" s="87"/>
      <c r="TNA69" s="55"/>
      <c r="TNB69" s="55"/>
      <c r="TNC69" s="54"/>
      <c r="TND69" s="54"/>
      <c r="TNE69" s="50"/>
      <c r="TNF69" s="55"/>
      <c r="TNG69" s="87"/>
      <c r="TNH69" s="55"/>
      <c r="TNI69" s="55"/>
      <c r="TNJ69" s="54"/>
      <c r="TNK69" s="54"/>
      <c r="TNL69" s="50"/>
      <c r="TNM69" s="55"/>
      <c r="TNN69" s="87"/>
      <c r="TNO69" s="55"/>
      <c r="TNP69" s="55"/>
      <c r="TNQ69" s="54"/>
      <c r="TNR69" s="54"/>
      <c r="TNS69" s="50"/>
      <c r="TNT69" s="55"/>
      <c r="TNU69" s="87"/>
      <c r="TNV69" s="55"/>
      <c r="TNW69" s="55"/>
      <c r="TNX69" s="54"/>
      <c r="TNY69" s="54"/>
      <c r="TNZ69" s="50"/>
      <c r="TOA69" s="55"/>
      <c r="TOB69" s="87"/>
      <c r="TOC69" s="55"/>
      <c r="TOD69" s="55"/>
      <c r="TOE69" s="54"/>
      <c r="TOF69" s="54"/>
      <c r="TOG69" s="50"/>
      <c r="TOH69" s="55"/>
      <c r="TOI69" s="87"/>
      <c r="TOJ69" s="55"/>
      <c r="TOK69" s="55"/>
      <c r="TOL69" s="54"/>
      <c r="TOM69" s="54"/>
      <c r="TON69" s="50"/>
      <c r="TOO69" s="55"/>
      <c r="TOP69" s="87"/>
      <c r="TOQ69" s="55"/>
      <c r="TOR69" s="55"/>
      <c r="TOS69" s="54"/>
      <c r="TOT69" s="54"/>
      <c r="TOU69" s="50"/>
      <c r="TOV69" s="55"/>
      <c r="TOW69" s="87"/>
      <c r="TOX69" s="55"/>
      <c r="TOY69" s="55"/>
      <c r="TOZ69" s="54"/>
      <c r="TPA69" s="54"/>
      <c r="TPB69" s="50"/>
      <c r="TPC69" s="55"/>
      <c r="TPD69" s="87"/>
      <c r="TPE69" s="55"/>
      <c r="TPF69" s="55"/>
      <c r="TPG69" s="54"/>
      <c r="TPH69" s="54"/>
      <c r="TPI69" s="50"/>
      <c r="TPJ69" s="55"/>
      <c r="TPK69" s="87"/>
      <c r="TPL69" s="55"/>
      <c r="TPM69" s="55"/>
      <c r="TPN69" s="54"/>
      <c r="TPO69" s="54"/>
      <c r="TPP69" s="50"/>
      <c r="TPQ69" s="55"/>
      <c r="TPR69" s="87"/>
      <c r="TPS69" s="55"/>
      <c r="TPT69" s="55"/>
      <c r="TPU69" s="54"/>
      <c r="TPV69" s="54"/>
      <c r="TPW69" s="50"/>
      <c r="TPX69" s="55"/>
      <c r="TPY69" s="87"/>
      <c r="TPZ69" s="55"/>
      <c r="TQA69" s="55"/>
      <c r="TQB69" s="54"/>
      <c r="TQC69" s="54"/>
      <c r="TQD69" s="50"/>
      <c r="TQE69" s="55"/>
      <c r="TQF69" s="87"/>
      <c r="TQG69" s="55"/>
      <c r="TQH69" s="55"/>
      <c r="TQI69" s="54"/>
      <c r="TQJ69" s="54"/>
      <c r="TQK69" s="50"/>
      <c r="TQL69" s="55"/>
      <c r="TQM69" s="87"/>
      <c r="TQN69" s="55"/>
      <c r="TQO69" s="55"/>
      <c r="TQP69" s="54"/>
      <c r="TQQ69" s="54"/>
      <c r="TQR69" s="50"/>
      <c r="TQS69" s="55"/>
      <c r="TQT69" s="87"/>
      <c r="TQU69" s="55"/>
      <c r="TQV69" s="55"/>
      <c r="TQW69" s="54"/>
      <c r="TQX69" s="54"/>
      <c r="TQY69" s="50"/>
      <c r="TQZ69" s="55"/>
      <c r="TRA69" s="87"/>
      <c r="TRB69" s="55"/>
      <c r="TRC69" s="55"/>
      <c r="TRD69" s="54"/>
      <c r="TRE69" s="54"/>
      <c r="TRF69" s="50"/>
      <c r="TRG69" s="55"/>
      <c r="TRH69" s="87"/>
      <c r="TRI69" s="55"/>
      <c r="TRJ69" s="55"/>
      <c r="TRK69" s="54"/>
      <c r="TRL69" s="54"/>
      <c r="TRM69" s="50"/>
      <c r="TRN69" s="55"/>
      <c r="TRO69" s="87"/>
      <c r="TRP69" s="55"/>
      <c r="TRQ69" s="55"/>
      <c r="TRR69" s="54"/>
      <c r="TRS69" s="54"/>
      <c r="TRT69" s="50"/>
      <c r="TRU69" s="55"/>
      <c r="TRV69" s="87"/>
      <c r="TRW69" s="55"/>
      <c r="TRX69" s="55"/>
      <c r="TRY69" s="54"/>
      <c r="TRZ69" s="54"/>
      <c r="TSA69" s="50"/>
      <c r="TSB69" s="55"/>
      <c r="TSC69" s="87"/>
      <c r="TSD69" s="55"/>
      <c r="TSE69" s="55"/>
      <c r="TSF69" s="54"/>
      <c r="TSG69" s="54"/>
      <c r="TSH69" s="50"/>
      <c r="TSI69" s="55"/>
      <c r="TSJ69" s="87"/>
      <c r="TSK69" s="55"/>
      <c r="TSL69" s="55"/>
      <c r="TSM69" s="54"/>
      <c r="TSN69" s="54"/>
      <c r="TSO69" s="50"/>
      <c r="TSP69" s="55"/>
      <c r="TSQ69" s="87"/>
      <c r="TSR69" s="55"/>
      <c r="TSS69" s="55"/>
      <c r="TST69" s="54"/>
      <c r="TSU69" s="54"/>
      <c r="TSV69" s="50"/>
      <c r="TSW69" s="55"/>
      <c r="TSX69" s="87"/>
      <c r="TSY69" s="55"/>
      <c r="TSZ69" s="55"/>
      <c r="TTA69" s="54"/>
      <c r="TTB69" s="54"/>
      <c r="TTC69" s="50"/>
      <c r="TTD69" s="55"/>
      <c r="TTE69" s="87"/>
      <c r="TTF69" s="55"/>
      <c r="TTG69" s="55"/>
      <c r="TTH69" s="54"/>
      <c r="TTI69" s="54"/>
      <c r="TTJ69" s="50"/>
      <c r="TTK69" s="55"/>
      <c r="TTL69" s="87"/>
      <c r="TTM69" s="55"/>
      <c r="TTN69" s="55"/>
      <c r="TTO69" s="54"/>
      <c r="TTP69" s="54"/>
      <c r="TTQ69" s="50"/>
      <c r="TTR69" s="55"/>
      <c r="TTS69" s="87"/>
      <c r="TTT69" s="55"/>
      <c r="TTU69" s="55"/>
      <c r="TTV69" s="54"/>
      <c r="TTW69" s="54"/>
      <c r="TTX69" s="50"/>
      <c r="TTY69" s="55"/>
      <c r="TTZ69" s="87"/>
      <c r="TUA69" s="55"/>
      <c r="TUB69" s="55"/>
      <c r="TUC69" s="54"/>
      <c r="TUD69" s="54"/>
      <c r="TUE69" s="50"/>
      <c r="TUF69" s="55"/>
      <c r="TUG69" s="87"/>
      <c r="TUH69" s="55"/>
      <c r="TUI69" s="55"/>
      <c r="TUJ69" s="54"/>
      <c r="TUK69" s="54"/>
      <c r="TUL69" s="50"/>
      <c r="TUM69" s="55"/>
      <c r="TUN69" s="87"/>
      <c r="TUO69" s="55"/>
      <c r="TUP69" s="55"/>
      <c r="TUQ69" s="54"/>
      <c r="TUR69" s="54"/>
      <c r="TUS69" s="50"/>
      <c r="TUT69" s="55"/>
      <c r="TUU69" s="87"/>
      <c r="TUV69" s="55"/>
      <c r="TUW69" s="55"/>
      <c r="TUX69" s="54"/>
      <c r="TUY69" s="54"/>
      <c r="TUZ69" s="50"/>
      <c r="TVA69" s="55"/>
      <c r="TVB69" s="87"/>
      <c r="TVC69" s="55"/>
      <c r="TVD69" s="55"/>
      <c r="TVE69" s="54"/>
      <c r="TVF69" s="54"/>
      <c r="TVG69" s="50"/>
      <c r="TVH69" s="55"/>
      <c r="TVI69" s="87"/>
      <c r="TVJ69" s="55"/>
      <c r="TVK69" s="55"/>
      <c r="TVL69" s="54"/>
      <c r="TVM69" s="54"/>
      <c r="TVN69" s="50"/>
      <c r="TVO69" s="55"/>
      <c r="TVP69" s="87"/>
      <c r="TVQ69" s="55"/>
      <c r="TVR69" s="55"/>
      <c r="TVS69" s="54"/>
      <c r="TVT69" s="54"/>
      <c r="TVU69" s="50"/>
      <c r="TVV69" s="55"/>
      <c r="TVW69" s="87"/>
      <c r="TVX69" s="55"/>
      <c r="TVY69" s="55"/>
      <c r="TVZ69" s="54"/>
      <c r="TWA69" s="54"/>
      <c r="TWB69" s="50"/>
      <c r="TWC69" s="55"/>
      <c r="TWD69" s="87"/>
      <c r="TWE69" s="55"/>
      <c r="TWF69" s="55"/>
      <c r="TWG69" s="54"/>
      <c r="TWH69" s="54"/>
      <c r="TWI69" s="50"/>
      <c r="TWJ69" s="55"/>
      <c r="TWK69" s="87"/>
      <c r="TWL69" s="55"/>
      <c r="TWM69" s="55"/>
      <c r="TWN69" s="54"/>
      <c r="TWO69" s="54"/>
      <c r="TWP69" s="50"/>
      <c r="TWQ69" s="55"/>
      <c r="TWR69" s="87"/>
      <c r="TWS69" s="55"/>
      <c r="TWT69" s="55"/>
      <c r="TWU69" s="54"/>
      <c r="TWV69" s="54"/>
      <c r="TWW69" s="50"/>
      <c r="TWX69" s="55"/>
      <c r="TWY69" s="87"/>
      <c r="TWZ69" s="55"/>
      <c r="TXA69" s="55"/>
      <c r="TXB69" s="54"/>
      <c r="TXC69" s="54"/>
      <c r="TXD69" s="50"/>
      <c r="TXE69" s="55"/>
      <c r="TXF69" s="87"/>
      <c r="TXG69" s="55"/>
      <c r="TXH69" s="55"/>
      <c r="TXI69" s="54"/>
      <c r="TXJ69" s="54"/>
      <c r="TXK69" s="50"/>
      <c r="TXL69" s="55"/>
      <c r="TXM69" s="87"/>
      <c r="TXN69" s="55"/>
      <c r="TXO69" s="55"/>
      <c r="TXP69" s="54"/>
      <c r="TXQ69" s="54"/>
      <c r="TXR69" s="50"/>
      <c r="TXS69" s="55"/>
      <c r="TXT69" s="87"/>
      <c r="TXU69" s="55"/>
      <c r="TXV69" s="55"/>
      <c r="TXW69" s="54"/>
      <c r="TXX69" s="54"/>
      <c r="TXY69" s="50"/>
      <c r="TXZ69" s="55"/>
      <c r="TYA69" s="87"/>
      <c r="TYB69" s="55"/>
      <c r="TYC69" s="55"/>
      <c r="TYD69" s="54"/>
      <c r="TYE69" s="54"/>
      <c r="TYF69" s="50"/>
      <c r="TYG69" s="55"/>
      <c r="TYH69" s="87"/>
      <c r="TYI69" s="55"/>
      <c r="TYJ69" s="55"/>
      <c r="TYK69" s="54"/>
      <c r="TYL69" s="54"/>
      <c r="TYM69" s="50"/>
      <c r="TYN69" s="55"/>
      <c r="TYO69" s="87"/>
      <c r="TYP69" s="55"/>
      <c r="TYQ69" s="55"/>
      <c r="TYR69" s="54"/>
      <c r="TYS69" s="54"/>
      <c r="TYT69" s="50"/>
      <c r="TYU69" s="55"/>
      <c r="TYV69" s="87"/>
      <c r="TYW69" s="55"/>
      <c r="TYX69" s="55"/>
      <c r="TYY69" s="54"/>
      <c r="TYZ69" s="54"/>
      <c r="TZA69" s="50"/>
      <c r="TZB69" s="55"/>
      <c r="TZC69" s="87"/>
      <c r="TZD69" s="55"/>
      <c r="TZE69" s="55"/>
      <c r="TZF69" s="54"/>
      <c r="TZG69" s="54"/>
      <c r="TZH69" s="50"/>
      <c r="TZI69" s="55"/>
      <c r="TZJ69" s="87"/>
      <c r="TZK69" s="55"/>
      <c r="TZL69" s="55"/>
      <c r="TZM69" s="54"/>
      <c r="TZN69" s="54"/>
      <c r="TZO69" s="50"/>
      <c r="TZP69" s="55"/>
      <c r="TZQ69" s="87"/>
      <c r="TZR69" s="55"/>
      <c r="TZS69" s="55"/>
      <c r="TZT69" s="54"/>
      <c r="TZU69" s="54"/>
      <c r="TZV69" s="50"/>
      <c r="TZW69" s="55"/>
      <c r="TZX69" s="87"/>
      <c r="TZY69" s="55"/>
      <c r="TZZ69" s="55"/>
      <c r="UAA69" s="54"/>
      <c r="UAB69" s="54"/>
      <c r="UAC69" s="50"/>
      <c r="UAD69" s="55"/>
      <c r="UAE69" s="87"/>
      <c r="UAF69" s="55"/>
      <c r="UAG69" s="55"/>
      <c r="UAH69" s="54"/>
      <c r="UAI69" s="54"/>
      <c r="UAJ69" s="50"/>
      <c r="UAK69" s="55"/>
      <c r="UAL69" s="87"/>
      <c r="UAM69" s="55"/>
      <c r="UAN69" s="55"/>
      <c r="UAO69" s="54"/>
      <c r="UAP69" s="54"/>
      <c r="UAQ69" s="50"/>
      <c r="UAR69" s="55"/>
      <c r="UAS69" s="87"/>
      <c r="UAT69" s="55"/>
      <c r="UAU69" s="55"/>
      <c r="UAV69" s="54"/>
      <c r="UAW69" s="54"/>
      <c r="UAX69" s="50"/>
      <c r="UAY69" s="55"/>
      <c r="UAZ69" s="87"/>
      <c r="UBA69" s="55"/>
      <c r="UBB69" s="55"/>
      <c r="UBC69" s="54"/>
      <c r="UBD69" s="54"/>
      <c r="UBE69" s="50"/>
      <c r="UBF69" s="55"/>
      <c r="UBG69" s="87"/>
      <c r="UBH69" s="55"/>
      <c r="UBI69" s="55"/>
      <c r="UBJ69" s="54"/>
      <c r="UBK69" s="54"/>
      <c r="UBL69" s="50"/>
      <c r="UBM69" s="55"/>
      <c r="UBN69" s="87"/>
      <c r="UBO69" s="55"/>
      <c r="UBP69" s="55"/>
      <c r="UBQ69" s="54"/>
      <c r="UBR69" s="54"/>
      <c r="UBS69" s="50"/>
      <c r="UBT69" s="55"/>
      <c r="UBU69" s="87"/>
      <c r="UBV69" s="55"/>
      <c r="UBW69" s="55"/>
      <c r="UBX69" s="54"/>
      <c r="UBY69" s="54"/>
      <c r="UBZ69" s="50"/>
      <c r="UCA69" s="55"/>
      <c r="UCB69" s="87"/>
      <c r="UCC69" s="55"/>
      <c r="UCD69" s="55"/>
      <c r="UCE69" s="54"/>
      <c r="UCF69" s="54"/>
      <c r="UCG69" s="50"/>
      <c r="UCH69" s="55"/>
      <c r="UCI69" s="87"/>
      <c r="UCJ69" s="55"/>
      <c r="UCK69" s="55"/>
      <c r="UCL69" s="54"/>
      <c r="UCM69" s="54"/>
      <c r="UCN69" s="50"/>
      <c r="UCO69" s="55"/>
      <c r="UCP69" s="87"/>
      <c r="UCQ69" s="55"/>
      <c r="UCR69" s="55"/>
      <c r="UCS69" s="54"/>
      <c r="UCT69" s="54"/>
      <c r="UCU69" s="50"/>
      <c r="UCV69" s="55"/>
      <c r="UCW69" s="87"/>
      <c r="UCX69" s="55"/>
      <c r="UCY69" s="55"/>
      <c r="UCZ69" s="54"/>
      <c r="UDA69" s="54"/>
      <c r="UDB69" s="50"/>
      <c r="UDC69" s="55"/>
      <c r="UDD69" s="87"/>
      <c r="UDE69" s="55"/>
      <c r="UDF69" s="55"/>
      <c r="UDG69" s="54"/>
      <c r="UDH69" s="54"/>
      <c r="UDI69" s="50"/>
      <c r="UDJ69" s="55"/>
      <c r="UDK69" s="87"/>
      <c r="UDL69" s="55"/>
      <c r="UDM69" s="55"/>
      <c r="UDN69" s="54"/>
      <c r="UDO69" s="54"/>
      <c r="UDP69" s="50"/>
      <c r="UDQ69" s="55"/>
      <c r="UDR69" s="87"/>
      <c r="UDS69" s="55"/>
      <c r="UDT69" s="55"/>
      <c r="UDU69" s="54"/>
      <c r="UDV69" s="54"/>
      <c r="UDW69" s="50"/>
      <c r="UDX69" s="55"/>
      <c r="UDY69" s="87"/>
      <c r="UDZ69" s="55"/>
      <c r="UEA69" s="55"/>
      <c r="UEB69" s="54"/>
      <c r="UEC69" s="54"/>
      <c r="UED69" s="50"/>
      <c r="UEE69" s="55"/>
      <c r="UEF69" s="87"/>
      <c r="UEG69" s="55"/>
      <c r="UEH69" s="55"/>
      <c r="UEI69" s="54"/>
      <c r="UEJ69" s="54"/>
      <c r="UEK69" s="50"/>
      <c r="UEL69" s="55"/>
      <c r="UEM69" s="87"/>
      <c r="UEN69" s="55"/>
      <c r="UEO69" s="55"/>
      <c r="UEP69" s="54"/>
      <c r="UEQ69" s="54"/>
      <c r="UER69" s="50"/>
      <c r="UES69" s="55"/>
      <c r="UET69" s="87"/>
      <c r="UEU69" s="55"/>
      <c r="UEV69" s="55"/>
      <c r="UEW69" s="54"/>
      <c r="UEX69" s="54"/>
      <c r="UEY69" s="50"/>
      <c r="UEZ69" s="55"/>
      <c r="UFA69" s="87"/>
      <c r="UFB69" s="55"/>
      <c r="UFC69" s="55"/>
      <c r="UFD69" s="54"/>
      <c r="UFE69" s="54"/>
      <c r="UFF69" s="50"/>
      <c r="UFG69" s="55"/>
      <c r="UFH69" s="87"/>
      <c r="UFI69" s="55"/>
      <c r="UFJ69" s="55"/>
      <c r="UFK69" s="54"/>
      <c r="UFL69" s="54"/>
      <c r="UFM69" s="50"/>
      <c r="UFN69" s="55"/>
      <c r="UFO69" s="87"/>
      <c r="UFP69" s="55"/>
      <c r="UFQ69" s="55"/>
      <c r="UFR69" s="54"/>
      <c r="UFS69" s="54"/>
      <c r="UFT69" s="50"/>
      <c r="UFU69" s="55"/>
      <c r="UFV69" s="87"/>
      <c r="UFW69" s="55"/>
      <c r="UFX69" s="55"/>
      <c r="UFY69" s="54"/>
      <c r="UFZ69" s="54"/>
      <c r="UGA69" s="50"/>
      <c r="UGB69" s="55"/>
      <c r="UGC69" s="87"/>
      <c r="UGD69" s="55"/>
      <c r="UGE69" s="55"/>
      <c r="UGF69" s="54"/>
      <c r="UGG69" s="54"/>
      <c r="UGH69" s="50"/>
      <c r="UGI69" s="55"/>
      <c r="UGJ69" s="87"/>
      <c r="UGK69" s="55"/>
      <c r="UGL69" s="55"/>
      <c r="UGM69" s="54"/>
      <c r="UGN69" s="54"/>
      <c r="UGO69" s="50"/>
      <c r="UGP69" s="55"/>
      <c r="UGQ69" s="87"/>
      <c r="UGR69" s="55"/>
      <c r="UGS69" s="55"/>
      <c r="UGT69" s="54"/>
      <c r="UGU69" s="54"/>
      <c r="UGV69" s="50"/>
      <c r="UGW69" s="55"/>
      <c r="UGX69" s="87"/>
      <c r="UGY69" s="55"/>
      <c r="UGZ69" s="55"/>
      <c r="UHA69" s="54"/>
      <c r="UHB69" s="54"/>
      <c r="UHC69" s="50"/>
      <c r="UHD69" s="55"/>
      <c r="UHE69" s="87"/>
      <c r="UHF69" s="55"/>
      <c r="UHG69" s="55"/>
      <c r="UHH69" s="54"/>
      <c r="UHI69" s="54"/>
      <c r="UHJ69" s="50"/>
      <c r="UHK69" s="55"/>
      <c r="UHL69" s="87"/>
      <c r="UHM69" s="55"/>
      <c r="UHN69" s="55"/>
      <c r="UHO69" s="54"/>
      <c r="UHP69" s="54"/>
      <c r="UHQ69" s="50"/>
      <c r="UHR69" s="55"/>
      <c r="UHS69" s="87"/>
      <c r="UHT69" s="55"/>
      <c r="UHU69" s="55"/>
      <c r="UHV69" s="54"/>
      <c r="UHW69" s="54"/>
      <c r="UHX69" s="50"/>
      <c r="UHY69" s="55"/>
      <c r="UHZ69" s="87"/>
      <c r="UIA69" s="55"/>
      <c r="UIB69" s="55"/>
      <c r="UIC69" s="54"/>
      <c r="UID69" s="54"/>
      <c r="UIE69" s="50"/>
      <c r="UIF69" s="55"/>
      <c r="UIG69" s="87"/>
      <c r="UIH69" s="55"/>
      <c r="UII69" s="55"/>
      <c r="UIJ69" s="54"/>
      <c r="UIK69" s="54"/>
      <c r="UIL69" s="50"/>
      <c r="UIM69" s="55"/>
      <c r="UIN69" s="87"/>
      <c r="UIO69" s="55"/>
      <c r="UIP69" s="55"/>
      <c r="UIQ69" s="54"/>
      <c r="UIR69" s="54"/>
      <c r="UIS69" s="50"/>
      <c r="UIT69" s="55"/>
      <c r="UIU69" s="87"/>
      <c r="UIV69" s="55"/>
      <c r="UIW69" s="55"/>
      <c r="UIX69" s="54"/>
      <c r="UIY69" s="54"/>
      <c r="UIZ69" s="50"/>
      <c r="UJA69" s="55"/>
      <c r="UJB69" s="87"/>
      <c r="UJC69" s="55"/>
      <c r="UJD69" s="55"/>
      <c r="UJE69" s="54"/>
      <c r="UJF69" s="54"/>
      <c r="UJG69" s="50"/>
      <c r="UJH69" s="55"/>
      <c r="UJI69" s="87"/>
      <c r="UJJ69" s="55"/>
      <c r="UJK69" s="55"/>
      <c r="UJL69" s="54"/>
      <c r="UJM69" s="54"/>
      <c r="UJN69" s="50"/>
      <c r="UJO69" s="55"/>
      <c r="UJP69" s="87"/>
      <c r="UJQ69" s="55"/>
      <c r="UJR69" s="55"/>
      <c r="UJS69" s="54"/>
      <c r="UJT69" s="54"/>
      <c r="UJU69" s="50"/>
      <c r="UJV69" s="55"/>
      <c r="UJW69" s="87"/>
      <c r="UJX69" s="55"/>
      <c r="UJY69" s="55"/>
      <c r="UJZ69" s="54"/>
      <c r="UKA69" s="54"/>
      <c r="UKB69" s="50"/>
      <c r="UKC69" s="55"/>
      <c r="UKD69" s="87"/>
      <c r="UKE69" s="55"/>
      <c r="UKF69" s="55"/>
      <c r="UKG69" s="54"/>
      <c r="UKH69" s="54"/>
      <c r="UKI69" s="50"/>
      <c r="UKJ69" s="55"/>
      <c r="UKK69" s="87"/>
      <c r="UKL69" s="55"/>
      <c r="UKM69" s="55"/>
      <c r="UKN69" s="54"/>
      <c r="UKO69" s="54"/>
      <c r="UKP69" s="50"/>
      <c r="UKQ69" s="55"/>
      <c r="UKR69" s="87"/>
      <c r="UKS69" s="55"/>
      <c r="UKT69" s="55"/>
      <c r="UKU69" s="54"/>
      <c r="UKV69" s="54"/>
      <c r="UKW69" s="50"/>
      <c r="UKX69" s="55"/>
      <c r="UKY69" s="87"/>
      <c r="UKZ69" s="55"/>
      <c r="ULA69" s="55"/>
      <c r="ULB69" s="54"/>
      <c r="ULC69" s="54"/>
      <c r="ULD69" s="50"/>
      <c r="ULE69" s="55"/>
      <c r="ULF69" s="87"/>
      <c r="ULG69" s="55"/>
      <c r="ULH69" s="55"/>
      <c r="ULI69" s="54"/>
      <c r="ULJ69" s="54"/>
      <c r="ULK69" s="50"/>
      <c r="ULL69" s="55"/>
      <c r="ULM69" s="87"/>
      <c r="ULN69" s="55"/>
      <c r="ULO69" s="55"/>
      <c r="ULP69" s="54"/>
      <c r="ULQ69" s="54"/>
      <c r="ULR69" s="50"/>
      <c r="ULS69" s="55"/>
      <c r="ULT69" s="87"/>
      <c r="ULU69" s="55"/>
      <c r="ULV69" s="55"/>
      <c r="ULW69" s="54"/>
      <c r="ULX69" s="54"/>
      <c r="ULY69" s="50"/>
      <c r="ULZ69" s="55"/>
      <c r="UMA69" s="87"/>
      <c r="UMB69" s="55"/>
      <c r="UMC69" s="55"/>
      <c r="UMD69" s="54"/>
      <c r="UME69" s="54"/>
      <c r="UMF69" s="50"/>
      <c r="UMG69" s="55"/>
      <c r="UMH69" s="87"/>
      <c r="UMI69" s="55"/>
      <c r="UMJ69" s="55"/>
      <c r="UMK69" s="54"/>
      <c r="UML69" s="54"/>
      <c r="UMM69" s="50"/>
      <c r="UMN69" s="55"/>
      <c r="UMO69" s="87"/>
      <c r="UMP69" s="55"/>
      <c r="UMQ69" s="55"/>
      <c r="UMR69" s="54"/>
      <c r="UMS69" s="54"/>
      <c r="UMT69" s="50"/>
      <c r="UMU69" s="55"/>
      <c r="UMV69" s="87"/>
      <c r="UMW69" s="55"/>
      <c r="UMX69" s="55"/>
      <c r="UMY69" s="54"/>
      <c r="UMZ69" s="54"/>
      <c r="UNA69" s="50"/>
      <c r="UNB69" s="55"/>
      <c r="UNC69" s="87"/>
      <c r="UND69" s="55"/>
      <c r="UNE69" s="55"/>
      <c r="UNF69" s="54"/>
      <c r="UNG69" s="54"/>
      <c r="UNH69" s="50"/>
      <c r="UNI69" s="55"/>
      <c r="UNJ69" s="87"/>
      <c r="UNK69" s="55"/>
      <c r="UNL69" s="55"/>
      <c r="UNM69" s="54"/>
      <c r="UNN69" s="54"/>
      <c r="UNO69" s="50"/>
      <c r="UNP69" s="55"/>
      <c r="UNQ69" s="87"/>
      <c r="UNR69" s="55"/>
      <c r="UNS69" s="55"/>
      <c r="UNT69" s="54"/>
      <c r="UNU69" s="54"/>
      <c r="UNV69" s="50"/>
      <c r="UNW69" s="55"/>
      <c r="UNX69" s="87"/>
      <c r="UNY69" s="55"/>
      <c r="UNZ69" s="55"/>
      <c r="UOA69" s="54"/>
      <c r="UOB69" s="54"/>
      <c r="UOC69" s="50"/>
      <c r="UOD69" s="55"/>
      <c r="UOE69" s="87"/>
      <c r="UOF69" s="55"/>
      <c r="UOG69" s="55"/>
      <c r="UOH69" s="54"/>
      <c r="UOI69" s="54"/>
      <c r="UOJ69" s="50"/>
      <c r="UOK69" s="55"/>
      <c r="UOL69" s="87"/>
      <c r="UOM69" s="55"/>
      <c r="UON69" s="55"/>
      <c r="UOO69" s="54"/>
      <c r="UOP69" s="54"/>
      <c r="UOQ69" s="50"/>
      <c r="UOR69" s="55"/>
      <c r="UOS69" s="87"/>
      <c r="UOT69" s="55"/>
      <c r="UOU69" s="55"/>
      <c r="UOV69" s="54"/>
      <c r="UOW69" s="54"/>
      <c r="UOX69" s="50"/>
      <c r="UOY69" s="55"/>
      <c r="UOZ69" s="87"/>
      <c r="UPA69" s="55"/>
      <c r="UPB69" s="55"/>
      <c r="UPC69" s="54"/>
      <c r="UPD69" s="54"/>
      <c r="UPE69" s="50"/>
      <c r="UPF69" s="55"/>
      <c r="UPG69" s="87"/>
      <c r="UPH69" s="55"/>
      <c r="UPI69" s="55"/>
      <c r="UPJ69" s="54"/>
      <c r="UPK69" s="54"/>
      <c r="UPL69" s="50"/>
      <c r="UPM69" s="55"/>
      <c r="UPN69" s="87"/>
      <c r="UPO69" s="55"/>
      <c r="UPP69" s="55"/>
      <c r="UPQ69" s="54"/>
      <c r="UPR69" s="54"/>
      <c r="UPS69" s="50"/>
      <c r="UPT69" s="55"/>
      <c r="UPU69" s="87"/>
      <c r="UPV69" s="55"/>
      <c r="UPW69" s="55"/>
      <c r="UPX69" s="54"/>
      <c r="UPY69" s="54"/>
      <c r="UPZ69" s="50"/>
      <c r="UQA69" s="55"/>
      <c r="UQB69" s="87"/>
      <c r="UQC69" s="55"/>
      <c r="UQD69" s="55"/>
      <c r="UQE69" s="54"/>
      <c r="UQF69" s="54"/>
      <c r="UQG69" s="50"/>
      <c r="UQH69" s="55"/>
      <c r="UQI69" s="87"/>
      <c r="UQJ69" s="55"/>
      <c r="UQK69" s="55"/>
      <c r="UQL69" s="54"/>
      <c r="UQM69" s="54"/>
      <c r="UQN69" s="50"/>
      <c r="UQO69" s="55"/>
      <c r="UQP69" s="87"/>
      <c r="UQQ69" s="55"/>
      <c r="UQR69" s="55"/>
      <c r="UQS69" s="54"/>
      <c r="UQT69" s="54"/>
      <c r="UQU69" s="50"/>
      <c r="UQV69" s="55"/>
      <c r="UQW69" s="87"/>
      <c r="UQX69" s="55"/>
      <c r="UQY69" s="55"/>
      <c r="UQZ69" s="54"/>
      <c r="URA69" s="54"/>
      <c r="URB69" s="50"/>
      <c r="URC69" s="55"/>
      <c r="URD69" s="87"/>
      <c r="URE69" s="55"/>
      <c r="URF69" s="55"/>
      <c r="URG69" s="54"/>
      <c r="URH69" s="54"/>
      <c r="URI69" s="50"/>
      <c r="URJ69" s="55"/>
      <c r="URK69" s="87"/>
      <c r="URL69" s="55"/>
      <c r="URM69" s="55"/>
      <c r="URN69" s="54"/>
      <c r="URO69" s="54"/>
      <c r="URP69" s="50"/>
      <c r="URQ69" s="55"/>
      <c r="URR69" s="87"/>
      <c r="URS69" s="55"/>
      <c r="URT69" s="55"/>
      <c r="URU69" s="54"/>
      <c r="URV69" s="54"/>
      <c r="URW69" s="50"/>
      <c r="URX69" s="55"/>
      <c r="URY69" s="87"/>
      <c r="URZ69" s="55"/>
      <c r="USA69" s="55"/>
      <c r="USB69" s="54"/>
      <c r="USC69" s="54"/>
      <c r="USD69" s="50"/>
      <c r="USE69" s="55"/>
      <c r="USF69" s="87"/>
      <c r="USG69" s="55"/>
      <c r="USH69" s="55"/>
      <c r="USI69" s="54"/>
      <c r="USJ69" s="54"/>
      <c r="USK69" s="50"/>
      <c r="USL69" s="55"/>
      <c r="USM69" s="87"/>
      <c r="USN69" s="55"/>
      <c r="USO69" s="55"/>
      <c r="USP69" s="54"/>
      <c r="USQ69" s="54"/>
      <c r="USR69" s="50"/>
      <c r="USS69" s="55"/>
      <c r="UST69" s="87"/>
      <c r="USU69" s="55"/>
      <c r="USV69" s="55"/>
      <c r="USW69" s="54"/>
      <c r="USX69" s="54"/>
      <c r="USY69" s="50"/>
      <c r="USZ69" s="55"/>
      <c r="UTA69" s="87"/>
      <c r="UTB69" s="55"/>
      <c r="UTC69" s="55"/>
      <c r="UTD69" s="54"/>
      <c r="UTE69" s="54"/>
      <c r="UTF69" s="50"/>
      <c r="UTG69" s="55"/>
      <c r="UTH69" s="87"/>
      <c r="UTI69" s="55"/>
      <c r="UTJ69" s="55"/>
      <c r="UTK69" s="54"/>
      <c r="UTL69" s="54"/>
      <c r="UTM69" s="50"/>
      <c r="UTN69" s="55"/>
      <c r="UTO69" s="87"/>
      <c r="UTP69" s="55"/>
      <c r="UTQ69" s="55"/>
      <c r="UTR69" s="54"/>
      <c r="UTS69" s="54"/>
      <c r="UTT69" s="50"/>
      <c r="UTU69" s="55"/>
      <c r="UTV69" s="87"/>
      <c r="UTW69" s="55"/>
      <c r="UTX69" s="55"/>
      <c r="UTY69" s="54"/>
      <c r="UTZ69" s="54"/>
      <c r="UUA69" s="50"/>
      <c r="UUB69" s="55"/>
      <c r="UUC69" s="87"/>
      <c r="UUD69" s="55"/>
      <c r="UUE69" s="55"/>
      <c r="UUF69" s="54"/>
      <c r="UUG69" s="54"/>
      <c r="UUH69" s="50"/>
      <c r="UUI69" s="55"/>
      <c r="UUJ69" s="87"/>
      <c r="UUK69" s="55"/>
      <c r="UUL69" s="55"/>
      <c r="UUM69" s="54"/>
      <c r="UUN69" s="54"/>
      <c r="UUO69" s="50"/>
      <c r="UUP69" s="55"/>
      <c r="UUQ69" s="87"/>
      <c r="UUR69" s="55"/>
      <c r="UUS69" s="55"/>
      <c r="UUT69" s="54"/>
      <c r="UUU69" s="54"/>
      <c r="UUV69" s="50"/>
      <c r="UUW69" s="55"/>
      <c r="UUX69" s="87"/>
      <c r="UUY69" s="55"/>
      <c r="UUZ69" s="55"/>
      <c r="UVA69" s="54"/>
      <c r="UVB69" s="54"/>
      <c r="UVC69" s="50"/>
      <c r="UVD69" s="55"/>
      <c r="UVE69" s="87"/>
      <c r="UVF69" s="55"/>
      <c r="UVG69" s="55"/>
      <c r="UVH69" s="54"/>
      <c r="UVI69" s="54"/>
      <c r="UVJ69" s="50"/>
      <c r="UVK69" s="55"/>
      <c r="UVL69" s="87"/>
      <c r="UVM69" s="55"/>
      <c r="UVN69" s="55"/>
      <c r="UVO69" s="54"/>
      <c r="UVP69" s="54"/>
      <c r="UVQ69" s="50"/>
      <c r="UVR69" s="55"/>
      <c r="UVS69" s="87"/>
      <c r="UVT69" s="55"/>
      <c r="UVU69" s="55"/>
      <c r="UVV69" s="54"/>
      <c r="UVW69" s="54"/>
      <c r="UVX69" s="50"/>
      <c r="UVY69" s="55"/>
      <c r="UVZ69" s="87"/>
      <c r="UWA69" s="55"/>
      <c r="UWB69" s="55"/>
      <c r="UWC69" s="54"/>
      <c r="UWD69" s="54"/>
      <c r="UWE69" s="50"/>
      <c r="UWF69" s="55"/>
      <c r="UWG69" s="87"/>
      <c r="UWH69" s="55"/>
      <c r="UWI69" s="55"/>
      <c r="UWJ69" s="54"/>
      <c r="UWK69" s="54"/>
      <c r="UWL69" s="50"/>
      <c r="UWM69" s="55"/>
      <c r="UWN69" s="87"/>
      <c r="UWO69" s="55"/>
      <c r="UWP69" s="55"/>
      <c r="UWQ69" s="54"/>
      <c r="UWR69" s="54"/>
      <c r="UWS69" s="50"/>
      <c r="UWT69" s="55"/>
      <c r="UWU69" s="87"/>
      <c r="UWV69" s="55"/>
      <c r="UWW69" s="55"/>
      <c r="UWX69" s="54"/>
      <c r="UWY69" s="54"/>
      <c r="UWZ69" s="50"/>
      <c r="UXA69" s="55"/>
      <c r="UXB69" s="87"/>
      <c r="UXC69" s="55"/>
      <c r="UXD69" s="55"/>
      <c r="UXE69" s="54"/>
      <c r="UXF69" s="54"/>
      <c r="UXG69" s="50"/>
      <c r="UXH69" s="55"/>
      <c r="UXI69" s="87"/>
      <c r="UXJ69" s="55"/>
      <c r="UXK69" s="55"/>
      <c r="UXL69" s="54"/>
      <c r="UXM69" s="54"/>
      <c r="UXN69" s="50"/>
      <c r="UXO69" s="55"/>
      <c r="UXP69" s="87"/>
      <c r="UXQ69" s="55"/>
      <c r="UXR69" s="55"/>
      <c r="UXS69" s="54"/>
      <c r="UXT69" s="54"/>
      <c r="UXU69" s="50"/>
      <c r="UXV69" s="55"/>
      <c r="UXW69" s="87"/>
      <c r="UXX69" s="55"/>
      <c r="UXY69" s="55"/>
      <c r="UXZ69" s="54"/>
      <c r="UYA69" s="54"/>
      <c r="UYB69" s="50"/>
      <c r="UYC69" s="55"/>
      <c r="UYD69" s="87"/>
      <c r="UYE69" s="55"/>
      <c r="UYF69" s="55"/>
      <c r="UYG69" s="54"/>
      <c r="UYH69" s="54"/>
      <c r="UYI69" s="50"/>
      <c r="UYJ69" s="55"/>
      <c r="UYK69" s="87"/>
      <c r="UYL69" s="55"/>
      <c r="UYM69" s="55"/>
      <c r="UYN69" s="54"/>
      <c r="UYO69" s="54"/>
      <c r="UYP69" s="50"/>
      <c r="UYQ69" s="55"/>
      <c r="UYR69" s="87"/>
      <c r="UYS69" s="55"/>
      <c r="UYT69" s="55"/>
      <c r="UYU69" s="54"/>
      <c r="UYV69" s="54"/>
      <c r="UYW69" s="50"/>
      <c r="UYX69" s="55"/>
      <c r="UYY69" s="87"/>
      <c r="UYZ69" s="55"/>
      <c r="UZA69" s="55"/>
      <c r="UZB69" s="54"/>
      <c r="UZC69" s="54"/>
      <c r="UZD69" s="50"/>
      <c r="UZE69" s="55"/>
      <c r="UZF69" s="87"/>
      <c r="UZG69" s="55"/>
      <c r="UZH69" s="55"/>
      <c r="UZI69" s="54"/>
      <c r="UZJ69" s="54"/>
      <c r="UZK69" s="50"/>
      <c r="UZL69" s="55"/>
      <c r="UZM69" s="87"/>
      <c r="UZN69" s="55"/>
      <c r="UZO69" s="55"/>
      <c r="UZP69" s="54"/>
      <c r="UZQ69" s="54"/>
      <c r="UZR69" s="50"/>
      <c r="UZS69" s="55"/>
      <c r="UZT69" s="87"/>
      <c r="UZU69" s="55"/>
      <c r="UZV69" s="55"/>
      <c r="UZW69" s="54"/>
      <c r="UZX69" s="54"/>
      <c r="UZY69" s="50"/>
      <c r="UZZ69" s="55"/>
      <c r="VAA69" s="87"/>
      <c r="VAB69" s="55"/>
      <c r="VAC69" s="55"/>
      <c r="VAD69" s="54"/>
      <c r="VAE69" s="54"/>
      <c r="VAF69" s="50"/>
      <c r="VAG69" s="55"/>
      <c r="VAH69" s="87"/>
      <c r="VAI69" s="55"/>
      <c r="VAJ69" s="55"/>
      <c r="VAK69" s="54"/>
      <c r="VAL69" s="54"/>
      <c r="VAM69" s="50"/>
      <c r="VAN69" s="55"/>
      <c r="VAO69" s="87"/>
      <c r="VAP69" s="55"/>
      <c r="VAQ69" s="55"/>
      <c r="VAR69" s="54"/>
      <c r="VAS69" s="54"/>
      <c r="VAT69" s="50"/>
      <c r="VAU69" s="55"/>
      <c r="VAV69" s="87"/>
      <c r="VAW69" s="55"/>
      <c r="VAX69" s="55"/>
      <c r="VAY69" s="54"/>
      <c r="VAZ69" s="54"/>
      <c r="VBA69" s="50"/>
      <c r="VBB69" s="55"/>
      <c r="VBC69" s="87"/>
      <c r="VBD69" s="55"/>
      <c r="VBE69" s="55"/>
      <c r="VBF69" s="54"/>
      <c r="VBG69" s="54"/>
      <c r="VBH69" s="50"/>
      <c r="VBI69" s="55"/>
      <c r="VBJ69" s="87"/>
      <c r="VBK69" s="55"/>
      <c r="VBL69" s="55"/>
      <c r="VBM69" s="54"/>
      <c r="VBN69" s="54"/>
      <c r="VBO69" s="50"/>
      <c r="VBP69" s="55"/>
      <c r="VBQ69" s="87"/>
      <c r="VBR69" s="55"/>
      <c r="VBS69" s="55"/>
      <c r="VBT69" s="54"/>
      <c r="VBU69" s="54"/>
      <c r="VBV69" s="50"/>
      <c r="VBW69" s="55"/>
      <c r="VBX69" s="87"/>
      <c r="VBY69" s="55"/>
      <c r="VBZ69" s="55"/>
      <c r="VCA69" s="54"/>
      <c r="VCB69" s="54"/>
      <c r="VCC69" s="50"/>
      <c r="VCD69" s="55"/>
      <c r="VCE69" s="87"/>
      <c r="VCF69" s="55"/>
      <c r="VCG69" s="55"/>
      <c r="VCH69" s="54"/>
      <c r="VCI69" s="54"/>
      <c r="VCJ69" s="50"/>
      <c r="VCK69" s="55"/>
      <c r="VCL69" s="87"/>
      <c r="VCM69" s="55"/>
      <c r="VCN69" s="55"/>
      <c r="VCO69" s="54"/>
      <c r="VCP69" s="54"/>
      <c r="VCQ69" s="50"/>
      <c r="VCR69" s="55"/>
      <c r="VCS69" s="87"/>
      <c r="VCT69" s="55"/>
      <c r="VCU69" s="55"/>
      <c r="VCV69" s="54"/>
      <c r="VCW69" s="54"/>
      <c r="VCX69" s="50"/>
      <c r="VCY69" s="55"/>
      <c r="VCZ69" s="87"/>
      <c r="VDA69" s="55"/>
      <c r="VDB69" s="55"/>
      <c r="VDC69" s="54"/>
      <c r="VDD69" s="54"/>
      <c r="VDE69" s="50"/>
      <c r="VDF69" s="55"/>
      <c r="VDG69" s="87"/>
      <c r="VDH69" s="55"/>
      <c r="VDI69" s="55"/>
      <c r="VDJ69" s="54"/>
      <c r="VDK69" s="54"/>
      <c r="VDL69" s="50"/>
      <c r="VDM69" s="55"/>
      <c r="VDN69" s="87"/>
      <c r="VDO69" s="55"/>
      <c r="VDP69" s="55"/>
      <c r="VDQ69" s="54"/>
      <c r="VDR69" s="54"/>
      <c r="VDS69" s="50"/>
      <c r="VDT69" s="55"/>
      <c r="VDU69" s="87"/>
      <c r="VDV69" s="55"/>
      <c r="VDW69" s="55"/>
      <c r="VDX69" s="54"/>
      <c r="VDY69" s="54"/>
      <c r="VDZ69" s="50"/>
      <c r="VEA69" s="55"/>
      <c r="VEB69" s="87"/>
      <c r="VEC69" s="55"/>
      <c r="VED69" s="55"/>
      <c r="VEE69" s="54"/>
      <c r="VEF69" s="54"/>
      <c r="VEG69" s="50"/>
      <c r="VEH69" s="55"/>
      <c r="VEI69" s="87"/>
      <c r="VEJ69" s="55"/>
      <c r="VEK69" s="55"/>
      <c r="VEL69" s="54"/>
      <c r="VEM69" s="54"/>
      <c r="VEN69" s="50"/>
      <c r="VEO69" s="55"/>
      <c r="VEP69" s="87"/>
      <c r="VEQ69" s="55"/>
      <c r="VER69" s="55"/>
      <c r="VES69" s="54"/>
      <c r="VET69" s="54"/>
      <c r="VEU69" s="50"/>
      <c r="VEV69" s="55"/>
      <c r="VEW69" s="87"/>
      <c r="VEX69" s="55"/>
      <c r="VEY69" s="55"/>
      <c r="VEZ69" s="54"/>
      <c r="VFA69" s="54"/>
      <c r="VFB69" s="50"/>
      <c r="VFC69" s="55"/>
      <c r="VFD69" s="87"/>
      <c r="VFE69" s="55"/>
      <c r="VFF69" s="55"/>
      <c r="VFG69" s="54"/>
      <c r="VFH69" s="54"/>
      <c r="VFI69" s="50"/>
      <c r="VFJ69" s="55"/>
      <c r="VFK69" s="87"/>
      <c r="VFL69" s="55"/>
      <c r="VFM69" s="55"/>
      <c r="VFN69" s="54"/>
      <c r="VFO69" s="54"/>
      <c r="VFP69" s="50"/>
      <c r="VFQ69" s="55"/>
      <c r="VFR69" s="87"/>
      <c r="VFS69" s="55"/>
      <c r="VFT69" s="55"/>
      <c r="VFU69" s="54"/>
      <c r="VFV69" s="54"/>
      <c r="VFW69" s="50"/>
      <c r="VFX69" s="55"/>
      <c r="VFY69" s="87"/>
      <c r="VFZ69" s="55"/>
      <c r="VGA69" s="55"/>
      <c r="VGB69" s="54"/>
      <c r="VGC69" s="54"/>
      <c r="VGD69" s="50"/>
      <c r="VGE69" s="55"/>
      <c r="VGF69" s="87"/>
      <c r="VGG69" s="55"/>
      <c r="VGH69" s="55"/>
      <c r="VGI69" s="54"/>
      <c r="VGJ69" s="54"/>
      <c r="VGK69" s="50"/>
      <c r="VGL69" s="55"/>
      <c r="VGM69" s="87"/>
      <c r="VGN69" s="55"/>
      <c r="VGO69" s="55"/>
      <c r="VGP69" s="54"/>
      <c r="VGQ69" s="54"/>
      <c r="VGR69" s="50"/>
      <c r="VGS69" s="55"/>
      <c r="VGT69" s="87"/>
      <c r="VGU69" s="55"/>
      <c r="VGV69" s="55"/>
      <c r="VGW69" s="54"/>
      <c r="VGX69" s="54"/>
      <c r="VGY69" s="50"/>
      <c r="VGZ69" s="55"/>
      <c r="VHA69" s="87"/>
      <c r="VHB69" s="55"/>
      <c r="VHC69" s="55"/>
      <c r="VHD69" s="54"/>
      <c r="VHE69" s="54"/>
      <c r="VHF69" s="50"/>
      <c r="VHG69" s="55"/>
      <c r="VHH69" s="87"/>
      <c r="VHI69" s="55"/>
      <c r="VHJ69" s="55"/>
      <c r="VHK69" s="54"/>
      <c r="VHL69" s="54"/>
      <c r="VHM69" s="50"/>
      <c r="VHN69" s="55"/>
      <c r="VHO69" s="87"/>
      <c r="VHP69" s="55"/>
      <c r="VHQ69" s="55"/>
      <c r="VHR69" s="54"/>
      <c r="VHS69" s="54"/>
      <c r="VHT69" s="50"/>
      <c r="VHU69" s="55"/>
      <c r="VHV69" s="87"/>
      <c r="VHW69" s="55"/>
      <c r="VHX69" s="55"/>
      <c r="VHY69" s="54"/>
      <c r="VHZ69" s="54"/>
      <c r="VIA69" s="50"/>
      <c r="VIB69" s="55"/>
      <c r="VIC69" s="87"/>
      <c r="VID69" s="55"/>
      <c r="VIE69" s="55"/>
      <c r="VIF69" s="54"/>
      <c r="VIG69" s="54"/>
      <c r="VIH69" s="50"/>
      <c r="VII69" s="55"/>
      <c r="VIJ69" s="87"/>
      <c r="VIK69" s="55"/>
      <c r="VIL69" s="55"/>
      <c r="VIM69" s="54"/>
      <c r="VIN69" s="54"/>
      <c r="VIO69" s="50"/>
      <c r="VIP69" s="55"/>
      <c r="VIQ69" s="87"/>
      <c r="VIR69" s="55"/>
      <c r="VIS69" s="55"/>
      <c r="VIT69" s="54"/>
      <c r="VIU69" s="54"/>
      <c r="VIV69" s="50"/>
      <c r="VIW69" s="55"/>
      <c r="VIX69" s="87"/>
      <c r="VIY69" s="55"/>
      <c r="VIZ69" s="55"/>
      <c r="VJA69" s="54"/>
      <c r="VJB69" s="54"/>
      <c r="VJC69" s="50"/>
      <c r="VJD69" s="55"/>
      <c r="VJE69" s="87"/>
      <c r="VJF69" s="55"/>
      <c r="VJG69" s="55"/>
      <c r="VJH69" s="54"/>
      <c r="VJI69" s="54"/>
      <c r="VJJ69" s="50"/>
      <c r="VJK69" s="55"/>
      <c r="VJL69" s="87"/>
      <c r="VJM69" s="55"/>
      <c r="VJN69" s="55"/>
      <c r="VJO69" s="54"/>
      <c r="VJP69" s="54"/>
      <c r="VJQ69" s="50"/>
      <c r="VJR69" s="55"/>
      <c r="VJS69" s="87"/>
      <c r="VJT69" s="55"/>
      <c r="VJU69" s="55"/>
      <c r="VJV69" s="54"/>
      <c r="VJW69" s="54"/>
      <c r="VJX69" s="50"/>
      <c r="VJY69" s="55"/>
      <c r="VJZ69" s="87"/>
      <c r="VKA69" s="55"/>
      <c r="VKB69" s="55"/>
      <c r="VKC69" s="54"/>
      <c r="VKD69" s="54"/>
      <c r="VKE69" s="50"/>
      <c r="VKF69" s="55"/>
      <c r="VKG69" s="87"/>
      <c r="VKH69" s="55"/>
      <c r="VKI69" s="55"/>
      <c r="VKJ69" s="54"/>
      <c r="VKK69" s="54"/>
      <c r="VKL69" s="50"/>
      <c r="VKM69" s="55"/>
      <c r="VKN69" s="87"/>
      <c r="VKO69" s="55"/>
      <c r="VKP69" s="55"/>
      <c r="VKQ69" s="54"/>
      <c r="VKR69" s="54"/>
      <c r="VKS69" s="50"/>
      <c r="VKT69" s="55"/>
      <c r="VKU69" s="87"/>
      <c r="VKV69" s="55"/>
      <c r="VKW69" s="55"/>
      <c r="VKX69" s="54"/>
      <c r="VKY69" s="54"/>
      <c r="VKZ69" s="50"/>
      <c r="VLA69" s="55"/>
      <c r="VLB69" s="87"/>
      <c r="VLC69" s="55"/>
      <c r="VLD69" s="55"/>
      <c r="VLE69" s="54"/>
      <c r="VLF69" s="54"/>
      <c r="VLG69" s="50"/>
      <c r="VLH69" s="55"/>
      <c r="VLI69" s="87"/>
      <c r="VLJ69" s="55"/>
      <c r="VLK69" s="55"/>
      <c r="VLL69" s="54"/>
      <c r="VLM69" s="54"/>
      <c r="VLN69" s="50"/>
      <c r="VLO69" s="55"/>
      <c r="VLP69" s="87"/>
      <c r="VLQ69" s="55"/>
      <c r="VLR69" s="55"/>
      <c r="VLS69" s="54"/>
      <c r="VLT69" s="54"/>
      <c r="VLU69" s="50"/>
      <c r="VLV69" s="55"/>
      <c r="VLW69" s="87"/>
      <c r="VLX69" s="55"/>
      <c r="VLY69" s="55"/>
      <c r="VLZ69" s="54"/>
      <c r="VMA69" s="54"/>
      <c r="VMB69" s="50"/>
      <c r="VMC69" s="55"/>
      <c r="VMD69" s="87"/>
      <c r="VME69" s="55"/>
      <c r="VMF69" s="55"/>
      <c r="VMG69" s="54"/>
      <c r="VMH69" s="54"/>
      <c r="VMI69" s="50"/>
      <c r="VMJ69" s="55"/>
      <c r="VMK69" s="87"/>
      <c r="VML69" s="55"/>
      <c r="VMM69" s="55"/>
      <c r="VMN69" s="54"/>
      <c r="VMO69" s="54"/>
      <c r="VMP69" s="50"/>
      <c r="VMQ69" s="55"/>
      <c r="VMR69" s="87"/>
      <c r="VMS69" s="55"/>
      <c r="VMT69" s="55"/>
      <c r="VMU69" s="54"/>
      <c r="VMV69" s="54"/>
      <c r="VMW69" s="50"/>
      <c r="VMX69" s="55"/>
      <c r="VMY69" s="87"/>
      <c r="VMZ69" s="55"/>
      <c r="VNA69" s="55"/>
      <c r="VNB69" s="54"/>
      <c r="VNC69" s="54"/>
      <c r="VND69" s="50"/>
      <c r="VNE69" s="55"/>
      <c r="VNF69" s="87"/>
      <c r="VNG69" s="55"/>
      <c r="VNH69" s="55"/>
      <c r="VNI69" s="54"/>
      <c r="VNJ69" s="54"/>
      <c r="VNK69" s="50"/>
      <c r="VNL69" s="55"/>
      <c r="VNM69" s="87"/>
      <c r="VNN69" s="55"/>
      <c r="VNO69" s="55"/>
      <c r="VNP69" s="54"/>
      <c r="VNQ69" s="54"/>
      <c r="VNR69" s="50"/>
      <c r="VNS69" s="55"/>
      <c r="VNT69" s="87"/>
      <c r="VNU69" s="55"/>
      <c r="VNV69" s="55"/>
      <c r="VNW69" s="54"/>
      <c r="VNX69" s="54"/>
      <c r="VNY69" s="50"/>
      <c r="VNZ69" s="55"/>
      <c r="VOA69" s="87"/>
      <c r="VOB69" s="55"/>
      <c r="VOC69" s="55"/>
      <c r="VOD69" s="54"/>
      <c r="VOE69" s="54"/>
      <c r="VOF69" s="50"/>
      <c r="VOG69" s="55"/>
      <c r="VOH69" s="87"/>
      <c r="VOI69" s="55"/>
      <c r="VOJ69" s="55"/>
      <c r="VOK69" s="54"/>
      <c r="VOL69" s="54"/>
      <c r="VOM69" s="50"/>
      <c r="VON69" s="55"/>
      <c r="VOO69" s="87"/>
      <c r="VOP69" s="55"/>
      <c r="VOQ69" s="55"/>
      <c r="VOR69" s="54"/>
      <c r="VOS69" s="54"/>
      <c r="VOT69" s="50"/>
      <c r="VOU69" s="55"/>
      <c r="VOV69" s="87"/>
      <c r="VOW69" s="55"/>
      <c r="VOX69" s="55"/>
      <c r="VOY69" s="54"/>
      <c r="VOZ69" s="54"/>
      <c r="VPA69" s="50"/>
      <c r="VPB69" s="55"/>
      <c r="VPC69" s="87"/>
      <c r="VPD69" s="55"/>
      <c r="VPE69" s="55"/>
      <c r="VPF69" s="54"/>
      <c r="VPG69" s="54"/>
      <c r="VPH69" s="50"/>
      <c r="VPI69" s="55"/>
      <c r="VPJ69" s="87"/>
      <c r="VPK69" s="55"/>
      <c r="VPL69" s="55"/>
      <c r="VPM69" s="54"/>
      <c r="VPN69" s="54"/>
      <c r="VPO69" s="50"/>
      <c r="VPP69" s="55"/>
      <c r="VPQ69" s="87"/>
      <c r="VPR69" s="55"/>
      <c r="VPS69" s="55"/>
      <c r="VPT69" s="54"/>
      <c r="VPU69" s="54"/>
      <c r="VPV69" s="50"/>
      <c r="VPW69" s="55"/>
      <c r="VPX69" s="87"/>
      <c r="VPY69" s="55"/>
      <c r="VPZ69" s="55"/>
      <c r="VQA69" s="54"/>
      <c r="VQB69" s="54"/>
      <c r="VQC69" s="50"/>
      <c r="VQD69" s="55"/>
      <c r="VQE69" s="87"/>
      <c r="VQF69" s="55"/>
      <c r="VQG69" s="55"/>
      <c r="VQH69" s="54"/>
      <c r="VQI69" s="54"/>
      <c r="VQJ69" s="50"/>
      <c r="VQK69" s="55"/>
      <c r="VQL69" s="87"/>
      <c r="VQM69" s="55"/>
      <c r="VQN69" s="55"/>
      <c r="VQO69" s="54"/>
      <c r="VQP69" s="54"/>
      <c r="VQQ69" s="50"/>
      <c r="VQR69" s="55"/>
      <c r="VQS69" s="87"/>
      <c r="VQT69" s="55"/>
      <c r="VQU69" s="55"/>
      <c r="VQV69" s="54"/>
      <c r="VQW69" s="54"/>
      <c r="VQX69" s="50"/>
      <c r="VQY69" s="55"/>
      <c r="VQZ69" s="87"/>
      <c r="VRA69" s="55"/>
      <c r="VRB69" s="55"/>
      <c r="VRC69" s="54"/>
      <c r="VRD69" s="54"/>
      <c r="VRE69" s="50"/>
      <c r="VRF69" s="55"/>
      <c r="VRG69" s="87"/>
      <c r="VRH69" s="55"/>
      <c r="VRI69" s="55"/>
      <c r="VRJ69" s="54"/>
      <c r="VRK69" s="54"/>
      <c r="VRL69" s="50"/>
      <c r="VRM69" s="55"/>
      <c r="VRN69" s="87"/>
      <c r="VRO69" s="55"/>
      <c r="VRP69" s="55"/>
      <c r="VRQ69" s="54"/>
      <c r="VRR69" s="54"/>
      <c r="VRS69" s="50"/>
      <c r="VRT69" s="55"/>
      <c r="VRU69" s="87"/>
      <c r="VRV69" s="55"/>
      <c r="VRW69" s="55"/>
      <c r="VRX69" s="54"/>
      <c r="VRY69" s="54"/>
      <c r="VRZ69" s="50"/>
      <c r="VSA69" s="55"/>
      <c r="VSB69" s="87"/>
      <c r="VSC69" s="55"/>
      <c r="VSD69" s="55"/>
      <c r="VSE69" s="54"/>
      <c r="VSF69" s="54"/>
      <c r="VSG69" s="50"/>
      <c r="VSH69" s="55"/>
      <c r="VSI69" s="87"/>
      <c r="VSJ69" s="55"/>
      <c r="VSK69" s="55"/>
      <c r="VSL69" s="54"/>
      <c r="VSM69" s="54"/>
      <c r="VSN69" s="50"/>
      <c r="VSO69" s="55"/>
      <c r="VSP69" s="87"/>
      <c r="VSQ69" s="55"/>
      <c r="VSR69" s="55"/>
      <c r="VSS69" s="54"/>
      <c r="VST69" s="54"/>
      <c r="VSU69" s="50"/>
      <c r="VSV69" s="55"/>
      <c r="VSW69" s="87"/>
      <c r="VSX69" s="55"/>
      <c r="VSY69" s="55"/>
      <c r="VSZ69" s="54"/>
      <c r="VTA69" s="54"/>
      <c r="VTB69" s="50"/>
      <c r="VTC69" s="55"/>
      <c r="VTD69" s="87"/>
      <c r="VTE69" s="55"/>
      <c r="VTF69" s="55"/>
      <c r="VTG69" s="54"/>
      <c r="VTH69" s="54"/>
      <c r="VTI69" s="50"/>
      <c r="VTJ69" s="55"/>
      <c r="VTK69" s="87"/>
      <c r="VTL69" s="55"/>
      <c r="VTM69" s="55"/>
      <c r="VTN69" s="54"/>
      <c r="VTO69" s="54"/>
      <c r="VTP69" s="50"/>
      <c r="VTQ69" s="55"/>
      <c r="VTR69" s="87"/>
      <c r="VTS69" s="55"/>
      <c r="VTT69" s="55"/>
      <c r="VTU69" s="54"/>
      <c r="VTV69" s="54"/>
      <c r="VTW69" s="50"/>
      <c r="VTX69" s="55"/>
      <c r="VTY69" s="87"/>
      <c r="VTZ69" s="55"/>
      <c r="VUA69" s="55"/>
      <c r="VUB69" s="54"/>
      <c r="VUC69" s="54"/>
      <c r="VUD69" s="50"/>
      <c r="VUE69" s="55"/>
      <c r="VUF69" s="87"/>
      <c r="VUG69" s="55"/>
      <c r="VUH69" s="55"/>
      <c r="VUI69" s="54"/>
      <c r="VUJ69" s="54"/>
      <c r="VUK69" s="50"/>
      <c r="VUL69" s="55"/>
      <c r="VUM69" s="87"/>
      <c r="VUN69" s="55"/>
      <c r="VUO69" s="55"/>
      <c r="VUP69" s="54"/>
      <c r="VUQ69" s="54"/>
      <c r="VUR69" s="50"/>
      <c r="VUS69" s="55"/>
      <c r="VUT69" s="87"/>
      <c r="VUU69" s="55"/>
      <c r="VUV69" s="55"/>
      <c r="VUW69" s="54"/>
      <c r="VUX69" s="54"/>
      <c r="VUY69" s="50"/>
      <c r="VUZ69" s="55"/>
      <c r="VVA69" s="87"/>
      <c r="VVB69" s="55"/>
      <c r="VVC69" s="55"/>
      <c r="VVD69" s="54"/>
      <c r="VVE69" s="54"/>
      <c r="VVF69" s="50"/>
      <c r="VVG69" s="55"/>
      <c r="VVH69" s="87"/>
      <c r="VVI69" s="55"/>
      <c r="VVJ69" s="55"/>
      <c r="VVK69" s="54"/>
      <c r="VVL69" s="54"/>
      <c r="VVM69" s="50"/>
      <c r="VVN69" s="55"/>
      <c r="VVO69" s="87"/>
      <c r="VVP69" s="55"/>
      <c r="VVQ69" s="55"/>
      <c r="VVR69" s="54"/>
      <c r="VVS69" s="54"/>
      <c r="VVT69" s="50"/>
      <c r="VVU69" s="55"/>
      <c r="VVV69" s="87"/>
      <c r="VVW69" s="55"/>
      <c r="VVX69" s="55"/>
      <c r="VVY69" s="54"/>
      <c r="VVZ69" s="54"/>
      <c r="VWA69" s="50"/>
      <c r="VWB69" s="55"/>
      <c r="VWC69" s="87"/>
      <c r="VWD69" s="55"/>
      <c r="VWE69" s="55"/>
      <c r="VWF69" s="54"/>
      <c r="VWG69" s="54"/>
      <c r="VWH69" s="50"/>
      <c r="VWI69" s="55"/>
      <c r="VWJ69" s="87"/>
      <c r="VWK69" s="55"/>
      <c r="VWL69" s="55"/>
      <c r="VWM69" s="54"/>
      <c r="VWN69" s="54"/>
      <c r="VWO69" s="50"/>
      <c r="VWP69" s="55"/>
      <c r="VWQ69" s="87"/>
      <c r="VWR69" s="55"/>
      <c r="VWS69" s="55"/>
      <c r="VWT69" s="54"/>
      <c r="VWU69" s="54"/>
      <c r="VWV69" s="50"/>
      <c r="VWW69" s="55"/>
      <c r="VWX69" s="87"/>
      <c r="VWY69" s="55"/>
      <c r="VWZ69" s="55"/>
      <c r="VXA69" s="54"/>
      <c r="VXB69" s="54"/>
      <c r="VXC69" s="50"/>
      <c r="VXD69" s="55"/>
      <c r="VXE69" s="87"/>
      <c r="VXF69" s="55"/>
      <c r="VXG69" s="55"/>
      <c r="VXH69" s="54"/>
      <c r="VXI69" s="54"/>
      <c r="VXJ69" s="50"/>
      <c r="VXK69" s="55"/>
      <c r="VXL69" s="87"/>
      <c r="VXM69" s="55"/>
      <c r="VXN69" s="55"/>
      <c r="VXO69" s="54"/>
      <c r="VXP69" s="54"/>
      <c r="VXQ69" s="50"/>
      <c r="VXR69" s="55"/>
      <c r="VXS69" s="87"/>
      <c r="VXT69" s="55"/>
      <c r="VXU69" s="55"/>
      <c r="VXV69" s="54"/>
      <c r="VXW69" s="54"/>
      <c r="VXX69" s="50"/>
      <c r="VXY69" s="55"/>
      <c r="VXZ69" s="87"/>
      <c r="VYA69" s="55"/>
      <c r="VYB69" s="55"/>
      <c r="VYC69" s="54"/>
      <c r="VYD69" s="54"/>
      <c r="VYE69" s="50"/>
      <c r="VYF69" s="55"/>
      <c r="VYG69" s="87"/>
      <c r="VYH69" s="55"/>
      <c r="VYI69" s="55"/>
      <c r="VYJ69" s="54"/>
      <c r="VYK69" s="54"/>
      <c r="VYL69" s="50"/>
      <c r="VYM69" s="55"/>
      <c r="VYN69" s="87"/>
      <c r="VYO69" s="55"/>
      <c r="VYP69" s="55"/>
      <c r="VYQ69" s="54"/>
      <c r="VYR69" s="54"/>
      <c r="VYS69" s="50"/>
      <c r="VYT69" s="55"/>
      <c r="VYU69" s="87"/>
      <c r="VYV69" s="55"/>
      <c r="VYW69" s="55"/>
      <c r="VYX69" s="54"/>
      <c r="VYY69" s="54"/>
      <c r="VYZ69" s="50"/>
      <c r="VZA69" s="55"/>
      <c r="VZB69" s="87"/>
      <c r="VZC69" s="55"/>
      <c r="VZD69" s="55"/>
      <c r="VZE69" s="54"/>
      <c r="VZF69" s="54"/>
      <c r="VZG69" s="50"/>
      <c r="VZH69" s="55"/>
      <c r="VZI69" s="87"/>
      <c r="VZJ69" s="55"/>
      <c r="VZK69" s="55"/>
      <c r="VZL69" s="54"/>
      <c r="VZM69" s="54"/>
      <c r="VZN69" s="50"/>
      <c r="VZO69" s="55"/>
      <c r="VZP69" s="87"/>
      <c r="VZQ69" s="55"/>
      <c r="VZR69" s="55"/>
      <c r="VZS69" s="54"/>
      <c r="VZT69" s="54"/>
      <c r="VZU69" s="50"/>
      <c r="VZV69" s="55"/>
      <c r="VZW69" s="87"/>
      <c r="VZX69" s="55"/>
      <c r="VZY69" s="55"/>
      <c r="VZZ69" s="54"/>
      <c r="WAA69" s="54"/>
      <c r="WAB69" s="50"/>
      <c r="WAC69" s="55"/>
      <c r="WAD69" s="87"/>
      <c r="WAE69" s="55"/>
      <c r="WAF69" s="55"/>
      <c r="WAG69" s="54"/>
      <c r="WAH69" s="54"/>
      <c r="WAI69" s="50"/>
      <c r="WAJ69" s="55"/>
      <c r="WAK69" s="87"/>
      <c r="WAL69" s="55"/>
      <c r="WAM69" s="55"/>
      <c r="WAN69" s="54"/>
      <c r="WAO69" s="54"/>
      <c r="WAP69" s="50"/>
      <c r="WAQ69" s="55"/>
      <c r="WAR69" s="87"/>
      <c r="WAS69" s="55"/>
      <c r="WAT69" s="55"/>
      <c r="WAU69" s="54"/>
      <c r="WAV69" s="54"/>
      <c r="WAW69" s="50"/>
      <c r="WAX69" s="55"/>
      <c r="WAY69" s="87"/>
      <c r="WAZ69" s="55"/>
      <c r="WBA69" s="55"/>
      <c r="WBB69" s="54"/>
      <c r="WBC69" s="54"/>
      <c r="WBD69" s="50"/>
      <c r="WBE69" s="55"/>
      <c r="WBF69" s="87"/>
      <c r="WBG69" s="55"/>
      <c r="WBH69" s="55"/>
      <c r="WBI69" s="54"/>
      <c r="WBJ69" s="54"/>
      <c r="WBK69" s="50"/>
      <c r="WBL69" s="55"/>
      <c r="WBM69" s="87"/>
      <c r="WBN69" s="55"/>
      <c r="WBO69" s="55"/>
      <c r="WBP69" s="54"/>
      <c r="WBQ69" s="54"/>
      <c r="WBR69" s="50"/>
      <c r="WBS69" s="55"/>
      <c r="WBT69" s="87"/>
      <c r="WBU69" s="55"/>
      <c r="WBV69" s="55"/>
      <c r="WBW69" s="54"/>
      <c r="WBX69" s="54"/>
      <c r="WBY69" s="50"/>
      <c r="WBZ69" s="55"/>
      <c r="WCA69" s="87"/>
      <c r="WCB69" s="55"/>
      <c r="WCC69" s="55"/>
      <c r="WCD69" s="54"/>
      <c r="WCE69" s="54"/>
      <c r="WCF69" s="50"/>
      <c r="WCG69" s="55"/>
      <c r="WCH69" s="87"/>
      <c r="WCI69" s="55"/>
      <c r="WCJ69" s="55"/>
      <c r="WCK69" s="54"/>
      <c r="WCL69" s="54"/>
      <c r="WCM69" s="50"/>
      <c r="WCN69" s="55"/>
      <c r="WCO69" s="87"/>
      <c r="WCP69" s="55"/>
      <c r="WCQ69" s="55"/>
      <c r="WCR69" s="54"/>
      <c r="WCS69" s="54"/>
      <c r="WCT69" s="50"/>
      <c r="WCU69" s="55"/>
      <c r="WCV69" s="87"/>
      <c r="WCW69" s="55"/>
      <c r="WCX69" s="55"/>
      <c r="WCY69" s="54"/>
      <c r="WCZ69" s="54"/>
      <c r="WDA69" s="50"/>
      <c r="WDB69" s="55"/>
      <c r="WDC69" s="87"/>
      <c r="WDD69" s="55"/>
      <c r="WDE69" s="55"/>
      <c r="WDF69" s="54"/>
      <c r="WDG69" s="54"/>
      <c r="WDH69" s="50"/>
      <c r="WDI69" s="55"/>
      <c r="WDJ69" s="87"/>
      <c r="WDK69" s="55"/>
      <c r="WDL69" s="55"/>
      <c r="WDM69" s="54"/>
      <c r="WDN69" s="54"/>
      <c r="WDO69" s="50"/>
      <c r="WDP69" s="55"/>
      <c r="WDQ69" s="87"/>
      <c r="WDR69" s="55"/>
      <c r="WDS69" s="55"/>
      <c r="WDT69" s="54"/>
      <c r="WDU69" s="54"/>
      <c r="WDV69" s="50"/>
      <c r="WDW69" s="55"/>
      <c r="WDX69" s="87"/>
      <c r="WDY69" s="55"/>
      <c r="WDZ69" s="55"/>
      <c r="WEA69" s="54"/>
      <c r="WEB69" s="54"/>
      <c r="WEC69" s="50"/>
      <c r="WED69" s="55"/>
      <c r="WEE69" s="87"/>
      <c r="WEF69" s="55"/>
      <c r="WEG69" s="55"/>
      <c r="WEH69" s="54"/>
      <c r="WEI69" s="54"/>
      <c r="WEJ69" s="50"/>
      <c r="WEK69" s="55"/>
      <c r="WEL69" s="87"/>
      <c r="WEM69" s="55"/>
      <c r="WEN69" s="55"/>
      <c r="WEO69" s="54"/>
      <c r="WEP69" s="54"/>
      <c r="WEQ69" s="50"/>
      <c r="WER69" s="55"/>
      <c r="WES69" s="87"/>
      <c r="WET69" s="55"/>
      <c r="WEU69" s="55"/>
      <c r="WEV69" s="54"/>
      <c r="WEW69" s="54"/>
      <c r="WEX69" s="50"/>
      <c r="WEY69" s="55"/>
      <c r="WEZ69" s="87"/>
      <c r="WFA69" s="55"/>
      <c r="WFB69" s="55"/>
      <c r="WFC69" s="54"/>
      <c r="WFD69" s="54"/>
      <c r="WFE69" s="50"/>
      <c r="WFF69" s="55"/>
      <c r="WFG69" s="87"/>
      <c r="WFH69" s="55"/>
      <c r="WFI69" s="55"/>
      <c r="WFJ69" s="54"/>
      <c r="WFK69" s="54"/>
      <c r="WFL69" s="50"/>
      <c r="WFM69" s="55"/>
      <c r="WFN69" s="87"/>
      <c r="WFO69" s="55"/>
      <c r="WFP69" s="55"/>
      <c r="WFQ69" s="54"/>
      <c r="WFR69" s="54"/>
      <c r="WFS69" s="50"/>
      <c r="WFT69" s="55"/>
      <c r="WFU69" s="87"/>
      <c r="WFV69" s="55"/>
      <c r="WFW69" s="55"/>
      <c r="WFX69" s="54"/>
      <c r="WFY69" s="54"/>
      <c r="WFZ69" s="50"/>
      <c r="WGA69" s="55"/>
      <c r="WGB69" s="87"/>
      <c r="WGC69" s="55"/>
      <c r="WGD69" s="55"/>
      <c r="WGE69" s="54"/>
      <c r="WGF69" s="54"/>
      <c r="WGG69" s="50"/>
      <c r="WGH69" s="55"/>
      <c r="WGI69" s="87"/>
      <c r="WGJ69" s="55"/>
      <c r="WGK69" s="55"/>
      <c r="WGL69" s="54"/>
      <c r="WGM69" s="54"/>
      <c r="WGN69" s="50"/>
      <c r="WGO69" s="55"/>
      <c r="WGP69" s="87"/>
      <c r="WGQ69" s="55"/>
      <c r="WGR69" s="55"/>
      <c r="WGS69" s="54"/>
      <c r="WGT69" s="54"/>
      <c r="WGU69" s="50"/>
      <c r="WGV69" s="55"/>
      <c r="WGW69" s="87"/>
      <c r="WGX69" s="55"/>
      <c r="WGY69" s="55"/>
      <c r="WGZ69" s="54"/>
      <c r="WHA69" s="54"/>
      <c r="WHB69" s="50"/>
      <c r="WHC69" s="55"/>
      <c r="WHD69" s="87"/>
      <c r="WHE69" s="55"/>
      <c r="WHF69" s="55"/>
      <c r="WHG69" s="54"/>
      <c r="WHH69" s="54"/>
      <c r="WHI69" s="50"/>
      <c r="WHJ69" s="55"/>
      <c r="WHK69" s="87"/>
      <c r="WHL69" s="55"/>
      <c r="WHM69" s="55"/>
      <c r="WHN69" s="54"/>
      <c r="WHO69" s="54"/>
      <c r="WHP69" s="50"/>
      <c r="WHQ69" s="55"/>
      <c r="WHR69" s="87"/>
      <c r="WHS69" s="55"/>
      <c r="WHT69" s="55"/>
      <c r="WHU69" s="54"/>
      <c r="WHV69" s="54"/>
      <c r="WHW69" s="50"/>
      <c r="WHX69" s="55"/>
      <c r="WHY69" s="87"/>
      <c r="WHZ69" s="55"/>
      <c r="WIA69" s="55"/>
      <c r="WIB69" s="54"/>
      <c r="WIC69" s="54"/>
      <c r="WID69" s="50"/>
      <c r="WIE69" s="55"/>
      <c r="WIF69" s="87"/>
      <c r="WIG69" s="55"/>
      <c r="WIH69" s="55"/>
      <c r="WII69" s="54"/>
      <c r="WIJ69" s="54"/>
      <c r="WIK69" s="50"/>
      <c r="WIL69" s="55"/>
      <c r="WIM69" s="87"/>
      <c r="WIN69" s="55"/>
      <c r="WIO69" s="55"/>
      <c r="WIP69" s="54"/>
      <c r="WIQ69" s="54"/>
      <c r="WIR69" s="50"/>
      <c r="WIS69" s="55"/>
      <c r="WIT69" s="87"/>
      <c r="WIU69" s="55"/>
      <c r="WIV69" s="55"/>
      <c r="WIW69" s="54"/>
      <c r="WIX69" s="54"/>
      <c r="WIY69" s="50"/>
      <c r="WIZ69" s="55"/>
      <c r="WJA69" s="87"/>
      <c r="WJB69" s="55"/>
      <c r="WJC69" s="55"/>
      <c r="WJD69" s="54"/>
      <c r="WJE69" s="54"/>
      <c r="WJF69" s="50"/>
      <c r="WJG69" s="55"/>
      <c r="WJH69" s="87"/>
      <c r="WJI69" s="55"/>
      <c r="WJJ69" s="55"/>
      <c r="WJK69" s="54"/>
      <c r="WJL69" s="54"/>
      <c r="WJM69" s="50"/>
      <c r="WJN69" s="55"/>
      <c r="WJO69" s="87"/>
      <c r="WJP69" s="55"/>
      <c r="WJQ69" s="55"/>
      <c r="WJR69" s="54"/>
      <c r="WJS69" s="54"/>
      <c r="WJT69" s="50"/>
      <c r="WJU69" s="55"/>
      <c r="WJV69" s="87"/>
      <c r="WJW69" s="55"/>
      <c r="WJX69" s="55"/>
      <c r="WJY69" s="54"/>
      <c r="WJZ69" s="54"/>
      <c r="WKA69" s="50"/>
      <c r="WKB69" s="55"/>
      <c r="WKC69" s="87"/>
      <c r="WKD69" s="55"/>
      <c r="WKE69" s="55"/>
      <c r="WKF69" s="54"/>
      <c r="WKG69" s="54"/>
      <c r="WKH69" s="50"/>
      <c r="WKI69" s="55"/>
      <c r="WKJ69" s="87"/>
      <c r="WKK69" s="55"/>
      <c r="WKL69" s="55"/>
      <c r="WKM69" s="54"/>
      <c r="WKN69" s="54"/>
      <c r="WKO69" s="50"/>
      <c r="WKP69" s="55"/>
      <c r="WKQ69" s="87"/>
      <c r="WKR69" s="55"/>
      <c r="WKS69" s="55"/>
      <c r="WKT69" s="54"/>
      <c r="WKU69" s="54"/>
      <c r="WKV69" s="50"/>
      <c r="WKW69" s="55"/>
      <c r="WKX69" s="87"/>
      <c r="WKY69" s="55"/>
      <c r="WKZ69" s="55"/>
      <c r="WLA69" s="54"/>
      <c r="WLB69" s="54"/>
      <c r="WLC69" s="50"/>
      <c r="WLD69" s="55"/>
      <c r="WLE69" s="87"/>
      <c r="WLF69" s="55"/>
      <c r="WLG69" s="55"/>
      <c r="WLH69" s="54"/>
      <c r="WLI69" s="54"/>
      <c r="WLJ69" s="50"/>
      <c r="WLK69" s="55"/>
      <c r="WLL69" s="87"/>
      <c r="WLM69" s="55"/>
      <c r="WLN69" s="55"/>
      <c r="WLO69" s="54"/>
      <c r="WLP69" s="54"/>
      <c r="WLQ69" s="50"/>
      <c r="WLR69" s="55"/>
      <c r="WLS69" s="87"/>
      <c r="WLT69" s="55"/>
      <c r="WLU69" s="55"/>
      <c r="WLV69" s="54"/>
      <c r="WLW69" s="54"/>
      <c r="WLX69" s="50"/>
      <c r="WLY69" s="55"/>
      <c r="WLZ69" s="87"/>
      <c r="WMA69" s="55"/>
      <c r="WMB69" s="55"/>
      <c r="WMC69" s="54"/>
      <c r="WMD69" s="54"/>
      <c r="WME69" s="50"/>
      <c r="WMF69" s="55"/>
      <c r="WMG69" s="87"/>
      <c r="WMH69" s="55"/>
      <c r="WMI69" s="55"/>
      <c r="WMJ69" s="54"/>
      <c r="WMK69" s="54"/>
      <c r="WML69" s="50"/>
      <c r="WMM69" s="55"/>
      <c r="WMN69" s="87"/>
      <c r="WMO69" s="55"/>
      <c r="WMP69" s="55"/>
      <c r="WMQ69" s="54"/>
      <c r="WMR69" s="54"/>
      <c r="WMS69" s="50"/>
      <c r="WMT69" s="55"/>
      <c r="WMU69" s="87"/>
      <c r="WMV69" s="55"/>
      <c r="WMW69" s="55"/>
      <c r="WMX69" s="54"/>
      <c r="WMY69" s="54"/>
      <c r="WMZ69" s="50"/>
      <c r="WNA69" s="55"/>
      <c r="WNB69" s="87"/>
      <c r="WNC69" s="55"/>
      <c r="WND69" s="55"/>
      <c r="WNE69" s="54"/>
      <c r="WNF69" s="54"/>
      <c r="WNG69" s="50"/>
      <c r="WNH69" s="55"/>
      <c r="WNI69" s="87"/>
      <c r="WNJ69" s="55"/>
      <c r="WNK69" s="55"/>
      <c r="WNL69" s="54"/>
      <c r="WNM69" s="54"/>
      <c r="WNN69" s="50"/>
      <c r="WNO69" s="55"/>
      <c r="WNP69" s="87"/>
      <c r="WNQ69" s="55"/>
      <c r="WNR69" s="55"/>
      <c r="WNS69" s="54"/>
      <c r="WNT69" s="54"/>
      <c r="WNU69" s="50"/>
      <c r="WNV69" s="55"/>
      <c r="WNW69" s="87"/>
      <c r="WNX69" s="55"/>
      <c r="WNY69" s="55"/>
      <c r="WNZ69" s="54"/>
      <c r="WOA69" s="54"/>
      <c r="WOB69" s="50"/>
      <c r="WOC69" s="55"/>
      <c r="WOD69" s="87"/>
      <c r="WOE69" s="55"/>
      <c r="WOF69" s="55"/>
      <c r="WOG69" s="54"/>
      <c r="WOH69" s="54"/>
      <c r="WOI69" s="50"/>
      <c r="WOJ69" s="55"/>
      <c r="WOK69" s="87"/>
      <c r="WOL69" s="55"/>
      <c r="WOM69" s="55"/>
      <c r="WON69" s="54"/>
      <c r="WOO69" s="54"/>
      <c r="WOP69" s="50"/>
      <c r="WOQ69" s="55"/>
      <c r="WOR69" s="87"/>
      <c r="WOS69" s="55"/>
      <c r="WOT69" s="55"/>
      <c r="WOU69" s="54"/>
      <c r="WOV69" s="54"/>
      <c r="WOW69" s="50"/>
      <c r="WOX69" s="55"/>
      <c r="WOY69" s="87"/>
      <c r="WOZ69" s="55"/>
      <c r="WPA69" s="55"/>
      <c r="WPB69" s="54"/>
      <c r="WPC69" s="54"/>
      <c r="WPD69" s="50"/>
      <c r="WPE69" s="55"/>
      <c r="WPF69" s="87"/>
      <c r="WPG69" s="55"/>
      <c r="WPH69" s="55"/>
      <c r="WPI69" s="54"/>
      <c r="WPJ69" s="54"/>
      <c r="WPK69" s="50"/>
      <c r="WPL69" s="55"/>
      <c r="WPM69" s="87"/>
      <c r="WPN69" s="55"/>
      <c r="WPO69" s="55"/>
      <c r="WPP69" s="54"/>
      <c r="WPQ69" s="54"/>
      <c r="WPR69" s="50"/>
      <c r="WPS69" s="55"/>
      <c r="WPT69" s="87"/>
      <c r="WPU69" s="55"/>
      <c r="WPV69" s="55"/>
      <c r="WPW69" s="54"/>
      <c r="WPX69" s="54"/>
      <c r="WPY69" s="50"/>
      <c r="WPZ69" s="55"/>
      <c r="WQA69" s="87"/>
      <c r="WQB69" s="55"/>
      <c r="WQC69" s="55"/>
      <c r="WQD69" s="54"/>
      <c r="WQE69" s="54"/>
      <c r="WQF69" s="50"/>
      <c r="WQG69" s="55"/>
      <c r="WQH69" s="87"/>
      <c r="WQI69" s="55"/>
      <c r="WQJ69" s="55"/>
      <c r="WQK69" s="54"/>
      <c r="WQL69" s="54"/>
      <c r="WQM69" s="50"/>
      <c r="WQN69" s="55"/>
      <c r="WQO69" s="87"/>
      <c r="WQP69" s="55"/>
      <c r="WQQ69" s="55"/>
      <c r="WQR69" s="54"/>
      <c r="WQS69" s="54"/>
      <c r="WQT69" s="50"/>
      <c r="WQU69" s="55"/>
      <c r="WQV69" s="87"/>
      <c r="WQW69" s="55"/>
      <c r="WQX69" s="55"/>
      <c r="WQY69" s="54"/>
      <c r="WQZ69" s="54"/>
      <c r="WRA69" s="50"/>
      <c r="WRB69" s="55"/>
      <c r="WRC69" s="87"/>
      <c r="WRD69" s="55"/>
      <c r="WRE69" s="55"/>
      <c r="WRF69" s="54"/>
      <c r="WRG69" s="54"/>
      <c r="WRH69" s="50"/>
      <c r="WRI69" s="55"/>
      <c r="WRJ69" s="87"/>
      <c r="WRK69" s="55"/>
      <c r="WRL69" s="55"/>
      <c r="WRM69" s="54"/>
      <c r="WRN69" s="54"/>
      <c r="WRO69" s="50"/>
      <c r="WRP69" s="55"/>
      <c r="WRQ69" s="87"/>
      <c r="WRR69" s="55"/>
      <c r="WRS69" s="55"/>
      <c r="WRT69" s="54"/>
      <c r="WRU69" s="54"/>
      <c r="WRV69" s="50"/>
      <c r="WRW69" s="55"/>
      <c r="WRX69" s="87"/>
      <c r="WRY69" s="55"/>
      <c r="WRZ69" s="55"/>
      <c r="WSA69" s="54"/>
      <c r="WSB69" s="54"/>
      <c r="WSC69" s="50"/>
      <c r="WSD69" s="55"/>
      <c r="WSE69" s="87"/>
      <c r="WSF69" s="55"/>
      <c r="WSG69" s="55"/>
      <c r="WSH69" s="54"/>
      <c r="WSI69" s="54"/>
      <c r="WSJ69" s="50"/>
      <c r="WSK69" s="55"/>
      <c r="WSL69" s="87"/>
      <c r="WSM69" s="55"/>
      <c r="WSN69" s="55"/>
      <c r="WSO69" s="54"/>
      <c r="WSP69" s="54"/>
      <c r="WSQ69" s="50"/>
      <c r="WSR69" s="55"/>
      <c r="WSS69" s="87"/>
      <c r="WST69" s="55"/>
      <c r="WSU69" s="55"/>
      <c r="WSV69" s="54"/>
      <c r="WSW69" s="54"/>
      <c r="WSX69" s="50"/>
      <c r="WSY69" s="55"/>
      <c r="WSZ69" s="87"/>
      <c r="WTA69" s="55"/>
      <c r="WTB69" s="55"/>
      <c r="WTC69" s="54"/>
      <c r="WTD69" s="54"/>
      <c r="WTE69" s="50"/>
      <c r="WTF69" s="55"/>
      <c r="WTG69" s="87"/>
      <c r="WTH69" s="55"/>
      <c r="WTI69" s="55"/>
      <c r="WTJ69" s="54"/>
      <c r="WTK69" s="54"/>
      <c r="WTL69" s="50"/>
      <c r="WTM69" s="55"/>
      <c r="WTN69" s="87"/>
      <c r="WTO69" s="55"/>
      <c r="WTP69" s="55"/>
      <c r="WTQ69" s="54"/>
      <c r="WTR69" s="54"/>
      <c r="WTS69" s="50"/>
      <c r="WTT69" s="55"/>
      <c r="WTU69" s="87"/>
      <c r="WTV69" s="55"/>
      <c r="WTW69" s="55"/>
      <c r="WTX69" s="54"/>
      <c r="WTY69" s="54"/>
      <c r="WTZ69" s="50"/>
      <c r="WUA69" s="55"/>
      <c r="WUB69" s="87"/>
      <c r="WUC69" s="55"/>
      <c r="WUD69" s="55"/>
      <c r="WUE69" s="54"/>
      <c r="WUF69" s="54"/>
      <c r="WUG69" s="50"/>
      <c r="WUH69" s="55"/>
      <c r="WUI69" s="87"/>
      <c r="WUJ69" s="55"/>
      <c r="WUK69" s="55"/>
      <c r="WUL69" s="54"/>
      <c r="WUM69" s="54"/>
      <c r="WUN69" s="50"/>
      <c r="WUO69" s="55"/>
      <c r="WUP69" s="87"/>
      <c r="WUQ69" s="55"/>
      <c r="WUR69" s="55"/>
      <c r="WUS69" s="54"/>
      <c r="WUT69" s="54"/>
      <c r="WUU69" s="50"/>
      <c r="WUV69" s="55"/>
      <c r="WUW69" s="87"/>
      <c r="WUX69" s="55"/>
      <c r="WUY69" s="55"/>
      <c r="WUZ69" s="54"/>
      <c r="WVA69" s="54"/>
      <c r="WVB69" s="50"/>
      <c r="WVC69" s="55"/>
      <c r="WVD69" s="87"/>
      <c r="WVE69" s="55"/>
      <c r="WVF69" s="55"/>
      <c r="WVG69" s="54"/>
      <c r="WVH69" s="54"/>
      <c r="WVI69" s="50"/>
      <c r="WVJ69" s="55"/>
      <c r="WVK69" s="87"/>
      <c r="WVL69" s="55"/>
      <c r="WVM69" s="55"/>
      <c r="WVN69" s="54"/>
      <c r="WVO69" s="54"/>
      <c r="WVP69" s="50"/>
      <c r="WVQ69" s="55"/>
      <c r="WVR69" s="87"/>
      <c r="WVS69" s="55"/>
      <c r="WVT69" s="55"/>
      <c r="WVU69" s="54"/>
      <c r="WVV69" s="54"/>
      <c r="WVW69" s="50"/>
      <c r="WVX69" s="55"/>
      <c r="WVY69" s="87"/>
      <c r="WVZ69" s="55"/>
      <c r="WWA69" s="55"/>
      <c r="WWB69" s="54"/>
      <c r="WWC69" s="54"/>
      <c r="WWD69" s="50"/>
      <c r="WWE69" s="55"/>
      <c r="WWF69" s="87"/>
      <c r="WWG69" s="55"/>
      <c r="WWH69" s="55"/>
      <c r="WWI69" s="54"/>
      <c r="WWJ69" s="54"/>
      <c r="WWK69" s="50"/>
      <c r="WWL69" s="55"/>
      <c r="WWM69" s="87"/>
      <c r="WWN69" s="55"/>
      <c r="WWO69" s="55"/>
      <c r="WWP69" s="54"/>
      <c r="WWQ69" s="54"/>
      <c r="WWR69" s="50"/>
      <c r="WWS69" s="55"/>
      <c r="WWT69" s="87"/>
      <c r="WWU69" s="55"/>
      <c r="WWV69" s="55"/>
      <c r="WWW69" s="54"/>
      <c r="WWX69" s="54"/>
      <c r="WWY69" s="50"/>
      <c r="WWZ69" s="55"/>
      <c r="WXA69" s="87"/>
      <c r="WXB69" s="55"/>
      <c r="WXC69" s="55"/>
      <c r="WXD69" s="54"/>
      <c r="WXE69" s="54"/>
      <c r="WXF69" s="50"/>
      <c r="WXG69" s="55"/>
      <c r="WXH69" s="87"/>
      <c r="WXI69" s="55"/>
      <c r="WXJ69" s="55"/>
      <c r="WXK69" s="54"/>
      <c r="WXL69" s="54"/>
      <c r="WXM69" s="50"/>
      <c r="WXN69" s="55"/>
      <c r="WXO69" s="87"/>
      <c r="WXP69" s="55"/>
      <c r="WXQ69" s="55"/>
      <c r="WXR69" s="54"/>
      <c r="WXS69" s="54"/>
      <c r="WXT69" s="50"/>
      <c r="WXU69" s="55"/>
      <c r="WXV69" s="87"/>
      <c r="WXW69" s="55"/>
      <c r="WXX69" s="55"/>
      <c r="WXY69" s="54"/>
      <c r="WXZ69" s="54"/>
      <c r="WYA69" s="50"/>
      <c r="WYB69" s="55"/>
      <c r="WYC69" s="87"/>
      <c r="WYD69" s="55"/>
      <c r="WYE69" s="55"/>
      <c r="WYF69" s="54"/>
      <c r="WYG69" s="54"/>
      <c r="WYH69" s="50"/>
      <c r="WYI69" s="55"/>
      <c r="WYJ69" s="87"/>
      <c r="WYK69" s="55"/>
      <c r="WYL69" s="55"/>
      <c r="WYM69" s="54"/>
      <c r="WYN69" s="54"/>
      <c r="WYO69" s="50"/>
      <c r="WYP69" s="55"/>
      <c r="WYQ69" s="87"/>
      <c r="WYR69" s="55"/>
      <c r="WYS69" s="55"/>
      <c r="WYT69" s="54"/>
      <c r="WYU69" s="54"/>
      <c r="WYV69" s="50"/>
      <c r="WYW69" s="55"/>
      <c r="WYX69" s="87"/>
      <c r="WYY69" s="55"/>
      <c r="WYZ69" s="55"/>
      <c r="WZA69" s="54"/>
      <c r="WZB69" s="54"/>
      <c r="WZC69" s="50"/>
      <c r="WZD69" s="55"/>
      <c r="WZE69" s="87"/>
      <c r="WZF69" s="55"/>
      <c r="WZG69" s="55"/>
      <c r="WZH69" s="54"/>
      <c r="WZI69" s="54"/>
      <c r="WZJ69" s="50"/>
      <c r="WZK69" s="55"/>
      <c r="WZL69" s="87"/>
      <c r="WZM69" s="55"/>
      <c r="WZN69" s="55"/>
      <c r="WZO69" s="54"/>
      <c r="WZP69" s="54"/>
      <c r="WZQ69" s="50"/>
      <c r="WZR69" s="55"/>
      <c r="WZS69" s="87"/>
      <c r="WZT69" s="55"/>
      <c r="WZU69" s="55"/>
      <c r="WZV69" s="54"/>
      <c r="WZW69" s="54"/>
      <c r="WZX69" s="50"/>
      <c r="WZY69" s="55"/>
      <c r="WZZ69" s="87"/>
      <c r="XAA69" s="55"/>
      <c r="XAB69" s="55"/>
      <c r="XAC69" s="54"/>
      <c r="XAD69" s="54"/>
      <c r="XAE69" s="50"/>
      <c r="XAF69" s="55"/>
      <c r="XAG69" s="87"/>
      <c r="XAH69" s="55"/>
      <c r="XAI69" s="55"/>
      <c r="XAJ69" s="54"/>
      <c r="XAK69" s="54"/>
      <c r="XAL69" s="50"/>
      <c r="XAM69" s="55"/>
      <c r="XAN69" s="87"/>
      <c r="XAO69" s="55"/>
      <c r="XAP69" s="55"/>
      <c r="XAQ69" s="54"/>
      <c r="XAR69" s="54"/>
      <c r="XAS69" s="50"/>
      <c r="XAT69" s="55"/>
      <c r="XAU69" s="87"/>
      <c r="XAV69" s="55"/>
      <c r="XAW69" s="55"/>
      <c r="XAX69" s="54"/>
      <c r="XAY69" s="54"/>
      <c r="XAZ69" s="50"/>
      <c r="XBA69" s="55"/>
      <c r="XBB69" s="87"/>
      <c r="XBC69" s="55"/>
      <c r="XBD69" s="55"/>
      <c r="XBE69" s="54"/>
      <c r="XBF69" s="54"/>
      <c r="XBG69" s="50"/>
      <c r="XBH69" s="55"/>
      <c r="XBI69" s="87"/>
      <c r="XBJ69" s="55"/>
      <c r="XBK69" s="55"/>
      <c r="XBL69" s="54"/>
      <c r="XBM69" s="54"/>
      <c r="XBN69" s="50"/>
      <c r="XBO69" s="55"/>
      <c r="XBP69" s="87"/>
      <c r="XBQ69" s="55"/>
      <c r="XBR69" s="55"/>
      <c r="XBS69" s="54"/>
      <c r="XBT69" s="54"/>
      <c r="XBU69" s="50"/>
      <c r="XBV69" s="55"/>
      <c r="XBW69" s="87"/>
      <c r="XBX69" s="55"/>
      <c r="XBY69" s="55"/>
      <c r="XBZ69" s="54"/>
      <c r="XCA69" s="54"/>
      <c r="XCB69" s="50"/>
      <c r="XCC69" s="55"/>
      <c r="XCD69" s="87"/>
      <c r="XCE69" s="55"/>
      <c r="XCF69" s="55"/>
      <c r="XCG69" s="54"/>
      <c r="XCH69" s="54"/>
      <c r="XCI69" s="50"/>
      <c r="XCJ69" s="55"/>
      <c r="XCK69" s="87"/>
      <c r="XCL69" s="55"/>
      <c r="XCM69" s="55"/>
      <c r="XCN69" s="54"/>
      <c r="XCO69" s="54"/>
      <c r="XCP69" s="50"/>
      <c r="XCQ69" s="55"/>
      <c r="XCR69" s="87"/>
      <c r="XCS69" s="55"/>
      <c r="XCT69" s="55"/>
      <c r="XCU69" s="54"/>
      <c r="XCV69" s="54"/>
      <c r="XCW69" s="50"/>
      <c r="XCX69" s="55"/>
      <c r="XCY69" s="87"/>
      <c r="XCZ69" s="55"/>
      <c r="XDA69" s="55"/>
      <c r="XDB69" s="54"/>
      <c r="XDC69" s="54"/>
      <c r="XDD69" s="50"/>
      <c r="XDE69" s="55"/>
      <c r="XDF69" s="87"/>
      <c r="XDG69" s="55"/>
      <c r="XDH69" s="55"/>
      <c r="XDI69" s="54"/>
      <c r="XDJ69" s="54"/>
      <c r="XDK69" s="50"/>
      <c r="XDL69" s="55"/>
      <c r="XDM69" s="87"/>
      <c r="XDN69" s="55"/>
      <c r="XDO69" s="55"/>
      <c r="XDP69" s="54"/>
      <c r="XDQ69" s="54"/>
      <c r="XDR69" s="50"/>
      <c r="XDS69" s="55"/>
      <c r="XDT69" s="87"/>
      <c r="XDU69" s="55"/>
      <c r="XDV69" s="55"/>
      <c r="XDW69" s="54"/>
      <c r="XDX69" s="54"/>
      <c r="XDY69" s="50"/>
      <c r="XDZ69" s="55"/>
      <c r="XEA69" s="87"/>
      <c r="XEB69" s="55"/>
      <c r="XEC69" s="55"/>
      <c r="XED69" s="54"/>
      <c r="XEE69" s="54"/>
      <c r="XEF69" s="50"/>
      <c r="XEG69" s="55"/>
      <c r="XEH69" s="87"/>
      <c r="XEI69" s="55"/>
      <c r="XEJ69" s="55"/>
      <c r="XEK69" s="54"/>
      <c r="XEL69" s="54"/>
      <c r="XEM69" s="50"/>
      <c r="XEN69" s="55"/>
      <c r="XEO69" s="87"/>
      <c r="XEP69" s="55"/>
      <c r="XEQ69" s="55"/>
      <c r="XER69" s="54"/>
      <c r="XES69" s="54"/>
      <c r="XET69" s="50"/>
      <c r="XEU69" s="55"/>
      <c r="XEV69" s="87"/>
      <c r="XEW69" s="55"/>
      <c r="XEX69" s="55"/>
      <c r="XEY69" s="54"/>
      <c r="XEZ69" s="54"/>
      <c r="XFA69" s="50"/>
      <c r="XFB69" s="55"/>
      <c r="XFC69" s="87"/>
      <c r="XFD69" s="55"/>
    </row>
    <row r="70" spans="2:16384" ht="30">
      <c r="B70" s="50" t="str">
        <f t="shared" si="2"/>
        <v/>
      </c>
      <c r="C70" s="55" t="s">
        <v>285</v>
      </c>
      <c r="D70" s="87" t="s">
        <v>286</v>
      </c>
      <c r="E70" s="55"/>
      <c r="F70" s="90"/>
      <c r="G70" s="90"/>
      <c r="H70" s="90" t="str">
        <f t="shared" si="3"/>
        <v/>
      </c>
      <c r="K70" s="161" t="str">
        <f>IF(E70="","",MAX($K$5:K69)+0.001)</f>
        <v/>
      </c>
    </row>
    <row r="71" spans="2:16384" ht="25" customHeight="1">
      <c r="B71" s="50" t="str">
        <f t="shared" si="2"/>
        <v/>
      </c>
      <c r="C71" s="101"/>
      <c r="D71" s="87" t="s">
        <v>287</v>
      </c>
      <c r="E71" s="55"/>
      <c r="F71" s="90"/>
      <c r="G71" s="90"/>
      <c r="H71" s="90" t="str">
        <f t="shared" si="3"/>
        <v/>
      </c>
      <c r="K71" s="161" t="str">
        <f>IF(E71="","",MAX($K$5:K70)+0.001)</f>
        <v/>
      </c>
    </row>
    <row r="72" spans="2:16384" ht="15">
      <c r="B72" s="50" t="str">
        <f t="shared" si="2"/>
        <v>B11.020</v>
      </c>
      <c r="C72" s="55"/>
      <c r="D72" s="89" t="s">
        <v>289</v>
      </c>
      <c r="E72" s="55" t="s">
        <v>158</v>
      </c>
      <c r="F72" s="90">
        <v>2</v>
      </c>
      <c r="G72" s="90"/>
      <c r="H72" s="90" t="str">
        <f t="shared" si="3"/>
        <v/>
      </c>
      <c r="I72" s="93"/>
      <c r="K72" s="161">
        <f>IF(E72="","",MAX($K$5:K71)+0.001)</f>
        <v>11.019999999999989</v>
      </c>
    </row>
    <row r="73" spans="2:16384" ht="25" customHeight="1">
      <c r="B73" s="50" t="str">
        <f t="shared" si="2"/>
        <v/>
      </c>
      <c r="C73" s="55"/>
      <c r="D73" s="89"/>
      <c r="E73" s="55"/>
      <c r="F73" s="90"/>
      <c r="G73" s="90"/>
      <c r="H73" s="90" t="str">
        <f t="shared" si="3"/>
        <v/>
      </c>
      <c r="I73" s="93"/>
      <c r="K73" s="161" t="str">
        <f>IF(E73="","",MAX($K$5:K72)+0.001)</f>
        <v/>
      </c>
    </row>
    <row r="74" spans="2:16384" ht="25" customHeight="1">
      <c r="B74" s="50" t="str">
        <f t="shared" si="2"/>
        <v>B11.021</v>
      </c>
      <c r="C74" s="55"/>
      <c r="D74" s="97" t="s">
        <v>589</v>
      </c>
      <c r="E74" s="55" t="s">
        <v>590</v>
      </c>
      <c r="F74" s="90">
        <v>1</v>
      </c>
      <c r="G74" s="90"/>
      <c r="H74" s="90" t="str">
        <f t="shared" si="3"/>
        <v/>
      </c>
      <c r="I74" s="93"/>
      <c r="K74" s="161">
        <f>IF(E74="","",MAX($K$5:K73)+0.001)</f>
        <v>11.020999999999988</v>
      </c>
    </row>
    <row r="75" spans="2:16384" ht="25" customHeight="1">
      <c r="B75" s="50" t="str">
        <f t="shared" si="2"/>
        <v/>
      </c>
      <c r="C75" s="55"/>
      <c r="D75" s="89"/>
      <c r="E75" s="55"/>
      <c r="F75" s="90"/>
      <c r="G75" s="90"/>
      <c r="H75" s="90" t="str">
        <f t="shared" si="3"/>
        <v/>
      </c>
      <c r="I75" s="93"/>
      <c r="K75" s="161" t="str">
        <f>IF(E75="","",MAX($K$5:K74)+0.001)</f>
        <v/>
      </c>
    </row>
    <row r="76" spans="2:16384" ht="25" customHeight="1">
      <c r="B76" s="50" t="str">
        <f t="shared" si="2"/>
        <v/>
      </c>
      <c r="C76" s="55"/>
      <c r="D76" s="89"/>
      <c r="E76" s="55"/>
      <c r="F76" s="90"/>
      <c r="G76" s="90"/>
      <c r="H76" s="90" t="str">
        <f t="shared" si="3"/>
        <v/>
      </c>
      <c r="I76" s="93"/>
      <c r="K76" s="161" t="str">
        <f>IF(E76="","",MAX($K$5:K75)+0.001)</f>
        <v/>
      </c>
    </row>
    <row r="77" spans="2:16384" ht="25" customHeight="1">
      <c r="B77" s="50"/>
      <c r="C77" s="55"/>
      <c r="D77" s="89"/>
      <c r="E77" s="55"/>
      <c r="F77" s="90"/>
      <c r="G77" s="90"/>
      <c r="H77" s="90" t="str">
        <f t="shared" si="3"/>
        <v/>
      </c>
      <c r="I77" s="93"/>
      <c r="K77" s="161" t="str">
        <f>IF(E77="","",MAX($K$5:K76)+0.001)</f>
        <v/>
      </c>
    </row>
    <row r="78" spans="2:16384" ht="25" customHeight="1">
      <c r="B78" s="50"/>
      <c r="C78" s="55"/>
      <c r="D78" s="89"/>
      <c r="E78" s="55"/>
      <c r="F78" s="90"/>
      <c r="G78" s="90"/>
      <c r="H78" s="90" t="str">
        <f t="shared" si="3"/>
        <v/>
      </c>
      <c r="I78" s="93"/>
      <c r="K78" s="161" t="str">
        <f>IF(E78="","",MAX($K$5:K77)+0.001)</f>
        <v/>
      </c>
    </row>
    <row r="79" spans="2:16384" ht="25" customHeight="1">
      <c r="B79" s="50"/>
      <c r="C79" s="55"/>
      <c r="D79" s="89"/>
      <c r="E79" s="55"/>
      <c r="F79" s="90"/>
      <c r="G79" s="90"/>
      <c r="H79" s="90" t="str">
        <f t="shared" si="3"/>
        <v/>
      </c>
      <c r="I79" s="93"/>
      <c r="K79" s="161" t="str">
        <f>IF(E79="","",MAX($K$5:K78)+0.001)</f>
        <v/>
      </c>
    </row>
    <row r="80" spans="2:16384" ht="25" customHeight="1">
      <c r="B80" s="50"/>
      <c r="C80" s="55"/>
      <c r="D80" s="89"/>
      <c r="E80" s="55"/>
      <c r="F80" s="90"/>
      <c r="G80" s="90"/>
      <c r="H80" s="90" t="str">
        <f t="shared" si="3"/>
        <v/>
      </c>
      <c r="I80" s="93"/>
      <c r="K80" s="161" t="str">
        <f>IF(E80="","",MAX($K$5:K79)+0.001)</f>
        <v/>
      </c>
    </row>
    <row r="81" spans="2:11" ht="25" customHeight="1">
      <c r="B81" s="50"/>
      <c r="C81" s="55"/>
      <c r="D81" s="89"/>
      <c r="E81" s="55"/>
      <c r="F81" s="90"/>
      <c r="G81" s="90"/>
      <c r="H81" s="90" t="str">
        <f t="shared" si="3"/>
        <v/>
      </c>
      <c r="I81" s="93"/>
      <c r="K81" s="161" t="str">
        <f>IF(E81="","",MAX($K$5:K80)+0.001)</f>
        <v/>
      </c>
    </row>
    <row r="82" spans="2:11" ht="25" customHeight="1">
      <c r="B82" s="50"/>
      <c r="C82" s="55"/>
      <c r="D82" s="89"/>
      <c r="E82" s="55"/>
      <c r="F82" s="90"/>
      <c r="G82" s="90"/>
      <c r="H82" s="90" t="str">
        <f t="shared" si="3"/>
        <v/>
      </c>
      <c r="I82" s="93"/>
      <c r="K82" s="161" t="str">
        <f>IF(E82="","",MAX($K$5:K81)+0.001)</f>
        <v/>
      </c>
    </row>
    <row r="83" spans="2:11" ht="25" customHeight="1">
      <c r="B83" s="55"/>
      <c r="C83" s="55"/>
      <c r="D83" s="66"/>
      <c r="E83" s="55"/>
      <c r="F83" s="90"/>
      <c r="G83" s="90"/>
      <c r="H83" s="90" t="str">
        <f t="shared" si="3"/>
        <v/>
      </c>
      <c r="K83" s="161" t="str">
        <f>IF(E83="","",MAX($K$5:K82)+0.001)</f>
        <v/>
      </c>
    </row>
    <row r="84" spans="2:11" ht="25" customHeight="1">
      <c r="B84" s="55"/>
      <c r="C84" s="55"/>
      <c r="D84" s="66"/>
      <c r="E84" s="55"/>
      <c r="F84" s="90"/>
      <c r="G84" s="90"/>
      <c r="H84" s="90" t="str">
        <f t="shared" si="3"/>
        <v/>
      </c>
      <c r="K84" s="161" t="str">
        <f>IF(E84="","",MAX($K$5:K83)+0.001)</f>
        <v/>
      </c>
    </row>
    <row r="85" spans="2:11" ht="25" customHeight="1">
      <c r="B85" s="55"/>
      <c r="C85" s="55"/>
      <c r="D85" s="66"/>
      <c r="E85" s="55"/>
      <c r="F85" s="90"/>
      <c r="G85" s="90"/>
      <c r="H85" s="90" t="str">
        <f t="shared" si="3"/>
        <v/>
      </c>
      <c r="K85" s="161" t="str">
        <f>IF(E85="","",MAX($K$5:K84)+0.001)</f>
        <v/>
      </c>
    </row>
    <row r="86" spans="2:11" ht="25" customHeight="1">
      <c r="B86" s="55"/>
      <c r="C86" s="55"/>
      <c r="D86" s="66"/>
      <c r="E86" s="55"/>
      <c r="F86" s="90"/>
      <c r="G86" s="90"/>
      <c r="H86" s="418" t="str">
        <f t="shared" si="3"/>
        <v/>
      </c>
      <c r="K86" s="161" t="str">
        <f>IF(E86="","",MAX($K$5:K85)+0.001)</f>
        <v/>
      </c>
    </row>
    <row r="87" spans="2:11" ht="25" customHeight="1">
      <c r="B87" s="368" t="s">
        <v>337</v>
      </c>
      <c r="C87" s="369"/>
      <c r="D87" s="368"/>
      <c r="E87" s="368"/>
      <c r="F87" s="368"/>
      <c r="G87" s="368"/>
      <c r="H87" s="95">
        <f>SUM(H47:H86)</f>
        <v>0</v>
      </c>
      <c r="I87" s="94"/>
      <c r="K87" s="161" t="str">
        <f>IF(E87="","",MAX($K$5:K86)+0.001)</f>
        <v/>
      </c>
    </row>
    <row r="88" spans="2:11" ht="25" customHeight="1">
      <c r="B88" s="68"/>
      <c r="C88" s="68"/>
      <c r="D88" s="69"/>
      <c r="E88" s="68"/>
      <c r="F88" s="70"/>
      <c r="G88" s="70"/>
      <c r="H88" s="70"/>
      <c r="K88" s="161" t="str">
        <f>IF(E88="","",MAX($K$5:K87)+0.001)</f>
        <v/>
      </c>
    </row>
    <row r="89" spans="2:11" ht="25" customHeight="1">
      <c r="K89" s="161" t="str">
        <f>IF(E89="","",MAX($K$5:K88)+0.001)</f>
        <v/>
      </c>
    </row>
    <row r="90" spans="2:11" ht="25" customHeight="1">
      <c r="K90" s="161" t="str">
        <f>IF(E90="","",MAX($K$5:K89)+0.001)</f>
        <v/>
      </c>
    </row>
    <row r="252" spans="11:11" ht="25" customHeight="1">
      <c r="K252" s="166"/>
    </row>
    <row r="253" spans="11:11" ht="25" customHeight="1">
      <c r="K253" s="167"/>
    </row>
    <row r="254" spans="11:11" ht="25" customHeight="1">
      <c r="K254" s="167"/>
    </row>
  </sheetData>
  <mergeCells count="4">
    <mergeCell ref="B1:H1"/>
    <mergeCell ref="B45:G45"/>
    <mergeCell ref="B47:G47"/>
    <mergeCell ref="B87:G87"/>
  </mergeCells>
  <conditionalFormatting sqref="G1:H1048576">
    <cfRule type="containsText" dxfId="53" priority="1" operator="containsText" text="RATE">
      <formula>NOT(ISERROR(SEARCH("RATE",G1)))</formula>
    </cfRule>
    <cfRule type="containsText" dxfId="52" priority="2" stopIfTrue="1" operator="containsText" text="AMOUNT">
      <formula>NOT(ISERROR(SEARCH("AMOUNT",G1)))</formula>
    </cfRule>
    <cfRule type="containsText" dxfId="51"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45" max="8"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D942D-3D63-4018-85F2-41408D2D9489}">
  <sheetPr>
    <tabColor theme="5"/>
  </sheetPr>
  <dimension ref="B1:K162"/>
  <sheetViews>
    <sheetView view="pageBreakPreview" topLeftCell="B1" zoomScale="70" zoomScaleNormal="100" zoomScaleSheetLayoutView="70" workbookViewId="0">
      <selection activeCell="K1" sqref="K1:K1048576"/>
    </sheetView>
  </sheetViews>
  <sheetFormatPr baseColWidth="10" defaultColWidth="8.66406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8.6640625" style="48"/>
    <col min="11" max="11" width="14.6640625" style="86" hidden="1" customWidth="1"/>
    <col min="12" max="16384" width="8.6640625" style="48"/>
  </cols>
  <sheetData>
    <row r="1" spans="2:11" s="44" customFormat="1" ht="25" customHeight="1">
      <c r="B1" s="379" t="s">
        <v>1956</v>
      </c>
      <c r="C1" s="380"/>
      <c r="D1" s="380"/>
      <c r="E1" s="380"/>
      <c r="F1" s="380"/>
      <c r="G1" s="380"/>
      <c r="H1" s="381"/>
      <c r="I1" s="76"/>
      <c r="K1" s="77"/>
    </row>
    <row r="2" spans="2:11" ht="25" customHeight="1">
      <c r="B2" s="45" t="s">
        <v>226</v>
      </c>
      <c r="C2" s="45" t="s">
        <v>2</v>
      </c>
      <c r="D2" s="45" t="s">
        <v>3</v>
      </c>
      <c r="E2" s="46" t="s">
        <v>4</v>
      </c>
      <c r="F2" s="95" t="s">
        <v>5</v>
      </c>
      <c r="G2" s="47" t="s">
        <v>6</v>
      </c>
      <c r="H2" s="47" t="s">
        <v>7</v>
      </c>
      <c r="I2" s="78"/>
      <c r="K2" s="79" t="s">
        <v>499</v>
      </c>
    </row>
    <row r="3" spans="2:11" ht="30">
      <c r="B3" s="101" t="s">
        <v>1982</v>
      </c>
      <c r="C3" s="98" t="s">
        <v>177</v>
      </c>
      <c r="D3" s="87" t="s">
        <v>178</v>
      </c>
      <c r="E3" s="55"/>
      <c r="F3" s="90"/>
      <c r="G3" s="90"/>
      <c r="H3" s="151" t="str">
        <f t="shared" ref="H3:H52" si="0">IF($F3="-","Rate Only",IF($G3="","",ROUNDUP($F3*$G3,2)))</f>
        <v/>
      </c>
      <c r="K3" s="79"/>
    </row>
    <row r="4" spans="2:11" ht="25" customHeight="1">
      <c r="B4" s="55"/>
      <c r="C4" s="55"/>
      <c r="D4" s="87"/>
      <c r="E4" s="55"/>
      <c r="F4" s="90"/>
      <c r="G4" s="90"/>
      <c r="H4" s="90" t="str">
        <f t="shared" si="0"/>
        <v/>
      </c>
    </row>
    <row r="5" spans="2:11" ht="25" customHeight="1">
      <c r="B5" s="55"/>
      <c r="C5" s="55" t="s">
        <v>181</v>
      </c>
      <c r="D5" s="87" t="s">
        <v>180</v>
      </c>
      <c r="E5" s="55"/>
      <c r="F5" s="90"/>
      <c r="G5" s="90"/>
      <c r="H5" s="90" t="str">
        <f t="shared" si="0"/>
        <v/>
      </c>
    </row>
    <row r="6" spans="2:11" ht="25" customHeight="1">
      <c r="B6" s="55"/>
      <c r="C6" s="55"/>
      <c r="D6" s="87"/>
      <c r="E6" s="55"/>
      <c r="F6" s="90"/>
      <c r="G6" s="90"/>
      <c r="H6" s="90" t="str">
        <f t="shared" si="0"/>
        <v/>
      </c>
    </row>
    <row r="7" spans="2:11" ht="25" customHeight="1">
      <c r="B7" s="50" t="str">
        <f t="shared" ref="B7:B51" si="1">IF(K7="","","B"&amp;TEXT(ROUND(K7,3),"0.000"))</f>
        <v/>
      </c>
      <c r="C7" s="55" t="s">
        <v>190</v>
      </c>
      <c r="D7" s="87" t="s">
        <v>191</v>
      </c>
      <c r="E7" s="55"/>
      <c r="F7" s="90"/>
      <c r="G7" s="90"/>
      <c r="H7" s="90" t="str">
        <f t="shared" si="0"/>
        <v/>
      </c>
      <c r="K7" s="86" t="str">
        <f>IF(E7="","",MAX($K$5:K6)+0.001)</f>
        <v/>
      </c>
    </row>
    <row r="8" spans="2:11" ht="25" customHeight="1">
      <c r="B8" s="50" t="str">
        <f t="shared" si="1"/>
        <v/>
      </c>
      <c r="C8" s="55"/>
      <c r="D8" s="87" t="s">
        <v>185</v>
      </c>
      <c r="E8" s="55"/>
      <c r="F8" s="90"/>
      <c r="G8" s="90"/>
      <c r="H8" s="90" t="str">
        <f t="shared" si="0"/>
        <v/>
      </c>
      <c r="K8" s="86" t="str">
        <f>IF(E8="","",MAX($K$5:K7)+0.001)</f>
        <v/>
      </c>
    </row>
    <row r="9" spans="2:11" ht="25" customHeight="1">
      <c r="B9" s="50" t="str">
        <f t="shared" si="1"/>
        <v>B12.001</v>
      </c>
      <c r="C9" s="55"/>
      <c r="D9" s="89" t="s">
        <v>189</v>
      </c>
      <c r="E9" s="55" t="s">
        <v>187</v>
      </c>
      <c r="F9" s="90">
        <v>19</v>
      </c>
      <c r="G9" s="171"/>
      <c r="H9" s="90" t="str">
        <f t="shared" si="0"/>
        <v/>
      </c>
      <c r="I9" s="93"/>
      <c r="K9" s="86">
        <f>IF(E9="","",MAX($K$5:K8)+12.001)</f>
        <v>12.000999999999999</v>
      </c>
    </row>
    <row r="10" spans="2:11" ht="25" customHeight="1">
      <c r="B10" s="50" t="str">
        <f t="shared" si="1"/>
        <v/>
      </c>
      <c r="C10" s="55"/>
      <c r="D10" s="66"/>
      <c r="E10" s="55"/>
      <c r="F10" s="90"/>
      <c r="G10" s="90"/>
      <c r="H10" s="90" t="str">
        <f t="shared" si="0"/>
        <v/>
      </c>
      <c r="K10" s="86" t="str">
        <f>IF(E10="","",MAX($K$5:K9)+0.001)</f>
        <v/>
      </c>
    </row>
    <row r="11" spans="2:11" ht="25" customHeight="1">
      <c r="B11" s="50" t="str">
        <f t="shared" si="1"/>
        <v/>
      </c>
      <c r="C11" s="55" t="s">
        <v>197</v>
      </c>
      <c r="D11" s="87" t="s">
        <v>198</v>
      </c>
      <c r="E11" s="55"/>
      <c r="F11" s="90"/>
      <c r="G11" s="90"/>
      <c r="H11" s="90" t="str">
        <f t="shared" si="0"/>
        <v/>
      </c>
      <c r="K11" s="86" t="str">
        <f>IF(E11="","",MAX($K$5:K10)+0.001)</f>
        <v/>
      </c>
    </row>
    <row r="12" spans="2:11" ht="30">
      <c r="B12" s="50" t="str">
        <f t="shared" si="1"/>
        <v>B12.002</v>
      </c>
      <c r="C12" s="55"/>
      <c r="D12" s="89" t="s">
        <v>199</v>
      </c>
      <c r="E12" s="55" t="s">
        <v>200</v>
      </c>
      <c r="F12" s="90">
        <v>9</v>
      </c>
      <c r="G12" s="171"/>
      <c r="H12" s="90" t="str">
        <f t="shared" si="0"/>
        <v/>
      </c>
      <c r="I12" s="93"/>
      <c r="K12" s="86">
        <f>IF(E12="","",MAX($K$5:K11)+0.001)</f>
        <v>12.001999999999999</v>
      </c>
    </row>
    <row r="13" spans="2:11" ht="25" customHeight="1">
      <c r="B13" s="50" t="str">
        <f t="shared" si="1"/>
        <v/>
      </c>
      <c r="C13" s="55"/>
      <c r="D13" s="66"/>
      <c r="E13" s="55"/>
      <c r="F13" s="90"/>
      <c r="G13" s="90"/>
      <c r="H13" s="90" t="str">
        <f t="shared" si="0"/>
        <v/>
      </c>
      <c r="K13" s="86" t="str">
        <f>IF(E13="","",MAX($K$5:K12)+0.001)</f>
        <v/>
      </c>
    </row>
    <row r="14" spans="2:11" ht="25" customHeight="1">
      <c r="B14" s="50" t="str">
        <f t="shared" si="1"/>
        <v/>
      </c>
      <c r="C14" s="55" t="s">
        <v>403</v>
      </c>
      <c r="D14" s="87" t="s">
        <v>202</v>
      </c>
      <c r="E14" s="55"/>
      <c r="F14" s="90"/>
      <c r="G14" s="90"/>
      <c r="H14" s="90" t="str">
        <f t="shared" si="0"/>
        <v/>
      </c>
      <c r="K14" s="86" t="str">
        <f>IF(E14="","",MAX($K$5:K13)+0.001)</f>
        <v/>
      </c>
    </row>
    <row r="15" spans="2:11" ht="30">
      <c r="B15" s="50" t="str">
        <f t="shared" si="1"/>
        <v/>
      </c>
      <c r="C15" s="55"/>
      <c r="D15" s="87" t="s">
        <v>583</v>
      </c>
      <c r="E15" s="55"/>
      <c r="F15" s="90"/>
      <c r="G15" s="171"/>
      <c r="H15" s="90" t="str">
        <f t="shared" si="0"/>
        <v/>
      </c>
      <c r="I15" s="93"/>
      <c r="K15" s="86" t="str">
        <f>IF(E15="","",MAX($K$5:K14)+0.001)</f>
        <v/>
      </c>
    </row>
    <row r="16" spans="2:11" ht="25" customHeight="1">
      <c r="B16" s="50" t="str">
        <f t="shared" si="1"/>
        <v>B12.003</v>
      </c>
      <c r="C16" s="55"/>
      <c r="D16" s="89" t="s">
        <v>591</v>
      </c>
      <c r="E16" s="55" t="s">
        <v>158</v>
      </c>
      <c r="F16" s="90">
        <v>2</v>
      </c>
      <c r="G16" s="171"/>
      <c r="H16" s="90" t="str">
        <f t="shared" si="0"/>
        <v/>
      </c>
      <c r="I16" s="93"/>
      <c r="K16" s="86">
        <f>IF(E16="","",MAX($K$5:K15)+0.001)</f>
        <v>12.002999999999998</v>
      </c>
    </row>
    <row r="17" spans="2:11" ht="25" customHeight="1">
      <c r="B17" s="50"/>
      <c r="C17" s="55"/>
      <c r="D17" s="89" t="s">
        <v>592</v>
      </c>
      <c r="E17" s="55"/>
      <c r="F17" s="90"/>
      <c r="G17" s="171"/>
      <c r="H17" s="90" t="str">
        <f t="shared" si="0"/>
        <v/>
      </c>
      <c r="I17" s="93"/>
      <c r="K17" s="86" t="str">
        <f>IF(E17="","",MAX($K$5:K16)+0.001)</f>
        <v/>
      </c>
    </row>
    <row r="18" spans="2:11" ht="30">
      <c r="B18" s="50" t="str">
        <f t="shared" si="1"/>
        <v/>
      </c>
      <c r="C18" s="55"/>
      <c r="D18" s="87" t="s">
        <v>593</v>
      </c>
      <c r="E18" s="55"/>
      <c r="F18" s="90"/>
      <c r="G18" s="90"/>
      <c r="H18" s="90" t="str">
        <f t="shared" si="0"/>
        <v/>
      </c>
      <c r="K18" s="86" t="str">
        <f>IF(E18="","",MAX($K$5:K17)+0.001)</f>
        <v/>
      </c>
    </row>
    <row r="19" spans="2:11" ht="25" customHeight="1">
      <c r="B19" s="50" t="str">
        <f t="shared" si="1"/>
        <v>B12.004</v>
      </c>
      <c r="C19" s="55"/>
      <c r="D19" s="89" t="s">
        <v>594</v>
      </c>
      <c r="E19" s="55" t="s">
        <v>158</v>
      </c>
      <c r="F19" s="90">
        <v>3</v>
      </c>
      <c r="G19" s="171"/>
      <c r="H19" s="90" t="str">
        <f t="shared" si="0"/>
        <v/>
      </c>
      <c r="I19" s="93"/>
      <c r="K19" s="86">
        <f>IF(E19="","",MAX($K$5:K18)+0.001)</f>
        <v>12.003999999999998</v>
      </c>
    </row>
    <row r="20" spans="2:11" ht="25" customHeight="1">
      <c r="B20" s="50" t="str">
        <f t="shared" si="1"/>
        <v/>
      </c>
      <c r="C20" s="55"/>
      <c r="D20" s="66"/>
      <c r="E20" s="55"/>
      <c r="F20" s="90"/>
      <c r="G20" s="90"/>
      <c r="H20" s="90" t="str">
        <f t="shared" si="0"/>
        <v/>
      </c>
      <c r="K20" s="86" t="str">
        <f>IF(E20="","",MAX($K$5:K19)+0.001)</f>
        <v/>
      </c>
    </row>
    <row r="21" spans="2:11" ht="25" customHeight="1">
      <c r="B21" s="50" t="str">
        <f t="shared" si="1"/>
        <v/>
      </c>
      <c r="C21" s="55" t="s">
        <v>216</v>
      </c>
      <c r="D21" s="87" t="s">
        <v>215</v>
      </c>
      <c r="E21" s="55"/>
      <c r="F21" s="90"/>
      <c r="G21" s="90"/>
      <c r="H21" s="90" t="str">
        <f t="shared" si="0"/>
        <v/>
      </c>
      <c r="K21" s="86" t="str">
        <f>IF(E21="","",MAX($K$5:K20)+0.001)</f>
        <v/>
      </c>
    </row>
    <row r="22" spans="2:11" ht="25" customHeight="1">
      <c r="B22" s="50" t="str">
        <f t="shared" si="1"/>
        <v/>
      </c>
      <c r="C22" s="55"/>
      <c r="D22" s="87"/>
      <c r="E22" s="55"/>
      <c r="F22" s="90"/>
      <c r="G22" s="90"/>
      <c r="H22" s="90" t="str">
        <f t="shared" si="0"/>
        <v/>
      </c>
      <c r="K22" s="86" t="str">
        <f>IF(E22="","",MAX($K$5:K21)+0.001)</f>
        <v/>
      </c>
    </row>
    <row r="23" spans="2:11" ht="25" customHeight="1">
      <c r="B23" s="50" t="str">
        <f t="shared" si="1"/>
        <v/>
      </c>
      <c r="C23" s="55" t="s">
        <v>12</v>
      </c>
      <c r="D23" s="87" t="s">
        <v>218</v>
      </c>
      <c r="E23" s="55"/>
      <c r="F23" s="90"/>
      <c r="G23" s="90"/>
      <c r="H23" s="90" t="str">
        <f t="shared" si="0"/>
        <v/>
      </c>
      <c r="K23" s="86" t="str">
        <f>IF(E23="","",MAX($K$5:K22)+0.001)</f>
        <v/>
      </c>
    </row>
    <row r="24" spans="2:11" ht="25" customHeight="1">
      <c r="B24" s="50" t="str">
        <f t="shared" si="1"/>
        <v>B12.005</v>
      </c>
      <c r="C24" s="55"/>
      <c r="D24" s="66" t="s">
        <v>219</v>
      </c>
      <c r="E24" s="55" t="s">
        <v>220</v>
      </c>
      <c r="F24" s="90">
        <v>0.04</v>
      </c>
      <c r="G24" s="171"/>
      <c r="H24" s="90" t="str">
        <f t="shared" si="0"/>
        <v/>
      </c>
      <c r="I24" s="93"/>
      <c r="K24" s="86">
        <f>IF(E24="","",MAX($K$5:K23)+0.001)</f>
        <v>12.004999999999997</v>
      </c>
    </row>
    <row r="25" spans="2:11" ht="25" customHeight="1">
      <c r="B25" s="50" t="str">
        <f t="shared" si="1"/>
        <v/>
      </c>
      <c r="C25" s="55"/>
      <c r="D25" s="66"/>
      <c r="E25" s="55"/>
      <c r="F25" s="90"/>
      <c r="G25" s="90"/>
      <c r="H25" s="90" t="str">
        <f t="shared" si="0"/>
        <v/>
      </c>
      <c r="K25" s="86" t="str">
        <f>IF(E25="","",MAX($K$5:K24)+0.001)</f>
        <v/>
      </c>
    </row>
    <row r="26" spans="2:11" ht="25" customHeight="1">
      <c r="B26" s="50" t="str">
        <f t="shared" si="1"/>
        <v/>
      </c>
      <c r="C26" s="55" t="s">
        <v>12</v>
      </c>
      <c r="D26" s="87" t="s">
        <v>221</v>
      </c>
      <c r="E26" s="55"/>
      <c r="F26" s="90"/>
      <c r="G26" s="90"/>
      <c r="H26" s="90" t="str">
        <f t="shared" si="0"/>
        <v/>
      </c>
      <c r="K26" s="86" t="str">
        <f>IF(E26="","",MAX($K$5:K25)+0.001)</f>
        <v/>
      </c>
    </row>
    <row r="27" spans="2:11" ht="25" customHeight="1">
      <c r="B27" s="50" t="str">
        <f t="shared" si="1"/>
        <v>B12.006</v>
      </c>
      <c r="C27" s="55"/>
      <c r="D27" s="66" t="s">
        <v>219</v>
      </c>
      <c r="E27" s="55" t="s">
        <v>220</v>
      </c>
      <c r="F27" s="90">
        <v>0.04</v>
      </c>
      <c r="G27" s="171"/>
      <c r="H27" s="90" t="str">
        <f t="shared" si="0"/>
        <v/>
      </c>
      <c r="I27" s="93"/>
      <c r="K27" s="86">
        <f>IF(E27="","",MAX($K$5:K26)+0.001)</f>
        <v>12.005999999999997</v>
      </c>
    </row>
    <row r="28" spans="2:11" ht="25" customHeight="1">
      <c r="B28" s="50" t="str">
        <f t="shared" si="1"/>
        <v>B12.007</v>
      </c>
      <c r="C28" s="55"/>
      <c r="D28" s="66" t="s">
        <v>222</v>
      </c>
      <c r="E28" s="55" t="s">
        <v>220</v>
      </c>
      <c r="F28" s="90">
        <v>0.3</v>
      </c>
      <c r="G28" s="171"/>
      <c r="H28" s="90" t="str">
        <f t="shared" si="0"/>
        <v/>
      </c>
      <c r="I28" s="93"/>
      <c r="K28" s="86">
        <f>IF(E28="","",MAX($K$5:K27)+0.001)</f>
        <v>12.006999999999996</v>
      </c>
    </row>
    <row r="29" spans="2:11" ht="25" customHeight="1">
      <c r="B29" s="50" t="str">
        <f t="shared" si="1"/>
        <v/>
      </c>
      <c r="C29" s="55"/>
      <c r="D29" s="89"/>
      <c r="E29" s="55"/>
      <c r="F29" s="90"/>
      <c r="G29" s="171"/>
      <c r="H29" s="90" t="str">
        <f t="shared" si="0"/>
        <v/>
      </c>
      <c r="I29" s="93"/>
      <c r="K29" s="86" t="str">
        <f>IF(E29="","",MAX($K$5:K28)+0.001)</f>
        <v/>
      </c>
    </row>
    <row r="30" spans="2:11" ht="25" customHeight="1">
      <c r="B30" s="50" t="str">
        <f t="shared" si="1"/>
        <v/>
      </c>
      <c r="C30" s="55" t="s">
        <v>231</v>
      </c>
      <c r="D30" s="87" t="s">
        <v>230</v>
      </c>
      <c r="E30" s="55"/>
      <c r="F30" s="90"/>
      <c r="G30" s="90"/>
      <c r="H30" s="90" t="str">
        <f t="shared" si="0"/>
        <v/>
      </c>
      <c r="K30" s="86" t="str">
        <f>IF(E30="","",MAX($K$5:K29)+0.001)</f>
        <v/>
      </c>
    </row>
    <row r="31" spans="2:11" ht="25" customHeight="1">
      <c r="B31" s="50" t="str">
        <f t="shared" si="1"/>
        <v/>
      </c>
      <c r="C31" s="55"/>
      <c r="D31" s="87"/>
      <c r="E31" s="55"/>
      <c r="F31" s="90"/>
      <c r="G31" s="90"/>
      <c r="H31" s="90" t="str">
        <f t="shared" si="0"/>
        <v/>
      </c>
      <c r="K31" s="86" t="str">
        <f>IF(E31="","",MAX($K$5:K30)+0.001)</f>
        <v/>
      </c>
    </row>
    <row r="32" spans="2:11" ht="25" customHeight="1">
      <c r="B32" s="50" t="str">
        <f t="shared" si="1"/>
        <v/>
      </c>
      <c r="C32" s="55" t="s">
        <v>61</v>
      </c>
      <c r="D32" s="87" t="s">
        <v>233</v>
      </c>
      <c r="E32" s="55"/>
      <c r="F32" s="90"/>
      <c r="G32" s="90"/>
      <c r="H32" s="90" t="str">
        <f t="shared" si="0"/>
        <v/>
      </c>
      <c r="K32" s="86" t="str">
        <f>IF(E32="","",MAX($K$5:K31)+0.001)</f>
        <v/>
      </c>
    </row>
    <row r="33" spans="2:11" ht="30">
      <c r="B33" s="50" t="str">
        <f t="shared" si="1"/>
        <v>B12.008</v>
      </c>
      <c r="C33" s="55"/>
      <c r="D33" s="66" t="s">
        <v>358</v>
      </c>
      <c r="E33" s="55" t="s">
        <v>164</v>
      </c>
      <c r="F33" s="90">
        <v>1</v>
      </c>
      <c r="G33" s="171"/>
      <c r="H33" s="90" t="str">
        <f t="shared" si="0"/>
        <v/>
      </c>
      <c r="I33" s="93"/>
      <c r="K33" s="86">
        <f>IF(E33="","",MAX($K$5:K32)+0.001)</f>
        <v>12.007999999999996</v>
      </c>
    </row>
    <row r="34" spans="2:11" ht="25" customHeight="1">
      <c r="B34" s="50" t="str">
        <f t="shared" si="1"/>
        <v/>
      </c>
      <c r="C34" s="55"/>
      <c r="D34" s="66"/>
      <c r="E34" s="55"/>
      <c r="F34" s="90"/>
      <c r="G34" s="90"/>
      <c r="H34" s="90" t="str">
        <f t="shared" si="0"/>
        <v/>
      </c>
      <c r="K34" s="86" t="str">
        <f>IF(E34="","",MAX($K$5:K33)+0.001)</f>
        <v/>
      </c>
    </row>
    <row r="35" spans="2:11" ht="30">
      <c r="B35" s="50" t="str">
        <f t="shared" si="1"/>
        <v/>
      </c>
      <c r="C35" s="55" t="s">
        <v>65</v>
      </c>
      <c r="D35" s="87" t="s">
        <v>360</v>
      </c>
      <c r="E35" s="55"/>
      <c r="F35" s="90"/>
      <c r="G35" s="90"/>
      <c r="H35" s="90" t="str">
        <f t="shared" si="0"/>
        <v/>
      </c>
      <c r="K35" s="86" t="str">
        <f>IF(E35="","",MAX($K$5:K34)+0.001)</f>
        <v/>
      </c>
    </row>
    <row r="36" spans="2:11" ht="25" customHeight="1">
      <c r="B36" s="50" t="str">
        <f t="shared" si="1"/>
        <v>B12.009</v>
      </c>
      <c r="C36" s="55"/>
      <c r="D36" s="66" t="s">
        <v>236</v>
      </c>
      <c r="E36" s="55" t="s">
        <v>187</v>
      </c>
      <c r="F36" s="90">
        <v>5</v>
      </c>
      <c r="G36" s="171"/>
      <c r="H36" s="90" t="str">
        <f t="shared" si="0"/>
        <v/>
      </c>
      <c r="I36" s="93"/>
      <c r="K36" s="86">
        <f>IF(E36="","",MAX($K$5:K35)+0.001)</f>
        <v>12.008999999999995</v>
      </c>
    </row>
    <row r="37" spans="2:11" ht="25" customHeight="1">
      <c r="B37" s="50" t="str">
        <f t="shared" si="1"/>
        <v/>
      </c>
      <c r="C37" s="55"/>
      <c r="D37" s="66"/>
      <c r="E37" s="55"/>
      <c r="F37" s="90"/>
      <c r="G37" s="90"/>
      <c r="H37" s="90" t="str">
        <f t="shared" si="0"/>
        <v/>
      </c>
      <c r="K37" s="86" t="str">
        <f>IF(E37="","",MAX($K$5:K36)+0.001)</f>
        <v/>
      </c>
    </row>
    <row r="38" spans="2:11" ht="30">
      <c r="B38" s="50" t="str">
        <f t="shared" si="1"/>
        <v/>
      </c>
      <c r="C38" s="55" t="s">
        <v>90</v>
      </c>
      <c r="D38" s="87" t="s">
        <v>237</v>
      </c>
      <c r="E38" s="55"/>
      <c r="F38" s="90"/>
      <c r="G38" s="90"/>
      <c r="H38" s="90" t="str">
        <f t="shared" si="0"/>
        <v/>
      </c>
      <c r="K38" s="86" t="str">
        <f>IF(E38="","",MAX($K$5:K37)+0.001)</f>
        <v/>
      </c>
    </row>
    <row r="39" spans="2:11" ht="25" customHeight="1">
      <c r="B39" s="50" t="str">
        <f t="shared" si="1"/>
        <v>B12.010</v>
      </c>
      <c r="C39" s="55"/>
      <c r="D39" s="66" t="s">
        <v>238</v>
      </c>
      <c r="E39" s="55" t="s">
        <v>164</v>
      </c>
      <c r="F39" s="90" t="s">
        <v>239</v>
      </c>
      <c r="G39" s="90"/>
      <c r="H39" s="90" t="str">
        <f t="shared" si="0"/>
        <v>Rate Only</v>
      </c>
      <c r="K39" s="86">
        <f>IF(E39="","",MAX($K$5:K38)+0.001)</f>
        <v>12.009999999999994</v>
      </c>
    </row>
    <row r="40" spans="2:11" ht="25" customHeight="1">
      <c r="B40" s="50" t="str">
        <f t="shared" si="1"/>
        <v/>
      </c>
      <c r="C40" s="55"/>
      <c r="D40" s="89"/>
      <c r="E40" s="55"/>
      <c r="F40" s="90"/>
      <c r="G40" s="171"/>
      <c r="H40" s="90" t="str">
        <f t="shared" si="0"/>
        <v/>
      </c>
      <c r="I40" s="93"/>
      <c r="K40" s="86" t="str">
        <f>IF(E40="","",MAX($K$5:K39)+0.001)</f>
        <v/>
      </c>
    </row>
    <row r="41" spans="2:11" ht="30">
      <c r="B41" s="50" t="str">
        <f t="shared" si="1"/>
        <v/>
      </c>
      <c r="C41" s="55" t="s">
        <v>90</v>
      </c>
      <c r="D41" s="87" t="s">
        <v>240</v>
      </c>
      <c r="E41" s="55"/>
      <c r="F41" s="90"/>
      <c r="G41" s="171"/>
      <c r="H41" s="90" t="str">
        <f t="shared" si="0"/>
        <v/>
      </c>
      <c r="I41" s="93"/>
      <c r="K41" s="86" t="str">
        <f>IF(E41="","",MAX($K$5:K40)+0.001)</f>
        <v/>
      </c>
    </row>
    <row r="42" spans="2:11" ht="25" customHeight="1">
      <c r="B42" s="50" t="str">
        <f t="shared" si="1"/>
        <v>B12.011</v>
      </c>
      <c r="C42" s="55"/>
      <c r="D42" s="66" t="s">
        <v>238</v>
      </c>
      <c r="E42" s="55" t="s">
        <v>164</v>
      </c>
      <c r="F42" s="90">
        <v>4</v>
      </c>
      <c r="G42" s="171"/>
      <c r="H42" s="90" t="str">
        <f t="shared" si="0"/>
        <v/>
      </c>
      <c r="I42" s="93"/>
      <c r="K42" s="86">
        <f>IF(E42="","",MAX($K$5:K41)+0.001)</f>
        <v>12.010999999999994</v>
      </c>
    </row>
    <row r="43" spans="2:11" ht="25" customHeight="1">
      <c r="B43" s="368" t="s">
        <v>62</v>
      </c>
      <c r="C43" s="368"/>
      <c r="D43" s="368"/>
      <c r="E43" s="368"/>
      <c r="F43" s="368"/>
      <c r="G43" s="368"/>
      <c r="H43" s="95">
        <f>SUM(H3:H42)</f>
        <v>0</v>
      </c>
      <c r="I43" s="94"/>
      <c r="K43" s="86" t="str">
        <f>IF(E43="","",MAX($K$5:K42)+0.001)</f>
        <v/>
      </c>
    </row>
    <row r="44" spans="2:11" ht="25" customHeight="1">
      <c r="B44" s="45" t="s">
        <v>226</v>
      </c>
      <c r="C44" s="45" t="s">
        <v>2</v>
      </c>
      <c r="D44" s="45" t="s">
        <v>3</v>
      </c>
      <c r="E44" s="46" t="s">
        <v>4</v>
      </c>
      <c r="F44" s="95" t="s">
        <v>5</v>
      </c>
      <c r="G44" s="47" t="s">
        <v>6</v>
      </c>
      <c r="H44" s="47" t="s">
        <v>7</v>
      </c>
      <c r="I44" s="78"/>
    </row>
    <row r="45" spans="2:11" ht="25" customHeight="1">
      <c r="B45" s="368" t="s">
        <v>64</v>
      </c>
      <c r="C45" s="368"/>
      <c r="D45" s="368"/>
      <c r="E45" s="368"/>
      <c r="F45" s="368"/>
      <c r="G45" s="368"/>
      <c r="H45" s="47">
        <f>H43</f>
        <v>0</v>
      </c>
      <c r="I45" s="96"/>
      <c r="K45" s="86" t="str">
        <f>IF(E45="","",MAX($K$5:K44)+0.001)</f>
        <v/>
      </c>
    </row>
    <row r="46" spans="2:11" ht="25" customHeight="1">
      <c r="B46" s="50"/>
      <c r="C46" s="55"/>
      <c r="D46" s="89"/>
      <c r="E46" s="55"/>
      <c r="F46" s="90"/>
      <c r="G46" s="171"/>
      <c r="H46" s="90"/>
      <c r="I46" s="93"/>
      <c r="K46" s="86" t="str">
        <f>IF(E46="","",MAX($K$5:K45)+0.001)</f>
        <v/>
      </c>
    </row>
    <row r="47" spans="2:11" ht="25" customHeight="1">
      <c r="B47" s="50" t="str">
        <f t="shared" si="1"/>
        <v/>
      </c>
      <c r="C47" s="55" t="s">
        <v>92</v>
      </c>
      <c r="D47" s="87" t="s">
        <v>243</v>
      </c>
      <c r="E47" s="55"/>
      <c r="F47" s="90"/>
      <c r="G47" s="90"/>
      <c r="H47" s="90" t="str">
        <f t="shared" si="0"/>
        <v/>
      </c>
      <c r="K47" s="86" t="str">
        <f>IF(E47="","",MAX($K$5:K46)+0.001)</f>
        <v/>
      </c>
    </row>
    <row r="48" spans="2:11" ht="25" customHeight="1">
      <c r="B48" s="50" t="str">
        <f t="shared" si="1"/>
        <v/>
      </c>
      <c r="C48" s="55"/>
      <c r="D48" s="87"/>
      <c r="E48" s="55"/>
      <c r="F48" s="90"/>
      <c r="G48" s="90"/>
      <c r="H48" s="90" t="str">
        <f t="shared" si="0"/>
        <v/>
      </c>
      <c r="K48" s="86" t="str">
        <f>IF(E48="","",MAX($K$5:K47)+0.001)</f>
        <v/>
      </c>
    </row>
    <row r="49" spans="2:11" ht="25" customHeight="1">
      <c r="B49" s="50" t="str">
        <f t="shared" si="1"/>
        <v/>
      </c>
      <c r="C49" s="55"/>
      <c r="D49" s="87" t="s">
        <v>246</v>
      </c>
      <c r="E49" s="55"/>
      <c r="F49" s="90"/>
      <c r="G49" s="90"/>
      <c r="H49" s="90" t="str">
        <f t="shared" si="0"/>
        <v/>
      </c>
      <c r="K49" s="86" t="str">
        <f>IF(E49="","",MAX($K$5:K48)+0.001)</f>
        <v/>
      </c>
    </row>
    <row r="50" spans="2:11" ht="25" customHeight="1">
      <c r="B50" s="50" t="str">
        <f t="shared" si="1"/>
        <v>B12.012</v>
      </c>
      <c r="C50" s="55"/>
      <c r="D50" s="66" t="s">
        <v>595</v>
      </c>
      <c r="E50" s="55" t="s">
        <v>187</v>
      </c>
      <c r="F50" s="90">
        <v>5</v>
      </c>
      <c r="G50" s="171"/>
      <c r="H50" s="90" t="str">
        <f t="shared" si="0"/>
        <v/>
      </c>
      <c r="I50" s="93"/>
      <c r="K50" s="86">
        <f>IF(E50="","",MAX($K$5:K49)+0.001)</f>
        <v>12.011999999999993</v>
      </c>
    </row>
    <row r="51" spans="2:11" ht="25" customHeight="1">
      <c r="B51" s="50" t="str">
        <f t="shared" si="1"/>
        <v>B12.013</v>
      </c>
      <c r="C51" s="55"/>
      <c r="D51" s="89" t="s">
        <v>363</v>
      </c>
      <c r="E51" s="55" t="s">
        <v>187</v>
      </c>
      <c r="F51" s="90">
        <v>3</v>
      </c>
      <c r="G51" s="171"/>
      <c r="H51" s="90" t="str">
        <f t="shared" si="0"/>
        <v/>
      </c>
      <c r="I51" s="93"/>
      <c r="K51" s="86">
        <f>IF(E51="","",MAX($K$5:K50)+0.001)</f>
        <v>12.012999999999993</v>
      </c>
    </row>
    <row r="52" spans="2:11" ht="25" customHeight="1">
      <c r="B52" s="50"/>
      <c r="C52" s="55"/>
      <c r="D52" s="89"/>
      <c r="E52" s="55"/>
      <c r="F52" s="90"/>
      <c r="G52" s="171"/>
      <c r="H52" s="90" t="str">
        <f t="shared" si="0"/>
        <v/>
      </c>
      <c r="I52" s="93"/>
      <c r="K52" s="86" t="str">
        <f>IF(E52="","",MAX($K$5:K51)+0.001)</f>
        <v/>
      </c>
    </row>
    <row r="53" spans="2:11" ht="25" customHeight="1">
      <c r="B53" s="50" t="str">
        <f t="shared" ref="B53:B76" si="2">IF(K53="","","B"&amp;TEXT(ROUND(K53,3),"0.000"))</f>
        <v/>
      </c>
      <c r="C53" s="55" t="s">
        <v>247</v>
      </c>
      <c r="D53" s="87" t="s">
        <v>248</v>
      </c>
      <c r="E53" s="55"/>
      <c r="F53" s="90"/>
      <c r="G53" s="90"/>
      <c r="H53" s="90" t="str">
        <f t="shared" ref="H53:H86" si="3">IF($F53="-","Rate Only",IF($G53="","",ROUNDUP($F53*$G53,2)))</f>
        <v/>
      </c>
      <c r="I53" s="93"/>
      <c r="K53" s="86" t="str">
        <f>IF(E53="","",MAX($K$5:K52)+0.001)</f>
        <v/>
      </c>
    </row>
    <row r="54" spans="2:11" ht="30">
      <c r="B54" s="50" t="str">
        <f t="shared" si="2"/>
        <v/>
      </c>
      <c r="C54" s="55"/>
      <c r="D54" s="97" t="s">
        <v>249</v>
      </c>
      <c r="E54" s="55"/>
      <c r="F54" s="90"/>
      <c r="G54" s="90"/>
      <c r="H54" s="90" t="str">
        <f t="shared" si="3"/>
        <v/>
      </c>
      <c r="I54" s="93"/>
      <c r="K54" s="86" t="str">
        <f>IF(E54="","",MAX($K$5:K53)+0.001)</f>
        <v/>
      </c>
    </row>
    <row r="55" spans="2:11" ht="30">
      <c r="B55" s="50" t="str">
        <f t="shared" si="2"/>
        <v>B12.014</v>
      </c>
      <c r="C55" s="55"/>
      <c r="D55" s="89" t="s">
        <v>252</v>
      </c>
      <c r="E55" s="55" t="s">
        <v>164</v>
      </c>
      <c r="F55" s="90">
        <v>1</v>
      </c>
      <c r="G55" s="171"/>
      <c r="H55" s="90" t="str">
        <f t="shared" si="3"/>
        <v/>
      </c>
      <c r="I55" s="93"/>
      <c r="K55" s="86">
        <f>IF(E55="","",MAX($K$5:K54)+0.001)</f>
        <v>12.013999999999992</v>
      </c>
    </row>
    <row r="56" spans="2:11" ht="25" customHeight="1">
      <c r="B56" s="50" t="str">
        <f t="shared" si="2"/>
        <v/>
      </c>
      <c r="C56" s="55"/>
      <c r="D56" s="66"/>
      <c r="E56" s="55"/>
      <c r="F56" s="90"/>
      <c r="G56" s="90"/>
      <c r="H56" s="90" t="str">
        <f t="shared" si="3"/>
        <v/>
      </c>
      <c r="K56" s="86" t="str">
        <f>IF(E56="","",MAX($K$5:K55)+0.001)</f>
        <v/>
      </c>
    </row>
    <row r="57" spans="2:11" ht="30">
      <c r="B57" s="50" t="str">
        <f t="shared" si="2"/>
        <v/>
      </c>
      <c r="C57" s="55" t="s">
        <v>253</v>
      </c>
      <c r="D57" s="136" t="s">
        <v>254</v>
      </c>
      <c r="E57" s="55"/>
      <c r="F57" s="90"/>
      <c r="G57" s="90"/>
      <c r="H57" s="90" t="str">
        <f t="shared" si="3"/>
        <v/>
      </c>
      <c r="K57" s="86" t="str">
        <f>IF(E57="","",MAX($K$5:K56)+0.001)</f>
        <v/>
      </c>
    </row>
    <row r="58" spans="2:11" ht="25" customHeight="1">
      <c r="B58" s="50" t="str">
        <f t="shared" si="2"/>
        <v>B12.015</v>
      </c>
      <c r="C58" s="55"/>
      <c r="D58" s="89" t="s">
        <v>596</v>
      </c>
      <c r="E58" s="55" t="s">
        <v>158</v>
      </c>
      <c r="F58" s="90">
        <v>13</v>
      </c>
      <c r="G58" s="90"/>
      <c r="H58" s="90" t="str">
        <f t="shared" si="3"/>
        <v/>
      </c>
      <c r="I58" s="93"/>
      <c r="K58" s="86">
        <f>IF(E58="","",MAX($K$5:K57)+0.001)</f>
        <v>12.014999999999992</v>
      </c>
    </row>
    <row r="59" spans="2:11" ht="15">
      <c r="B59" s="50" t="str">
        <f t="shared" si="2"/>
        <v>B12.016</v>
      </c>
      <c r="C59" s="55"/>
      <c r="D59" s="89" t="s">
        <v>597</v>
      </c>
      <c r="E59" s="55" t="s">
        <v>158</v>
      </c>
      <c r="F59" s="90">
        <v>2</v>
      </c>
      <c r="G59" s="90"/>
      <c r="H59" s="90" t="str">
        <f t="shared" si="3"/>
        <v/>
      </c>
      <c r="I59" s="93"/>
      <c r="K59" s="86">
        <f>IF(E59="","",MAX($K$5:K58)+0.001)</f>
        <v>12.015999999999991</v>
      </c>
    </row>
    <row r="60" spans="2:11" ht="25" customHeight="1">
      <c r="B60" s="50" t="str">
        <f t="shared" si="2"/>
        <v/>
      </c>
      <c r="C60" s="55"/>
      <c r="D60" s="66"/>
      <c r="E60" s="55"/>
      <c r="F60" s="90"/>
      <c r="G60" s="90"/>
      <c r="H60" s="90" t="str">
        <f t="shared" si="3"/>
        <v/>
      </c>
      <c r="K60" s="86" t="str">
        <f>IF(E60="","",MAX($K$5:K59)+0.001)</f>
        <v/>
      </c>
    </row>
    <row r="61" spans="2:11" ht="25" customHeight="1">
      <c r="B61" s="50" t="str">
        <f t="shared" si="2"/>
        <v>B12.017</v>
      </c>
      <c r="C61" s="55" t="s">
        <v>259</v>
      </c>
      <c r="D61" s="102" t="s">
        <v>260</v>
      </c>
      <c r="E61" s="55" t="s">
        <v>14</v>
      </c>
      <c r="F61" s="90">
        <v>1</v>
      </c>
      <c r="G61" s="171"/>
      <c r="H61" s="90" t="str">
        <f t="shared" si="3"/>
        <v/>
      </c>
      <c r="I61" s="93"/>
      <c r="K61" s="86">
        <f>IF(E61="","",MAX($K$5:K60)+0.001)</f>
        <v>12.016999999999991</v>
      </c>
    </row>
    <row r="62" spans="2:11" ht="25" customHeight="1">
      <c r="B62" s="50" t="str">
        <f t="shared" si="2"/>
        <v/>
      </c>
      <c r="C62" s="55"/>
      <c r="D62" s="66"/>
      <c r="E62" s="55"/>
      <c r="F62" s="90"/>
      <c r="G62" s="90"/>
      <c r="H62" s="90" t="str">
        <f t="shared" si="3"/>
        <v/>
      </c>
      <c r="K62" s="86" t="str">
        <f>IF(E62="","",MAX($K$5:K61)+0.001)</f>
        <v/>
      </c>
    </row>
    <row r="63" spans="2:11" ht="30">
      <c r="B63" s="50" t="str">
        <f t="shared" si="2"/>
        <v/>
      </c>
      <c r="C63" s="55" t="s">
        <v>261</v>
      </c>
      <c r="D63" s="103" t="s">
        <v>262</v>
      </c>
      <c r="E63" s="55"/>
      <c r="F63" s="90"/>
      <c r="G63" s="90"/>
      <c r="H63" s="90" t="str">
        <f t="shared" si="3"/>
        <v/>
      </c>
      <c r="I63" s="93"/>
      <c r="K63" s="86" t="str">
        <f>IF(E63="","",MAX($K$5:K62)+0.001)</f>
        <v/>
      </c>
    </row>
    <row r="64" spans="2:11" ht="25" customHeight="1">
      <c r="B64" s="50" t="str">
        <f t="shared" si="2"/>
        <v/>
      </c>
      <c r="C64" s="101"/>
      <c r="D64" s="103" t="s">
        <v>598</v>
      </c>
      <c r="E64" s="55"/>
      <c r="F64" s="90"/>
      <c r="G64" s="90"/>
      <c r="H64" s="90" t="str">
        <f t="shared" si="3"/>
        <v/>
      </c>
      <c r="I64" s="93"/>
      <c r="K64" s="86" t="str">
        <f>IF(E64="","",MAX($K$5:K63)+0.001)</f>
        <v/>
      </c>
    </row>
    <row r="65" spans="2:11" ht="25" customHeight="1">
      <c r="B65" s="50" t="str">
        <f t="shared" si="2"/>
        <v>B12.018</v>
      </c>
      <c r="C65" s="101"/>
      <c r="D65" s="104" t="s">
        <v>264</v>
      </c>
      <c r="E65" s="55" t="s">
        <v>158</v>
      </c>
      <c r="F65" s="90">
        <v>3</v>
      </c>
      <c r="G65" s="90"/>
      <c r="H65" s="90" t="str">
        <f t="shared" si="3"/>
        <v/>
      </c>
      <c r="I65" s="93"/>
      <c r="K65" s="86">
        <f>IF(E65="","",MAX($K$5:K64)+0.001)</f>
        <v>12.01799999999999</v>
      </c>
    </row>
    <row r="66" spans="2:11" ht="25" customHeight="1">
      <c r="B66" s="50" t="str">
        <f t="shared" si="2"/>
        <v/>
      </c>
      <c r="C66" s="101"/>
      <c r="D66" s="104"/>
      <c r="E66" s="55"/>
      <c r="F66" s="90"/>
      <c r="G66" s="90"/>
      <c r="H66" s="90" t="str">
        <f t="shared" si="3"/>
        <v/>
      </c>
      <c r="I66" s="93"/>
      <c r="K66" s="86" t="str">
        <f>IF(E66="","",MAX($K$5:K65)+0.001)</f>
        <v/>
      </c>
    </row>
    <row r="67" spans="2:11" ht="30">
      <c r="B67" s="50" t="str">
        <f t="shared" si="2"/>
        <v/>
      </c>
      <c r="C67" s="98" t="s">
        <v>272</v>
      </c>
      <c r="D67" s="87" t="s">
        <v>273</v>
      </c>
      <c r="E67" s="55"/>
      <c r="F67" s="90"/>
      <c r="G67" s="90"/>
      <c r="H67" s="90" t="str">
        <f t="shared" si="3"/>
        <v/>
      </c>
      <c r="I67" s="93"/>
      <c r="K67" s="86" t="str">
        <f>IF(E67="","",MAX($K$5:K66)+0.001)</f>
        <v/>
      </c>
    </row>
    <row r="68" spans="2:11" ht="25" customHeight="1">
      <c r="B68" s="50" t="str">
        <f t="shared" si="2"/>
        <v/>
      </c>
      <c r="C68" s="55"/>
      <c r="D68" s="87"/>
      <c r="E68" s="55"/>
      <c r="F68" s="90"/>
      <c r="G68" s="90"/>
      <c r="H68" s="90" t="str">
        <f t="shared" si="3"/>
        <v/>
      </c>
      <c r="I68" s="93"/>
      <c r="K68" s="86" t="str">
        <f>IF(E68="","",MAX($K$5:K67)+0.001)</f>
        <v/>
      </c>
    </row>
    <row r="69" spans="2:11" ht="30">
      <c r="B69" s="50" t="str">
        <f t="shared" si="2"/>
        <v/>
      </c>
      <c r="C69" s="55" t="s">
        <v>285</v>
      </c>
      <c r="D69" s="87" t="s">
        <v>286</v>
      </c>
      <c r="E69" s="55"/>
      <c r="F69" s="90"/>
      <c r="G69" s="90"/>
      <c r="H69" s="90" t="str">
        <f t="shared" si="3"/>
        <v/>
      </c>
      <c r="I69" s="93"/>
      <c r="K69" s="86" t="str">
        <f>IF(E69="","",MAX($K$5:K68)+0.001)</f>
        <v/>
      </c>
    </row>
    <row r="70" spans="2:11" ht="25" customHeight="1">
      <c r="B70" s="50" t="str">
        <f t="shared" si="2"/>
        <v/>
      </c>
      <c r="C70" s="101"/>
      <c r="D70" s="87" t="s">
        <v>287</v>
      </c>
      <c r="E70" s="55"/>
      <c r="F70" s="90"/>
      <c r="G70" s="90"/>
      <c r="H70" s="90" t="str">
        <f t="shared" si="3"/>
        <v/>
      </c>
      <c r="I70" s="93"/>
      <c r="K70" s="86" t="str">
        <f>IF(E70="","",MAX($K$5:K69)+0.001)</f>
        <v/>
      </c>
    </row>
    <row r="71" spans="2:11" ht="25" customHeight="1">
      <c r="B71" s="50" t="str">
        <f t="shared" si="2"/>
        <v>B12.019</v>
      </c>
      <c r="C71" s="101"/>
      <c r="D71" s="89" t="s">
        <v>288</v>
      </c>
      <c r="E71" s="55" t="s">
        <v>187</v>
      </c>
      <c r="F71" s="90">
        <v>3</v>
      </c>
      <c r="G71" s="90"/>
      <c r="H71" s="90" t="str">
        <f t="shared" si="3"/>
        <v/>
      </c>
      <c r="I71" s="93"/>
      <c r="K71" s="86">
        <f>IF(E71="","",MAX($K$5:K70)+0.001)</f>
        <v>12.018999999999989</v>
      </c>
    </row>
    <row r="72" spans="2:11" ht="25" customHeight="1">
      <c r="B72" s="50" t="str">
        <f t="shared" si="2"/>
        <v/>
      </c>
      <c r="C72" s="55"/>
      <c r="D72" s="66"/>
      <c r="E72" s="55"/>
      <c r="F72" s="90"/>
      <c r="G72" s="90"/>
      <c r="H72" s="90" t="str">
        <f t="shared" si="3"/>
        <v/>
      </c>
      <c r="K72" s="86" t="str">
        <f>IF(E72="","",MAX($K$5:K71)+0.001)</f>
        <v/>
      </c>
    </row>
    <row r="73" spans="2:11" ht="25" customHeight="1">
      <c r="B73" s="50" t="str">
        <f t="shared" si="2"/>
        <v/>
      </c>
      <c r="C73" s="55"/>
      <c r="D73" s="87" t="s">
        <v>291</v>
      </c>
      <c r="E73" s="55"/>
      <c r="F73" s="90"/>
      <c r="G73" s="90"/>
      <c r="H73" s="90" t="str">
        <f t="shared" si="3"/>
        <v/>
      </c>
      <c r="I73" s="93"/>
      <c r="K73" s="86" t="str">
        <f>IF(E73="","",MAX($K$5:K72)+0.001)</f>
        <v/>
      </c>
    </row>
    <row r="74" spans="2:11" ht="25" customHeight="1">
      <c r="B74" s="50" t="str">
        <f t="shared" si="2"/>
        <v/>
      </c>
      <c r="C74" s="55"/>
      <c r="D74" s="87" t="s">
        <v>292</v>
      </c>
      <c r="E74" s="55"/>
      <c r="F74" s="90"/>
      <c r="G74" s="90"/>
      <c r="H74" s="90" t="str">
        <f t="shared" si="3"/>
        <v/>
      </c>
      <c r="I74" s="93"/>
      <c r="K74" s="86" t="str">
        <f>IF(E74="","",MAX($K$5:K73)+0.001)</f>
        <v/>
      </c>
    </row>
    <row r="75" spans="2:11" ht="25" customHeight="1">
      <c r="B75" s="50" t="str">
        <f t="shared" si="2"/>
        <v>B12.020</v>
      </c>
      <c r="C75" s="55"/>
      <c r="D75" s="89" t="s">
        <v>293</v>
      </c>
      <c r="E75" s="55" t="s">
        <v>200</v>
      </c>
      <c r="F75" s="90">
        <v>7</v>
      </c>
      <c r="G75" s="171"/>
      <c r="H75" s="90" t="str">
        <f t="shared" si="3"/>
        <v/>
      </c>
      <c r="I75" s="93"/>
      <c r="K75" s="86">
        <f>IF(E75="","",MAX($K$5:K74)+0.001)</f>
        <v>12.019999999999989</v>
      </c>
    </row>
    <row r="76" spans="2:11" ht="25" customHeight="1">
      <c r="B76" s="50" t="str">
        <f t="shared" si="2"/>
        <v/>
      </c>
      <c r="C76" s="55"/>
      <c r="D76" s="66"/>
      <c r="E76" s="55"/>
      <c r="F76" s="90"/>
      <c r="G76" s="90"/>
      <c r="H76" s="90" t="str">
        <f t="shared" si="3"/>
        <v/>
      </c>
      <c r="K76" s="86" t="str">
        <f>IF(E76="","",MAX($K$5:K75)+0.001)</f>
        <v/>
      </c>
    </row>
    <row r="77" spans="2:11" ht="25" customHeight="1">
      <c r="B77" s="55"/>
      <c r="C77" s="55"/>
      <c r="D77" s="66"/>
      <c r="E77" s="55"/>
      <c r="F77" s="90"/>
      <c r="G77" s="90"/>
      <c r="H77" s="90" t="str">
        <f t="shared" si="3"/>
        <v/>
      </c>
      <c r="K77" s="86" t="str">
        <f>IF(E77="","",MAX($K$5:K76)+0.001)</f>
        <v/>
      </c>
    </row>
    <row r="78" spans="2:11" ht="25" customHeight="1">
      <c r="B78" s="55"/>
      <c r="C78" s="55"/>
      <c r="D78" s="66"/>
      <c r="E78" s="55"/>
      <c r="F78" s="90"/>
      <c r="G78" s="90"/>
      <c r="H78" s="90" t="str">
        <f t="shared" si="3"/>
        <v/>
      </c>
      <c r="K78" s="86" t="str">
        <f>IF(E78="","",MAX($K$5:K77)+0.001)</f>
        <v/>
      </c>
    </row>
    <row r="79" spans="2:11" ht="25" customHeight="1">
      <c r="B79" s="55"/>
      <c r="C79" s="55"/>
      <c r="D79" s="66"/>
      <c r="E79" s="55"/>
      <c r="F79" s="90"/>
      <c r="G79" s="90"/>
      <c r="H79" s="90" t="str">
        <f t="shared" si="3"/>
        <v/>
      </c>
      <c r="K79" s="86" t="str">
        <f>IF(E79="","",MAX($K$5:K78)+0.001)</f>
        <v/>
      </c>
    </row>
    <row r="80" spans="2:11" ht="25" customHeight="1">
      <c r="B80" s="55"/>
      <c r="C80" s="55"/>
      <c r="D80" s="66"/>
      <c r="E80" s="55"/>
      <c r="F80" s="90"/>
      <c r="G80" s="90"/>
      <c r="H80" s="90" t="str">
        <f t="shared" si="3"/>
        <v/>
      </c>
      <c r="K80" s="86" t="str">
        <f>IF(E80="","",MAX($K$5:K79)+0.001)</f>
        <v/>
      </c>
    </row>
    <row r="81" spans="2:11" ht="25" customHeight="1">
      <c r="B81" s="55"/>
      <c r="C81" s="55"/>
      <c r="D81" s="102"/>
      <c r="E81" s="55"/>
      <c r="F81" s="90"/>
      <c r="G81" s="171"/>
      <c r="H81" s="90" t="str">
        <f t="shared" si="3"/>
        <v/>
      </c>
      <c r="I81" s="93"/>
      <c r="K81" s="86" t="str">
        <f>IF(E81="","",MAX($K$5:K80)+0.001)</f>
        <v/>
      </c>
    </row>
    <row r="82" spans="2:11" ht="25" customHeight="1">
      <c r="B82" s="55"/>
      <c r="C82" s="101"/>
      <c r="D82" s="103"/>
      <c r="E82" s="55"/>
      <c r="F82" s="90"/>
      <c r="G82" s="90"/>
      <c r="H82" s="90" t="str">
        <f t="shared" si="3"/>
        <v/>
      </c>
      <c r="I82" s="93"/>
      <c r="K82" s="86" t="str">
        <f>IF(E82="","",MAX($K$5:K81)+0.001)</f>
        <v/>
      </c>
    </row>
    <row r="83" spans="2:11" ht="25" customHeight="1">
      <c r="B83" s="55"/>
      <c r="C83" s="101"/>
      <c r="D83" s="104"/>
      <c r="E83" s="55"/>
      <c r="F83" s="90"/>
      <c r="G83" s="90"/>
      <c r="H83" s="90" t="str">
        <f t="shared" si="3"/>
        <v/>
      </c>
      <c r="I83" s="93"/>
      <c r="K83" s="86" t="str">
        <f>IF(E83="","",MAX($K$5:K82)+0.001)</f>
        <v/>
      </c>
    </row>
    <row r="84" spans="2:11" ht="25" customHeight="1">
      <c r="B84" s="55"/>
      <c r="C84" s="55"/>
      <c r="D84" s="66"/>
      <c r="E84" s="55"/>
      <c r="F84" s="90"/>
      <c r="G84" s="90"/>
      <c r="H84" s="90" t="str">
        <f t="shared" si="3"/>
        <v/>
      </c>
      <c r="K84" s="86" t="str">
        <f>IF(E84="","",MAX($K$5:K83)+0.001)</f>
        <v/>
      </c>
    </row>
    <row r="85" spans="2:11" ht="25" customHeight="1">
      <c r="B85" s="55"/>
      <c r="C85" s="55"/>
      <c r="D85" s="66"/>
      <c r="E85" s="55"/>
      <c r="F85" s="90"/>
      <c r="G85" s="90"/>
      <c r="H85" s="90" t="str">
        <f t="shared" si="3"/>
        <v/>
      </c>
      <c r="K85" s="86" t="str">
        <f>IF(E85="","",MAX($K$5:K84)+0.001)</f>
        <v/>
      </c>
    </row>
    <row r="86" spans="2:11" ht="25" customHeight="1">
      <c r="B86" s="55"/>
      <c r="C86" s="55"/>
      <c r="D86" s="66"/>
      <c r="E86" s="55"/>
      <c r="F86" s="90"/>
      <c r="G86" s="90"/>
      <c r="H86" s="418" t="str">
        <f t="shared" si="3"/>
        <v/>
      </c>
      <c r="K86" s="86" t="str">
        <f>IF(E86="","",MAX($K$5:K85)+0.001)</f>
        <v/>
      </c>
    </row>
    <row r="87" spans="2:11" ht="25" customHeight="1">
      <c r="B87" s="368" t="s">
        <v>337</v>
      </c>
      <c r="C87" s="368"/>
      <c r="D87" s="368"/>
      <c r="E87" s="368"/>
      <c r="F87" s="368"/>
      <c r="G87" s="368"/>
      <c r="H87" s="95">
        <f>SUM(H45:H86)</f>
        <v>0</v>
      </c>
      <c r="I87" s="94"/>
      <c r="K87" s="86" t="str">
        <f>IF(E87="","",MAX($K$5:K86)+0.001)</f>
        <v/>
      </c>
    </row>
    <row r="88" spans="2:11" ht="25" customHeight="1">
      <c r="B88" s="68"/>
      <c r="C88" s="68"/>
      <c r="D88" s="69"/>
      <c r="E88" s="68"/>
      <c r="F88" s="70"/>
      <c r="G88" s="70"/>
      <c r="H88" s="70"/>
      <c r="K88" s="86" t="str">
        <f>IF(E88="","",MAX($K$5:K87)+0.001)</f>
        <v/>
      </c>
    </row>
    <row r="89" spans="2:11" ht="25" customHeight="1">
      <c r="K89" s="86" t="str">
        <f>IF(E89="","",MAX($K$5:K88)+0.001)</f>
        <v/>
      </c>
    </row>
    <row r="90" spans="2:11" ht="25" customHeight="1">
      <c r="K90" s="86" t="str">
        <f>IF(E90="","",MAX($K$5:K89)+0.001)</f>
        <v/>
      </c>
    </row>
    <row r="91" spans="2:11" ht="25" customHeight="1">
      <c r="K91" s="86" t="str">
        <f>IF(E91="","",MAX($K$5:K90)+0.001)</f>
        <v/>
      </c>
    </row>
    <row r="92" spans="2:11" ht="25" customHeight="1">
      <c r="K92" s="86" t="str">
        <f>IF(E92="","",MAX($K$5:K91)+0.001)</f>
        <v/>
      </c>
    </row>
    <row r="93" spans="2:11" ht="25" customHeight="1">
      <c r="K93" s="86" t="str">
        <f>IF(E93="","",MAX($K$5:K92)+0.001)</f>
        <v/>
      </c>
    </row>
    <row r="94" spans="2:11" ht="25" customHeight="1">
      <c r="K94" s="86" t="str">
        <f>IF(E94="","",MAX($K$5:K93)+0.001)</f>
        <v/>
      </c>
    </row>
    <row r="95" spans="2:11" ht="25" customHeight="1">
      <c r="K95" s="86" t="str">
        <f>IF(E95="","",MAX($K$5:K94)+0.001)</f>
        <v/>
      </c>
    </row>
    <row r="96" spans="2:11" ht="25" customHeight="1">
      <c r="K96" s="86" t="str">
        <f>IF(E96="","",MAX($K$5:K95)+0.001)</f>
        <v/>
      </c>
    </row>
    <row r="97" spans="11:11" ht="25" customHeight="1">
      <c r="K97" s="86" t="str">
        <f>IF(E97="","",MAX($K$5:K96)+0.001)</f>
        <v/>
      </c>
    </row>
    <row r="98" spans="11:11" ht="25" customHeight="1">
      <c r="K98" s="86" t="str">
        <f>IF(E98="","",MAX($K$5:K97)+0.001)</f>
        <v/>
      </c>
    </row>
    <row r="160" spans="11:11" ht="25" customHeight="1">
      <c r="K160" s="146"/>
    </row>
    <row r="161" spans="11:11" ht="25" customHeight="1">
      <c r="K161" s="158"/>
    </row>
    <row r="162" spans="11:11" ht="25" customHeight="1">
      <c r="K162" s="158"/>
    </row>
  </sheetData>
  <mergeCells count="4">
    <mergeCell ref="B1:H1"/>
    <mergeCell ref="B87:G87"/>
    <mergeCell ref="B43:G43"/>
    <mergeCell ref="B45:G45"/>
  </mergeCells>
  <conditionalFormatting sqref="G1:H1048576">
    <cfRule type="containsText" dxfId="50" priority="1" operator="containsText" text="RATE">
      <formula>NOT(ISERROR(SEARCH("RATE",G1)))</formula>
    </cfRule>
    <cfRule type="containsText" dxfId="49" priority="2" stopIfTrue="1" operator="containsText" text="AMOUNT">
      <formula>NOT(ISERROR(SEARCH("AMOUNT",G1)))</formula>
    </cfRule>
    <cfRule type="containsText" dxfId="48"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43" max="8"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9898AF-5A7E-466E-91B5-8D8FBD40BC3E}">
  <sheetPr>
    <tabColor theme="5"/>
  </sheetPr>
  <dimension ref="B1:K287"/>
  <sheetViews>
    <sheetView view="pageBreakPreview" topLeftCell="A218" zoomScale="70" zoomScaleNormal="100" zoomScaleSheetLayoutView="70" workbookViewId="0">
      <selection activeCell="S172" sqref="S172"/>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8.83203125" style="48"/>
    <col min="11" max="11" width="14.6640625" style="86" hidden="1" customWidth="1"/>
    <col min="12" max="16384" width="8.83203125" style="48"/>
  </cols>
  <sheetData>
    <row r="1" spans="2:11" s="44" customFormat="1" ht="25" customHeight="1">
      <c r="B1" s="379" t="s">
        <v>1957</v>
      </c>
      <c r="C1" s="380"/>
      <c r="D1" s="380"/>
      <c r="E1" s="380"/>
      <c r="F1" s="380"/>
      <c r="G1" s="380"/>
      <c r="H1" s="381"/>
      <c r="I1" s="76"/>
      <c r="K1" s="77"/>
    </row>
    <row r="2" spans="2:11" ht="25" customHeight="1">
      <c r="B2" s="45" t="s">
        <v>226</v>
      </c>
      <c r="C2" s="45" t="s">
        <v>2</v>
      </c>
      <c r="D2" s="45" t="s">
        <v>3</v>
      </c>
      <c r="E2" s="46" t="s">
        <v>4</v>
      </c>
      <c r="F2" s="47" t="s">
        <v>5</v>
      </c>
      <c r="G2" s="47" t="s">
        <v>6</v>
      </c>
      <c r="H2" s="47" t="s">
        <v>7</v>
      </c>
      <c r="I2" s="78"/>
      <c r="K2" s="79" t="s">
        <v>499</v>
      </c>
    </row>
    <row r="3" spans="2:11" ht="30">
      <c r="B3" s="101" t="s">
        <v>571</v>
      </c>
      <c r="C3" s="98" t="s">
        <v>177</v>
      </c>
      <c r="D3" s="87" t="s">
        <v>178</v>
      </c>
      <c r="E3" s="101"/>
      <c r="F3" s="107"/>
      <c r="G3" s="107"/>
      <c r="H3" s="154" t="str">
        <f t="shared" ref="H3:H37" si="0">IF($F3="-","Rate Only",IF($G3="","",ROUNDUP($F3*$G3,2)))</f>
        <v/>
      </c>
      <c r="I3" s="85"/>
      <c r="K3" s="79"/>
    </row>
    <row r="4" spans="2:11" ht="25" customHeight="1">
      <c r="B4" s="55"/>
      <c r="C4" s="55"/>
      <c r="D4" s="87"/>
      <c r="E4" s="55"/>
      <c r="F4" s="90"/>
      <c r="G4" s="90"/>
      <c r="H4" s="90" t="str">
        <f t="shared" si="0"/>
        <v/>
      </c>
    </row>
    <row r="5" spans="2:11" ht="25" customHeight="1">
      <c r="B5" s="55"/>
      <c r="C5" s="55" t="s">
        <v>181</v>
      </c>
      <c r="D5" s="87" t="s">
        <v>180</v>
      </c>
      <c r="E5" s="55"/>
      <c r="F5" s="90"/>
      <c r="G5" s="90"/>
      <c r="H5" s="90" t="str">
        <f t="shared" si="0"/>
        <v/>
      </c>
    </row>
    <row r="6" spans="2:11" ht="25" customHeight="1">
      <c r="B6" s="50" t="str">
        <f t="shared" ref="B6:B37" si="1">IF(K6="","","B"&amp;TEXT(ROUND(K6,3),"0.000"))</f>
        <v/>
      </c>
      <c r="C6" s="55"/>
      <c r="D6" s="87"/>
      <c r="E6" s="55"/>
      <c r="F6" s="90"/>
      <c r="G6" s="90"/>
      <c r="H6" s="90" t="str">
        <f t="shared" si="0"/>
        <v/>
      </c>
    </row>
    <row r="7" spans="2:11" ht="25" customHeight="1">
      <c r="B7" s="50" t="str">
        <f t="shared" si="1"/>
        <v/>
      </c>
      <c r="C7" s="55" t="s">
        <v>183</v>
      </c>
      <c r="D7" s="87" t="s">
        <v>184</v>
      </c>
      <c r="E7" s="55"/>
      <c r="F7" s="90"/>
      <c r="G7" s="90"/>
      <c r="H7" s="90" t="str">
        <f t="shared" si="0"/>
        <v/>
      </c>
    </row>
    <row r="8" spans="2:11" ht="25" customHeight="1">
      <c r="B8" s="50" t="str">
        <f t="shared" si="1"/>
        <v/>
      </c>
      <c r="C8" s="55"/>
      <c r="D8" s="87" t="s">
        <v>188</v>
      </c>
      <c r="E8" s="55"/>
      <c r="F8" s="90"/>
      <c r="G8" s="90"/>
      <c r="H8" s="90" t="str">
        <f t="shared" si="0"/>
        <v/>
      </c>
      <c r="K8" s="86" t="str">
        <f>IF(E8="","",MAX($K$5:K7)+0.001)</f>
        <v/>
      </c>
    </row>
    <row r="9" spans="2:11" ht="30">
      <c r="B9" s="50" t="str">
        <f t="shared" si="1"/>
        <v>B13.001</v>
      </c>
      <c r="C9" s="55"/>
      <c r="D9" s="89" t="s">
        <v>599</v>
      </c>
      <c r="E9" s="55" t="s">
        <v>187</v>
      </c>
      <c r="F9" s="90">
        <v>23</v>
      </c>
      <c r="G9" s="171"/>
      <c r="H9" s="90" t="str">
        <f t="shared" si="0"/>
        <v/>
      </c>
      <c r="I9" s="93"/>
      <c r="K9" s="86">
        <f>IF(E9="","",MAX($K$5:K8)+13.001)</f>
        <v>13.000999999999999</v>
      </c>
    </row>
    <row r="10" spans="2:11" ht="30">
      <c r="B10" s="50" t="str">
        <f t="shared" si="1"/>
        <v>B13.002</v>
      </c>
      <c r="C10" s="55"/>
      <c r="D10" s="89" t="s">
        <v>600</v>
      </c>
      <c r="E10" s="55" t="s">
        <v>187</v>
      </c>
      <c r="F10" s="90">
        <v>5</v>
      </c>
      <c r="G10" s="171"/>
      <c r="H10" s="90" t="str">
        <f t="shared" si="0"/>
        <v/>
      </c>
      <c r="I10" s="93"/>
      <c r="K10" s="86">
        <f>IF(E10="","",MAX($K$5:K9)+0.001)</f>
        <v>13.001999999999999</v>
      </c>
    </row>
    <row r="11" spans="2:11" ht="25" customHeight="1">
      <c r="B11" s="50" t="str">
        <f t="shared" si="1"/>
        <v/>
      </c>
      <c r="C11" s="55"/>
      <c r="D11" s="87" t="s">
        <v>195</v>
      </c>
      <c r="E11" s="55"/>
      <c r="F11" s="90"/>
      <c r="G11" s="90"/>
      <c r="H11" s="90" t="str">
        <f t="shared" si="0"/>
        <v/>
      </c>
      <c r="K11" s="86" t="str">
        <f>IF(E11="","",MAX($K$5:K10)+0.001)</f>
        <v/>
      </c>
    </row>
    <row r="12" spans="2:11" ht="25" customHeight="1">
      <c r="B12" s="50" t="str">
        <f t="shared" si="1"/>
        <v>B13.003</v>
      </c>
      <c r="C12" s="55"/>
      <c r="D12" s="89" t="s">
        <v>601</v>
      </c>
      <c r="E12" s="55" t="s">
        <v>187</v>
      </c>
      <c r="F12" s="90">
        <v>4</v>
      </c>
      <c r="G12" s="171"/>
      <c r="H12" s="90" t="str">
        <f t="shared" si="0"/>
        <v/>
      </c>
      <c r="I12" s="93"/>
      <c r="K12" s="86">
        <f>IF(E12="","",MAX($K$5:K11)+0.001)</f>
        <v>13.002999999999998</v>
      </c>
    </row>
    <row r="13" spans="2:11" ht="25" customHeight="1">
      <c r="B13" s="50" t="str">
        <f t="shared" si="1"/>
        <v/>
      </c>
      <c r="C13" s="55"/>
      <c r="D13" s="66"/>
      <c r="E13" s="55"/>
      <c r="F13" s="90"/>
      <c r="G13" s="90"/>
      <c r="H13" s="90" t="str">
        <f t="shared" si="0"/>
        <v/>
      </c>
      <c r="K13" s="86" t="str">
        <f>IF(E13="","",MAX($K$5:K12)+0.001)</f>
        <v/>
      </c>
    </row>
    <row r="14" spans="2:11" ht="25" customHeight="1">
      <c r="B14" s="50" t="str">
        <f t="shared" si="1"/>
        <v/>
      </c>
      <c r="C14" s="55" t="s">
        <v>190</v>
      </c>
      <c r="D14" s="87" t="s">
        <v>191</v>
      </c>
      <c r="E14" s="55"/>
      <c r="F14" s="90"/>
      <c r="G14" s="90"/>
      <c r="H14" s="90" t="str">
        <f t="shared" si="0"/>
        <v/>
      </c>
      <c r="K14" s="86" t="str">
        <f>IF(E14="","",MAX($K$5:K13)+0.001)</f>
        <v/>
      </c>
    </row>
    <row r="15" spans="2:11" ht="25" customHeight="1">
      <c r="B15" s="50" t="str">
        <f t="shared" si="1"/>
        <v/>
      </c>
      <c r="C15" s="55"/>
      <c r="D15" s="87" t="s">
        <v>185</v>
      </c>
      <c r="E15" s="55"/>
      <c r="F15" s="90"/>
      <c r="G15" s="90"/>
      <c r="H15" s="90" t="str">
        <f t="shared" si="0"/>
        <v/>
      </c>
      <c r="K15" s="86" t="str">
        <f>IF(E15="","",MAX($K$5:K14)+0.001)</f>
        <v/>
      </c>
    </row>
    <row r="16" spans="2:11" ht="25" customHeight="1">
      <c r="B16" s="50" t="str">
        <f t="shared" si="1"/>
        <v>B13.004</v>
      </c>
      <c r="C16" s="55"/>
      <c r="D16" s="89" t="s">
        <v>422</v>
      </c>
      <c r="E16" s="55" t="s">
        <v>187</v>
      </c>
      <c r="F16" s="90">
        <v>65</v>
      </c>
      <c r="G16" s="171"/>
      <c r="H16" s="90" t="str">
        <f t="shared" si="0"/>
        <v/>
      </c>
      <c r="I16" s="93"/>
      <c r="K16" s="86">
        <f>IF(E16="","",MAX($K$5:K15)+0.001)</f>
        <v>13.003999999999998</v>
      </c>
    </row>
    <row r="17" spans="2:11" ht="25" customHeight="1">
      <c r="B17" s="50" t="str">
        <f t="shared" si="1"/>
        <v/>
      </c>
      <c r="C17" s="55"/>
      <c r="D17" s="87" t="s">
        <v>192</v>
      </c>
      <c r="E17" s="55"/>
      <c r="F17" s="90"/>
      <c r="G17" s="90"/>
      <c r="H17" s="90" t="str">
        <f t="shared" si="0"/>
        <v/>
      </c>
      <c r="K17" s="86" t="str">
        <f>IF(E17="","",MAX($K$5:K16)+0.001)</f>
        <v/>
      </c>
    </row>
    <row r="18" spans="2:11" ht="25" customHeight="1">
      <c r="B18" s="50" t="str">
        <f t="shared" si="1"/>
        <v>B13.005</v>
      </c>
      <c r="C18" s="55"/>
      <c r="D18" s="89" t="s">
        <v>186</v>
      </c>
      <c r="E18" s="55" t="s">
        <v>187</v>
      </c>
      <c r="F18" s="90">
        <v>4025</v>
      </c>
      <c r="G18" s="171"/>
      <c r="H18" s="90" t="str">
        <f t="shared" si="0"/>
        <v/>
      </c>
      <c r="I18" s="93"/>
      <c r="K18" s="86">
        <f>IF(E18="","",MAX($K$5:K17)+0.001)</f>
        <v>13.004999999999997</v>
      </c>
    </row>
    <row r="19" spans="2:11" ht="30">
      <c r="B19" s="50" t="str">
        <f t="shared" si="1"/>
        <v>B13.006</v>
      </c>
      <c r="C19" s="55"/>
      <c r="D19" s="89" t="s">
        <v>602</v>
      </c>
      <c r="E19" s="55" t="s">
        <v>187</v>
      </c>
      <c r="F19" s="90">
        <v>56</v>
      </c>
      <c r="G19" s="171"/>
      <c r="H19" s="90" t="str">
        <f t="shared" si="0"/>
        <v/>
      </c>
      <c r="I19" s="93"/>
      <c r="K19" s="86">
        <f>IF(E19="","",MAX($K$5:K18)+0.001)</f>
        <v>13.005999999999997</v>
      </c>
    </row>
    <row r="20" spans="2:11" ht="25" customHeight="1">
      <c r="B20" s="50" t="str">
        <f t="shared" si="1"/>
        <v/>
      </c>
      <c r="C20" s="55"/>
      <c r="D20" s="87" t="s">
        <v>193</v>
      </c>
      <c r="E20" s="55"/>
      <c r="F20" s="90"/>
      <c r="G20" s="90"/>
      <c r="H20" s="90" t="str">
        <f t="shared" si="0"/>
        <v/>
      </c>
      <c r="K20" s="86" t="str">
        <f>IF(E20="","",MAX($K$5:K19)+0.001)</f>
        <v/>
      </c>
    </row>
    <row r="21" spans="2:11" ht="60">
      <c r="B21" s="50" t="str">
        <f t="shared" si="1"/>
        <v>B13.007</v>
      </c>
      <c r="C21" s="55"/>
      <c r="D21" s="89" t="s">
        <v>603</v>
      </c>
      <c r="E21" s="55" t="s">
        <v>187</v>
      </c>
      <c r="F21" s="90">
        <v>21</v>
      </c>
      <c r="G21" s="171"/>
      <c r="H21" s="90" t="str">
        <f t="shared" si="0"/>
        <v/>
      </c>
      <c r="I21" s="93"/>
      <c r="K21" s="86">
        <f>IF(E21="","",MAX($K$5:K20)+0.001)</f>
        <v>13.006999999999996</v>
      </c>
    </row>
    <row r="22" spans="2:11" ht="75">
      <c r="B22" s="50" t="str">
        <f t="shared" si="1"/>
        <v>B13.008</v>
      </c>
      <c r="C22" s="55"/>
      <c r="D22" s="89" t="s">
        <v>604</v>
      </c>
      <c r="E22" s="55" t="s">
        <v>187</v>
      </c>
      <c r="F22" s="90">
        <v>7</v>
      </c>
      <c r="G22" s="171"/>
      <c r="H22" s="90" t="str">
        <f t="shared" si="0"/>
        <v/>
      </c>
      <c r="I22" s="93"/>
      <c r="K22" s="86">
        <f>IF(E22="","",MAX($K$5:K21)+0.001)</f>
        <v>13.007999999999996</v>
      </c>
    </row>
    <row r="23" spans="2:11" ht="25" customHeight="1">
      <c r="B23" s="50" t="str">
        <f t="shared" si="1"/>
        <v/>
      </c>
      <c r="C23" s="55"/>
      <c r="D23" s="87" t="s">
        <v>605</v>
      </c>
      <c r="E23" s="55"/>
      <c r="F23" s="90"/>
      <c r="G23" s="90"/>
      <c r="H23" s="90" t="str">
        <f t="shared" si="0"/>
        <v/>
      </c>
      <c r="K23" s="86" t="str">
        <f>IF(E23="","",MAX($K$5:K22)+0.001)</f>
        <v/>
      </c>
    </row>
    <row r="24" spans="2:11" ht="60">
      <c r="B24" s="50" t="str">
        <f t="shared" si="1"/>
        <v>B13.009</v>
      </c>
      <c r="C24" s="55"/>
      <c r="D24" s="89" t="s">
        <v>606</v>
      </c>
      <c r="E24" s="55" t="s">
        <v>187</v>
      </c>
      <c r="F24" s="90">
        <v>1944</v>
      </c>
      <c r="G24" s="171"/>
      <c r="H24" s="90" t="str">
        <f t="shared" si="0"/>
        <v/>
      </c>
      <c r="I24" s="93"/>
      <c r="K24" s="86">
        <f>IF(E24="","",MAX($K$5:K23)+0.001)</f>
        <v>13.008999999999995</v>
      </c>
    </row>
    <row r="25" spans="2:11" ht="25" customHeight="1">
      <c r="B25" s="50" t="str">
        <f t="shared" si="1"/>
        <v/>
      </c>
      <c r="C25" s="55"/>
      <c r="D25" s="66"/>
      <c r="E25" s="55"/>
      <c r="F25" s="90"/>
      <c r="G25" s="171"/>
      <c r="H25" s="90" t="str">
        <f t="shared" si="0"/>
        <v/>
      </c>
      <c r="I25" s="93"/>
      <c r="K25" s="86" t="str">
        <f>IF(E25="","",MAX($K$5:K24)+0.001)</f>
        <v/>
      </c>
    </row>
    <row r="26" spans="2:11" ht="25" customHeight="1">
      <c r="B26" s="50" t="str">
        <f t="shared" si="1"/>
        <v/>
      </c>
      <c r="C26" s="55" t="s">
        <v>197</v>
      </c>
      <c r="D26" s="87" t="s">
        <v>198</v>
      </c>
      <c r="E26" s="55"/>
      <c r="F26" s="90"/>
      <c r="G26" s="90"/>
      <c r="H26" s="90" t="str">
        <f t="shared" si="0"/>
        <v/>
      </c>
      <c r="K26" s="86" t="str">
        <f>IF(E26="","",MAX($K$5:K25)+0.001)</f>
        <v/>
      </c>
    </row>
    <row r="27" spans="2:11" ht="30">
      <c r="B27" s="50" t="str">
        <f t="shared" si="1"/>
        <v>B13.010</v>
      </c>
      <c r="C27" s="55"/>
      <c r="D27" s="89" t="s">
        <v>199</v>
      </c>
      <c r="E27" s="55" t="s">
        <v>200</v>
      </c>
      <c r="F27" s="90">
        <v>220</v>
      </c>
      <c r="G27" s="171"/>
      <c r="H27" s="90" t="str">
        <f t="shared" si="0"/>
        <v/>
      </c>
      <c r="I27" s="93"/>
      <c r="K27" s="86">
        <f>IF(E27="","",MAX($K$5:K26)+0.001)</f>
        <v>13.009999999999994</v>
      </c>
    </row>
    <row r="28" spans="2:11" ht="30">
      <c r="B28" s="50" t="str">
        <f t="shared" si="1"/>
        <v>B13.011</v>
      </c>
      <c r="C28" s="55"/>
      <c r="D28" s="89" t="s">
        <v>607</v>
      </c>
      <c r="E28" s="55" t="s">
        <v>200</v>
      </c>
      <c r="F28" s="90">
        <v>462</v>
      </c>
      <c r="G28" s="171"/>
      <c r="H28" s="90" t="str">
        <f t="shared" si="0"/>
        <v/>
      </c>
      <c r="I28" s="93"/>
      <c r="K28" s="86">
        <f>IF(E28="","",MAX($K$5:K27)+0.001)</f>
        <v>13.010999999999994</v>
      </c>
    </row>
    <row r="29" spans="2:11" ht="25" customHeight="1">
      <c r="B29" s="50" t="str">
        <f t="shared" si="1"/>
        <v/>
      </c>
      <c r="C29" s="55"/>
      <c r="D29" s="66"/>
      <c r="E29" s="55"/>
      <c r="F29" s="90"/>
      <c r="G29" s="171"/>
      <c r="H29" s="90" t="str">
        <f t="shared" si="0"/>
        <v/>
      </c>
      <c r="I29" s="93"/>
      <c r="K29" s="86" t="str">
        <f>IF(E29="","",MAX($K$5:K28)+0.001)</f>
        <v/>
      </c>
    </row>
    <row r="30" spans="2:11" ht="25" customHeight="1">
      <c r="B30" s="50" t="str">
        <f t="shared" si="1"/>
        <v/>
      </c>
      <c r="C30" s="55" t="s">
        <v>403</v>
      </c>
      <c r="D30" s="87" t="s">
        <v>202</v>
      </c>
      <c r="E30" s="55"/>
      <c r="F30" s="90"/>
      <c r="G30" s="90"/>
      <c r="H30" s="90" t="str">
        <f t="shared" si="0"/>
        <v/>
      </c>
      <c r="K30" s="86" t="str">
        <f>IF(E30="","",MAX($K$5:K29)+0.001)</f>
        <v/>
      </c>
    </row>
    <row r="31" spans="2:11" ht="30">
      <c r="B31" s="50" t="str">
        <f t="shared" si="1"/>
        <v/>
      </c>
      <c r="C31" s="55"/>
      <c r="D31" s="87" t="s">
        <v>567</v>
      </c>
      <c r="E31" s="55"/>
      <c r="F31" s="90"/>
      <c r="G31" s="90"/>
      <c r="H31" s="90" t="str">
        <f t="shared" si="0"/>
        <v/>
      </c>
      <c r="K31" s="86" t="str">
        <f>IF(E31="","",MAX($K$5:K30)+0.001)</f>
        <v/>
      </c>
    </row>
    <row r="32" spans="2:11" ht="25" customHeight="1">
      <c r="B32" s="50" t="str">
        <f t="shared" si="1"/>
        <v>B13.012</v>
      </c>
      <c r="C32" s="55"/>
      <c r="D32" s="89" t="s">
        <v>608</v>
      </c>
      <c r="E32" s="55" t="s">
        <v>158</v>
      </c>
      <c r="F32" s="90">
        <v>5</v>
      </c>
      <c r="G32" s="171"/>
      <c r="H32" s="90" t="str">
        <f t="shared" si="0"/>
        <v/>
      </c>
      <c r="I32" s="93"/>
      <c r="K32" s="86">
        <f>IF(E32="","",MAX($K$5:K31)+0.001)</f>
        <v>13.011999999999993</v>
      </c>
    </row>
    <row r="33" spans="2:11" ht="25" customHeight="1">
      <c r="B33" s="50"/>
      <c r="C33" s="55"/>
      <c r="D33" s="89"/>
      <c r="E33" s="55"/>
      <c r="F33" s="90"/>
      <c r="G33" s="171"/>
      <c r="H33" s="90"/>
      <c r="I33" s="93"/>
      <c r="K33" s="86" t="str">
        <f>IF(E33="","",MAX($K$5:K32)+0.001)</f>
        <v/>
      </c>
    </row>
    <row r="34" spans="2:11" ht="25" customHeight="1">
      <c r="B34" s="50" t="str">
        <f t="shared" si="1"/>
        <v/>
      </c>
      <c r="C34" s="55" t="s">
        <v>216</v>
      </c>
      <c r="D34" s="87" t="s">
        <v>215</v>
      </c>
      <c r="E34" s="55"/>
      <c r="F34" s="90"/>
      <c r="G34" s="90"/>
      <c r="H34" s="90" t="str">
        <f t="shared" si="0"/>
        <v/>
      </c>
      <c r="K34" s="86" t="str">
        <f>IF(E34="","",MAX($K$5:K33)+0.001)</f>
        <v/>
      </c>
    </row>
    <row r="35" spans="2:11" ht="25" customHeight="1">
      <c r="B35" s="50" t="str">
        <f t="shared" si="1"/>
        <v/>
      </c>
      <c r="C35" s="55"/>
      <c r="D35" s="87"/>
      <c r="E35" s="55"/>
      <c r="F35" s="90"/>
      <c r="G35" s="90"/>
      <c r="H35" s="90" t="str">
        <f t="shared" si="0"/>
        <v/>
      </c>
      <c r="K35" s="86" t="str">
        <f>IF(E35="","",MAX($K$5:K34)+0.001)</f>
        <v/>
      </c>
    </row>
    <row r="36" spans="2:11" ht="25" customHeight="1">
      <c r="B36" s="50" t="str">
        <f t="shared" si="1"/>
        <v/>
      </c>
      <c r="C36" s="55" t="s">
        <v>12</v>
      </c>
      <c r="D36" s="87" t="s">
        <v>218</v>
      </c>
      <c r="E36" s="55"/>
      <c r="F36" s="90"/>
      <c r="G36" s="90"/>
      <c r="H36" s="90" t="str">
        <f t="shared" si="0"/>
        <v/>
      </c>
      <c r="K36" s="86" t="str">
        <f>IF(E36="","",MAX($K$5:K35)+0.001)</f>
        <v/>
      </c>
    </row>
    <row r="37" spans="2:11" ht="25" customHeight="1">
      <c r="B37" s="50" t="str">
        <f t="shared" si="1"/>
        <v>B13.013</v>
      </c>
      <c r="C37" s="55"/>
      <c r="D37" s="89" t="s">
        <v>219</v>
      </c>
      <c r="E37" s="55" t="s">
        <v>220</v>
      </c>
      <c r="F37" s="90">
        <v>29.150000000000002</v>
      </c>
      <c r="G37" s="171"/>
      <c r="H37" s="90" t="str">
        <f t="shared" si="0"/>
        <v/>
      </c>
      <c r="K37" s="86">
        <f>IF(E37="","",MAX($K$5:K36)+0.001)</f>
        <v>13.012999999999993</v>
      </c>
    </row>
    <row r="38" spans="2:11" ht="25" customHeight="1">
      <c r="B38" s="368" t="s">
        <v>62</v>
      </c>
      <c r="C38" s="368"/>
      <c r="D38" s="368"/>
      <c r="E38" s="368"/>
      <c r="F38" s="368"/>
      <c r="G38" s="368"/>
      <c r="H38" s="47">
        <f>SUM(H3:H37)</f>
        <v>0</v>
      </c>
      <c r="I38" s="96"/>
      <c r="K38" s="86" t="str">
        <f>IF(E38="","",MAX($K$5:K37)+0.001)</f>
        <v/>
      </c>
    </row>
    <row r="39" spans="2:11" s="44" customFormat="1" ht="25" customHeight="1">
      <c r="B39" s="45" t="s">
        <v>226</v>
      </c>
      <c r="C39" s="45" t="s">
        <v>2</v>
      </c>
      <c r="D39" s="45" t="s">
        <v>3</v>
      </c>
      <c r="E39" s="46" t="s">
        <v>4</v>
      </c>
      <c r="F39" s="47" t="s">
        <v>5</v>
      </c>
      <c r="G39" s="47" t="s">
        <v>6</v>
      </c>
      <c r="H39" s="47" t="s">
        <v>7</v>
      </c>
      <c r="I39" s="78"/>
      <c r="K39" s="79"/>
    </row>
    <row r="40" spans="2:11" ht="25" customHeight="1">
      <c r="B40" s="368" t="s">
        <v>64</v>
      </c>
      <c r="C40" s="368"/>
      <c r="D40" s="368"/>
      <c r="E40" s="368"/>
      <c r="F40" s="368"/>
      <c r="G40" s="368"/>
      <c r="H40" s="47">
        <f>H38</f>
        <v>0</v>
      </c>
      <c r="I40" s="96"/>
      <c r="K40" s="86" t="str">
        <f>IF(E40="","",MAX($K$5:K39)+0.001)</f>
        <v/>
      </c>
    </row>
    <row r="41" spans="2:11" ht="25" customHeight="1">
      <c r="B41" s="50" t="str">
        <f t="shared" ref="B41:B73" si="2">IF(K41="","","B"&amp;TEXT(ROUND(K41,3),"0.000"))</f>
        <v/>
      </c>
      <c r="C41" s="55"/>
      <c r="D41" s="87" t="s">
        <v>221</v>
      </c>
      <c r="E41" s="55"/>
      <c r="F41" s="90"/>
      <c r="G41" s="90"/>
      <c r="H41" s="90" t="str">
        <f t="shared" ref="H41:H73" si="3">IF($F41="-","Rate Only",IF($G41="","",ROUNDUP($F41*$G41,2)))</f>
        <v/>
      </c>
      <c r="K41" s="86" t="str">
        <f>IF(E41="","",MAX($K$5:K40)+0.001)</f>
        <v/>
      </c>
    </row>
    <row r="42" spans="2:11" ht="25" customHeight="1">
      <c r="B42" s="50" t="str">
        <f t="shared" si="2"/>
        <v>B13.014</v>
      </c>
      <c r="C42" s="55"/>
      <c r="D42" s="89" t="s">
        <v>219</v>
      </c>
      <c r="E42" s="55" t="s">
        <v>220</v>
      </c>
      <c r="F42" s="90">
        <v>29.150000000000002</v>
      </c>
      <c r="G42" s="171"/>
      <c r="H42" s="90" t="str">
        <f t="shared" si="3"/>
        <v/>
      </c>
      <c r="I42" s="93"/>
      <c r="K42" s="86">
        <f>IF(E42="","",MAX($K$5:K41)+0.001)</f>
        <v>13.013999999999992</v>
      </c>
    </row>
    <row r="43" spans="2:11" ht="25" customHeight="1">
      <c r="B43" s="50" t="str">
        <f t="shared" si="2"/>
        <v>B13.015</v>
      </c>
      <c r="C43" s="55"/>
      <c r="D43" s="89" t="s">
        <v>222</v>
      </c>
      <c r="E43" s="55" t="s">
        <v>220</v>
      </c>
      <c r="F43" s="90">
        <v>29.150000000000002</v>
      </c>
      <c r="G43" s="171"/>
      <c r="H43" s="90" t="str">
        <f t="shared" si="3"/>
        <v/>
      </c>
      <c r="I43" s="93"/>
      <c r="K43" s="86">
        <f>IF(E43="","",MAX($K$5:K42)+0.001)</f>
        <v>13.014999999999992</v>
      </c>
    </row>
    <row r="44" spans="2:11" ht="25" customHeight="1">
      <c r="B44" s="50" t="str">
        <f t="shared" si="2"/>
        <v>B13.016</v>
      </c>
      <c r="C44" s="55"/>
      <c r="D44" s="89" t="s">
        <v>223</v>
      </c>
      <c r="E44" s="55" t="s">
        <v>220</v>
      </c>
      <c r="F44" s="90">
        <v>29.150000000000002</v>
      </c>
      <c r="G44" s="171"/>
      <c r="H44" s="90" t="str">
        <f t="shared" si="3"/>
        <v/>
      </c>
      <c r="I44" s="93"/>
      <c r="K44" s="86">
        <f>IF(E44="","",MAX($K$5:K43)+0.001)</f>
        <v>13.015999999999991</v>
      </c>
    </row>
    <row r="45" spans="2:11" ht="25" customHeight="1">
      <c r="B45" s="50" t="str">
        <f t="shared" si="2"/>
        <v>B13.017</v>
      </c>
      <c r="C45" s="55"/>
      <c r="D45" s="89" t="s">
        <v>224</v>
      </c>
      <c r="E45" s="55" t="s">
        <v>220</v>
      </c>
      <c r="F45" s="90">
        <v>116.57000000000001</v>
      </c>
      <c r="G45" s="171"/>
      <c r="H45" s="90" t="str">
        <f t="shared" si="3"/>
        <v/>
      </c>
      <c r="I45" s="93"/>
      <c r="K45" s="86">
        <f>IF(E45="","",MAX($K$5:K44)+0.001)</f>
        <v>13.016999999999991</v>
      </c>
    </row>
    <row r="46" spans="2:11" ht="25" customHeight="1">
      <c r="B46" s="50" t="str">
        <f t="shared" si="2"/>
        <v>B13.018</v>
      </c>
      <c r="C46" s="55"/>
      <c r="D46" s="89" t="s">
        <v>225</v>
      </c>
      <c r="E46" s="55" t="s">
        <v>220</v>
      </c>
      <c r="F46" s="90">
        <v>29.150000000000002</v>
      </c>
      <c r="G46" s="171"/>
      <c r="H46" s="90" t="str">
        <f t="shared" si="3"/>
        <v/>
      </c>
      <c r="I46" s="93"/>
      <c r="K46" s="86">
        <f>IF(E46="","",MAX($K$5:K45)+0.001)</f>
        <v>13.01799999999999</v>
      </c>
    </row>
    <row r="47" spans="2:11" ht="25" customHeight="1">
      <c r="B47" s="50" t="str">
        <f t="shared" si="2"/>
        <v>B13.019</v>
      </c>
      <c r="C47" s="55"/>
      <c r="D47" s="89" t="s">
        <v>431</v>
      </c>
      <c r="E47" s="55" t="s">
        <v>220</v>
      </c>
      <c r="F47" s="90">
        <v>29.150000000000002</v>
      </c>
      <c r="G47" s="171"/>
      <c r="H47" s="90" t="str">
        <f t="shared" si="3"/>
        <v/>
      </c>
      <c r="I47" s="93"/>
      <c r="K47" s="86">
        <f>IF(E47="","",MAX($K$5:K46)+0.001)</f>
        <v>13.018999999999989</v>
      </c>
    </row>
    <row r="48" spans="2:11" ht="25" customHeight="1">
      <c r="B48" s="50" t="str">
        <f t="shared" si="2"/>
        <v/>
      </c>
      <c r="C48" s="55"/>
      <c r="D48" s="66"/>
      <c r="E48" s="55"/>
      <c r="F48" s="90"/>
      <c r="G48" s="90"/>
      <c r="H48" s="90" t="str">
        <f t="shared" si="3"/>
        <v/>
      </c>
      <c r="K48" s="86" t="str">
        <f>IF(E48="","",MAX($K$5:K47)+0.001)</f>
        <v/>
      </c>
    </row>
    <row r="49" spans="2:11" ht="25" customHeight="1">
      <c r="B49" s="50" t="str">
        <f t="shared" si="2"/>
        <v/>
      </c>
      <c r="C49" s="55" t="s">
        <v>231</v>
      </c>
      <c r="D49" s="87" t="s">
        <v>230</v>
      </c>
      <c r="E49" s="55"/>
      <c r="F49" s="90"/>
      <c r="G49" s="90"/>
      <c r="H49" s="90" t="str">
        <f t="shared" si="3"/>
        <v/>
      </c>
      <c r="K49" s="86" t="str">
        <f>IF(E49="","",MAX($K$5:K48)+0.001)</f>
        <v/>
      </c>
    </row>
    <row r="50" spans="2:11" ht="25" customHeight="1">
      <c r="B50" s="50" t="str">
        <f t="shared" si="2"/>
        <v/>
      </c>
      <c r="C50" s="55"/>
      <c r="D50" s="87"/>
      <c r="E50" s="55"/>
      <c r="F50" s="90"/>
      <c r="G50" s="90"/>
      <c r="H50" s="90" t="str">
        <f t="shared" si="3"/>
        <v/>
      </c>
      <c r="K50" s="86" t="str">
        <f>IF(E50="","",MAX($K$5:K49)+0.001)</f>
        <v/>
      </c>
    </row>
    <row r="51" spans="2:11" ht="25" customHeight="1">
      <c r="B51" s="50" t="str">
        <f t="shared" si="2"/>
        <v/>
      </c>
      <c r="C51" s="55" t="s">
        <v>61</v>
      </c>
      <c r="D51" s="87" t="s">
        <v>233</v>
      </c>
      <c r="E51" s="55"/>
      <c r="F51" s="90"/>
      <c r="G51" s="90"/>
      <c r="H51" s="90" t="str">
        <f t="shared" si="3"/>
        <v/>
      </c>
      <c r="K51" s="86" t="str">
        <f>IF(E51="","",MAX($K$5:K50)+0.001)</f>
        <v/>
      </c>
    </row>
    <row r="52" spans="2:11" ht="30">
      <c r="B52" s="50" t="str">
        <f t="shared" si="2"/>
        <v>B13.020</v>
      </c>
      <c r="C52" s="55"/>
      <c r="D52" s="89" t="s">
        <v>609</v>
      </c>
      <c r="E52" s="55" t="s">
        <v>164</v>
      </c>
      <c r="F52" s="90">
        <v>5</v>
      </c>
      <c r="G52" s="171"/>
      <c r="H52" s="90" t="str">
        <f t="shared" si="3"/>
        <v/>
      </c>
      <c r="I52" s="93"/>
      <c r="K52" s="86">
        <f>IF(E52="","",MAX($K$5:K51)+0.001)</f>
        <v>13.019999999999989</v>
      </c>
    </row>
    <row r="53" spans="2:11" ht="25" customHeight="1">
      <c r="B53" s="50" t="str">
        <f t="shared" si="2"/>
        <v/>
      </c>
      <c r="C53" s="55"/>
      <c r="D53" s="66"/>
      <c r="E53" s="55"/>
      <c r="F53" s="90"/>
      <c r="G53" s="90"/>
      <c r="H53" s="90" t="str">
        <f t="shared" si="3"/>
        <v/>
      </c>
      <c r="K53" s="86" t="str">
        <f>IF(E53="","",MAX($K$5:K52)+0.001)</f>
        <v/>
      </c>
    </row>
    <row r="54" spans="2:11" ht="25" customHeight="1">
      <c r="B54" s="50" t="str">
        <f t="shared" si="2"/>
        <v/>
      </c>
      <c r="C54" s="55" t="s">
        <v>65</v>
      </c>
      <c r="D54" s="87" t="s">
        <v>360</v>
      </c>
      <c r="E54" s="55"/>
      <c r="F54" s="90"/>
      <c r="G54" s="90"/>
      <c r="H54" s="90" t="str">
        <f t="shared" si="3"/>
        <v/>
      </c>
      <c r="K54" s="86" t="str">
        <f>IF(E54="","",MAX($K$5:K53)+0.001)</f>
        <v/>
      </c>
    </row>
    <row r="55" spans="2:11" ht="25" customHeight="1">
      <c r="B55" s="50" t="str">
        <f t="shared" si="2"/>
        <v>B13.021</v>
      </c>
      <c r="C55" s="55"/>
      <c r="D55" s="89" t="s">
        <v>236</v>
      </c>
      <c r="E55" s="55" t="s">
        <v>187</v>
      </c>
      <c r="F55" s="90">
        <v>1555</v>
      </c>
      <c r="G55" s="171"/>
      <c r="H55" s="90" t="str">
        <f t="shared" si="3"/>
        <v/>
      </c>
      <c r="I55" s="93"/>
      <c r="K55" s="86">
        <f>IF(E55="","",MAX($K$5:K54)+0.001)</f>
        <v>13.020999999999988</v>
      </c>
    </row>
    <row r="56" spans="2:11" ht="30">
      <c r="B56" s="50" t="str">
        <f t="shared" si="2"/>
        <v>B13.022</v>
      </c>
      <c r="C56" s="55"/>
      <c r="D56" s="89" t="s">
        <v>610</v>
      </c>
      <c r="E56" s="55" t="s">
        <v>187</v>
      </c>
      <c r="F56" s="90">
        <v>1555</v>
      </c>
      <c r="G56" s="171"/>
      <c r="H56" s="90" t="str">
        <f t="shared" si="3"/>
        <v/>
      </c>
      <c r="I56" s="93"/>
      <c r="K56" s="86">
        <f>IF(E56="","",MAX($K$5:K55)+0.001)</f>
        <v>13.021999999999988</v>
      </c>
    </row>
    <row r="57" spans="2:11" ht="25" customHeight="1">
      <c r="B57" s="50" t="str">
        <f t="shared" si="2"/>
        <v/>
      </c>
      <c r="C57" s="55"/>
      <c r="D57" s="66"/>
      <c r="E57" s="55"/>
      <c r="F57" s="90"/>
      <c r="G57" s="171"/>
      <c r="H57" s="90" t="str">
        <f t="shared" si="3"/>
        <v/>
      </c>
      <c r="I57" s="93"/>
      <c r="K57" s="86" t="str">
        <f>IF(E57="","",MAX($K$5:K56)+0.001)</f>
        <v/>
      </c>
    </row>
    <row r="58" spans="2:11" ht="30">
      <c r="B58" s="50" t="str">
        <f t="shared" si="2"/>
        <v/>
      </c>
      <c r="C58" s="55" t="s">
        <v>90</v>
      </c>
      <c r="D58" s="87" t="s">
        <v>237</v>
      </c>
      <c r="E58" s="55"/>
      <c r="F58" s="90"/>
      <c r="G58" s="90"/>
      <c r="H58" s="90" t="str">
        <f t="shared" si="3"/>
        <v/>
      </c>
      <c r="K58" s="86" t="str">
        <f>IF(E58="","",MAX($K$5:K57)+0.001)</f>
        <v/>
      </c>
    </row>
    <row r="59" spans="2:11" ht="25" customHeight="1">
      <c r="B59" s="50" t="str">
        <f t="shared" si="2"/>
        <v>B13.023</v>
      </c>
      <c r="C59" s="55"/>
      <c r="D59" s="89" t="s">
        <v>238</v>
      </c>
      <c r="E59" s="55" t="s">
        <v>164</v>
      </c>
      <c r="F59" s="90" t="s">
        <v>239</v>
      </c>
      <c r="G59" s="90"/>
      <c r="H59" s="90" t="str">
        <f t="shared" si="3"/>
        <v>Rate Only</v>
      </c>
      <c r="K59" s="86">
        <f>IF(E59="","",MAX($K$5:K58)+0.001)</f>
        <v>13.022999999999987</v>
      </c>
    </row>
    <row r="60" spans="2:11" ht="25" customHeight="1">
      <c r="B60" s="50" t="str">
        <f t="shared" si="2"/>
        <v/>
      </c>
      <c r="C60" s="55"/>
      <c r="D60" s="66"/>
      <c r="E60" s="55"/>
      <c r="F60" s="90"/>
      <c r="G60" s="90"/>
      <c r="H60" s="90" t="str">
        <f t="shared" si="3"/>
        <v/>
      </c>
      <c r="K60" s="86" t="str">
        <f>IF(E60="","",MAX($K$5:K59)+0.001)</f>
        <v/>
      </c>
    </row>
    <row r="61" spans="2:11" ht="30">
      <c r="B61" s="50" t="str">
        <f t="shared" si="2"/>
        <v/>
      </c>
      <c r="C61" s="55" t="s">
        <v>90</v>
      </c>
      <c r="D61" s="87" t="s">
        <v>240</v>
      </c>
      <c r="E61" s="55"/>
      <c r="F61" s="90"/>
      <c r="G61" s="90"/>
      <c r="H61" s="90" t="str">
        <f t="shared" si="3"/>
        <v/>
      </c>
      <c r="K61" s="86" t="str">
        <f>IF(E61="","",MAX($K$5:K60)+0.001)</f>
        <v/>
      </c>
    </row>
    <row r="62" spans="2:11" ht="25" customHeight="1">
      <c r="B62" s="50" t="str">
        <f t="shared" si="2"/>
        <v>B13.024</v>
      </c>
      <c r="C62" s="55"/>
      <c r="D62" s="89" t="s">
        <v>238</v>
      </c>
      <c r="E62" s="55" t="s">
        <v>164</v>
      </c>
      <c r="F62" s="90">
        <v>2429</v>
      </c>
      <c r="G62" s="171"/>
      <c r="H62" s="90" t="str">
        <f t="shared" si="3"/>
        <v/>
      </c>
      <c r="I62" s="93"/>
      <c r="K62" s="86">
        <f>IF(E62="","",MAX($K$5:K61)+0.001)</f>
        <v>13.023999999999987</v>
      </c>
    </row>
    <row r="63" spans="2:11" ht="25" customHeight="1">
      <c r="B63" s="50" t="str">
        <f t="shared" si="2"/>
        <v/>
      </c>
      <c r="C63" s="55"/>
      <c r="D63" s="66"/>
      <c r="E63" s="55"/>
      <c r="F63" s="90"/>
      <c r="G63" s="171"/>
      <c r="H63" s="90" t="str">
        <f t="shared" si="3"/>
        <v/>
      </c>
      <c r="I63" s="93"/>
      <c r="K63" s="86" t="str">
        <f>IF(E63="","",MAX($K$5:K62)+0.001)</f>
        <v/>
      </c>
    </row>
    <row r="64" spans="2:11" ht="25" customHeight="1">
      <c r="B64" s="50" t="str">
        <f t="shared" si="2"/>
        <v/>
      </c>
      <c r="C64" s="55" t="s">
        <v>92</v>
      </c>
      <c r="D64" s="87" t="s">
        <v>243</v>
      </c>
      <c r="E64" s="55"/>
      <c r="F64" s="90"/>
      <c r="G64" s="90"/>
      <c r="H64" s="90" t="str">
        <f t="shared" si="3"/>
        <v/>
      </c>
      <c r="K64" s="86" t="str">
        <f>IF(E64="","",MAX($K$5:K63)+0.001)</f>
        <v/>
      </c>
    </row>
    <row r="65" spans="2:11" ht="25" customHeight="1">
      <c r="B65" s="50" t="str">
        <f t="shared" si="2"/>
        <v/>
      </c>
      <c r="C65" s="55"/>
      <c r="D65" s="87" t="s">
        <v>244</v>
      </c>
      <c r="E65" s="55"/>
      <c r="F65" s="90"/>
      <c r="G65" s="90"/>
      <c r="H65" s="90" t="str">
        <f t="shared" si="3"/>
        <v/>
      </c>
      <c r="K65" s="86" t="str">
        <f>IF(E65="","",MAX($K$5:K64)+0.001)</f>
        <v/>
      </c>
    </row>
    <row r="66" spans="2:11" ht="25" customHeight="1">
      <c r="B66" s="50" t="str">
        <f t="shared" si="2"/>
        <v>B13.025</v>
      </c>
      <c r="C66" s="55"/>
      <c r="D66" s="89" t="s">
        <v>442</v>
      </c>
      <c r="E66" s="55" t="s">
        <v>187</v>
      </c>
      <c r="F66" s="90">
        <v>33</v>
      </c>
      <c r="G66" s="171"/>
      <c r="H66" s="90" t="str">
        <f t="shared" si="3"/>
        <v/>
      </c>
      <c r="I66" s="93"/>
      <c r="K66" s="86">
        <f>IF(E66="","",MAX($K$5:K65)+0.001)</f>
        <v>13.024999999999986</v>
      </c>
    </row>
    <row r="67" spans="2:11" ht="25" customHeight="1">
      <c r="B67" s="50" t="str">
        <f t="shared" si="2"/>
        <v>B13.026</v>
      </c>
      <c r="C67" s="55"/>
      <c r="D67" s="89" t="s">
        <v>611</v>
      </c>
      <c r="E67" s="55" t="s">
        <v>187</v>
      </c>
      <c r="F67" s="90">
        <v>33</v>
      </c>
      <c r="G67" s="171"/>
      <c r="H67" s="90" t="str">
        <f t="shared" si="3"/>
        <v/>
      </c>
      <c r="I67" s="93"/>
      <c r="K67" s="86">
        <f>IF(E67="","",MAX($K$5:K66)+0.001)</f>
        <v>13.025999999999986</v>
      </c>
    </row>
    <row r="68" spans="2:11" ht="25" customHeight="1">
      <c r="B68" s="50" t="str">
        <f t="shared" si="2"/>
        <v/>
      </c>
      <c r="C68" s="55"/>
      <c r="D68" s="66"/>
      <c r="E68" s="55"/>
      <c r="F68" s="90"/>
      <c r="G68" s="90"/>
      <c r="H68" s="90" t="str">
        <f t="shared" si="3"/>
        <v/>
      </c>
      <c r="K68" s="86" t="str">
        <f>IF(E68="","",MAX($K$5:K67)+0.001)</f>
        <v/>
      </c>
    </row>
    <row r="69" spans="2:11" ht="25" customHeight="1">
      <c r="B69" s="50" t="str">
        <f t="shared" si="2"/>
        <v/>
      </c>
      <c r="C69" s="55"/>
      <c r="D69" s="87" t="s">
        <v>246</v>
      </c>
      <c r="E69" s="55"/>
      <c r="F69" s="90"/>
      <c r="G69" s="90"/>
      <c r="H69" s="90" t="str">
        <f t="shared" si="3"/>
        <v/>
      </c>
      <c r="K69" s="86" t="str">
        <f>IF(E69="","",MAX($K$5:K68)+0.001)</f>
        <v/>
      </c>
    </row>
    <row r="70" spans="2:11" ht="25" customHeight="1">
      <c r="B70" s="50" t="str">
        <f t="shared" si="2"/>
        <v>B13.027</v>
      </c>
      <c r="C70" s="55"/>
      <c r="D70" s="89" t="s">
        <v>612</v>
      </c>
      <c r="E70" s="55" t="s">
        <v>187</v>
      </c>
      <c r="F70" s="90">
        <v>1870</v>
      </c>
      <c r="G70" s="171"/>
      <c r="H70" s="90" t="str">
        <f t="shared" si="3"/>
        <v/>
      </c>
      <c r="I70" s="93"/>
      <c r="K70" s="86">
        <f>IF(E70="","",MAX($K$5:K69)+0.001)</f>
        <v>13.026999999999985</v>
      </c>
    </row>
    <row r="71" spans="2:11" ht="25" customHeight="1">
      <c r="B71" s="50" t="str">
        <f t="shared" si="2"/>
        <v>B13.028</v>
      </c>
      <c r="C71" s="55"/>
      <c r="D71" s="89" t="s">
        <v>613</v>
      </c>
      <c r="E71" s="55" t="s">
        <v>187</v>
      </c>
      <c r="F71" s="90">
        <v>11</v>
      </c>
      <c r="G71" s="171"/>
      <c r="H71" s="90" t="str">
        <f t="shared" si="3"/>
        <v/>
      </c>
      <c r="I71" s="93"/>
      <c r="K71" s="86">
        <f>IF(E71="","",MAX($K$5:K70)+0.001)</f>
        <v>13.027999999999984</v>
      </c>
    </row>
    <row r="72" spans="2:11" ht="25" customHeight="1">
      <c r="B72" s="50" t="str">
        <f t="shared" si="2"/>
        <v>B13.029</v>
      </c>
      <c r="C72" s="55"/>
      <c r="D72" s="89" t="s">
        <v>614</v>
      </c>
      <c r="E72" s="55" t="s">
        <v>187</v>
      </c>
      <c r="F72" s="90">
        <v>1870</v>
      </c>
      <c r="G72" s="171"/>
      <c r="H72" s="90" t="str">
        <f t="shared" si="3"/>
        <v/>
      </c>
      <c r="I72" s="93"/>
      <c r="K72" s="86">
        <f>IF(E72="","",MAX($K$5:K71)+0.001)</f>
        <v>13.028999999999984</v>
      </c>
    </row>
    <row r="73" spans="2:11" ht="25" customHeight="1">
      <c r="B73" s="50" t="str">
        <f t="shared" si="2"/>
        <v>B13.030</v>
      </c>
      <c r="C73" s="55"/>
      <c r="D73" s="89" t="s">
        <v>615</v>
      </c>
      <c r="E73" s="55" t="s">
        <v>187</v>
      </c>
      <c r="F73" s="90">
        <v>1870</v>
      </c>
      <c r="G73" s="171"/>
      <c r="H73" s="90" t="str">
        <f t="shared" si="3"/>
        <v/>
      </c>
      <c r="I73" s="93"/>
      <c r="K73" s="86">
        <f>IF(E73="","",MAX($K$5:K72)+0.001)</f>
        <v>13.029999999999983</v>
      </c>
    </row>
    <row r="74" spans="2:11" ht="25" customHeight="1">
      <c r="B74" s="50"/>
      <c r="C74" s="55"/>
      <c r="D74" s="89"/>
      <c r="E74" s="55"/>
      <c r="F74" s="90"/>
      <c r="G74" s="171"/>
      <c r="H74" s="90"/>
      <c r="I74" s="93"/>
      <c r="K74" s="86" t="str">
        <f>IF(E74="","",MAX($K$5:K73)+0.001)</f>
        <v/>
      </c>
    </row>
    <row r="75" spans="2:11" ht="30">
      <c r="B75" s="50" t="str">
        <f>IF(K75="","","B"&amp;TEXT(ROUND(K75,3),"0.000"))</f>
        <v/>
      </c>
      <c r="C75" s="55" t="s">
        <v>253</v>
      </c>
      <c r="D75" s="136" t="s">
        <v>254</v>
      </c>
      <c r="E75" s="55"/>
      <c r="F75" s="90"/>
      <c r="G75" s="90"/>
      <c r="H75" s="90" t="str">
        <f>IF($F75="-","Rate Only",IF($G75="","",ROUNDUP($F75*$G75,2)))</f>
        <v/>
      </c>
      <c r="I75" s="93"/>
      <c r="K75" s="86" t="str">
        <f>IF(E75="","",MAX($K$5:K74)+0.001)</f>
        <v/>
      </c>
    </row>
    <row r="76" spans="2:11" ht="30">
      <c r="B76" s="50" t="str">
        <f>IF(K76="","","B"&amp;TEXT(ROUND(K76,3),"0.000"))</f>
        <v/>
      </c>
      <c r="C76" s="55"/>
      <c r="D76" s="136" t="s">
        <v>616</v>
      </c>
      <c r="E76" s="55"/>
      <c r="F76" s="90"/>
      <c r="G76" s="90"/>
      <c r="H76" s="90" t="str">
        <f>IF($F76="-","Rate Only",IF($G76="","",ROUNDUP($F76*$G76,2)))</f>
        <v/>
      </c>
      <c r="I76" s="93"/>
      <c r="K76" s="86" t="str">
        <f>IF(E76="","",MAX($K$5:K75)+0.001)</f>
        <v/>
      </c>
    </row>
    <row r="77" spans="2:11" ht="45">
      <c r="B77" s="50" t="str">
        <f>IF(K77="","","B"&amp;TEXT(ROUND(K77,3),"0.000"))</f>
        <v>B13.031</v>
      </c>
      <c r="C77" s="55"/>
      <c r="D77" s="137" t="s">
        <v>617</v>
      </c>
      <c r="E77" s="55" t="s">
        <v>187</v>
      </c>
      <c r="F77" s="90">
        <v>1870</v>
      </c>
      <c r="G77" s="171"/>
      <c r="H77" s="90" t="str">
        <f>IF($F77="-","Rate Only",IF($G77="","",ROUNDUP($F77*$G77,2)))</f>
        <v/>
      </c>
      <c r="I77" s="93"/>
      <c r="K77" s="86">
        <f>IF(E77="","",MAX($K$5:K76)+0.001)</f>
        <v>13.030999999999983</v>
      </c>
    </row>
    <row r="78" spans="2:11" ht="30">
      <c r="B78" s="50"/>
      <c r="C78" s="55"/>
      <c r="D78" s="136" t="s">
        <v>618</v>
      </c>
      <c r="E78" s="55"/>
      <c r="F78" s="90"/>
      <c r="G78" s="171"/>
      <c r="H78" s="90" t="str">
        <f>IF($F78="-","Rate Only",IF($G78="","",ROUNDUP($F78*$G78,2)))</f>
        <v/>
      </c>
      <c r="I78" s="93"/>
      <c r="K78" s="86" t="str">
        <f>IF(E78="","",MAX($K$5:K77)+0.001)</f>
        <v/>
      </c>
    </row>
    <row r="79" spans="2:11" ht="30">
      <c r="B79" s="50"/>
      <c r="C79" s="55"/>
      <c r="D79" s="89" t="s">
        <v>619</v>
      </c>
      <c r="E79" s="55" t="s">
        <v>158</v>
      </c>
      <c r="F79" s="90">
        <v>5</v>
      </c>
      <c r="G79" s="171"/>
      <c r="H79" s="90" t="str">
        <f>IF($F79="-","Rate Only",IF($G79="","",ROUNDUP($F79*$G79,2)))</f>
        <v/>
      </c>
      <c r="I79" s="93"/>
      <c r="K79" s="86">
        <f>IF(E79="","",MAX($K$5:K78)+0.001)</f>
        <v>13.031999999999982</v>
      </c>
    </row>
    <row r="80" spans="2:11" ht="25" customHeight="1">
      <c r="B80" s="382" t="s">
        <v>62</v>
      </c>
      <c r="C80" s="383"/>
      <c r="D80" s="383"/>
      <c r="E80" s="383"/>
      <c r="F80" s="383"/>
      <c r="G80" s="384"/>
      <c r="H80" s="47">
        <f>SUM(H40:H79)</f>
        <v>0</v>
      </c>
      <c r="I80" s="96"/>
      <c r="K80" s="86" t="str">
        <f>IF(E80="","",MAX($K$5:K79)+0.001)</f>
        <v/>
      </c>
    </row>
    <row r="81" spans="2:11" ht="25" customHeight="1">
      <c r="B81" s="45" t="s">
        <v>226</v>
      </c>
      <c r="C81" s="45" t="s">
        <v>2</v>
      </c>
      <c r="D81" s="45" t="s">
        <v>3</v>
      </c>
      <c r="E81" s="46" t="s">
        <v>4</v>
      </c>
      <c r="F81" s="47" t="s">
        <v>5</v>
      </c>
      <c r="G81" s="47" t="s">
        <v>6</v>
      </c>
      <c r="H81" s="47" t="s">
        <v>7</v>
      </c>
      <c r="I81" s="78"/>
    </row>
    <row r="82" spans="2:11" ht="25" customHeight="1">
      <c r="B82" s="382" t="s">
        <v>64</v>
      </c>
      <c r="C82" s="383"/>
      <c r="D82" s="383"/>
      <c r="E82" s="383"/>
      <c r="F82" s="383"/>
      <c r="G82" s="384"/>
      <c r="H82" s="47">
        <f>SUM(H80)</f>
        <v>0</v>
      </c>
      <c r="I82" s="96"/>
      <c r="K82" s="86" t="str">
        <f>IF(E82="","",MAX($K$5:K81)+0.001)</f>
        <v/>
      </c>
    </row>
    <row r="83" spans="2:11" ht="30">
      <c r="B83" s="50"/>
      <c r="C83" s="55"/>
      <c r="D83" s="136" t="s">
        <v>620</v>
      </c>
      <c r="E83" s="55"/>
      <c r="F83" s="90"/>
      <c r="G83" s="171"/>
      <c r="H83" s="90" t="str">
        <f t="shared" ref="H83:H116" si="4">IF($F83="-","Rate Only",IF($G83="","",ROUNDUP($F83*$G83,2)))</f>
        <v/>
      </c>
      <c r="I83" s="93"/>
      <c r="K83" s="86" t="str">
        <f>IF(E83="","",MAX($K$5:K82)+0.001)</f>
        <v/>
      </c>
    </row>
    <row r="84" spans="2:11" ht="30">
      <c r="B84" s="50"/>
      <c r="C84" s="55"/>
      <c r="D84" s="89" t="s">
        <v>619</v>
      </c>
      <c r="E84" s="55" t="s">
        <v>158</v>
      </c>
      <c r="F84" s="90">
        <v>5</v>
      </c>
      <c r="G84" s="171"/>
      <c r="H84" s="90" t="str">
        <f t="shared" si="4"/>
        <v/>
      </c>
      <c r="I84" s="93"/>
      <c r="K84" s="86">
        <f>IF(E84="","",MAX($K$5:K83)+0.001)</f>
        <v>13.032999999999982</v>
      </c>
    </row>
    <row r="85" spans="2:11" ht="25" customHeight="1">
      <c r="B85" s="50" t="str">
        <f t="shared" ref="B85:B102" si="5">IF(K85="","","B"&amp;TEXT(ROUND(K85,3),"0.000"))</f>
        <v/>
      </c>
      <c r="C85" s="55"/>
      <c r="D85" s="137"/>
      <c r="E85" s="55"/>
      <c r="F85" s="90"/>
      <c r="G85" s="90"/>
      <c r="H85" s="90" t="str">
        <f t="shared" si="4"/>
        <v/>
      </c>
      <c r="K85" s="86" t="str">
        <f>IF(E85="","",MAX($K$5:K84)+0.001)</f>
        <v/>
      </c>
    </row>
    <row r="86" spans="2:11" ht="45">
      <c r="B86" s="50" t="str">
        <f t="shared" si="5"/>
        <v/>
      </c>
      <c r="C86" s="55"/>
      <c r="D86" s="136" t="s">
        <v>621</v>
      </c>
      <c r="E86" s="55"/>
      <c r="F86" s="90"/>
      <c r="G86" s="90"/>
      <c r="H86" s="90" t="str">
        <f t="shared" si="4"/>
        <v/>
      </c>
      <c r="K86" s="86" t="str">
        <f>IF(E86="","",MAX($K$5:K85)+0.001)</f>
        <v/>
      </c>
    </row>
    <row r="87" spans="2:11" ht="45">
      <c r="B87" s="50" t="str">
        <f t="shared" si="5"/>
        <v>B13.034</v>
      </c>
      <c r="C87" s="55"/>
      <c r="D87" s="89" t="s">
        <v>622</v>
      </c>
      <c r="E87" s="55" t="s">
        <v>187</v>
      </c>
      <c r="F87" s="90">
        <v>242</v>
      </c>
      <c r="G87" s="171"/>
      <c r="H87" s="90" t="str">
        <f t="shared" si="4"/>
        <v/>
      </c>
      <c r="I87" s="93"/>
      <c r="K87" s="86">
        <f>IF(E87="","",MAX($K$5:K86)+0.001)</f>
        <v>13.033999999999981</v>
      </c>
    </row>
    <row r="88" spans="2:11" ht="25" customHeight="1">
      <c r="B88" s="50" t="str">
        <f t="shared" si="5"/>
        <v>B13.035</v>
      </c>
      <c r="C88" s="55"/>
      <c r="D88" s="89" t="s">
        <v>623</v>
      </c>
      <c r="E88" s="55" t="s">
        <v>187</v>
      </c>
      <c r="F88" s="90">
        <v>1980</v>
      </c>
      <c r="G88" s="171"/>
      <c r="H88" s="90" t="str">
        <f t="shared" si="4"/>
        <v/>
      </c>
      <c r="I88" s="93"/>
      <c r="K88" s="86">
        <f>IF(E88="","",MAX($K$5:K87)+0.001)</f>
        <v>13.034999999999981</v>
      </c>
    </row>
    <row r="89" spans="2:11" ht="25" customHeight="1">
      <c r="B89" s="50" t="str">
        <f t="shared" si="5"/>
        <v/>
      </c>
      <c r="C89" s="55"/>
      <c r="D89" s="66"/>
      <c r="E89" s="55"/>
      <c r="F89" s="90"/>
      <c r="G89" s="90"/>
      <c r="H89" s="90" t="str">
        <f t="shared" si="4"/>
        <v/>
      </c>
      <c r="I89" s="93"/>
      <c r="K89" s="86" t="str">
        <f>IF(E89="","",MAX($K$5:K88)+0.001)</f>
        <v/>
      </c>
    </row>
    <row r="90" spans="2:11" ht="75">
      <c r="B90" s="50" t="str">
        <f t="shared" si="5"/>
        <v/>
      </c>
      <c r="C90" s="55"/>
      <c r="D90" s="87" t="s">
        <v>624</v>
      </c>
      <c r="E90" s="55"/>
      <c r="F90" s="90"/>
      <c r="G90" s="90"/>
      <c r="H90" s="90" t="str">
        <f t="shared" si="4"/>
        <v/>
      </c>
      <c r="I90" s="93"/>
      <c r="K90" s="86" t="str">
        <f>IF(E90="","",MAX($K$5:K89)+0.001)</f>
        <v/>
      </c>
    </row>
    <row r="91" spans="2:11" ht="25" customHeight="1">
      <c r="B91" s="50" t="str">
        <f t="shared" si="5"/>
        <v>B13.036</v>
      </c>
      <c r="C91" s="55"/>
      <c r="D91" s="89" t="s">
        <v>625</v>
      </c>
      <c r="E91" s="55" t="s">
        <v>187</v>
      </c>
      <c r="F91" s="90">
        <v>55</v>
      </c>
      <c r="G91" s="171"/>
      <c r="H91" s="90" t="str">
        <f t="shared" si="4"/>
        <v/>
      </c>
      <c r="I91" s="93"/>
      <c r="K91" s="86">
        <f>IF(E91="","",MAX($K$5:K90)+0.001)</f>
        <v>13.03599999999998</v>
      </c>
    </row>
    <row r="92" spans="2:11" ht="25" customHeight="1">
      <c r="B92" s="50" t="str">
        <f t="shared" si="5"/>
        <v>B13.037</v>
      </c>
      <c r="C92" s="55"/>
      <c r="D92" s="89" t="s">
        <v>626</v>
      </c>
      <c r="E92" s="55" t="s">
        <v>187</v>
      </c>
      <c r="F92" s="90">
        <v>1980</v>
      </c>
      <c r="G92" s="171"/>
      <c r="H92" s="90" t="str">
        <f t="shared" si="4"/>
        <v/>
      </c>
      <c r="I92" s="93"/>
      <c r="K92" s="86">
        <f>IF(E92="","",MAX($K$5:K91)+0.001)</f>
        <v>13.036999999999979</v>
      </c>
    </row>
    <row r="93" spans="2:11" ht="25" customHeight="1">
      <c r="B93" s="50" t="str">
        <f t="shared" si="5"/>
        <v>B13.038</v>
      </c>
      <c r="C93" s="55"/>
      <c r="D93" s="89" t="s">
        <v>627</v>
      </c>
      <c r="E93" s="55" t="s">
        <v>187</v>
      </c>
      <c r="F93" s="90">
        <v>55</v>
      </c>
      <c r="G93" s="171"/>
      <c r="H93" s="90" t="str">
        <f t="shared" si="4"/>
        <v/>
      </c>
      <c r="I93" s="93"/>
      <c r="K93" s="86">
        <f>IF(E93="","",MAX($K$5:K92)+0.001)</f>
        <v>13.037999999999979</v>
      </c>
    </row>
    <row r="94" spans="2:11" ht="25" customHeight="1">
      <c r="B94" s="50" t="str">
        <f t="shared" si="5"/>
        <v/>
      </c>
      <c r="C94" s="55"/>
      <c r="D94" s="66"/>
      <c r="E94" s="55"/>
      <c r="F94" s="90"/>
      <c r="G94" s="90"/>
      <c r="H94" s="90" t="str">
        <f t="shared" si="4"/>
        <v/>
      </c>
      <c r="I94" s="93"/>
      <c r="K94" s="86" t="str">
        <f>IF(E94="","",MAX($K$5:K93)+0.001)</f>
        <v/>
      </c>
    </row>
    <row r="95" spans="2:11" ht="25" customHeight="1">
      <c r="B95" s="50" t="str">
        <f t="shared" si="5"/>
        <v/>
      </c>
      <c r="C95" s="55" t="s">
        <v>259</v>
      </c>
      <c r="D95" s="102" t="s">
        <v>260</v>
      </c>
      <c r="E95" s="55"/>
      <c r="F95" s="90"/>
      <c r="G95" s="90"/>
      <c r="H95" s="90" t="str">
        <f t="shared" si="4"/>
        <v/>
      </c>
      <c r="K95" s="86" t="str">
        <f>IF(E95="","",MAX($K$5:K94)+0.001)</f>
        <v/>
      </c>
    </row>
    <row r="96" spans="2:11" ht="25" customHeight="1">
      <c r="B96" s="50" t="str">
        <f t="shared" si="5"/>
        <v>B13.039</v>
      </c>
      <c r="C96" s="55"/>
      <c r="D96" s="89" t="s">
        <v>628</v>
      </c>
      <c r="E96" s="55" t="s">
        <v>14</v>
      </c>
      <c r="F96" s="90">
        <v>2</v>
      </c>
      <c r="G96" s="171"/>
      <c r="H96" s="90" t="str">
        <f t="shared" si="4"/>
        <v/>
      </c>
      <c r="I96" s="93"/>
      <c r="K96" s="86">
        <f>IF(E96="","",MAX($K$5:K95)+0.001)</f>
        <v>13.038999999999978</v>
      </c>
    </row>
    <row r="97" spans="2:11" ht="25" customHeight="1">
      <c r="B97" s="50" t="str">
        <f t="shared" si="5"/>
        <v/>
      </c>
      <c r="C97" s="55"/>
      <c r="D97" s="66"/>
      <c r="E97" s="55"/>
      <c r="F97" s="90"/>
      <c r="G97" s="90"/>
      <c r="H97" s="90" t="str">
        <f t="shared" si="4"/>
        <v/>
      </c>
      <c r="K97" s="86" t="str">
        <f>IF(E97="","",MAX($K$5:K96)+0.001)</f>
        <v/>
      </c>
    </row>
    <row r="98" spans="2:11" ht="30">
      <c r="B98" s="50" t="str">
        <f t="shared" si="5"/>
        <v/>
      </c>
      <c r="C98" s="55" t="s">
        <v>261</v>
      </c>
      <c r="D98" s="103" t="s">
        <v>262</v>
      </c>
      <c r="E98" s="55"/>
      <c r="F98" s="90"/>
      <c r="G98" s="90"/>
      <c r="H98" s="90" t="str">
        <f t="shared" si="4"/>
        <v/>
      </c>
      <c r="K98" s="86" t="str">
        <f>IF(E98="","",MAX($K$5:K97)+0.001)</f>
        <v/>
      </c>
    </row>
    <row r="99" spans="2:11" ht="25" customHeight="1">
      <c r="B99" s="50" t="str">
        <f t="shared" si="5"/>
        <v/>
      </c>
      <c r="C99" s="55"/>
      <c r="D99" s="103" t="s">
        <v>538</v>
      </c>
      <c r="E99" s="55"/>
      <c r="F99" s="90"/>
      <c r="G99" s="90"/>
      <c r="H99" s="90" t="str">
        <f t="shared" si="4"/>
        <v/>
      </c>
      <c r="K99" s="86" t="str">
        <f>IF(E99="","",MAX($K$5:K98)+0.001)</f>
        <v/>
      </c>
    </row>
    <row r="100" spans="2:11" ht="25" customHeight="1">
      <c r="B100" s="50" t="str">
        <f t="shared" si="5"/>
        <v>B13.040</v>
      </c>
      <c r="C100" s="55"/>
      <c r="D100" s="104" t="s">
        <v>629</v>
      </c>
      <c r="E100" s="55" t="s">
        <v>158</v>
      </c>
      <c r="F100" s="90">
        <v>20</v>
      </c>
      <c r="G100" s="171"/>
      <c r="H100" s="90" t="str">
        <f t="shared" si="4"/>
        <v/>
      </c>
      <c r="I100" s="93"/>
      <c r="K100" s="86">
        <f>IF(E100="","",MAX($K$5:K99)+0.001)</f>
        <v>13.039999999999978</v>
      </c>
    </row>
    <row r="101" spans="2:11" ht="25" customHeight="1">
      <c r="B101" s="50" t="str">
        <f t="shared" si="5"/>
        <v/>
      </c>
      <c r="C101" s="55"/>
      <c r="D101" s="103" t="s">
        <v>507</v>
      </c>
      <c r="E101" s="55"/>
      <c r="F101" s="90"/>
      <c r="G101" s="90"/>
      <c r="H101" s="90" t="str">
        <f t="shared" si="4"/>
        <v/>
      </c>
      <c r="K101" s="86" t="str">
        <f>IF(E101="","",MAX($K$5:K100)+0.001)</f>
        <v/>
      </c>
    </row>
    <row r="102" spans="2:11" ht="25" customHeight="1">
      <c r="B102" s="50" t="str">
        <f t="shared" si="5"/>
        <v>B13.041</v>
      </c>
      <c r="C102" s="55"/>
      <c r="D102" s="104" t="s">
        <v>629</v>
      </c>
      <c r="E102" s="55" t="s">
        <v>158</v>
      </c>
      <c r="F102" s="90">
        <v>10</v>
      </c>
      <c r="G102" s="171"/>
      <c r="H102" s="90" t="str">
        <f t="shared" si="4"/>
        <v/>
      </c>
      <c r="I102" s="93"/>
      <c r="K102" s="86">
        <f>IF(E102="","",MAX($K$5:K101)+0.001)</f>
        <v>13.040999999999977</v>
      </c>
    </row>
    <row r="103" spans="2:11" ht="25" customHeight="1">
      <c r="B103" s="50"/>
      <c r="C103" s="55"/>
      <c r="D103" s="104"/>
      <c r="E103" s="55"/>
      <c r="F103" s="90"/>
      <c r="G103" s="171"/>
      <c r="H103" s="90" t="str">
        <f t="shared" si="4"/>
        <v/>
      </c>
      <c r="I103" s="93"/>
      <c r="K103" s="86" t="str">
        <f>IF(E103="","",MAX($K$5:K102)+0.001)</f>
        <v/>
      </c>
    </row>
    <row r="104" spans="2:11" ht="30">
      <c r="B104" s="50"/>
      <c r="C104" s="98" t="s">
        <v>462</v>
      </c>
      <c r="D104" s="87" t="s">
        <v>273</v>
      </c>
      <c r="E104" s="55"/>
      <c r="F104" s="90"/>
      <c r="G104" s="171"/>
      <c r="H104" s="90" t="str">
        <f t="shared" si="4"/>
        <v/>
      </c>
      <c r="I104" s="93"/>
      <c r="K104" s="86" t="str">
        <f>IF(E104="","",MAX($K$5:K103)+0.001)</f>
        <v/>
      </c>
    </row>
    <row r="105" spans="2:11" ht="25" customHeight="1">
      <c r="B105" s="50"/>
      <c r="C105" s="55"/>
      <c r="D105" s="104"/>
      <c r="E105" s="55"/>
      <c r="F105" s="90"/>
      <c r="G105" s="171"/>
      <c r="H105" s="90" t="str">
        <f t="shared" si="4"/>
        <v/>
      </c>
      <c r="I105" s="93"/>
      <c r="K105" s="86" t="str">
        <f>IF(E105="","",MAX($K$5:K104)+0.001)</f>
        <v/>
      </c>
    </row>
    <row r="106" spans="2:11" ht="25" customHeight="1">
      <c r="B106" s="50" t="str">
        <f t="shared" ref="B106:B111" si="6">IF(K106="","","B"&amp;TEXT(ROUND(K106,3),"0.000"))</f>
        <v/>
      </c>
      <c r="C106" s="55" t="s">
        <v>274</v>
      </c>
      <c r="D106" s="87" t="s">
        <v>275</v>
      </c>
      <c r="E106" s="55"/>
      <c r="F106" s="90"/>
      <c r="G106" s="90"/>
      <c r="H106" s="90" t="str">
        <f t="shared" si="4"/>
        <v/>
      </c>
      <c r="K106" s="86" t="str">
        <f>IF(E106="","",MAX($K$5:K105)+0.001)</f>
        <v/>
      </c>
    </row>
    <row r="107" spans="2:11" ht="30">
      <c r="B107" s="50" t="str">
        <f t="shared" si="6"/>
        <v/>
      </c>
      <c r="C107" s="55"/>
      <c r="D107" s="87" t="s">
        <v>276</v>
      </c>
      <c r="E107" s="55"/>
      <c r="F107" s="90"/>
      <c r="G107" s="90"/>
      <c r="H107" s="90" t="str">
        <f t="shared" si="4"/>
        <v/>
      </c>
      <c r="K107" s="86" t="str">
        <f>IF(E107="","",MAX($K$5:K106)+0.001)</f>
        <v/>
      </c>
    </row>
    <row r="108" spans="2:11" ht="25" customHeight="1">
      <c r="B108" s="50" t="str">
        <f t="shared" si="6"/>
        <v/>
      </c>
      <c r="C108" s="55"/>
      <c r="D108" s="87" t="s">
        <v>277</v>
      </c>
      <c r="E108" s="55"/>
      <c r="F108" s="90"/>
      <c r="G108" s="90"/>
      <c r="H108" s="90" t="str">
        <f t="shared" si="4"/>
        <v/>
      </c>
      <c r="K108" s="86" t="str">
        <f>IF(E108="","",MAX($K$5:K107)+0.001)</f>
        <v/>
      </c>
    </row>
    <row r="109" spans="2:11" ht="25" customHeight="1">
      <c r="B109" s="50" t="str">
        <f t="shared" si="6"/>
        <v>B13.042</v>
      </c>
      <c r="C109" s="55"/>
      <c r="D109" s="89" t="s">
        <v>278</v>
      </c>
      <c r="E109" s="55" t="s">
        <v>200</v>
      </c>
      <c r="F109" s="90">
        <v>80</v>
      </c>
      <c r="G109" s="171"/>
      <c r="H109" s="90" t="str">
        <f t="shared" si="4"/>
        <v/>
      </c>
      <c r="I109" s="93"/>
      <c r="K109" s="86">
        <f>IF(E109="","",MAX($K$5:K108)+0.001)</f>
        <v>13.041999999999977</v>
      </c>
    </row>
    <row r="110" spans="2:11" ht="25" customHeight="1">
      <c r="B110" s="50" t="str">
        <f t="shared" si="6"/>
        <v>B13.043</v>
      </c>
      <c r="C110" s="55"/>
      <c r="D110" s="89" t="s">
        <v>630</v>
      </c>
      <c r="E110" s="55" t="s">
        <v>200</v>
      </c>
      <c r="F110" s="90">
        <v>11</v>
      </c>
      <c r="G110" s="171"/>
      <c r="H110" s="90" t="str">
        <f t="shared" si="4"/>
        <v/>
      </c>
      <c r="I110" s="93"/>
      <c r="K110" s="86">
        <f>IF(E110="","",MAX($K$5:K109)+0.001)</f>
        <v>13.042999999999976</v>
      </c>
    </row>
    <row r="111" spans="2:11" ht="25" customHeight="1">
      <c r="B111" s="50" t="str">
        <f t="shared" si="6"/>
        <v>B13.044</v>
      </c>
      <c r="C111" s="55"/>
      <c r="D111" s="89" t="s">
        <v>279</v>
      </c>
      <c r="E111" s="55" t="s">
        <v>158</v>
      </c>
      <c r="F111" s="90">
        <v>60</v>
      </c>
      <c r="G111" s="171"/>
      <c r="H111" s="90" t="str">
        <f t="shared" si="4"/>
        <v/>
      </c>
      <c r="I111" s="93"/>
      <c r="K111" s="86">
        <f>IF(E111="","",MAX($K$5:K110)+0.001)</f>
        <v>13.043999999999976</v>
      </c>
    </row>
    <row r="112" spans="2:11" ht="25" customHeight="1">
      <c r="B112" s="50"/>
      <c r="C112" s="55"/>
      <c r="D112" s="89"/>
      <c r="E112" s="55"/>
      <c r="F112" s="90"/>
      <c r="G112" s="171"/>
      <c r="H112" s="90"/>
      <c r="I112" s="93"/>
      <c r="K112" s="86" t="str">
        <f>IF(E112="","",MAX($K$5:K111)+0.001)</f>
        <v/>
      </c>
    </row>
    <row r="113" spans="2:11" ht="25" customHeight="1">
      <c r="B113" s="51" t="str">
        <f>IF(K113="","","B"&amp;TEXT(ROUND(K113,3),"0.000"))</f>
        <v/>
      </c>
      <c r="C113" s="101"/>
      <c r="D113" s="87" t="s">
        <v>280</v>
      </c>
      <c r="E113" s="101"/>
      <c r="F113" s="107"/>
      <c r="G113" s="107"/>
      <c r="H113" s="107" t="str">
        <f t="shared" si="4"/>
        <v/>
      </c>
      <c r="I113" s="93"/>
      <c r="K113" s="86" t="str">
        <f>IF(E113="","",MAX($K$5:K112)+0.001)</f>
        <v/>
      </c>
    </row>
    <row r="114" spans="2:11" ht="25" customHeight="1">
      <c r="B114" s="50" t="str">
        <f>IF(K114="","","B"&amp;TEXT(ROUND(K114,3),"0.000"))</f>
        <v>B13.045</v>
      </c>
      <c r="C114" s="55"/>
      <c r="D114" s="89" t="s">
        <v>281</v>
      </c>
      <c r="E114" s="55" t="s">
        <v>158</v>
      </c>
      <c r="F114" s="90">
        <v>11</v>
      </c>
      <c r="G114" s="171"/>
      <c r="H114" s="90" t="str">
        <f t="shared" si="4"/>
        <v/>
      </c>
      <c r="I114" s="93"/>
      <c r="K114" s="86">
        <f>IF(E114="","",MAX($K$5:K113)+0.001)</f>
        <v>13.044999999999975</v>
      </c>
    </row>
    <row r="115" spans="2:11" ht="25" customHeight="1">
      <c r="B115" s="50" t="str">
        <f>IF(K115="","","B"&amp;TEXT(ROUND(K115,3),"0.000"))</f>
        <v>B13.046</v>
      </c>
      <c r="C115" s="55"/>
      <c r="D115" s="89" t="s">
        <v>494</v>
      </c>
      <c r="E115" s="55" t="s">
        <v>158</v>
      </c>
      <c r="F115" s="90">
        <v>22</v>
      </c>
      <c r="G115" s="171"/>
      <c r="H115" s="90" t="str">
        <f t="shared" si="4"/>
        <v/>
      </c>
      <c r="I115" s="93"/>
      <c r="K115" s="86">
        <f>IF(E115="","",MAX($K$5:K114)+0.001)</f>
        <v>13.045999999999975</v>
      </c>
    </row>
    <row r="116" spans="2:11" ht="25" customHeight="1">
      <c r="B116" s="50" t="str">
        <f>IF(K116="","","B"&amp;TEXT(ROUND(K116,3),"0.000"))</f>
        <v>B13.047</v>
      </c>
      <c r="C116" s="55"/>
      <c r="D116" s="89" t="s">
        <v>579</v>
      </c>
      <c r="E116" s="55" t="s">
        <v>284</v>
      </c>
      <c r="F116" s="90">
        <v>60</v>
      </c>
      <c r="G116" s="171"/>
      <c r="H116" s="90" t="str">
        <f t="shared" si="4"/>
        <v/>
      </c>
      <c r="I116" s="93"/>
      <c r="K116" s="86">
        <f>IF(E116="","",MAX($K$5:K115)+0.001)</f>
        <v>13.046999999999974</v>
      </c>
    </row>
    <row r="117" spans="2:11" ht="25" customHeight="1">
      <c r="B117" s="50"/>
      <c r="C117" s="55"/>
      <c r="D117" s="89"/>
      <c r="E117" s="55"/>
      <c r="F117" s="90"/>
      <c r="G117" s="171"/>
      <c r="H117" s="90"/>
      <c r="I117" s="93"/>
      <c r="K117" s="86" t="str">
        <f>IF(E117="","",MAX($K$5:K116)+0.001)</f>
        <v/>
      </c>
    </row>
    <row r="118" spans="2:11" ht="25" customHeight="1">
      <c r="B118" s="50" t="str">
        <f>IF(K118="","","B"&amp;TEXT(ROUND(K118,3),"0.000"))</f>
        <v/>
      </c>
      <c r="C118" s="101" t="s">
        <v>631</v>
      </c>
      <c r="D118" s="87" t="s">
        <v>632</v>
      </c>
      <c r="E118" s="55"/>
      <c r="F118" s="90"/>
      <c r="G118" s="90"/>
      <c r="H118" s="90" t="str">
        <f>IF($F118="-","Rate Only",IF($G118="","",ROUNDUP($F118*$G118,2)))</f>
        <v/>
      </c>
      <c r="I118" s="93"/>
      <c r="K118" s="86" t="str">
        <f>IF(E118="","",MAX($K$5:K117)+0.001)</f>
        <v/>
      </c>
    </row>
    <row r="119" spans="2:11" ht="25" customHeight="1">
      <c r="B119" s="50" t="str">
        <f>IF(K119="","","B"&amp;TEXT(ROUND(K119,3),"0.000"))</f>
        <v>B13.048</v>
      </c>
      <c r="C119" s="101"/>
      <c r="D119" s="89" t="s">
        <v>633</v>
      </c>
      <c r="E119" s="55" t="s">
        <v>158</v>
      </c>
      <c r="F119" s="90">
        <v>27</v>
      </c>
      <c r="G119" s="90"/>
      <c r="H119" s="90" t="str">
        <f>IF($F119="-","Rate Only",IF($G119="","",ROUNDUP($F119*$G119,2)))</f>
        <v/>
      </c>
      <c r="I119" s="93"/>
      <c r="K119" s="86">
        <f>IF(E119="","",MAX($K$5:K118)+0.001)</f>
        <v>13.047999999999973</v>
      </c>
    </row>
    <row r="120" spans="2:11" ht="25" customHeight="1">
      <c r="B120" s="368" t="s">
        <v>62</v>
      </c>
      <c r="C120" s="369"/>
      <c r="D120" s="368"/>
      <c r="E120" s="368"/>
      <c r="F120" s="368"/>
      <c r="G120" s="368"/>
      <c r="H120" s="47">
        <f>SUM(H82:I119)</f>
        <v>0</v>
      </c>
      <c r="I120" s="96"/>
      <c r="K120" s="86" t="str">
        <f>IF(E120="","",MAX($K$5:K119)+0.001)</f>
        <v/>
      </c>
    </row>
    <row r="121" spans="2:11" ht="25" customHeight="1">
      <c r="B121" s="45" t="s">
        <v>226</v>
      </c>
      <c r="C121" s="45" t="s">
        <v>2</v>
      </c>
      <c r="D121" s="45" t="s">
        <v>3</v>
      </c>
      <c r="E121" s="46" t="s">
        <v>4</v>
      </c>
      <c r="F121" s="47" t="s">
        <v>5</v>
      </c>
      <c r="G121" s="47" t="s">
        <v>6</v>
      </c>
      <c r="H121" s="47" t="s">
        <v>7</v>
      </c>
      <c r="I121" s="78"/>
    </row>
    <row r="122" spans="2:11" ht="25" customHeight="1">
      <c r="B122" s="377" t="s">
        <v>64</v>
      </c>
      <c r="C122" s="378"/>
      <c r="D122" s="377"/>
      <c r="E122" s="377"/>
      <c r="F122" s="377"/>
      <c r="G122" s="377"/>
      <c r="H122" s="47">
        <f>H120</f>
        <v>0</v>
      </c>
      <c r="I122" s="96"/>
      <c r="K122" s="86" t="str">
        <f>IF(E122="","",MAX($K$5:K121)+0.001)</f>
        <v/>
      </c>
    </row>
    <row r="123" spans="2:11" ht="30">
      <c r="B123" s="98"/>
      <c r="C123" s="101" t="s">
        <v>285</v>
      </c>
      <c r="D123" s="87" t="s">
        <v>634</v>
      </c>
      <c r="E123" s="55"/>
      <c r="F123" s="90"/>
      <c r="G123" s="90"/>
      <c r="H123" s="90" t="str">
        <f t="shared" ref="H123:H170" si="7">IF($F123="-","Rate Only",IF($G123="","",ROUNDUP($F123*$G123,2)))</f>
        <v/>
      </c>
      <c r="K123" s="86" t="str">
        <f>IF(E123="","",MAX($K$5:K122)+0.001)</f>
        <v/>
      </c>
    </row>
    <row r="124" spans="2:11" ht="25" customHeight="1">
      <c r="B124" s="50" t="str">
        <f t="shared" ref="B124:B186" si="8">IF(K124="","","B"&amp;TEXT(ROUND(K124,3),"0.000"))</f>
        <v/>
      </c>
      <c r="C124" s="55"/>
      <c r="D124" s="87" t="s">
        <v>287</v>
      </c>
      <c r="E124" s="55"/>
      <c r="F124" s="90"/>
      <c r="G124" s="90"/>
      <c r="H124" s="90" t="str">
        <f t="shared" si="7"/>
        <v/>
      </c>
      <c r="K124" s="86" t="str">
        <f>IF(E124="","",MAX($K$5:K123)+0.001)</f>
        <v/>
      </c>
    </row>
    <row r="125" spans="2:11" ht="25" customHeight="1">
      <c r="B125" s="50" t="str">
        <f t="shared" si="8"/>
        <v>B13.049</v>
      </c>
      <c r="C125" s="101"/>
      <c r="D125" s="89" t="s">
        <v>580</v>
      </c>
      <c r="E125" s="55" t="s">
        <v>187</v>
      </c>
      <c r="F125" s="90">
        <v>33</v>
      </c>
      <c r="G125" s="171"/>
      <c r="H125" s="90" t="str">
        <f t="shared" si="7"/>
        <v/>
      </c>
      <c r="I125" s="93"/>
      <c r="K125" s="86">
        <f>IF(E125="","",MAX($K$5:K124)+0.001)</f>
        <v>13.048999999999973</v>
      </c>
    </row>
    <row r="126" spans="2:11" ht="25" customHeight="1">
      <c r="B126" s="50" t="str">
        <f t="shared" si="8"/>
        <v/>
      </c>
      <c r="C126" s="55"/>
      <c r="D126" s="87" t="s">
        <v>291</v>
      </c>
      <c r="E126" s="55"/>
      <c r="F126" s="90"/>
      <c r="G126" s="90"/>
      <c r="H126" s="90" t="str">
        <f t="shared" si="7"/>
        <v/>
      </c>
      <c r="K126" s="86" t="str">
        <f>IF(E126="","",MAX($K$5:K125)+0.001)</f>
        <v/>
      </c>
    </row>
    <row r="127" spans="2:11" ht="25" customHeight="1">
      <c r="B127" s="50" t="str">
        <f t="shared" si="8"/>
        <v/>
      </c>
      <c r="C127" s="101"/>
      <c r="D127" s="87" t="s">
        <v>292</v>
      </c>
      <c r="E127" s="55"/>
      <c r="F127" s="90"/>
      <c r="G127" s="90"/>
      <c r="H127" s="90" t="str">
        <f t="shared" si="7"/>
        <v/>
      </c>
      <c r="K127" s="86" t="str">
        <f>IF(E127="","",MAX($K$5:K126)+0.001)</f>
        <v/>
      </c>
    </row>
    <row r="128" spans="2:11" ht="25" customHeight="1">
      <c r="B128" s="50" t="str">
        <f t="shared" si="8"/>
        <v>B13.050</v>
      </c>
      <c r="C128" s="55"/>
      <c r="D128" s="89" t="s">
        <v>581</v>
      </c>
      <c r="E128" s="55" t="s">
        <v>200</v>
      </c>
      <c r="F128" s="90">
        <v>51</v>
      </c>
      <c r="G128" s="171"/>
      <c r="H128" s="90" t="str">
        <f t="shared" si="7"/>
        <v/>
      </c>
      <c r="I128" s="93"/>
      <c r="K128" s="86">
        <f>IF(E128="","",MAX($K$5:K127)+0.001)</f>
        <v>13.049999999999972</v>
      </c>
    </row>
    <row r="129" spans="2:11" ht="25" customHeight="1">
      <c r="B129" s="50"/>
      <c r="C129" s="55"/>
      <c r="D129" s="89"/>
      <c r="E129" s="55"/>
      <c r="F129" s="90"/>
      <c r="G129" s="171"/>
      <c r="H129" s="90" t="str">
        <f t="shared" si="7"/>
        <v/>
      </c>
      <c r="I129" s="93"/>
      <c r="K129" s="86" t="str">
        <f>IF(E129="","",MAX($K$5:K128)+0.001)</f>
        <v/>
      </c>
    </row>
    <row r="130" spans="2:11" ht="30">
      <c r="B130" s="50"/>
      <c r="C130" s="98" t="s">
        <v>303</v>
      </c>
      <c r="D130" s="87" t="s">
        <v>635</v>
      </c>
      <c r="E130" s="55"/>
      <c r="F130" s="90"/>
      <c r="G130" s="171"/>
      <c r="H130" s="90" t="str">
        <f t="shared" si="7"/>
        <v/>
      </c>
      <c r="I130" s="93"/>
      <c r="K130" s="86" t="str">
        <f>IF(E130="","",MAX($K$5:K129)+0.001)</f>
        <v/>
      </c>
    </row>
    <row r="131" spans="2:11" ht="25" customHeight="1">
      <c r="B131" s="50"/>
      <c r="C131" s="55"/>
      <c r="D131" s="89"/>
      <c r="E131" s="55"/>
      <c r="F131" s="90"/>
      <c r="G131" s="171"/>
      <c r="H131" s="90" t="str">
        <f t="shared" si="7"/>
        <v/>
      </c>
      <c r="I131" s="93"/>
      <c r="K131" s="86" t="str">
        <f>IF(E131="","",MAX($K$5:K130)+0.001)</f>
        <v/>
      </c>
    </row>
    <row r="132" spans="2:11" ht="25" customHeight="1">
      <c r="B132" s="50" t="str">
        <f t="shared" si="8"/>
        <v/>
      </c>
      <c r="C132" s="55" t="s">
        <v>15</v>
      </c>
      <c r="D132" s="87" t="s">
        <v>636</v>
      </c>
      <c r="E132" s="55"/>
      <c r="F132" s="90"/>
      <c r="G132" s="90"/>
      <c r="H132" s="90" t="str">
        <f t="shared" si="7"/>
        <v/>
      </c>
      <c r="I132" s="156"/>
      <c r="J132" s="156"/>
      <c r="K132" s="86" t="str">
        <f>IF(E132="","",MAX($K$5:K131)+0.001)</f>
        <v/>
      </c>
    </row>
    <row r="133" spans="2:11" ht="30">
      <c r="B133" s="50" t="str">
        <f t="shared" si="8"/>
        <v/>
      </c>
      <c r="C133" s="55" t="s">
        <v>637</v>
      </c>
      <c r="D133" s="87" t="s">
        <v>638</v>
      </c>
      <c r="E133" s="55"/>
      <c r="F133" s="90"/>
      <c r="H133" s="90" t="str">
        <f t="shared" si="7"/>
        <v/>
      </c>
      <c r="I133" s="157"/>
      <c r="J133" s="156"/>
      <c r="K133" s="86" t="str">
        <f>IF(E133="","",MAX($K$5:K132)+0.001)</f>
        <v/>
      </c>
    </row>
    <row r="134" spans="2:11" ht="15">
      <c r="B134" s="50" t="str">
        <f t="shared" si="8"/>
        <v/>
      </c>
      <c r="C134" s="55"/>
      <c r="D134" s="87" t="s">
        <v>639</v>
      </c>
      <c r="E134" s="55"/>
      <c r="F134" s="90"/>
      <c r="H134" s="90" t="str">
        <f t="shared" si="7"/>
        <v/>
      </c>
      <c r="I134" s="157"/>
      <c r="J134" s="156"/>
      <c r="K134" s="86" t="str">
        <f>IF(E134="","",MAX($K$5:K133)+0.001)</f>
        <v/>
      </c>
    </row>
    <row r="135" spans="2:11" ht="25" customHeight="1">
      <c r="B135" s="50" t="str">
        <f t="shared" si="8"/>
        <v>B13.051</v>
      </c>
      <c r="C135" s="55"/>
      <c r="D135" s="89" t="s">
        <v>640</v>
      </c>
      <c r="E135" s="55" t="s">
        <v>200</v>
      </c>
      <c r="F135" s="90">
        <v>18</v>
      </c>
      <c r="H135" s="90" t="str">
        <f t="shared" si="7"/>
        <v/>
      </c>
      <c r="I135" s="157"/>
      <c r="J135" s="156"/>
      <c r="K135" s="86">
        <f>IF(E135="","",MAX($K$5:K134)+0.001)</f>
        <v>13.050999999999972</v>
      </c>
    </row>
    <row r="136" spans="2:11" ht="25" customHeight="1">
      <c r="B136" s="50" t="str">
        <f t="shared" si="8"/>
        <v>B13.052</v>
      </c>
      <c r="C136" s="55"/>
      <c r="D136" s="89" t="s">
        <v>641</v>
      </c>
      <c r="E136" s="55" t="s">
        <v>200</v>
      </c>
      <c r="F136" s="90">
        <v>42</v>
      </c>
      <c r="H136" s="90" t="str">
        <f t="shared" si="7"/>
        <v/>
      </c>
      <c r="I136" s="157"/>
      <c r="J136" s="156"/>
      <c r="K136" s="86">
        <f>IF(E136="","",MAX($K$5:K135)+0.001)</f>
        <v>13.051999999999971</v>
      </c>
    </row>
    <row r="137" spans="2:11" ht="30">
      <c r="B137" s="50" t="str">
        <f t="shared" si="8"/>
        <v/>
      </c>
      <c r="C137" s="55"/>
      <c r="D137" s="87" t="s">
        <v>642</v>
      </c>
      <c r="E137" s="55"/>
      <c r="F137" s="90"/>
      <c r="H137" s="90" t="str">
        <f t="shared" si="7"/>
        <v/>
      </c>
      <c r="I137" s="93"/>
      <c r="K137" s="86" t="str">
        <f>IF(E137="","",MAX($K$5:K136)+0.001)</f>
        <v/>
      </c>
    </row>
    <row r="138" spans="2:11" ht="25" customHeight="1">
      <c r="B138" s="50" t="str">
        <f t="shared" si="8"/>
        <v>B13.053</v>
      </c>
      <c r="C138" s="55"/>
      <c r="D138" s="89" t="s">
        <v>640</v>
      </c>
      <c r="E138" s="55" t="s">
        <v>200</v>
      </c>
      <c r="F138" s="90">
        <v>125</v>
      </c>
      <c r="H138" s="90" t="str">
        <f t="shared" si="7"/>
        <v/>
      </c>
      <c r="I138" s="93"/>
      <c r="K138" s="86">
        <f>IF(E138="","",MAX($K$5:K137)+0.001)</f>
        <v>13.052999999999971</v>
      </c>
    </row>
    <row r="139" spans="2:11" ht="25" customHeight="1">
      <c r="B139" s="50" t="str">
        <f t="shared" si="8"/>
        <v>B13.054</v>
      </c>
      <c r="C139" s="55"/>
      <c r="D139" s="89" t="s">
        <v>641</v>
      </c>
      <c r="E139" s="55" t="s">
        <v>200</v>
      </c>
      <c r="F139" s="90">
        <v>292</v>
      </c>
      <c r="H139" s="90" t="str">
        <f t="shared" si="7"/>
        <v/>
      </c>
      <c r="I139" s="93"/>
      <c r="K139" s="86">
        <f>IF(E139="","",MAX($K$5:K138)+0.001)</f>
        <v>13.05399999999997</v>
      </c>
    </row>
    <row r="140" spans="2:11" ht="25" customHeight="1">
      <c r="B140" s="50"/>
      <c r="C140" s="55"/>
      <c r="D140" s="89"/>
      <c r="E140" s="55"/>
      <c r="F140" s="90"/>
      <c r="H140" s="90" t="str">
        <f t="shared" si="7"/>
        <v/>
      </c>
      <c r="I140" s="93"/>
      <c r="K140" s="86" t="str">
        <f>IF(E140="","",MAX($K$5:K139)+0.001)</f>
        <v/>
      </c>
    </row>
    <row r="141" spans="2:11" ht="30">
      <c r="B141" s="50"/>
      <c r="C141" s="98" t="s">
        <v>316</v>
      </c>
      <c r="D141" s="87" t="s">
        <v>317</v>
      </c>
      <c r="E141" s="55"/>
      <c r="F141" s="90"/>
      <c r="G141" s="171"/>
      <c r="H141" s="90" t="str">
        <f t="shared" si="7"/>
        <v/>
      </c>
      <c r="I141" s="93"/>
      <c r="K141" s="86" t="str">
        <f>IF(E141="","",MAX($K$5:K140)+0.001)</f>
        <v/>
      </c>
    </row>
    <row r="142" spans="2:11" ht="25" customHeight="1">
      <c r="B142" s="50"/>
      <c r="C142" s="55"/>
      <c r="D142" s="89"/>
      <c r="E142" s="55"/>
      <c r="F142" s="90"/>
      <c r="H142" s="90" t="str">
        <f t="shared" si="7"/>
        <v/>
      </c>
      <c r="I142" s="93"/>
      <c r="K142" s="86" t="str">
        <f>IF(E142="","",MAX($K$5:K141)+0.001)</f>
        <v/>
      </c>
    </row>
    <row r="143" spans="2:11" ht="25" customHeight="1">
      <c r="B143" s="50" t="str">
        <f t="shared" si="8"/>
        <v/>
      </c>
      <c r="C143" s="55" t="s">
        <v>183</v>
      </c>
      <c r="D143" s="97" t="s">
        <v>643</v>
      </c>
      <c r="E143" s="55"/>
      <c r="F143" s="90"/>
      <c r="H143" s="90" t="str">
        <f t="shared" si="7"/>
        <v/>
      </c>
      <c r="I143" s="93"/>
      <c r="K143" s="86" t="str">
        <f>IF(E143="","",MAX($K$5:K142)+0.001)</f>
        <v/>
      </c>
    </row>
    <row r="144" spans="2:11" ht="25" customHeight="1">
      <c r="B144" s="50" t="str">
        <f t="shared" si="8"/>
        <v>B13.055</v>
      </c>
      <c r="C144" s="55"/>
      <c r="D144" s="89" t="s">
        <v>319</v>
      </c>
      <c r="E144" s="55" t="s">
        <v>164</v>
      </c>
      <c r="F144" s="90">
        <v>22</v>
      </c>
      <c r="H144" s="90" t="str">
        <f t="shared" si="7"/>
        <v/>
      </c>
      <c r="I144" s="93"/>
      <c r="K144" s="86">
        <f>IF(E144="","",MAX($K$5:K143)+0.001)</f>
        <v>13.05499999999997</v>
      </c>
    </row>
    <row r="145" spans="2:11" ht="25" customHeight="1">
      <c r="B145" s="50" t="str">
        <f t="shared" si="8"/>
        <v>B13.056</v>
      </c>
      <c r="C145" s="55"/>
      <c r="D145" s="89" t="s">
        <v>320</v>
      </c>
      <c r="E145" s="55" t="s">
        <v>164</v>
      </c>
      <c r="F145" s="90">
        <v>22</v>
      </c>
      <c r="H145" s="90" t="str">
        <f t="shared" si="7"/>
        <v/>
      </c>
      <c r="I145" s="93"/>
      <c r="K145" s="86">
        <f>IF(E145="","",MAX($K$5:K144)+0.001)</f>
        <v>13.055999999999969</v>
      </c>
    </row>
    <row r="146" spans="2:11" ht="25" customHeight="1">
      <c r="B146" s="50" t="str">
        <f t="shared" si="8"/>
        <v/>
      </c>
      <c r="C146" s="55"/>
      <c r="D146" s="89"/>
      <c r="E146" s="55"/>
      <c r="F146" s="90"/>
      <c r="H146" s="90" t="str">
        <f t="shared" si="7"/>
        <v/>
      </c>
      <c r="I146" s="93"/>
      <c r="K146" s="86" t="str">
        <f>IF(E146="","",MAX($K$5:K145)+0.001)</f>
        <v/>
      </c>
    </row>
    <row r="147" spans="2:11" ht="25" customHeight="1">
      <c r="B147" s="50" t="str">
        <f t="shared" si="8"/>
        <v/>
      </c>
      <c r="C147" s="55" t="s">
        <v>190</v>
      </c>
      <c r="D147" s="97" t="s">
        <v>321</v>
      </c>
      <c r="E147" s="55"/>
      <c r="F147" s="90"/>
      <c r="H147" s="90" t="str">
        <f t="shared" si="7"/>
        <v/>
      </c>
      <c r="I147" s="93"/>
      <c r="K147" s="86" t="str">
        <f>IF(E147="","",MAX($K$5:K146)+0.001)</f>
        <v/>
      </c>
    </row>
    <row r="148" spans="2:11" ht="30">
      <c r="B148" s="50" t="str">
        <f t="shared" si="8"/>
        <v/>
      </c>
      <c r="C148" s="55" t="s">
        <v>644</v>
      </c>
      <c r="D148" s="97" t="s">
        <v>322</v>
      </c>
      <c r="E148" s="55"/>
      <c r="F148" s="90"/>
      <c r="H148" s="90" t="str">
        <f t="shared" si="7"/>
        <v/>
      </c>
      <c r="I148" s="93"/>
      <c r="K148" s="86" t="str">
        <f>IF(E148="","",MAX($K$5:K147)+0.001)</f>
        <v/>
      </c>
    </row>
    <row r="149" spans="2:11" ht="25" customHeight="1">
      <c r="B149" s="50" t="str">
        <f t="shared" si="8"/>
        <v>B13.057</v>
      </c>
      <c r="C149" s="55"/>
      <c r="D149" s="89" t="s">
        <v>323</v>
      </c>
      <c r="E149" s="55" t="s">
        <v>164</v>
      </c>
      <c r="F149" s="90">
        <v>22</v>
      </c>
      <c r="H149" s="90" t="str">
        <f t="shared" si="7"/>
        <v/>
      </c>
      <c r="I149" s="93"/>
      <c r="K149" s="86">
        <f>IF(E149="","",MAX($K$5:K148)+0.001)</f>
        <v>13.056999999999968</v>
      </c>
    </row>
    <row r="150" spans="2:11" ht="25" customHeight="1">
      <c r="B150" s="50" t="str">
        <f t="shared" si="8"/>
        <v>B13.058</v>
      </c>
      <c r="C150" s="55"/>
      <c r="D150" s="89" t="s">
        <v>324</v>
      </c>
      <c r="E150" s="55" t="s">
        <v>164</v>
      </c>
      <c r="F150" s="90">
        <v>22</v>
      </c>
      <c r="H150" s="90" t="str">
        <f t="shared" si="7"/>
        <v/>
      </c>
      <c r="I150" s="93"/>
      <c r="K150" s="86">
        <f>IF(E150="","",MAX($K$5:K149)+0.001)</f>
        <v>13.057999999999968</v>
      </c>
    </row>
    <row r="151" spans="2:11" ht="25" customHeight="1">
      <c r="B151" s="50" t="str">
        <f t="shared" si="8"/>
        <v/>
      </c>
      <c r="C151" s="55" t="s">
        <v>645</v>
      </c>
      <c r="D151" s="97" t="s">
        <v>325</v>
      </c>
      <c r="E151" s="55"/>
      <c r="F151" s="90"/>
      <c r="H151" s="90" t="str">
        <f t="shared" si="7"/>
        <v/>
      </c>
      <c r="I151" s="93"/>
      <c r="K151" s="86" t="str">
        <f>IF(E151="","",MAX($K$5:K150)+0.001)</f>
        <v/>
      </c>
    </row>
    <row r="152" spans="2:11" ht="25" customHeight="1">
      <c r="B152" s="50" t="str">
        <f t="shared" si="8"/>
        <v>B13.059</v>
      </c>
      <c r="C152" s="55"/>
      <c r="D152" s="89" t="s">
        <v>323</v>
      </c>
      <c r="E152" s="55" t="s">
        <v>164</v>
      </c>
      <c r="F152" s="90">
        <v>5</v>
      </c>
      <c r="H152" s="90" t="str">
        <f t="shared" si="7"/>
        <v/>
      </c>
      <c r="I152" s="93"/>
      <c r="K152" s="86">
        <f>IF(E152="","",MAX($K$5:K151)+0.001)</f>
        <v>13.058999999999967</v>
      </c>
    </row>
    <row r="153" spans="2:11" ht="25" customHeight="1">
      <c r="B153" s="50" t="str">
        <f t="shared" si="8"/>
        <v>B13.060</v>
      </c>
      <c r="C153" s="55"/>
      <c r="D153" s="89" t="s">
        <v>326</v>
      </c>
      <c r="E153" s="55" t="s">
        <v>164</v>
      </c>
      <c r="F153" s="90">
        <v>5</v>
      </c>
      <c r="H153" s="90" t="str">
        <f t="shared" si="7"/>
        <v/>
      </c>
      <c r="I153" s="93"/>
      <c r="K153" s="86">
        <f>IF(E153="","",MAX($K$5:K152)+0.001)</f>
        <v>13.059999999999967</v>
      </c>
    </row>
    <row r="154" spans="2:11" ht="25" customHeight="1">
      <c r="B154" s="50"/>
      <c r="C154" s="55"/>
      <c r="D154" s="89"/>
      <c r="E154" s="55"/>
      <c r="F154" s="90"/>
      <c r="H154" s="90"/>
      <c r="I154" s="93"/>
      <c r="K154" s="86" t="str">
        <f>IF(E154="","",MAX($K$5:K153)+0.001)</f>
        <v/>
      </c>
    </row>
    <row r="155" spans="2:11" ht="25" customHeight="1">
      <c r="B155" s="50" t="str">
        <f>IF(K155="","","B"&amp;TEXT(ROUND(K155,3),"0.000"))</f>
        <v>B13.061</v>
      </c>
      <c r="C155" s="55" t="s">
        <v>646</v>
      </c>
      <c r="D155" s="87" t="s">
        <v>647</v>
      </c>
      <c r="E155" s="55" t="s">
        <v>164</v>
      </c>
      <c r="F155" s="90">
        <v>2</v>
      </c>
      <c r="H155" s="90" t="str">
        <f t="shared" si="7"/>
        <v/>
      </c>
      <c r="I155" s="93"/>
      <c r="K155" s="86">
        <f>IF(E155="","",MAX($K$5:K154)+0.001)</f>
        <v>13.060999999999966</v>
      </c>
    </row>
    <row r="156" spans="2:11" ht="25" customHeight="1">
      <c r="B156" s="50"/>
      <c r="C156" s="55"/>
      <c r="D156" s="87"/>
      <c r="E156" s="55"/>
      <c r="F156" s="90"/>
      <c r="H156" s="90"/>
      <c r="I156" s="93"/>
      <c r="K156" s="86" t="str">
        <f>IF(E156="","",MAX($K$5:K155)+0.001)</f>
        <v/>
      </c>
    </row>
    <row r="157" spans="2:11" ht="30">
      <c r="B157" s="50" t="str">
        <f t="shared" ref="B157:B162" si="9">IF(K157="","","B"&amp;TEXT(ROUND(K157,3),"0.000"))</f>
        <v/>
      </c>
      <c r="C157" s="98" t="s">
        <v>389</v>
      </c>
      <c r="D157" s="87" t="s">
        <v>390</v>
      </c>
      <c r="E157" s="55"/>
      <c r="F157" s="90"/>
      <c r="H157" s="90" t="str">
        <f t="shared" si="7"/>
        <v/>
      </c>
      <c r="I157" s="93"/>
      <c r="K157" s="86" t="str">
        <f>IF(E157="","",MAX($K$5:K156)+0.001)</f>
        <v/>
      </c>
    </row>
    <row r="158" spans="2:11" ht="25" customHeight="1">
      <c r="B158" s="50" t="str">
        <f t="shared" si="9"/>
        <v/>
      </c>
      <c r="C158" s="55"/>
      <c r="D158" s="66"/>
      <c r="E158" s="55"/>
      <c r="F158" s="90"/>
      <c r="H158" s="90" t="str">
        <f t="shared" si="7"/>
        <v/>
      </c>
      <c r="I158" s="93"/>
      <c r="K158" s="86" t="str">
        <f>IF(E158="","",MAX($K$5:K157)+0.001)</f>
        <v/>
      </c>
    </row>
    <row r="159" spans="2:11" ht="25" customHeight="1">
      <c r="B159" s="50" t="str">
        <f t="shared" si="9"/>
        <v/>
      </c>
      <c r="C159" s="55" t="s">
        <v>183</v>
      </c>
      <c r="D159" s="87" t="s">
        <v>648</v>
      </c>
      <c r="E159" s="55"/>
      <c r="F159" s="90"/>
      <c r="H159" s="90" t="str">
        <f t="shared" si="7"/>
        <v/>
      </c>
      <c r="I159" s="93"/>
      <c r="K159" s="86" t="str">
        <f>IF(E159="","",MAX($K$5:K158)+0.001)</f>
        <v/>
      </c>
    </row>
    <row r="160" spans="2:11" ht="25" customHeight="1">
      <c r="B160" s="50" t="str">
        <f t="shared" si="9"/>
        <v/>
      </c>
      <c r="C160" s="55"/>
      <c r="D160" s="87" t="s">
        <v>649</v>
      </c>
      <c r="E160" s="55"/>
      <c r="F160" s="90"/>
      <c r="H160" s="90" t="str">
        <f t="shared" si="7"/>
        <v/>
      </c>
      <c r="I160" s="93"/>
      <c r="K160" s="86" t="str">
        <f>IF(E160="","",MAX($K$5:K159)+0.001)</f>
        <v/>
      </c>
    </row>
    <row r="161" spans="2:11" ht="25" customHeight="1">
      <c r="B161" s="50" t="str">
        <f t="shared" si="9"/>
        <v>B13.062</v>
      </c>
      <c r="C161" s="55"/>
      <c r="D161" s="89" t="s">
        <v>650</v>
      </c>
      <c r="E161" s="55" t="s">
        <v>200</v>
      </c>
      <c r="F161" s="90">
        <v>27</v>
      </c>
      <c r="H161" s="90" t="str">
        <f t="shared" si="7"/>
        <v/>
      </c>
      <c r="I161" s="93"/>
      <c r="K161" s="86">
        <f>IF(E161="","",MAX($K$5:K160)+0.001)</f>
        <v>13.061999999999966</v>
      </c>
    </row>
    <row r="162" spans="2:11" ht="25" customHeight="1">
      <c r="B162" s="50" t="str">
        <f t="shared" si="9"/>
        <v>B13.063</v>
      </c>
      <c r="C162" s="55"/>
      <c r="D162" s="89" t="s">
        <v>651</v>
      </c>
      <c r="E162" s="55" t="s">
        <v>200</v>
      </c>
      <c r="F162" s="90">
        <v>112</v>
      </c>
      <c r="H162" s="90" t="str">
        <f t="shared" si="7"/>
        <v/>
      </c>
      <c r="I162" s="93"/>
      <c r="K162" s="86">
        <f>IF(E162="","",MAX($K$5:K161)+0.001)</f>
        <v>13.062999999999965</v>
      </c>
    </row>
    <row r="163" spans="2:11" ht="25" customHeight="1">
      <c r="B163" s="368" t="s">
        <v>62</v>
      </c>
      <c r="C163" s="369"/>
      <c r="D163" s="368"/>
      <c r="E163" s="368"/>
      <c r="F163" s="368"/>
      <c r="G163" s="368"/>
      <c r="H163" s="47">
        <f>SUM(H122:I162)</f>
        <v>0</v>
      </c>
      <c r="I163" s="96"/>
      <c r="K163" s="86" t="str">
        <f>IF(E163="","",MAX($K$5:K162)+0.001)</f>
        <v/>
      </c>
    </row>
    <row r="164" spans="2:11" ht="25" customHeight="1">
      <c r="B164" s="45" t="s">
        <v>226</v>
      </c>
      <c r="C164" s="45" t="s">
        <v>2</v>
      </c>
      <c r="D164" s="45" t="s">
        <v>3</v>
      </c>
      <c r="E164" s="46" t="s">
        <v>4</v>
      </c>
      <c r="F164" s="47" t="s">
        <v>5</v>
      </c>
      <c r="G164" s="47" t="s">
        <v>6</v>
      </c>
      <c r="H164" s="47" t="s">
        <v>7</v>
      </c>
      <c r="I164" s="78"/>
    </row>
    <row r="165" spans="2:11" ht="25" customHeight="1">
      <c r="B165" s="377" t="s">
        <v>64</v>
      </c>
      <c r="C165" s="378"/>
      <c r="D165" s="377"/>
      <c r="E165" s="377"/>
      <c r="F165" s="377"/>
      <c r="G165" s="377"/>
      <c r="H165" s="47">
        <f>H163</f>
        <v>0</v>
      </c>
      <c r="I165" s="96"/>
      <c r="K165" s="86" t="str">
        <f>IF(E165="","",MAX($K$5:K164)+0.001)</f>
        <v/>
      </c>
    </row>
    <row r="166" spans="2:11" ht="25" customHeight="1">
      <c r="B166" s="50" t="str">
        <f t="shared" si="8"/>
        <v>B13.064</v>
      </c>
      <c r="C166" s="55"/>
      <c r="D166" s="89" t="s">
        <v>652</v>
      </c>
      <c r="E166" s="55" t="s">
        <v>200</v>
      </c>
      <c r="F166" s="90">
        <v>77</v>
      </c>
      <c r="H166" s="90" t="str">
        <f t="shared" si="7"/>
        <v/>
      </c>
      <c r="I166" s="93"/>
      <c r="K166" s="86">
        <f>IF(E166="","",MAX($K$5:K165)+0.001)</f>
        <v>13.063999999999965</v>
      </c>
    </row>
    <row r="167" spans="2:11" ht="25" customHeight="1">
      <c r="B167" s="50" t="str">
        <f t="shared" si="8"/>
        <v/>
      </c>
      <c r="C167" s="55"/>
      <c r="D167" s="87"/>
      <c r="E167" s="55"/>
      <c r="F167" s="90"/>
      <c r="H167" s="90" t="str">
        <f t="shared" si="7"/>
        <v/>
      </c>
      <c r="K167" s="86" t="str">
        <f>IF(E167="","",MAX($K$5:K166)+0.001)</f>
        <v/>
      </c>
    </row>
    <row r="168" spans="2:11" ht="45">
      <c r="B168" s="50" t="str">
        <f t="shared" si="8"/>
        <v/>
      </c>
      <c r="C168" s="55" t="s">
        <v>190</v>
      </c>
      <c r="D168" s="87" t="s">
        <v>653</v>
      </c>
      <c r="E168" s="55"/>
      <c r="F168" s="90"/>
      <c r="H168" s="90" t="str">
        <f t="shared" si="7"/>
        <v/>
      </c>
      <c r="K168" s="86" t="str">
        <f>IF(E168="","",MAX($K$5:K167)+0.001)</f>
        <v/>
      </c>
    </row>
    <row r="169" spans="2:11" ht="25" customHeight="1">
      <c r="B169" s="50" t="str">
        <f t="shared" si="8"/>
        <v/>
      </c>
      <c r="C169" s="55"/>
      <c r="D169" s="87" t="s">
        <v>654</v>
      </c>
      <c r="E169" s="55"/>
      <c r="F169" s="90"/>
      <c r="H169" s="90" t="str">
        <f t="shared" si="7"/>
        <v/>
      </c>
      <c r="K169" s="86" t="str">
        <f>IF(E169="","",MAX($K$5:K168)+0.001)</f>
        <v/>
      </c>
    </row>
    <row r="170" spans="2:11" ht="25" customHeight="1">
      <c r="B170" s="50" t="str">
        <f t="shared" si="8"/>
        <v>B13.065</v>
      </c>
      <c r="C170" s="55"/>
      <c r="D170" s="89" t="s">
        <v>651</v>
      </c>
      <c r="E170" s="55" t="s">
        <v>158</v>
      </c>
      <c r="F170" s="90">
        <v>4</v>
      </c>
      <c r="H170" s="90" t="str">
        <f t="shared" si="7"/>
        <v/>
      </c>
      <c r="K170" s="86">
        <f>IF(E170="","",MAX($K$5:K169)+0.001)</f>
        <v>13.064999999999964</v>
      </c>
    </row>
    <row r="171" spans="2:11" ht="25" customHeight="1">
      <c r="B171" s="50"/>
      <c r="C171" s="55"/>
      <c r="D171" s="89"/>
      <c r="E171" s="55"/>
      <c r="F171" s="90"/>
      <c r="H171" s="90" t="str">
        <f t="shared" ref="H171:H205" si="10">IF($F171="-","Rate Only",IF($G171="","",ROUNDUP($F171*$G171,2)))</f>
        <v/>
      </c>
      <c r="K171" s="86" t="str">
        <f>IF(E171="","",MAX($K$5:K170)+0.001)</f>
        <v/>
      </c>
    </row>
    <row r="172" spans="2:11" ht="25" customHeight="1">
      <c r="B172" s="50" t="str">
        <f>IF(K172="","","B"&amp;TEXT(ROUND(K172,3),"0.000"))</f>
        <v/>
      </c>
      <c r="C172" s="55"/>
      <c r="D172" s="87" t="s">
        <v>655</v>
      </c>
      <c r="E172" s="55"/>
      <c r="F172" s="90"/>
      <c r="H172" s="90" t="str">
        <f t="shared" si="10"/>
        <v/>
      </c>
      <c r="K172" s="86" t="str">
        <f>IF(E172="","",MAX($K$5:K171)+0.001)</f>
        <v/>
      </c>
    </row>
    <row r="173" spans="2:11" ht="25" customHeight="1">
      <c r="B173" s="50" t="str">
        <f>IF(K173="","","B"&amp;TEXT(ROUND(K173,3),"0.000"))</f>
        <v>B13.066</v>
      </c>
      <c r="C173" s="55"/>
      <c r="D173" s="89" t="s">
        <v>650</v>
      </c>
      <c r="E173" s="55" t="s">
        <v>158</v>
      </c>
      <c r="F173" s="90">
        <v>2</v>
      </c>
      <c r="H173" s="90" t="str">
        <f t="shared" si="10"/>
        <v/>
      </c>
      <c r="K173" s="86">
        <f>IF(E173="","",MAX($K$5:K172)+0.001)</f>
        <v>13.065999999999963</v>
      </c>
    </row>
    <row r="174" spans="2:11" ht="25" customHeight="1">
      <c r="B174" s="50" t="str">
        <f t="shared" si="8"/>
        <v/>
      </c>
      <c r="C174" s="55"/>
      <c r="D174" s="87" t="s">
        <v>656</v>
      </c>
      <c r="E174" s="55"/>
      <c r="F174" s="90"/>
      <c r="H174" s="90" t="str">
        <f t="shared" si="10"/>
        <v/>
      </c>
      <c r="K174" s="86" t="str">
        <f>IF(E174="","",MAX($K$5:K173)+0.001)</f>
        <v/>
      </c>
    </row>
    <row r="175" spans="2:11" ht="25" customHeight="1">
      <c r="B175" s="50" t="str">
        <f t="shared" si="8"/>
        <v>B13.067</v>
      </c>
      <c r="C175" s="55"/>
      <c r="D175" s="89" t="s">
        <v>657</v>
      </c>
      <c r="E175" s="55" t="s">
        <v>158</v>
      </c>
      <c r="F175" s="90">
        <v>2</v>
      </c>
      <c r="H175" s="90" t="str">
        <f t="shared" si="10"/>
        <v/>
      </c>
      <c r="K175" s="86">
        <f>IF(E175="","",MAX($K$5:K174)+0.001)</f>
        <v>13.066999999999963</v>
      </c>
    </row>
    <row r="176" spans="2:11" ht="25" customHeight="1">
      <c r="B176" s="50" t="str">
        <f t="shared" si="8"/>
        <v>B13.068</v>
      </c>
      <c r="C176" s="55"/>
      <c r="D176" s="89" t="s">
        <v>658</v>
      </c>
      <c r="E176" s="55" t="s">
        <v>158</v>
      </c>
      <c r="F176" s="90">
        <v>2</v>
      </c>
      <c r="H176" s="90" t="str">
        <f t="shared" si="10"/>
        <v/>
      </c>
      <c r="K176" s="86">
        <f>IF(E176="","",MAX($K$5:K175)+0.001)</f>
        <v>13.067999999999962</v>
      </c>
    </row>
    <row r="177" spans="2:11" ht="25" customHeight="1">
      <c r="B177" s="50" t="str">
        <f t="shared" si="8"/>
        <v/>
      </c>
      <c r="C177" s="55"/>
      <c r="D177" s="87" t="s">
        <v>659</v>
      </c>
      <c r="E177" s="55"/>
      <c r="F177" s="90"/>
      <c r="H177" s="90" t="str">
        <f t="shared" si="10"/>
        <v/>
      </c>
      <c r="K177" s="86" t="str">
        <f>IF(E177="","",MAX($K$5:K176)+0.001)</f>
        <v/>
      </c>
    </row>
    <row r="178" spans="2:11" ht="25" customHeight="1">
      <c r="B178" s="50" t="str">
        <f t="shared" si="8"/>
        <v>B13.069</v>
      </c>
      <c r="C178" s="55"/>
      <c r="D178" s="89" t="s">
        <v>660</v>
      </c>
      <c r="E178" s="55" t="s">
        <v>158</v>
      </c>
      <c r="F178" s="90">
        <v>4</v>
      </c>
      <c r="H178" s="90" t="str">
        <f t="shared" si="10"/>
        <v/>
      </c>
      <c r="K178" s="86">
        <f>IF(E178="","",MAX($K$5:K177)+0.001)</f>
        <v>13.068999999999962</v>
      </c>
    </row>
    <row r="179" spans="2:11" ht="25" customHeight="1">
      <c r="B179" s="50" t="str">
        <f t="shared" si="8"/>
        <v>B13.070</v>
      </c>
      <c r="C179" s="55"/>
      <c r="D179" s="89" t="s">
        <v>661</v>
      </c>
      <c r="E179" s="55" t="s">
        <v>158</v>
      </c>
      <c r="F179" s="90">
        <v>6</v>
      </c>
      <c r="H179" s="90" t="str">
        <f t="shared" si="10"/>
        <v/>
      </c>
      <c r="K179" s="86">
        <f>IF(E179="","",MAX($K$5:K178)+0.001)</f>
        <v>13.069999999999961</v>
      </c>
    </row>
    <row r="180" spans="2:11" ht="25" customHeight="1">
      <c r="B180" s="50" t="str">
        <f t="shared" si="8"/>
        <v>B13.071</v>
      </c>
      <c r="C180" s="55"/>
      <c r="D180" s="89" t="s">
        <v>662</v>
      </c>
      <c r="E180" s="55" t="s">
        <v>158</v>
      </c>
      <c r="F180" s="90">
        <v>4</v>
      </c>
      <c r="H180" s="90" t="str">
        <f t="shared" si="10"/>
        <v/>
      </c>
      <c r="K180" s="86">
        <f>IF(E180="","",MAX($K$5:K179)+0.001)</f>
        <v>13.070999999999961</v>
      </c>
    </row>
    <row r="181" spans="2:11" ht="25" customHeight="1">
      <c r="B181" s="50" t="str">
        <f t="shared" si="8"/>
        <v>B13.072</v>
      </c>
      <c r="C181" s="55"/>
      <c r="D181" s="89" t="s">
        <v>663</v>
      </c>
      <c r="E181" s="55" t="s">
        <v>158</v>
      </c>
      <c r="F181" s="90">
        <v>4</v>
      </c>
      <c r="H181" s="90" t="str">
        <f t="shared" si="10"/>
        <v/>
      </c>
      <c r="K181" s="86">
        <f>IF(E181="","",MAX($K$5:K180)+0.001)</f>
        <v>13.07199999999996</v>
      </c>
    </row>
    <row r="182" spans="2:11" ht="15" customHeight="1">
      <c r="B182" s="50" t="str">
        <f t="shared" si="8"/>
        <v/>
      </c>
      <c r="C182" s="55"/>
      <c r="D182" s="87"/>
      <c r="E182" s="55"/>
      <c r="F182" s="90"/>
      <c r="H182" s="90" t="str">
        <f t="shared" si="10"/>
        <v/>
      </c>
      <c r="K182" s="86" t="str">
        <f>IF(E182="","",MAX($K$5:K181)+0.001)</f>
        <v/>
      </c>
    </row>
    <row r="183" spans="2:11" ht="30">
      <c r="B183" s="50" t="str">
        <f t="shared" si="8"/>
        <v/>
      </c>
      <c r="C183" s="55" t="s">
        <v>197</v>
      </c>
      <c r="D183" s="87" t="s">
        <v>664</v>
      </c>
      <c r="E183" s="55"/>
      <c r="F183" s="90"/>
      <c r="H183" s="90" t="str">
        <f t="shared" si="10"/>
        <v/>
      </c>
      <c r="K183" s="86" t="str">
        <f>IF(E183="","",MAX($K$5:K182)+0.001)</f>
        <v/>
      </c>
    </row>
    <row r="184" spans="2:11" ht="30">
      <c r="B184" s="50" t="str">
        <f t="shared" si="8"/>
        <v/>
      </c>
      <c r="C184" s="55"/>
      <c r="D184" s="87" t="s">
        <v>665</v>
      </c>
      <c r="E184" s="55"/>
      <c r="F184" s="90"/>
      <c r="H184" s="90" t="str">
        <f t="shared" si="10"/>
        <v/>
      </c>
      <c r="K184" s="86" t="str">
        <f>IF(E184="","",MAX($K$5:K183)+0.001)</f>
        <v/>
      </c>
    </row>
    <row r="185" spans="2:11" ht="45">
      <c r="B185" s="50" t="str">
        <f t="shared" si="8"/>
        <v>B13.073</v>
      </c>
      <c r="C185" s="55"/>
      <c r="D185" s="89" t="s">
        <v>666</v>
      </c>
      <c r="E185" s="55" t="s">
        <v>158</v>
      </c>
      <c r="F185" s="90">
        <v>2</v>
      </c>
      <c r="H185" s="90" t="str">
        <f t="shared" si="10"/>
        <v/>
      </c>
      <c r="K185" s="86">
        <f>IF(E185="","",MAX($K$5:K184)+0.001)</f>
        <v>13.07299999999996</v>
      </c>
    </row>
    <row r="186" spans="2:11" ht="30">
      <c r="B186" s="50" t="str">
        <f t="shared" si="8"/>
        <v>B13.074</v>
      </c>
      <c r="C186" s="55"/>
      <c r="D186" s="89" t="s">
        <v>667</v>
      </c>
      <c r="E186" s="55" t="s">
        <v>158</v>
      </c>
      <c r="F186" s="90">
        <v>2</v>
      </c>
      <c r="H186" s="90" t="str">
        <f t="shared" si="10"/>
        <v/>
      </c>
      <c r="K186" s="86">
        <f>IF(E186="","",MAX($K$5:K185)+0.001)</f>
        <v>13.073999999999959</v>
      </c>
    </row>
    <row r="187" spans="2:11" ht="45">
      <c r="B187" s="50" t="str">
        <f t="shared" ref="B187:B214" si="11">IF(K187="","","B"&amp;TEXT(ROUND(K187,3),"0.000"))</f>
        <v>B13.075</v>
      </c>
      <c r="C187" s="55"/>
      <c r="D187" s="89" t="s">
        <v>668</v>
      </c>
      <c r="E187" s="55" t="s">
        <v>158</v>
      </c>
      <c r="F187" s="90">
        <v>4</v>
      </c>
      <c r="H187" s="90" t="str">
        <f t="shared" si="10"/>
        <v/>
      </c>
      <c r="K187" s="86">
        <f>IF(E187="","",MAX($K$5:K186)+0.001)</f>
        <v>13.074999999999958</v>
      </c>
    </row>
    <row r="188" spans="2:11" ht="45">
      <c r="B188" s="50" t="str">
        <f t="shared" si="11"/>
        <v>B13.076</v>
      </c>
      <c r="C188" s="55"/>
      <c r="D188" s="89" t="s">
        <v>669</v>
      </c>
      <c r="E188" s="55" t="s">
        <v>158</v>
      </c>
      <c r="F188" s="90">
        <v>2</v>
      </c>
      <c r="H188" s="90" t="str">
        <f t="shared" si="10"/>
        <v/>
      </c>
      <c r="K188" s="86">
        <f>IF(E188="","",MAX($K$5:K187)+0.001)</f>
        <v>13.075999999999958</v>
      </c>
    </row>
    <row r="189" spans="2:11" ht="45">
      <c r="B189" s="50" t="str">
        <f t="shared" si="11"/>
        <v>B13.077</v>
      </c>
      <c r="C189" s="55"/>
      <c r="D189" s="89" t="s">
        <v>670</v>
      </c>
      <c r="E189" s="55" t="s">
        <v>158</v>
      </c>
      <c r="F189" s="90">
        <v>2</v>
      </c>
      <c r="H189" s="90" t="str">
        <f t="shared" si="10"/>
        <v/>
      </c>
      <c r="K189" s="86">
        <f>IF(E189="","",MAX($K$5:K188)+0.001)</f>
        <v>13.076999999999957</v>
      </c>
    </row>
    <row r="190" spans="2:11" ht="30">
      <c r="B190" s="50" t="str">
        <f t="shared" si="11"/>
        <v>B13.078</v>
      </c>
      <c r="C190" s="55"/>
      <c r="D190" s="89" t="s">
        <v>671</v>
      </c>
      <c r="E190" s="55" t="s">
        <v>158</v>
      </c>
      <c r="F190" s="90">
        <v>2</v>
      </c>
      <c r="H190" s="90" t="str">
        <f t="shared" si="10"/>
        <v/>
      </c>
      <c r="K190" s="86">
        <f>IF(E190="","",MAX($K$5:K189)+0.001)</f>
        <v>13.077999999999957</v>
      </c>
    </row>
    <row r="191" spans="2:11" ht="45">
      <c r="B191" s="50" t="str">
        <f t="shared" si="11"/>
        <v>B13.079</v>
      </c>
      <c r="C191" s="55"/>
      <c r="D191" s="89" t="s">
        <v>672</v>
      </c>
      <c r="E191" s="55" t="s">
        <v>158</v>
      </c>
      <c r="F191" s="90">
        <v>2</v>
      </c>
      <c r="H191" s="90" t="str">
        <f t="shared" si="10"/>
        <v/>
      </c>
      <c r="K191" s="86">
        <f>IF(E191="","",MAX($K$5:K190)+0.001)</f>
        <v>13.078999999999956</v>
      </c>
    </row>
    <row r="192" spans="2:11" ht="45">
      <c r="B192" s="50" t="str">
        <f t="shared" si="11"/>
        <v>B13.080</v>
      </c>
      <c r="C192" s="55"/>
      <c r="D192" s="89" t="s">
        <v>673</v>
      </c>
      <c r="E192" s="55" t="s">
        <v>158</v>
      </c>
      <c r="F192" s="90">
        <v>2</v>
      </c>
      <c r="H192" s="90" t="str">
        <f t="shared" si="10"/>
        <v/>
      </c>
      <c r="K192" s="86">
        <f>IF(E192="","",MAX($K$5:K191)+0.001)</f>
        <v>13.079999999999956</v>
      </c>
    </row>
    <row r="193" spans="2:11" ht="45">
      <c r="B193" s="50" t="str">
        <f t="shared" si="11"/>
        <v>B13.081</v>
      </c>
      <c r="C193" s="55"/>
      <c r="D193" s="89" t="s">
        <v>674</v>
      </c>
      <c r="E193" s="55" t="s">
        <v>158</v>
      </c>
      <c r="F193" s="90">
        <v>2</v>
      </c>
      <c r="H193" s="90" t="str">
        <f t="shared" si="10"/>
        <v/>
      </c>
      <c r="K193" s="86">
        <f>IF(E193="","",MAX($K$5:K192)+0.001)</f>
        <v>13.080999999999955</v>
      </c>
    </row>
    <row r="194" spans="2:11" ht="45">
      <c r="B194" s="50" t="str">
        <f t="shared" si="11"/>
        <v>B13.082</v>
      </c>
      <c r="C194" s="55"/>
      <c r="D194" s="89" t="s">
        <v>675</v>
      </c>
      <c r="E194" s="55" t="s">
        <v>158</v>
      </c>
      <c r="F194" s="90">
        <v>2</v>
      </c>
      <c r="H194" s="90" t="str">
        <f t="shared" si="10"/>
        <v/>
      </c>
      <c r="K194" s="86">
        <f>IF(E194="","",MAX($K$5:K193)+0.001)</f>
        <v>13.081999999999955</v>
      </c>
    </row>
    <row r="195" spans="2:11" ht="45">
      <c r="B195" s="50" t="str">
        <f t="shared" si="11"/>
        <v>B13.083</v>
      </c>
      <c r="C195" s="55"/>
      <c r="D195" s="89" t="s">
        <v>676</v>
      </c>
      <c r="E195" s="55" t="s">
        <v>158</v>
      </c>
      <c r="F195" s="90">
        <v>2</v>
      </c>
      <c r="H195" s="90" t="str">
        <f t="shared" si="10"/>
        <v/>
      </c>
      <c r="K195" s="86">
        <f>IF(E195="","",MAX($K$5:K194)+0.001)</f>
        <v>13.082999999999954</v>
      </c>
    </row>
    <row r="196" spans="2:11" ht="30">
      <c r="B196" s="50" t="str">
        <f t="shared" si="11"/>
        <v>B13.084</v>
      </c>
      <c r="C196" s="55"/>
      <c r="D196" s="89" t="s">
        <v>677</v>
      </c>
      <c r="E196" s="55" t="s">
        <v>158</v>
      </c>
      <c r="F196" s="90">
        <v>2</v>
      </c>
      <c r="H196" s="90" t="str">
        <f>IF($F196="-","Rate Only",IF($G196="","",ROUNDUP($F196*$G196,2)))</f>
        <v/>
      </c>
      <c r="K196" s="86">
        <f>IF(E196="","",MAX($K$5:K195)+0.001)</f>
        <v>13.083999999999953</v>
      </c>
    </row>
    <row r="197" spans="2:11" ht="45">
      <c r="B197" s="50" t="str">
        <f t="shared" si="11"/>
        <v>B13.085</v>
      </c>
      <c r="C197" s="55"/>
      <c r="D197" s="89" t="s">
        <v>678</v>
      </c>
      <c r="E197" s="55" t="s">
        <v>158</v>
      </c>
      <c r="F197" s="90">
        <v>2</v>
      </c>
      <c r="H197" s="90" t="str">
        <f>IF($F197="-","Rate Only",IF($G197="","",ROUNDUP($F197*$G197,2)))</f>
        <v/>
      </c>
      <c r="K197" s="86">
        <f>IF(E197="","",MAX($K$5:K196)+0.001)</f>
        <v>13.084999999999953</v>
      </c>
    </row>
    <row r="198" spans="2:11" ht="25" customHeight="1">
      <c r="B198" s="368" t="s">
        <v>62</v>
      </c>
      <c r="C198" s="369"/>
      <c r="D198" s="368"/>
      <c r="E198" s="368"/>
      <c r="F198" s="368"/>
      <c r="G198" s="368"/>
      <c r="H198" s="47">
        <f>SUM(H165:H197)</f>
        <v>0</v>
      </c>
      <c r="I198" s="96"/>
      <c r="K198" s="86" t="str">
        <f>IF(E198="","",MAX($K$5:K197)+0.001)</f>
        <v/>
      </c>
    </row>
    <row r="199" spans="2:11" ht="25" customHeight="1">
      <c r="B199" s="45" t="s">
        <v>226</v>
      </c>
      <c r="C199" s="45" t="s">
        <v>2</v>
      </c>
      <c r="D199" s="67" t="s">
        <v>3</v>
      </c>
      <c r="E199" s="46" t="s">
        <v>4</v>
      </c>
      <c r="F199" s="95" t="s">
        <v>5</v>
      </c>
      <c r="G199" s="47" t="s">
        <v>6</v>
      </c>
      <c r="H199" s="47" t="s">
        <v>7</v>
      </c>
      <c r="I199" s="78"/>
      <c r="K199" s="86">
        <f>IF(E199="","",MAX($K$5:K198)+0.001)</f>
        <v>13.085999999999952</v>
      </c>
    </row>
    <row r="200" spans="2:11" ht="25" customHeight="1">
      <c r="B200" s="377" t="s">
        <v>64</v>
      </c>
      <c r="C200" s="378"/>
      <c r="D200" s="377"/>
      <c r="E200" s="377"/>
      <c r="F200" s="377"/>
      <c r="G200" s="377"/>
      <c r="H200" s="47">
        <f>H198</f>
        <v>0</v>
      </c>
      <c r="I200" s="96"/>
      <c r="K200" s="86" t="str">
        <f>IF(E200="","",MAX($K$5:K199)+0.001)</f>
        <v/>
      </c>
    </row>
    <row r="201" spans="2:11" ht="25" customHeight="1">
      <c r="B201" s="50"/>
      <c r="C201" s="55"/>
      <c r="D201" s="89"/>
      <c r="E201" s="55"/>
      <c r="F201" s="90"/>
      <c r="H201" s="90"/>
      <c r="K201" s="86" t="str">
        <f>IF(E201="","",MAX($K$5:K200)+0.001)</f>
        <v/>
      </c>
    </row>
    <row r="202" spans="2:11" ht="30">
      <c r="B202" s="50" t="str">
        <f t="shared" si="11"/>
        <v>B13.087</v>
      </c>
      <c r="C202" s="55"/>
      <c r="D202" s="89" t="s">
        <v>679</v>
      </c>
      <c r="E202" s="55" t="s">
        <v>158</v>
      </c>
      <c r="F202" s="90">
        <v>2</v>
      </c>
      <c r="H202" s="90" t="str">
        <f t="shared" si="10"/>
        <v/>
      </c>
      <c r="K202" s="86">
        <f>IF(E202="","",MAX($K$5:K201)+0.001)</f>
        <v>13.086999999999952</v>
      </c>
    </row>
    <row r="203" spans="2:11" ht="30">
      <c r="B203" s="50" t="str">
        <f t="shared" si="11"/>
        <v>B13.088</v>
      </c>
      <c r="C203" s="55"/>
      <c r="D203" s="89" t="s">
        <v>680</v>
      </c>
      <c r="E203" s="55" t="s">
        <v>158</v>
      </c>
      <c r="F203" s="90">
        <v>2</v>
      </c>
      <c r="H203" s="90" t="str">
        <f t="shared" si="10"/>
        <v/>
      </c>
      <c r="K203" s="86">
        <f>IF(E203="","",MAX($K$5:K202)+0.001)</f>
        <v>13.087999999999951</v>
      </c>
    </row>
    <row r="204" spans="2:11" ht="45">
      <c r="B204" s="50" t="str">
        <f t="shared" si="11"/>
        <v>B13.089</v>
      </c>
      <c r="C204" s="55"/>
      <c r="D204" s="89" t="s">
        <v>681</v>
      </c>
      <c r="E204" s="55" t="s">
        <v>158</v>
      </c>
      <c r="F204" s="90">
        <v>2</v>
      </c>
      <c r="H204" s="90" t="str">
        <f t="shared" si="10"/>
        <v/>
      </c>
      <c r="K204" s="86">
        <f>IF(E204="","",MAX($K$5:K203)+0.001)</f>
        <v>13.088999999999951</v>
      </c>
    </row>
    <row r="205" spans="2:11" ht="45">
      <c r="B205" s="50" t="str">
        <f t="shared" si="11"/>
        <v>B13.090</v>
      </c>
      <c r="C205" s="55"/>
      <c r="D205" s="89" t="s">
        <v>682</v>
      </c>
      <c r="E205" s="55" t="s">
        <v>158</v>
      </c>
      <c r="F205" s="90">
        <v>2</v>
      </c>
      <c r="H205" s="90" t="str">
        <f t="shared" si="10"/>
        <v/>
      </c>
      <c r="K205" s="86">
        <f>IF(E205="","",MAX($K$5:K204)+0.001)</f>
        <v>13.08999999999995</v>
      </c>
    </row>
    <row r="206" spans="2:11" ht="45">
      <c r="B206" s="50" t="str">
        <f t="shared" si="11"/>
        <v>B13.091</v>
      </c>
      <c r="C206" s="55" t="s">
        <v>197</v>
      </c>
      <c r="D206" s="89" t="s">
        <v>683</v>
      </c>
      <c r="E206" s="55" t="s">
        <v>158</v>
      </c>
      <c r="F206" s="90">
        <v>4</v>
      </c>
      <c r="H206" s="90" t="str">
        <f t="shared" ref="H206:H238" si="12">IF($F206="-","Rate Only",IF($G206="","",ROUNDUP($F206*$G206,2)))</f>
        <v/>
      </c>
      <c r="K206" s="86">
        <f>IF(E206="","",MAX($K$5:K205)+0.001)</f>
        <v>13.09099999999995</v>
      </c>
    </row>
    <row r="207" spans="2:11" ht="30">
      <c r="B207" s="50" t="str">
        <f t="shared" si="11"/>
        <v>B13.092</v>
      </c>
      <c r="C207" s="55"/>
      <c r="D207" s="89" t="s">
        <v>684</v>
      </c>
      <c r="E207" s="55" t="s">
        <v>158</v>
      </c>
      <c r="F207" s="90">
        <v>6</v>
      </c>
      <c r="H207" s="90" t="str">
        <f t="shared" si="12"/>
        <v/>
      </c>
      <c r="K207" s="86">
        <f>IF(E207="","",MAX($K$5:K206)+0.001)</f>
        <v>13.091999999999949</v>
      </c>
    </row>
    <row r="208" spans="2:11" ht="30">
      <c r="B208" s="50" t="str">
        <f t="shared" si="11"/>
        <v>B13.093</v>
      </c>
      <c r="C208" s="55"/>
      <c r="D208" s="89" t="s">
        <v>685</v>
      </c>
      <c r="E208" s="55" t="s">
        <v>158</v>
      </c>
      <c r="F208" s="90">
        <v>2</v>
      </c>
      <c r="H208" s="90" t="str">
        <f t="shared" si="12"/>
        <v/>
      </c>
      <c r="K208" s="86">
        <f>IF(E208="","",MAX($K$5:K207)+0.001)</f>
        <v>13.092999999999948</v>
      </c>
    </row>
    <row r="209" spans="2:11" ht="25" customHeight="1">
      <c r="B209" s="50" t="str">
        <f t="shared" si="11"/>
        <v/>
      </c>
      <c r="C209" s="55"/>
      <c r="D209" s="66"/>
      <c r="E209" s="55"/>
      <c r="F209" s="90"/>
      <c r="H209" s="90" t="str">
        <f t="shared" si="12"/>
        <v/>
      </c>
      <c r="K209" s="86" t="str">
        <f>IF(E209="","",MAX($K$5:K208)+0.001)</f>
        <v/>
      </c>
    </row>
    <row r="210" spans="2:11" ht="30">
      <c r="B210" s="50" t="str">
        <f t="shared" si="11"/>
        <v/>
      </c>
      <c r="C210" s="55" t="s">
        <v>403</v>
      </c>
      <c r="D210" s="87" t="s">
        <v>404</v>
      </c>
      <c r="E210" s="55"/>
      <c r="F210" s="90"/>
      <c r="H210" s="90" t="str">
        <f t="shared" si="12"/>
        <v/>
      </c>
      <c r="K210" s="86" t="str">
        <f>IF(E210="","",MAX($K$5:K209)+0.001)</f>
        <v/>
      </c>
    </row>
    <row r="211" spans="2:11" ht="25" customHeight="1">
      <c r="B211" s="50" t="str">
        <f t="shared" si="11"/>
        <v/>
      </c>
      <c r="C211" s="55"/>
      <c r="D211" s="87" t="s">
        <v>408</v>
      </c>
      <c r="E211" s="55"/>
      <c r="F211" s="90"/>
      <c r="H211" s="90" t="str">
        <f t="shared" si="12"/>
        <v/>
      </c>
      <c r="K211" s="86" t="str">
        <f>IF(E211="","",MAX($K$5:K210)+0.001)</f>
        <v/>
      </c>
    </row>
    <row r="212" spans="2:11" ht="25" customHeight="1">
      <c r="B212" s="50" t="str">
        <f t="shared" si="11"/>
        <v>B13.094</v>
      </c>
      <c r="C212" s="55"/>
      <c r="D212" s="89" t="s">
        <v>686</v>
      </c>
      <c r="E212" s="55" t="s">
        <v>158</v>
      </c>
      <c r="F212" s="90">
        <v>4</v>
      </c>
      <c r="H212" s="90" t="str">
        <f t="shared" si="12"/>
        <v/>
      </c>
      <c r="K212" s="86">
        <f>IF(E212="","",MAX($K$5:K211)+0.001)</f>
        <v>13.093999999999948</v>
      </c>
    </row>
    <row r="213" spans="2:11" ht="25" customHeight="1">
      <c r="B213" s="50" t="str">
        <f t="shared" si="11"/>
        <v>B13.095</v>
      </c>
      <c r="C213" s="55"/>
      <c r="D213" s="89" t="s">
        <v>687</v>
      </c>
      <c r="E213" s="55" t="s">
        <v>158</v>
      </c>
      <c r="F213" s="90">
        <v>8</v>
      </c>
      <c r="H213" s="90" t="str">
        <f t="shared" si="12"/>
        <v/>
      </c>
      <c r="K213" s="86">
        <f>IF(E213="","",MAX($K$5:K212)+0.001)</f>
        <v>13.094999999999947</v>
      </c>
    </row>
    <row r="214" spans="2:11" ht="25" customHeight="1">
      <c r="B214" s="50" t="str">
        <f t="shared" si="11"/>
        <v>B13.096</v>
      </c>
      <c r="C214" s="55"/>
      <c r="D214" s="89" t="s">
        <v>688</v>
      </c>
      <c r="E214" s="55" t="s">
        <v>158</v>
      </c>
      <c r="F214" s="90">
        <v>4</v>
      </c>
      <c r="G214" s="90"/>
      <c r="H214" s="90" t="str">
        <f t="shared" si="12"/>
        <v/>
      </c>
      <c r="K214" s="86">
        <f>IF(E214="","",MAX($K$5:K213)+0.001)</f>
        <v>13.095999999999947</v>
      </c>
    </row>
    <row r="215" spans="2:11" ht="25" customHeight="1">
      <c r="B215" s="50"/>
      <c r="C215" s="55"/>
      <c r="D215" s="89"/>
      <c r="E215" s="55"/>
      <c r="F215" s="90"/>
      <c r="G215" s="90"/>
      <c r="H215" s="90" t="str">
        <f t="shared" si="12"/>
        <v/>
      </c>
      <c r="K215" s="86" t="str">
        <f>IF(E215="","",MAX($K$5:K214)+0.001)</f>
        <v/>
      </c>
    </row>
    <row r="216" spans="2:11" ht="25" customHeight="1">
      <c r="B216" s="50"/>
      <c r="C216" s="55"/>
      <c r="D216" s="89"/>
      <c r="E216" s="55"/>
      <c r="F216" s="90"/>
      <c r="G216" s="90"/>
      <c r="H216" s="90"/>
    </row>
    <row r="217" spans="2:11" ht="25" customHeight="1">
      <c r="B217" s="50"/>
      <c r="C217" s="55"/>
      <c r="D217" s="89"/>
      <c r="E217" s="55"/>
      <c r="F217" s="90"/>
      <c r="G217" s="90"/>
      <c r="H217" s="90"/>
    </row>
    <row r="218" spans="2:11" ht="25" customHeight="1">
      <c r="B218" s="50"/>
      <c r="C218" s="55"/>
      <c r="D218" s="89"/>
      <c r="E218" s="55"/>
      <c r="F218" s="90"/>
      <c r="G218" s="90"/>
      <c r="H218" s="90"/>
    </row>
    <row r="219" spans="2:11" ht="25" customHeight="1">
      <c r="B219" s="50"/>
      <c r="C219" s="55"/>
      <c r="D219" s="89"/>
      <c r="E219" s="55"/>
      <c r="F219" s="90"/>
      <c r="G219" s="90"/>
      <c r="H219" s="90"/>
    </row>
    <row r="220" spans="2:11" ht="25" customHeight="1">
      <c r="B220" s="50"/>
      <c r="C220" s="55"/>
      <c r="D220" s="89"/>
      <c r="E220" s="55"/>
      <c r="F220" s="90"/>
      <c r="G220" s="90"/>
      <c r="H220" s="90"/>
    </row>
    <row r="221" spans="2:11" ht="25" customHeight="1">
      <c r="B221" s="50"/>
      <c r="C221" s="55"/>
      <c r="D221" s="89"/>
      <c r="E221" s="55"/>
      <c r="F221" s="90"/>
      <c r="G221" s="90"/>
      <c r="H221" s="90"/>
    </row>
    <row r="222" spans="2:11" ht="25" customHeight="1">
      <c r="B222" s="50"/>
      <c r="C222" s="55"/>
      <c r="D222" s="89"/>
      <c r="E222" s="55"/>
      <c r="F222" s="90"/>
      <c r="G222" s="90"/>
      <c r="H222" s="90"/>
    </row>
    <row r="223" spans="2:11" ht="25" customHeight="1">
      <c r="B223" s="50"/>
      <c r="C223" s="55"/>
      <c r="D223" s="89"/>
      <c r="E223" s="55"/>
      <c r="F223" s="90"/>
      <c r="G223" s="90"/>
      <c r="H223" s="90"/>
    </row>
    <row r="224" spans="2:11" ht="25" customHeight="1">
      <c r="B224" s="50"/>
      <c r="C224" s="55"/>
      <c r="D224" s="89"/>
      <c r="E224" s="55"/>
      <c r="F224" s="90"/>
      <c r="G224" s="90"/>
      <c r="H224" s="90"/>
    </row>
    <row r="225" spans="2:11" ht="25" customHeight="1">
      <c r="B225" s="50"/>
      <c r="C225" s="55"/>
      <c r="D225" s="89"/>
      <c r="E225" s="55"/>
      <c r="F225" s="90"/>
      <c r="G225" s="90"/>
      <c r="H225" s="90"/>
    </row>
    <row r="226" spans="2:11" ht="25" customHeight="1">
      <c r="B226" s="50"/>
      <c r="C226" s="55"/>
      <c r="D226" s="89"/>
      <c r="E226" s="55"/>
      <c r="F226" s="90"/>
      <c r="G226" s="90"/>
      <c r="H226" s="90" t="str">
        <f t="shared" si="12"/>
        <v/>
      </c>
      <c r="K226" s="86" t="str">
        <f>IF(E226="","",MAX($K$5:K215)+0.001)</f>
        <v/>
      </c>
    </row>
    <row r="227" spans="2:11" ht="25" customHeight="1">
      <c r="B227" s="50"/>
      <c r="C227" s="55"/>
      <c r="D227" s="89"/>
      <c r="E227" s="55"/>
      <c r="F227" s="90"/>
      <c r="G227" s="90"/>
      <c r="H227" s="90" t="str">
        <f t="shared" si="12"/>
        <v/>
      </c>
      <c r="K227" s="86" t="str">
        <f>IF(E227="","",MAX($K$5:K226)+0.001)</f>
        <v/>
      </c>
    </row>
    <row r="228" spans="2:11" ht="25" customHeight="1">
      <c r="B228" s="50"/>
      <c r="C228" s="55"/>
      <c r="D228" s="89"/>
      <c r="E228" s="55"/>
      <c r="F228" s="90"/>
      <c r="G228" s="90"/>
      <c r="H228" s="90" t="str">
        <f t="shared" si="12"/>
        <v/>
      </c>
      <c r="K228" s="86" t="str">
        <f>IF(E228="","",MAX($K$5:K227)+0.001)</f>
        <v/>
      </c>
    </row>
    <row r="229" spans="2:11" ht="25" customHeight="1">
      <c r="B229" s="50"/>
      <c r="C229" s="55"/>
      <c r="D229" s="89"/>
      <c r="E229" s="55"/>
      <c r="F229" s="90"/>
      <c r="G229" s="90"/>
      <c r="H229" s="90" t="str">
        <f t="shared" si="12"/>
        <v/>
      </c>
      <c r="K229" s="86" t="str">
        <f>IF(E229="","",MAX($K$5:K228)+0.001)</f>
        <v/>
      </c>
    </row>
    <row r="230" spans="2:11" ht="25" customHeight="1">
      <c r="B230" s="50"/>
      <c r="C230" s="55"/>
      <c r="D230" s="89"/>
      <c r="E230" s="55"/>
      <c r="F230" s="90"/>
      <c r="G230" s="90"/>
      <c r="H230" s="90" t="str">
        <f t="shared" si="12"/>
        <v/>
      </c>
      <c r="K230" s="86" t="str">
        <f>IF(E230="","",MAX($K$5:K229)+0.001)</f>
        <v/>
      </c>
    </row>
    <row r="231" spans="2:11" ht="25" customHeight="1">
      <c r="B231" s="50"/>
      <c r="C231" s="55"/>
      <c r="D231" s="89"/>
      <c r="E231" s="55"/>
      <c r="F231" s="90"/>
      <c r="G231" s="90"/>
      <c r="H231" s="90" t="str">
        <f t="shared" si="12"/>
        <v/>
      </c>
      <c r="K231" s="86" t="str">
        <f>IF(E231="","",MAX($K$5:K230)+0.001)</f>
        <v/>
      </c>
    </row>
    <row r="232" spans="2:11" ht="25" customHeight="1">
      <c r="B232" s="50"/>
      <c r="C232" s="55"/>
      <c r="D232" s="89"/>
      <c r="E232" s="55"/>
      <c r="F232" s="90"/>
      <c r="G232" s="90"/>
      <c r="H232" s="90" t="str">
        <f t="shared" si="12"/>
        <v/>
      </c>
      <c r="K232" s="86" t="str">
        <f>IF(E232="","",MAX($K$5:K231)+0.001)</f>
        <v/>
      </c>
    </row>
    <row r="233" spans="2:11" ht="25" customHeight="1">
      <c r="B233" s="55"/>
      <c r="C233" s="55"/>
      <c r="D233" s="66"/>
      <c r="E233" s="55"/>
      <c r="F233" s="90"/>
      <c r="G233" s="90"/>
      <c r="H233" s="90" t="str">
        <f t="shared" si="12"/>
        <v/>
      </c>
      <c r="K233" s="86" t="str">
        <f>IF(E233="","",MAX($K$5:K232)+0.001)</f>
        <v/>
      </c>
    </row>
    <row r="234" spans="2:11" ht="25" customHeight="1">
      <c r="B234" s="55"/>
      <c r="C234" s="55"/>
      <c r="D234" s="66"/>
      <c r="E234" s="55"/>
      <c r="F234" s="90"/>
      <c r="G234" s="90"/>
      <c r="H234" s="90" t="str">
        <f t="shared" si="12"/>
        <v/>
      </c>
      <c r="K234" s="86" t="str">
        <f>IF(E234="","",MAX($K$5:K233)+0.001)</f>
        <v/>
      </c>
    </row>
    <row r="235" spans="2:11" ht="25" customHeight="1">
      <c r="B235" s="55"/>
      <c r="C235" s="55"/>
      <c r="D235" s="66"/>
      <c r="E235" s="55"/>
      <c r="F235" s="90"/>
      <c r="G235" s="90"/>
      <c r="H235" s="90" t="str">
        <f t="shared" si="12"/>
        <v/>
      </c>
      <c r="K235" s="86" t="str">
        <f>IF(E235="","",MAX($K$5:K234)+0.001)</f>
        <v/>
      </c>
    </row>
    <row r="236" spans="2:11" ht="25" customHeight="1">
      <c r="B236" s="55"/>
      <c r="C236" s="55"/>
      <c r="D236" s="66"/>
      <c r="E236" s="55"/>
      <c r="F236" s="90"/>
      <c r="G236" s="90"/>
      <c r="H236" s="90" t="str">
        <f t="shared" si="12"/>
        <v/>
      </c>
      <c r="K236" s="86" t="str">
        <f>IF(E236="","",MAX($K$5:K235)+0.001)</f>
        <v/>
      </c>
    </row>
    <row r="237" spans="2:11" ht="25" customHeight="1">
      <c r="B237" s="55"/>
      <c r="C237" s="55"/>
      <c r="D237" s="66"/>
      <c r="E237" s="55"/>
      <c r="F237" s="90"/>
      <c r="G237" s="90"/>
      <c r="H237" s="90" t="str">
        <f t="shared" si="12"/>
        <v/>
      </c>
      <c r="K237" s="86" t="str">
        <f>IF(E237="","",MAX($K$5:K236)+0.001)</f>
        <v/>
      </c>
    </row>
    <row r="238" spans="2:11" ht="25" customHeight="1">
      <c r="B238" s="55"/>
      <c r="C238" s="55"/>
      <c r="D238" s="89"/>
      <c r="E238" s="122"/>
      <c r="F238" s="90"/>
      <c r="G238" s="90"/>
      <c r="H238" s="418" t="str">
        <f t="shared" si="12"/>
        <v/>
      </c>
      <c r="K238" s="86" t="str">
        <f>IF(E238="","",MAX($K$5:K237)+0.001)</f>
        <v/>
      </c>
    </row>
    <row r="239" spans="2:11" ht="25" customHeight="1">
      <c r="B239" s="368" t="s">
        <v>337</v>
      </c>
      <c r="C239" s="368"/>
      <c r="D239" s="368"/>
      <c r="E239" s="368"/>
      <c r="F239" s="368"/>
      <c r="G239" s="368"/>
      <c r="H239" s="47">
        <f>SUM(H200:H238)</f>
        <v>0</v>
      </c>
      <c r="I239" s="96"/>
      <c r="K239" s="86" t="str">
        <f>IF(E239="","",MAX($K$5:K238)+0.001)</f>
        <v/>
      </c>
    </row>
    <row r="240" spans="2:11" ht="25" customHeight="1">
      <c r="B240" s="68"/>
      <c r="C240" s="68"/>
      <c r="D240" s="69"/>
      <c r="E240" s="68"/>
      <c r="F240" s="70"/>
      <c r="G240" s="70"/>
      <c r="H240" s="70"/>
      <c r="K240" s="86" t="str">
        <f>IF(E240="","",MAX($K$5:K239)+0.001)</f>
        <v/>
      </c>
    </row>
    <row r="241" spans="11:11" ht="25" customHeight="1">
      <c r="K241" s="86" t="str">
        <f>IF(E241="","",MAX($K$5:K240)+0.001)</f>
        <v/>
      </c>
    </row>
    <row r="242" spans="11:11" ht="25" customHeight="1">
      <c r="K242" s="86" t="str">
        <f>IF(E242="","",MAX($K$5:K241)+0.001)</f>
        <v/>
      </c>
    </row>
    <row r="243" spans="11:11" ht="25" customHeight="1">
      <c r="K243" s="86" t="str">
        <f>IF(E243="","",MAX($K$5:K242)+0.001)</f>
        <v/>
      </c>
    </row>
    <row r="244" spans="11:11" ht="25" customHeight="1">
      <c r="K244" s="86" t="str">
        <f>IF(E244="","",MAX($K$5:K243)+0.001)</f>
        <v/>
      </c>
    </row>
    <row r="245" spans="11:11" ht="25" customHeight="1">
      <c r="K245" s="86" t="str">
        <f>IF(E245="","",MAX($K$5:K244)+0.001)</f>
        <v/>
      </c>
    </row>
    <row r="246" spans="11:11" ht="25" customHeight="1">
      <c r="K246" s="86" t="str">
        <f>IF(E246="","",MAX($K$5:K245)+0.001)</f>
        <v/>
      </c>
    </row>
    <row r="247" spans="11:11" ht="25" customHeight="1">
      <c r="K247" s="86" t="str">
        <f>IF(E247="","",MAX($K$5:K246)+0.001)</f>
        <v/>
      </c>
    </row>
    <row r="248" spans="11:11" ht="25" customHeight="1">
      <c r="K248" s="86" t="str">
        <f>IF(E248="","",MAX($K$5:K247)+0.001)</f>
        <v/>
      </c>
    </row>
    <row r="249" spans="11:11" ht="25" customHeight="1">
      <c r="K249" s="86" t="str">
        <f>IF(E249="","",MAX($K$5:K248)+0.001)</f>
        <v/>
      </c>
    </row>
    <row r="250" spans="11:11" ht="25" customHeight="1">
      <c r="K250" s="86" t="str">
        <f>IF(E250="","",MAX($K$5:K249)+0.001)</f>
        <v/>
      </c>
    </row>
    <row r="251" spans="11:11" ht="25" customHeight="1">
      <c r="K251" s="86" t="str">
        <f>IF(E251="","",MAX($K$5:K250)+0.001)</f>
        <v/>
      </c>
    </row>
    <row r="252" spans="11:11" ht="25" customHeight="1">
      <c r="K252" s="86" t="str">
        <f>IF(E252="","",MAX($K$5:K251)+0.001)</f>
        <v/>
      </c>
    </row>
    <row r="253" spans="11:11" ht="25" customHeight="1">
      <c r="K253" s="86" t="str">
        <f>IF(E253="","",MAX($K$5:K252)+0.001)</f>
        <v/>
      </c>
    </row>
    <row r="254" spans="11:11" ht="25" customHeight="1">
      <c r="K254" s="86" t="str">
        <f>IF(E254="","",MAX($K$5:K253)+0.001)</f>
        <v/>
      </c>
    </row>
    <row r="255" spans="11:11" ht="25" customHeight="1">
      <c r="K255" s="86" t="str">
        <f>IF(E255="","",MAX($K$5:K254)+0.001)</f>
        <v/>
      </c>
    </row>
    <row r="256" spans="11:11" ht="25" customHeight="1">
      <c r="K256" s="86" t="str">
        <f>IF(E256="","",MAX($K$5:K255)+0.001)</f>
        <v/>
      </c>
    </row>
    <row r="257" spans="11:11" ht="25" customHeight="1">
      <c r="K257" s="86" t="str">
        <f>IF(E257="","",MAX($K$5:K256)+0.001)</f>
        <v/>
      </c>
    </row>
    <row r="258" spans="11:11" ht="25" customHeight="1">
      <c r="K258" s="86" t="str">
        <f>IF(E258="","",MAX($K$5:K257)+0.001)</f>
        <v/>
      </c>
    </row>
    <row r="259" spans="11:11" ht="25" customHeight="1">
      <c r="K259" s="86" t="str">
        <f>IF(E259="","",MAX($K$5:K258)+0.001)</f>
        <v/>
      </c>
    </row>
    <row r="260" spans="11:11" ht="25" customHeight="1">
      <c r="K260" s="86" t="str">
        <f>IF(E260="","",MAX($K$5:K259)+0.001)</f>
        <v/>
      </c>
    </row>
    <row r="261" spans="11:11" ht="25" customHeight="1">
      <c r="K261" s="86" t="str">
        <f>IF(E261="","",MAX($K$5:K260)+0.001)</f>
        <v/>
      </c>
    </row>
    <row r="262" spans="11:11" ht="25" customHeight="1">
      <c r="K262" s="86" t="str">
        <f>IF(E262="","",MAX($K$5:K261)+0.001)</f>
        <v/>
      </c>
    </row>
    <row r="263" spans="11:11" ht="25" customHeight="1">
      <c r="K263" s="86" t="str">
        <f>IF(E263="","",MAX($K$5:K262)+0.001)</f>
        <v/>
      </c>
    </row>
    <row r="264" spans="11:11" ht="25" customHeight="1">
      <c r="K264" s="86" t="str">
        <f>IF(E264="","",MAX($K$5:K263)+0.001)</f>
        <v/>
      </c>
    </row>
    <row r="265" spans="11:11" ht="25" customHeight="1">
      <c r="K265" s="86" t="str">
        <f>IF(E265="","",MAX($K$5:K264)+0.001)</f>
        <v/>
      </c>
    </row>
    <row r="266" spans="11:11" ht="25" customHeight="1">
      <c r="K266" s="86" t="str">
        <f>IF(E266="","",MAX($K$5:K265)+0.001)</f>
        <v/>
      </c>
    </row>
    <row r="267" spans="11:11" ht="25" customHeight="1">
      <c r="K267" s="86" t="str">
        <f>IF(E267="","",MAX($K$5:K266)+0.001)</f>
        <v/>
      </c>
    </row>
    <row r="268" spans="11:11" ht="25" customHeight="1">
      <c r="K268" s="86" t="str">
        <f>IF(E268="","",MAX($K$5:K267)+0.001)</f>
        <v/>
      </c>
    </row>
    <row r="269" spans="11:11" ht="25" customHeight="1">
      <c r="K269" s="86" t="str">
        <f>IF(E269="","",MAX($K$5:K268)+0.001)</f>
        <v/>
      </c>
    </row>
    <row r="270" spans="11:11" ht="25" customHeight="1">
      <c r="K270" s="86" t="str">
        <f>IF(E270="","",MAX($K$5:K269)+0.001)</f>
        <v/>
      </c>
    </row>
    <row r="271" spans="11:11" ht="25" customHeight="1">
      <c r="K271" s="86" t="str">
        <f>IF(E271="","",MAX($K$5:K270)+0.001)</f>
        <v/>
      </c>
    </row>
    <row r="272" spans="11:11" ht="25" customHeight="1">
      <c r="K272" s="86" t="str">
        <f>IF(E272="","",MAX($K$5:K271)+0.001)</f>
        <v/>
      </c>
    </row>
    <row r="273" spans="11:11" ht="25" customHeight="1">
      <c r="K273" s="86" t="str">
        <f>IF(E273="","",MAX($K$5:K272)+0.001)</f>
        <v/>
      </c>
    </row>
    <row r="274" spans="11:11" ht="25" customHeight="1">
      <c r="K274" s="86" t="str">
        <f>IF(E274="","",MAX($K$5:K273)+0.001)</f>
        <v/>
      </c>
    </row>
    <row r="275" spans="11:11" ht="25" customHeight="1">
      <c r="K275" s="86" t="str">
        <f>IF(E275="","",MAX($K$5:K274)+0.001)</f>
        <v/>
      </c>
    </row>
    <row r="276" spans="11:11" ht="25" customHeight="1">
      <c r="K276" s="86" t="str">
        <f>IF(E276="","",MAX($K$5:K275)+0.001)</f>
        <v/>
      </c>
    </row>
    <row r="277" spans="11:11" ht="25" customHeight="1">
      <c r="K277" s="86" t="str">
        <f>IF(E277="","",MAX($K$5:K276)+0.001)</f>
        <v/>
      </c>
    </row>
    <row r="278" spans="11:11" ht="25" customHeight="1">
      <c r="K278" s="86" t="str">
        <f>IF(E278="","",MAX($K$5:K277)+0.001)</f>
        <v/>
      </c>
    </row>
    <row r="279" spans="11:11" ht="25" customHeight="1">
      <c r="K279" s="86" t="str">
        <f>IF(E279="","",MAX($K$5:K278)+0.001)</f>
        <v/>
      </c>
    </row>
    <row r="280" spans="11:11" ht="25" customHeight="1">
      <c r="K280" s="86" t="str">
        <f>IF(E280="","",MAX($K$5:K279)+0.001)</f>
        <v/>
      </c>
    </row>
    <row r="281" spans="11:11" ht="25" customHeight="1">
      <c r="K281" s="86" t="str">
        <f>IF(E281="","",MAX($K$5:K280)+0.001)</f>
        <v/>
      </c>
    </row>
    <row r="282" spans="11:11" ht="25" customHeight="1">
      <c r="K282" s="86" t="str">
        <f>IF(E282="","",MAX($K$5:K281)+0.001)</f>
        <v/>
      </c>
    </row>
    <row r="283" spans="11:11" ht="25" customHeight="1">
      <c r="K283" s="86" t="str">
        <f>IF(E283="","",MAX($K$5:K282)+0.001)</f>
        <v/>
      </c>
    </row>
    <row r="284" spans="11:11" ht="25" customHeight="1">
      <c r="K284" s="86" t="str">
        <f>IF(E284="","",MAX($K$5:K283)+0.001)</f>
        <v/>
      </c>
    </row>
    <row r="285" spans="11:11" ht="25" customHeight="1">
      <c r="K285" s="86" t="str">
        <f>IF(E285="","",MAX($K$5:K284)+0.001)</f>
        <v/>
      </c>
    </row>
    <row r="286" spans="11:11" ht="25" customHeight="1">
      <c r="K286" s="86" t="str">
        <f>IF(E286="","",MAX($K$5:K285)+0.001)</f>
        <v/>
      </c>
    </row>
    <row r="287" spans="11:11" ht="25" customHeight="1">
      <c r="K287" s="86" t="str">
        <f>IF(E287="","",MAX($K$5:K286)+0.001)</f>
        <v/>
      </c>
    </row>
  </sheetData>
  <mergeCells count="12">
    <mergeCell ref="B198:G198"/>
    <mergeCell ref="B200:G200"/>
    <mergeCell ref="B239:G239"/>
    <mergeCell ref="B1:H1"/>
    <mergeCell ref="B38:G38"/>
    <mergeCell ref="B40:G40"/>
    <mergeCell ref="B80:G80"/>
    <mergeCell ref="B82:G82"/>
    <mergeCell ref="B120:G120"/>
    <mergeCell ref="B122:G122"/>
    <mergeCell ref="B163:G163"/>
    <mergeCell ref="B165:G165"/>
  </mergeCells>
  <conditionalFormatting sqref="G1:H1048576">
    <cfRule type="containsText" dxfId="47" priority="1" operator="containsText" text="RATE">
      <formula>NOT(ISERROR(SEARCH("RATE",G1)))</formula>
    </cfRule>
    <cfRule type="containsText" dxfId="46" priority="2" stopIfTrue="1" operator="containsText" text="AMOUNT">
      <formula>NOT(ISERROR(SEARCH("AMOUNT",G1)))</formula>
    </cfRule>
    <cfRule type="containsText" dxfId="45"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5" manualBreakCount="5">
    <brk id="38" max="8" man="1"/>
    <brk id="80" max="8" man="1"/>
    <brk id="120" max="8" man="1"/>
    <brk id="163" max="8" man="1"/>
    <brk id="198" max="8"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F1642-9B95-4726-9D31-0382616B3CB3}">
  <sheetPr>
    <tabColor theme="5"/>
  </sheetPr>
  <dimension ref="B1:K183"/>
  <sheetViews>
    <sheetView view="pageBreakPreview" topLeftCell="B1" zoomScale="50" zoomScaleNormal="100" zoomScaleSheetLayoutView="50" workbookViewId="0">
      <selection activeCell="K96" sqref="K1:K1048576"/>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8.83203125" style="48" hidden="1" customWidth="1"/>
    <col min="12" max="16384" width="8.83203125" style="48"/>
  </cols>
  <sheetData>
    <row r="1" spans="2:11" s="44" customFormat="1" ht="25" customHeight="1">
      <c r="B1" s="385" t="s">
        <v>1958</v>
      </c>
      <c r="C1" s="385"/>
      <c r="D1" s="385"/>
      <c r="E1" s="385"/>
      <c r="F1" s="385"/>
      <c r="G1" s="385"/>
      <c r="H1" s="385"/>
      <c r="I1" s="76"/>
    </row>
    <row r="2" spans="2:11" ht="25" customHeight="1">
      <c r="B2" s="45" t="s">
        <v>226</v>
      </c>
      <c r="C2" s="45" t="s">
        <v>2</v>
      </c>
      <c r="D2" s="45" t="s">
        <v>3</v>
      </c>
      <c r="E2" s="46" t="s">
        <v>4</v>
      </c>
      <c r="F2" s="95" t="s">
        <v>5</v>
      </c>
      <c r="G2" s="47" t="s">
        <v>6</v>
      </c>
      <c r="H2" s="47" t="s">
        <v>7</v>
      </c>
      <c r="I2" s="49"/>
    </row>
    <row r="3" spans="2:11" ht="30">
      <c r="B3" s="55" t="s">
        <v>1983</v>
      </c>
      <c r="C3" s="98" t="s">
        <v>690</v>
      </c>
      <c r="D3" s="87" t="s">
        <v>178</v>
      </c>
      <c r="E3" s="55"/>
      <c r="F3" s="90"/>
      <c r="G3" s="90"/>
      <c r="H3" s="90" t="str">
        <f t="shared" ref="H3:H45" si="0">IF($F3="-","Rate Only",IF($G3="","",ROUNDUP($F3*$G3,2)))</f>
        <v/>
      </c>
      <c r="I3" s="93"/>
    </row>
    <row r="4" spans="2:11" ht="25" customHeight="1">
      <c r="B4" s="55"/>
      <c r="C4" s="55" t="s">
        <v>179</v>
      </c>
      <c r="D4" s="87" t="s">
        <v>180</v>
      </c>
      <c r="E4" s="55"/>
      <c r="F4" s="90"/>
      <c r="G4" s="90"/>
      <c r="H4" s="90" t="str">
        <f t="shared" si="0"/>
        <v/>
      </c>
      <c r="I4" s="93"/>
    </row>
    <row r="5" spans="2:11" ht="25" customHeight="1">
      <c r="B5" s="55"/>
      <c r="C5" s="55" t="s">
        <v>181</v>
      </c>
      <c r="D5" s="87" t="s">
        <v>182</v>
      </c>
      <c r="E5" s="55"/>
      <c r="F5" s="90"/>
      <c r="G5" s="90"/>
      <c r="H5" s="90" t="str">
        <f t="shared" si="0"/>
        <v/>
      </c>
      <c r="I5" s="93"/>
    </row>
    <row r="6" spans="2:11" ht="25" customHeight="1">
      <c r="B6" s="55"/>
      <c r="C6" s="55" t="s">
        <v>197</v>
      </c>
      <c r="D6" s="87" t="s">
        <v>198</v>
      </c>
      <c r="E6" s="55"/>
      <c r="F6" s="90"/>
      <c r="G6" s="90"/>
      <c r="H6" s="90" t="str">
        <f t="shared" si="0"/>
        <v/>
      </c>
      <c r="I6" s="93"/>
    </row>
    <row r="7" spans="2:11" ht="25" customHeight="1">
      <c r="B7" s="50" t="str">
        <f>IF(K7="","","B"&amp;TEXT(ROUND(K7,3),"0.000"))</f>
        <v>B14.001</v>
      </c>
      <c r="C7" s="55"/>
      <c r="D7" s="66" t="s">
        <v>691</v>
      </c>
      <c r="E7" s="55" t="s">
        <v>200</v>
      </c>
      <c r="F7" s="90">
        <v>37</v>
      </c>
      <c r="G7" s="171"/>
      <c r="H7" s="90" t="str">
        <f t="shared" si="0"/>
        <v/>
      </c>
      <c r="I7" s="93"/>
      <c r="K7" s="2">
        <f>IF(E7="","",MAX($K$5:K6)+14.001)</f>
        <v>14.000999999999999</v>
      </c>
    </row>
    <row r="8" spans="2:11" ht="20" customHeight="1">
      <c r="B8" s="50" t="str">
        <f t="shared" ref="B8:B45" si="1">IF(K8="","","B"&amp;TEXT(ROUND(K8,3),"0.000"))</f>
        <v/>
      </c>
      <c r="C8" s="55"/>
      <c r="D8" s="66"/>
      <c r="E8" s="55"/>
      <c r="F8" s="90"/>
      <c r="G8" s="90"/>
      <c r="H8" s="90" t="str">
        <f t="shared" si="0"/>
        <v/>
      </c>
      <c r="I8" s="93"/>
      <c r="K8" s="2" t="str">
        <f>IF(E8="","",MAX($K$5:K7)+0.001)</f>
        <v/>
      </c>
    </row>
    <row r="9" spans="2:11" ht="25" customHeight="1">
      <c r="B9" s="50" t="str">
        <f t="shared" si="1"/>
        <v/>
      </c>
      <c r="C9" s="55" t="s">
        <v>214</v>
      </c>
      <c r="D9" s="87" t="s">
        <v>215</v>
      </c>
      <c r="E9" s="55"/>
      <c r="F9" s="90"/>
      <c r="G9" s="90"/>
      <c r="H9" s="90" t="str">
        <f t="shared" si="0"/>
        <v/>
      </c>
      <c r="I9" s="93"/>
      <c r="K9" s="2" t="str">
        <f>IF(E9="","",MAX($K$5:K8)+0.001)</f>
        <v/>
      </c>
    </row>
    <row r="10" spans="2:11" ht="25" customHeight="1">
      <c r="B10" s="50" t="str">
        <f t="shared" si="1"/>
        <v/>
      </c>
      <c r="C10" s="55" t="s">
        <v>216</v>
      </c>
      <c r="D10" s="87" t="s">
        <v>217</v>
      </c>
      <c r="E10" s="55"/>
      <c r="F10" s="90"/>
      <c r="G10" s="90"/>
      <c r="H10" s="90" t="str">
        <f t="shared" si="0"/>
        <v/>
      </c>
      <c r="I10" s="93"/>
      <c r="K10" s="2" t="str">
        <f>IF(E10="","",MAX($K$5:K9)+0.001)</f>
        <v/>
      </c>
    </row>
    <row r="11" spans="2:11" ht="25" customHeight="1">
      <c r="B11" s="50" t="str">
        <f t="shared" si="1"/>
        <v/>
      </c>
      <c r="C11" s="55" t="s">
        <v>12</v>
      </c>
      <c r="D11" s="87" t="s">
        <v>218</v>
      </c>
      <c r="E11" s="55"/>
      <c r="F11" s="90"/>
      <c r="G11" s="90"/>
      <c r="H11" s="90" t="str">
        <f t="shared" si="0"/>
        <v/>
      </c>
      <c r="I11" s="93"/>
      <c r="K11" s="2" t="str">
        <f>IF(E11="","",MAX($K$5:K10)+0.001)</f>
        <v/>
      </c>
    </row>
    <row r="12" spans="2:11" ht="25" customHeight="1">
      <c r="B12" s="50" t="str">
        <f t="shared" si="1"/>
        <v>B14.002</v>
      </c>
      <c r="C12" s="55"/>
      <c r="D12" s="66" t="s">
        <v>219</v>
      </c>
      <c r="E12" s="55" t="s">
        <v>220</v>
      </c>
      <c r="F12" s="90">
        <v>0.04</v>
      </c>
      <c r="G12" s="171"/>
      <c r="H12" s="90" t="str">
        <f t="shared" si="0"/>
        <v/>
      </c>
      <c r="I12" s="93"/>
      <c r="K12" s="2">
        <f>IF(E12="","",MAX($K$5:K11)+0.001)</f>
        <v>14.001999999999999</v>
      </c>
    </row>
    <row r="13" spans="2:11" ht="20" customHeight="1">
      <c r="B13" s="50" t="str">
        <f t="shared" si="1"/>
        <v/>
      </c>
      <c r="C13" s="55"/>
      <c r="D13" s="66"/>
      <c r="E13" s="55"/>
      <c r="F13" s="90"/>
      <c r="G13" s="90"/>
      <c r="H13" s="90" t="str">
        <f t="shared" si="0"/>
        <v/>
      </c>
      <c r="I13" s="93"/>
      <c r="K13" s="2" t="str">
        <f>IF(E13="","",MAX($K$5:K12)+0.001)</f>
        <v/>
      </c>
    </row>
    <row r="14" spans="2:11" ht="25" customHeight="1">
      <c r="B14" s="50" t="str">
        <f t="shared" si="1"/>
        <v/>
      </c>
      <c r="C14" s="55" t="s">
        <v>12</v>
      </c>
      <c r="D14" s="87" t="s">
        <v>221</v>
      </c>
      <c r="E14" s="55"/>
      <c r="F14" s="90"/>
      <c r="G14" s="90"/>
      <c r="H14" s="90" t="str">
        <f t="shared" si="0"/>
        <v/>
      </c>
      <c r="I14" s="93"/>
      <c r="K14" s="2" t="str">
        <f>IF(E14="","",MAX($K$5:K13)+0.001)</f>
        <v/>
      </c>
    </row>
    <row r="15" spans="2:11" ht="23" customHeight="1">
      <c r="B15" s="50" t="str">
        <f t="shared" si="1"/>
        <v>B14.003</v>
      </c>
      <c r="C15" s="55"/>
      <c r="D15" s="66" t="s">
        <v>219</v>
      </c>
      <c r="E15" s="55" t="s">
        <v>220</v>
      </c>
      <c r="F15" s="90">
        <v>0.06</v>
      </c>
      <c r="G15" s="171"/>
      <c r="H15" s="90" t="str">
        <f t="shared" si="0"/>
        <v/>
      </c>
      <c r="I15" s="93"/>
      <c r="K15" s="2">
        <f>IF(E15="","",MAX($K$5:K14)+0.001)</f>
        <v>14.002999999999998</v>
      </c>
    </row>
    <row r="16" spans="2:11" ht="23" customHeight="1">
      <c r="B16" s="50" t="str">
        <f t="shared" si="1"/>
        <v>B14.004</v>
      </c>
      <c r="C16" s="55"/>
      <c r="D16" s="66" t="s">
        <v>222</v>
      </c>
      <c r="E16" s="55" t="s">
        <v>220</v>
      </c>
      <c r="F16" s="90">
        <v>0.19</v>
      </c>
      <c r="G16" s="171"/>
      <c r="H16" s="90" t="str">
        <f t="shared" si="0"/>
        <v/>
      </c>
      <c r="I16" s="93"/>
      <c r="K16" s="2">
        <f>IF(E16="","",MAX($K$5:K15)+0.001)</f>
        <v>14.003999999999998</v>
      </c>
    </row>
    <row r="17" spans="2:11" ht="23" customHeight="1">
      <c r="B17" s="50" t="str">
        <f t="shared" si="1"/>
        <v>B14.005</v>
      </c>
      <c r="C17" s="55"/>
      <c r="D17" s="66" t="s">
        <v>223</v>
      </c>
      <c r="E17" s="55" t="s">
        <v>220</v>
      </c>
      <c r="F17" s="90">
        <v>0.47</v>
      </c>
      <c r="G17" s="171"/>
      <c r="H17" s="90" t="str">
        <f t="shared" si="0"/>
        <v/>
      </c>
      <c r="I17" s="93"/>
      <c r="K17" s="2">
        <f>IF(E17="","",MAX($K$5:K16)+0.001)</f>
        <v>14.004999999999997</v>
      </c>
    </row>
    <row r="18" spans="2:11" ht="23" customHeight="1">
      <c r="B18" s="50" t="str">
        <f t="shared" si="1"/>
        <v>B14.006</v>
      </c>
      <c r="C18" s="55"/>
      <c r="D18" s="66" t="s">
        <v>224</v>
      </c>
      <c r="E18" s="55" t="s">
        <v>220</v>
      </c>
      <c r="F18" s="90">
        <v>0.6</v>
      </c>
      <c r="G18" s="171"/>
      <c r="H18" s="90" t="str">
        <f t="shared" si="0"/>
        <v/>
      </c>
      <c r="I18" s="93"/>
      <c r="K18" s="2">
        <f>IF(E18="","",MAX($K$5:K17)+0.001)</f>
        <v>14.005999999999997</v>
      </c>
    </row>
    <row r="19" spans="2:11" ht="23" customHeight="1">
      <c r="B19" s="50" t="str">
        <f t="shared" si="1"/>
        <v>B14.007</v>
      </c>
      <c r="C19" s="55"/>
      <c r="D19" s="66" t="s">
        <v>225</v>
      </c>
      <c r="E19" s="55" t="s">
        <v>220</v>
      </c>
      <c r="F19" s="90">
        <v>0.33</v>
      </c>
      <c r="G19" s="171"/>
      <c r="H19" s="90" t="str">
        <f t="shared" si="0"/>
        <v/>
      </c>
      <c r="I19" s="93"/>
      <c r="K19" s="2">
        <f>IF(E19="","",MAX($K$5:K18)+0.001)</f>
        <v>14.006999999999996</v>
      </c>
    </row>
    <row r="20" spans="2:11" ht="23" customHeight="1">
      <c r="B20" s="50" t="str">
        <f t="shared" si="1"/>
        <v>B14.008</v>
      </c>
      <c r="C20" s="55"/>
      <c r="D20" s="66" t="s">
        <v>431</v>
      </c>
      <c r="E20" s="55" t="s">
        <v>220</v>
      </c>
      <c r="F20" s="90">
        <v>0.19</v>
      </c>
      <c r="G20" s="171"/>
      <c r="H20" s="90" t="str">
        <f t="shared" si="0"/>
        <v/>
      </c>
      <c r="I20" s="93"/>
      <c r="K20" s="2">
        <f>IF(E20="","",MAX($K$5:K19)+0.001)</f>
        <v>14.007999999999996</v>
      </c>
    </row>
    <row r="21" spans="2:11" ht="23" customHeight="1">
      <c r="B21" s="50" t="str">
        <f t="shared" si="1"/>
        <v>B14.009</v>
      </c>
      <c r="C21" s="55"/>
      <c r="D21" s="66" t="s">
        <v>432</v>
      </c>
      <c r="E21" s="55" t="s">
        <v>220</v>
      </c>
      <c r="F21" s="90">
        <v>0.19</v>
      </c>
      <c r="G21" s="171"/>
      <c r="H21" s="90" t="str">
        <f t="shared" si="0"/>
        <v/>
      </c>
      <c r="I21" s="93"/>
      <c r="K21" s="2">
        <f>IF(E21="","",MAX($K$5:K20)+0.001)</f>
        <v>14.008999999999995</v>
      </c>
    </row>
    <row r="22" spans="2:11" ht="20" customHeight="1">
      <c r="B22" s="50" t="str">
        <f t="shared" si="1"/>
        <v/>
      </c>
      <c r="C22" s="55"/>
      <c r="D22" s="66"/>
      <c r="E22" s="55"/>
      <c r="F22" s="90"/>
      <c r="G22" s="90"/>
      <c r="H22" s="90" t="str">
        <f t="shared" si="0"/>
        <v/>
      </c>
      <c r="I22" s="93"/>
      <c r="K22" s="2" t="str">
        <f>IF(E22="","",MAX($K$5:K21)+0.001)</f>
        <v/>
      </c>
    </row>
    <row r="23" spans="2:11" ht="25" customHeight="1">
      <c r="B23" s="50" t="str">
        <f t="shared" si="1"/>
        <v/>
      </c>
      <c r="C23" s="55" t="s">
        <v>229</v>
      </c>
      <c r="D23" s="87" t="s">
        <v>230</v>
      </c>
      <c r="E23" s="55"/>
      <c r="F23" s="90"/>
      <c r="G23" s="90"/>
      <c r="H23" s="90" t="str">
        <f t="shared" si="0"/>
        <v/>
      </c>
      <c r="I23" s="93"/>
      <c r="K23" s="2" t="str">
        <f>IF(E23="","",MAX($K$5:K22)+0.001)</f>
        <v/>
      </c>
    </row>
    <row r="24" spans="2:11" ht="25" customHeight="1">
      <c r="B24" s="50" t="str">
        <f t="shared" si="1"/>
        <v/>
      </c>
      <c r="C24" s="55" t="s">
        <v>231</v>
      </c>
      <c r="D24" s="87" t="s">
        <v>232</v>
      </c>
      <c r="E24" s="55"/>
      <c r="F24" s="90"/>
      <c r="G24" s="90"/>
      <c r="H24" s="90" t="str">
        <f t="shared" si="0"/>
        <v/>
      </c>
      <c r="I24" s="93"/>
      <c r="K24" s="2" t="str">
        <f>IF(E24="","",MAX($K$5:K23)+0.001)</f>
        <v/>
      </c>
    </row>
    <row r="25" spans="2:11" s="72" customFormat="1" ht="30">
      <c r="B25" s="50" t="str">
        <f t="shared" si="1"/>
        <v/>
      </c>
      <c r="C25" s="55" t="s">
        <v>65</v>
      </c>
      <c r="D25" s="87" t="s">
        <v>360</v>
      </c>
      <c r="E25" s="55"/>
      <c r="F25" s="90"/>
      <c r="G25" s="90"/>
      <c r="H25" s="90" t="str">
        <f t="shared" si="0"/>
        <v/>
      </c>
      <c r="I25" s="93"/>
      <c r="K25" s="2" t="str">
        <f>IF(E25="","",MAX($K$5:K24)+0.001)</f>
        <v/>
      </c>
    </row>
    <row r="26" spans="2:11" s="72" customFormat="1" ht="25" customHeight="1">
      <c r="B26" s="50" t="str">
        <f t="shared" si="1"/>
        <v>B14.010</v>
      </c>
      <c r="C26" s="55"/>
      <c r="D26" s="66" t="s">
        <v>236</v>
      </c>
      <c r="E26" s="55" t="s">
        <v>187</v>
      </c>
      <c r="F26" s="90">
        <v>39</v>
      </c>
      <c r="G26" s="171"/>
      <c r="H26" s="90" t="str">
        <f t="shared" si="0"/>
        <v/>
      </c>
      <c r="I26" s="93"/>
      <c r="K26" s="2">
        <f>IF(E26="","",MAX($K$5:K25)+0.001)</f>
        <v>14.009999999999994</v>
      </c>
    </row>
    <row r="27" spans="2:11" s="72" customFormat="1" ht="20" customHeight="1">
      <c r="B27" s="50" t="str">
        <f t="shared" si="1"/>
        <v/>
      </c>
      <c r="C27" s="55"/>
      <c r="D27" s="66"/>
      <c r="E27" s="55"/>
      <c r="F27" s="90"/>
      <c r="G27" s="90"/>
      <c r="H27" s="90" t="str">
        <f t="shared" si="0"/>
        <v/>
      </c>
      <c r="I27" s="93"/>
      <c r="K27" s="2" t="str">
        <f>IF(E27="","",MAX($K$5:K26)+0.001)</f>
        <v/>
      </c>
    </row>
    <row r="28" spans="2:11" ht="30">
      <c r="B28" s="50" t="str">
        <f t="shared" si="1"/>
        <v/>
      </c>
      <c r="C28" s="55" t="s">
        <v>90</v>
      </c>
      <c r="D28" s="87" t="s">
        <v>237</v>
      </c>
      <c r="E28" s="55"/>
      <c r="F28" s="90"/>
      <c r="G28" s="90"/>
      <c r="H28" s="90" t="str">
        <f t="shared" si="0"/>
        <v/>
      </c>
      <c r="I28" s="93"/>
      <c r="K28" s="2" t="str">
        <f>IF(E28="","",MAX($K$5:K27)+0.001)</f>
        <v/>
      </c>
    </row>
    <row r="29" spans="2:11" ht="25" customHeight="1">
      <c r="B29" s="50" t="str">
        <f t="shared" si="1"/>
        <v>B14.011</v>
      </c>
      <c r="C29" s="55"/>
      <c r="D29" s="66" t="s">
        <v>238</v>
      </c>
      <c r="E29" s="55" t="s">
        <v>164</v>
      </c>
      <c r="F29" s="90" t="s">
        <v>239</v>
      </c>
      <c r="G29" s="171"/>
      <c r="H29" s="90" t="str">
        <f t="shared" si="0"/>
        <v>Rate Only</v>
      </c>
      <c r="I29" s="93"/>
      <c r="K29" s="2">
        <f>IF(E29="","",MAX($K$5:K28)+0.001)</f>
        <v>14.010999999999994</v>
      </c>
    </row>
    <row r="30" spans="2:11" ht="20" customHeight="1">
      <c r="B30" s="50" t="str">
        <f t="shared" si="1"/>
        <v/>
      </c>
      <c r="C30" s="55"/>
      <c r="D30" s="66"/>
      <c r="E30" s="55"/>
      <c r="F30" s="90"/>
      <c r="G30" s="90"/>
      <c r="H30" s="90" t="str">
        <f t="shared" si="0"/>
        <v/>
      </c>
      <c r="I30" s="93"/>
      <c r="K30" s="2" t="str">
        <f>IF(E30="","",MAX($K$5:K29)+0.001)</f>
        <v/>
      </c>
    </row>
    <row r="31" spans="2:11" s="72" customFormat="1" ht="30">
      <c r="B31" s="50" t="str">
        <f t="shared" si="1"/>
        <v/>
      </c>
      <c r="C31" s="55" t="s">
        <v>90</v>
      </c>
      <c r="D31" s="87" t="s">
        <v>240</v>
      </c>
      <c r="E31" s="55"/>
      <c r="F31" s="90"/>
      <c r="G31" s="90"/>
      <c r="H31" s="90" t="str">
        <f t="shared" si="0"/>
        <v/>
      </c>
      <c r="I31" s="93"/>
      <c r="K31" s="2" t="str">
        <f>IF(E31="","",MAX($K$5:K30)+0.001)</f>
        <v/>
      </c>
    </row>
    <row r="32" spans="2:11" s="72" customFormat="1" ht="25" customHeight="1">
      <c r="B32" s="50" t="str">
        <f t="shared" si="1"/>
        <v>B14.012</v>
      </c>
      <c r="C32" s="55"/>
      <c r="D32" s="66" t="s">
        <v>692</v>
      </c>
      <c r="E32" s="55" t="s">
        <v>164</v>
      </c>
      <c r="F32" s="90">
        <v>10</v>
      </c>
      <c r="G32" s="171"/>
      <c r="H32" s="90" t="str">
        <f t="shared" si="0"/>
        <v/>
      </c>
      <c r="I32" s="93"/>
      <c r="K32" s="2">
        <f>IF(E32="","",MAX($K$5:K31)+0.001)</f>
        <v>14.011999999999993</v>
      </c>
    </row>
    <row r="33" spans="2:11" ht="20" customHeight="1">
      <c r="B33" s="50" t="str">
        <f t="shared" si="1"/>
        <v/>
      </c>
      <c r="C33" s="55"/>
      <c r="D33" s="66"/>
      <c r="E33" s="55"/>
      <c r="F33" s="90"/>
      <c r="G33" s="90"/>
      <c r="H33" s="90" t="str">
        <f t="shared" si="0"/>
        <v/>
      </c>
      <c r="I33" s="93"/>
      <c r="K33" s="2" t="str">
        <f>IF(E33="","",MAX($K$5:K32)+0.001)</f>
        <v/>
      </c>
    </row>
    <row r="34" spans="2:11" ht="30">
      <c r="B34" s="50" t="str">
        <f t="shared" si="1"/>
        <v/>
      </c>
      <c r="C34" s="55" t="s">
        <v>90</v>
      </c>
      <c r="D34" s="87" t="s">
        <v>242</v>
      </c>
      <c r="E34" s="55"/>
      <c r="F34" s="90"/>
      <c r="G34" s="90"/>
      <c r="H34" s="90" t="str">
        <f t="shared" si="0"/>
        <v/>
      </c>
      <c r="I34" s="93"/>
      <c r="K34" s="2" t="str">
        <f>IF(E34="","",MAX($K$5:K33)+0.001)</f>
        <v/>
      </c>
    </row>
    <row r="35" spans="2:11" ht="25" customHeight="1">
      <c r="B35" s="50" t="str">
        <f t="shared" si="1"/>
        <v>B14.013</v>
      </c>
      <c r="C35" s="55"/>
      <c r="D35" s="66" t="s">
        <v>692</v>
      </c>
      <c r="E35" s="55" t="s">
        <v>164</v>
      </c>
      <c r="F35" s="90">
        <v>1</v>
      </c>
      <c r="G35" s="171"/>
      <c r="H35" s="90" t="str">
        <f t="shared" si="0"/>
        <v/>
      </c>
      <c r="I35" s="93"/>
      <c r="K35" s="2">
        <f>IF(E35="","",MAX($K$5:K34)+0.001)</f>
        <v>14.012999999999993</v>
      </c>
    </row>
    <row r="36" spans="2:11" s="72" customFormat="1" ht="20" customHeight="1">
      <c r="B36" s="50" t="str">
        <f t="shared" si="1"/>
        <v/>
      </c>
      <c r="C36" s="55"/>
      <c r="D36" s="66"/>
      <c r="E36" s="55"/>
      <c r="F36" s="90"/>
      <c r="G36" s="90"/>
      <c r="H36" s="90" t="str">
        <f t="shared" si="0"/>
        <v/>
      </c>
      <c r="I36" s="93"/>
      <c r="K36" s="2" t="str">
        <f>IF(E36="","",MAX($K$5:K35)+0.001)</f>
        <v/>
      </c>
    </row>
    <row r="37" spans="2:11" s="72" customFormat="1" ht="25" customHeight="1">
      <c r="B37" s="50" t="str">
        <f t="shared" si="1"/>
        <v/>
      </c>
      <c r="C37" s="55" t="s">
        <v>92</v>
      </c>
      <c r="D37" s="87" t="s">
        <v>243</v>
      </c>
      <c r="E37" s="55"/>
      <c r="F37" s="90"/>
      <c r="G37" s="90"/>
      <c r="H37" s="90" t="str">
        <f t="shared" si="0"/>
        <v/>
      </c>
      <c r="I37" s="93"/>
      <c r="K37" s="2" t="str">
        <f>IF(E37="","",MAX($K$5:K36)+0.001)</f>
        <v/>
      </c>
    </row>
    <row r="38" spans="2:11" s="72" customFormat="1" ht="25" customHeight="1">
      <c r="B38" s="50" t="str">
        <f t="shared" si="1"/>
        <v/>
      </c>
      <c r="C38" s="55"/>
      <c r="D38" s="87" t="s">
        <v>246</v>
      </c>
      <c r="E38" s="55"/>
      <c r="F38" s="90"/>
      <c r="G38" s="90"/>
      <c r="H38" s="90" t="str">
        <f t="shared" si="0"/>
        <v/>
      </c>
      <c r="I38" s="93"/>
      <c r="K38" s="2" t="str">
        <f>IF(E38="","",MAX($K$5:K37)+0.001)</f>
        <v/>
      </c>
    </row>
    <row r="39" spans="2:11" s="72" customFormat="1" ht="25" customHeight="1">
      <c r="B39" s="50" t="str">
        <f t="shared" si="1"/>
        <v>B14.014</v>
      </c>
      <c r="C39" s="55"/>
      <c r="D39" s="66" t="s">
        <v>693</v>
      </c>
      <c r="E39" s="55" t="s">
        <v>187</v>
      </c>
      <c r="F39" s="90">
        <v>39</v>
      </c>
      <c r="G39" s="171"/>
      <c r="H39" s="90" t="str">
        <f t="shared" si="0"/>
        <v/>
      </c>
      <c r="I39" s="93"/>
      <c r="K39" s="2">
        <f>IF(E39="","",MAX($K$5:K38)+0.001)</f>
        <v>14.013999999999992</v>
      </c>
    </row>
    <row r="40" spans="2:11" s="72" customFormat="1" ht="20" customHeight="1">
      <c r="B40" s="50" t="str">
        <f t="shared" si="1"/>
        <v/>
      </c>
      <c r="C40" s="55"/>
      <c r="D40" s="66"/>
      <c r="E40" s="55"/>
      <c r="F40" s="90"/>
      <c r="G40" s="90"/>
      <c r="H40" s="90" t="str">
        <f t="shared" si="0"/>
        <v/>
      </c>
      <c r="I40" s="93"/>
      <c r="K40" s="2" t="str">
        <f>IF(E40="","",MAX($K$5:K39)+0.001)</f>
        <v/>
      </c>
    </row>
    <row r="41" spans="2:11" ht="30">
      <c r="B41" s="50" t="str">
        <f t="shared" si="1"/>
        <v/>
      </c>
      <c r="C41" s="55" t="s">
        <v>449</v>
      </c>
      <c r="D41" s="87" t="s">
        <v>450</v>
      </c>
      <c r="E41" s="55"/>
      <c r="F41" s="90"/>
      <c r="G41" s="90"/>
      <c r="H41" s="90" t="str">
        <f t="shared" si="0"/>
        <v/>
      </c>
      <c r="I41" s="93"/>
      <c r="K41" s="2" t="str">
        <f>IF(E41="","",MAX($K$5:K40)+0.001)</f>
        <v/>
      </c>
    </row>
    <row r="42" spans="2:11" ht="25" customHeight="1">
      <c r="B42" s="50" t="str">
        <f t="shared" si="1"/>
        <v/>
      </c>
      <c r="C42" s="55"/>
      <c r="D42" s="87" t="s">
        <v>451</v>
      </c>
      <c r="E42" s="55"/>
      <c r="F42" s="90"/>
      <c r="G42" s="90"/>
      <c r="H42" s="90" t="str">
        <f t="shared" si="0"/>
        <v/>
      </c>
      <c r="I42" s="93"/>
      <c r="K42" s="2" t="str">
        <f>IF(E42="","",MAX($K$5:K41)+0.001)</f>
        <v/>
      </c>
    </row>
    <row r="43" spans="2:11" ht="25" customHeight="1">
      <c r="B43" s="50" t="str">
        <f t="shared" si="1"/>
        <v>B14.015</v>
      </c>
      <c r="C43" s="55"/>
      <c r="D43" s="66" t="s">
        <v>452</v>
      </c>
      <c r="E43" s="55" t="s">
        <v>164</v>
      </c>
      <c r="F43" s="90">
        <v>4</v>
      </c>
      <c r="G43" s="171"/>
      <c r="H43" s="90" t="str">
        <f t="shared" si="0"/>
        <v/>
      </c>
      <c r="I43" s="93"/>
      <c r="K43" s="2">
        <f>IF(E43="","",MAX($K$5:K42)+0.001)</f>
        <v>14.014999999999992</v>
      </c>
    </row>
    <row r="44" spans="2:11" ht="25" customHeight="1">
      <c r="B44" s="50" t="str">
        <f t="shared" si="1"/>
        <v>B14.016</v>
      </c>
      <c r="C44" s="55"/>
      <c r="D44" s="66" t="s">
        <v>454</v>
      </c>
      <c r="E44" s="55" t="s">
        <v>164</v>
      </c>
      <c r="F44" s="90">
        <v>10</v>
      </c>
      <c r="G44" s="171"/>
      <c r="H44" s="90" t="str">
        <f t="shared" si="0"/>
        <v/>
      </c>
      <c r="I44" s="93"/>
      <c r="K44" s="2">
        <f>IF(E44="","",MAX($K$5:K43)+0.001)</f>
        <v>14.015999999999991</v>
      </c>
    </row>
    <row r="45" spans="2:11" ht="25" customHeight="1">
      <c r="B45" s="50" t="str">
        <f t="shared" si="1"/>
        <v>B14.017</v>
      </c>
      <c r="C45" s="55"/>
      <c r="D45" s="66" t="s">
        <v>694</v>
      </c>
      <c r="E45" s="55" t="s">
        <v>164</v>
      </c>
      <c r="F45" s="90">
        <v>1</v>
      </c>
      <c r="G45" s="171"/>
      <c r="H45" s="90" t="str">
        <f t="shared" si="0"/>
        <v/>
      </c>
      <c r="I45" s="93"/>
      <c r="K45" s="2">
        <f>IF(E45="","",MAX($K$5:K44)+0.001)</f>
        <v>14.016999999999991</v>
      </c>
    </row>
    <row r="46" spans="2:11" ht="25" customHeight="1">
      <c r="B46" s="368" t="s">
        <v>62</v>
      </c>
      <c r="C46" s="368"/>
      <c r="D46" s="368"/>
      <c r="E46" s="368"/>
      <c r="F46" s="368"/>
      <c r="G46" s="368"/>
      <c r="H46" s="47">
        <f>SUM(H3:H45)</f>
        <v>0</v>
      </c>
      <c r="I46" s="96"/>
      <c r="K46" s="2" t="str">
        <f>IF(E46="","",MAX($K$5:K45)+0.001)</f>
        <v/>
      </c>
    </row>
    <row r="47" spans="2:11" ht="25" customHeight="1">
      <c r="B47" s="45" t="s">
        <v>226</v>
      </c>
      <c r="C47" s="45" t="s">
        <v>2</v>
      </c>
      <c r="D47" s="45" t="s">
        <v>3</v>
      </c>
      <c r="E47" s="46" t="s">
        <v>4</v>
      </c>
      <c r="F47" s="95" t="s">
        <v>5</v>
      </c>
      <c r="G47" s="47" t="s">
        <v>6</v>
      </c>
      <c r="H47" s="47" t="s">
        <v>7</v>
      </c>
      <c r="I47" s="49"/>
      <c r="K47" s="2"/>
    </row>
    <row r="48" spans="2:11" ht="25" customHeight="1">
      <c r="B48" s="368" t="s">
        <v>64</v>
      </c>
      <c r="C48" s="369"/>
      <c r="D48" s="368"/>
      <c r="E48" s="368"/>
      <c r="F48" s="368"/>
      <c r="G48" s="368"/>
      <c r="H48" s="47">
        <f>H46</f>
        <v>0</v>
      </c>
      <c r="I48" s="96"/>
      <c r="K48" s="2" t="str">
        <f>IF(E48="","",MAX($K$5:K47)+0.001)</f>
        <v/>
      </c>
    </row>
    <row r="49" spans="2:11" ht="25" customHeight="1">
      <c r="B49" s="50" t="str">
        <f t="shared" ref="B49:B87" si="2">IF(K49="","","B"&amp;TEXT(ROUND(K49,3),"0.000"))</f>
        <v/>
      </c>
      <c r="C49" s="55"/>
      <c r="D49" s="66"/>
      <c r="E49" s="55"/>
      <c r="F49" s="90"/>
      <c r="G49" s="90"/>
      <c r="H49" s="90" t="str">
        <f t="shared" ref="H49:H87" si="3">IF($F49="-","Rate Only",IF($G49="","",ROUNDUP($F49*$G49,2)))</f>
        <v/>
      </c>
      <c r="I49" s="93"/>
      <c r="K49" s="2" t="str">
        <f>IF(E49="","",MAX($K$5:K48)+0.001)</f>
        <v/>
      </c>
    </row>
    <row r="50" spans="2:11" ht="25" customHeight="1">
      <c r="B50" s="50" t="str">
        <f t="shared" si="2"/>
        <v/>
      </c>
      <c r="C50" s="55"/>
      <c r="D50" s="87" t="s">
        <v>456</v>
      </c>
      <c r="E50" s="55"/>
      <c r="F50" s="90"/>
      <c r="G50" s="90"/>
      <c r="H50" s="90" t="str">
        <f t="shared" si="3"/>
        <v/>
      </c>
      <c r="I50" s="93"/>
      <c r="K50" s="2" t="str">
        <f>IF(E50="","",MAX($K$5:K49)+0.001)</f>
        <v/>
      </c>
    </row>
    <row r="51" spans="2:11" ht="25" customHeight="1">
      <c r="B51" s="50" t="str">
        <f t="shared" si="2"/>
        <v>B14.018</v>
      </c>
      <c r="C51" s="55"/>
      <c r="D51" s="66" t="s">
        <v>452</v>
      </c>
      <c r="E51" s="55" t="s">
        <v>164</v>
      </c>
      <c r="F51" s="90">
        <v>4</v>
      </c>
      <c r="G51" s="171"/>
      <c r="H51" s="90" t="str">
        <f t="shared" si="3"/>
        <v/>
      </c>
      <c r="I51" s="93"/>
      <c r="K51" s="2">
        <f>IF(E51="","",MAX($K$5:K50)+0.001)</f>
        <v>14.01799999999999</v>
      </c>
    </row>
    <row r="52" spans="2:11" ht="25" customHeight="1">
      <c r="B52" s="50" t="str">
        <f t="shared" si="2"/>
        <v>B14.019</v>
      </c>
      <c r="C52" s="55"/>
      <c r="D52" s="66" t="s">
        <v>454</v>
      </c>
      <c r="E52" s="55" t="s">
        <v>164</v>
      </c>
      <c r="F52" s="90">
        <v>10</v>
      </c>
      <c r="G52" s="171"/>
      <c r="H52" s="90" t="str">
        <f t="shared" si="3"/>
        <v/>
      </c>
      <c r="I52" s="93"/>
      <c r="K52" s="2">
        <f>IF(E52="","",MAX($K$5:K51)+0.001)</f>
        <v>14.018999999999989</v>
      </c>
    </row>
    <row r="53" spans="2:11" ht="25" customHeight="1">
      <c r="B53" s="50" t="str">
        <f t="shared" si="2"/>
        <v>B14.020</v>
      </c>
      <c r="C53" s="55"/>
      <c r="D53" s="66" t="s">
        <v>694</v>
      </c>
      <c r="E53" s="55" t="s">
        <v>164</v>
      </c>
      <c r="F53" s="90">
        <v>1</v>
      </c>
      <c r="G53" s="171"/>
      <c r="H53" s="90" t="str">
        <f t="shared" si="3"/>
        <v/>
      </c>
      <c r="I53" s="93"/>
      <c r="K53" s="2">
        <f>IF(E53="","",MAX($K$5:K52)+0.001)</f>
        <v>14.019999999999989</v>
      </c>
    </row>
    <row r="54" spans="2:11" ht="25" customHeight="1">
      <c r="B54" s="50" t="str">
        <f t="shared" si="2"/>
        <v/>
      </c>
      <c r="C54" s="55"/>
      <c r="D54" s="66"/>
      <c r="E54" s="55"/>
      <c r="F54" s="90"/>
      <c r="G54" s="90"/>
      <c r="H54" s="90" t="str">
        <f t="shared" si="3"/>
        <v/>
      </c>
      <c r="I54" s="93"/>
      <c r="K54" s="2" t="str">
        <f>IF(E54="","",MAX($K$5:K53)+0.001)</f>
        <v/>
      </c>
    </row>
    <row r="55" spans="2:11" s="72" customFormat="1" ht="25" customHeight="1">
      <c r="B55" s="50" t="str">
        <f t="shared" si="2"/>
        <v/>
      </c>
      <c r="C55" s="55" t="s">
        <v>247</v>
      </c>
      <c r="D55" s="87" t="s">
        <v>248</v>
      </c>
      <c r="E55" s="55"/>
      <c r="F55" s="90"/>
      <c r="G55" s="90"/>
      <c r="H55" s="90" t="str">
        <f t="shared" si="3"/>
        <v/>
      </c>
      <c r="I55" s="93"/>
      <c r="K55" s="2" t="str">
        <f>IF(E55="","",MAX($K$5:K54)+0.001)</f>
        <v/>
      </c>
    </row>
    <row r="56" spans="2:11" s="72" customFormat="1" ht="30">
      <c r="B56" s="50" t="str">
        <f t="shared" si="2"/>
        <v/>
      </c>
      <c r="C56" s="55"/>
      <c r="D56" s="66" t="s">
        <v>249</v>
      </c>
      <c r="E56" s="55"/>
      <c r="F56" s="90"/>
      <c r="G56" s="90"/>
      <c r="H56" s="90" t="str">
        <f t="shared" si="3"/>
        <v/>
      </c>
      <c r="I56" s="93"/>
      <c r="K56" s="2" t="str">
        <f>IF(E56="","",MAX($K$5:K55)+0.001)</f>
        <v/>
      </c>
    </row>
    <row r="57" spans="2:11" s="72" customFormat="1" ht="25" customHeight="1">
      <c r="B57" s="50" t="str">
        <f t="shared" si="2"/>
        <v/>
      </c>
      <c r="C57" s="55"/>
      <c r="D57" s="66" t="s">
        <v>695</v>
      </c>
      <c r="E57" s="55"/>
      <c r="F57" s="90"/>
      <c r="G57" s="90"/>
      <c r="H57" s="90" t="str">
        <f t="shared" si="3"/>
        <v/>
      </c>
      <c r="I57" s="93"/>
      <c r="K57" s="2" t="str">
        <f>IF(E57="","",MAX($K$5:K56)+0.001)</f>
        <v/>
      </c>
    </row>
    <row r="58" spans="2:11" s="72" customFormat="1" ht="25" customHeight="1">
      <c r="B58" s="50" t="str">
        <f t="shared" si="2"/>
        <v>B14.021</v>
      </c>
      <c r="C58" s="55"/>
      <c r="D58" s="66" t="s">
        <v>696</v>
      </c>
      <c r="E58" s="55" t="s">
        <v>187</v>
      </c>
      <c r="F58" s="90">
        <v>2</v>
      </c>
      <c r="G58" s="171"/>
      <c r="H58" s="90" t="str">
        <f t="shared" si="3"/>
        <v/>
      </c>
      <c r="I58" s="93"/>
      <c r="K58" s="2">
        <f>IF(E58="","",MAX($K$5:K57)+0.001)</f>
        <v>14.020999999999988</v>
      </c>
    </row>
    <row r="59" spans="2:11" s="72" customFormat="1" ht="25" customHeight="1">
      <c r="B59" s="50" t="str">
        <f t="shared" si="2"/>
        <v/>
      </c>
      <c r="C59" s="55"/>
      <c r="D59" s="66"/>
      <c r="E59" s="55"/>
      <c r="F59" s="90"/>
      <c r="G59" s="90"/>
      <c r="H59" s="90" t="str">
        <f t="shared" si="3"/>
        <v/>
      </c>
      <c r="I59" s="93"/>
      <c r="K59" s="2" t="str">
        <f>IF(E59="","",MAX($K$5:K58)+0.001)</f>
        <v/>
      </c>
    </row>
    <row r="60" spans="2:11" ht="30">
      <c r="B60" s="50" t="str">
        <f t="shared" si="2"/>
        <v/>
      </c>
      <c r="C60" s="98" t="s">
        <v>697</v>
      </c>
      <c r="D60" s="87" t="s">
        <v>273</v>
      </c>
      <c r="E60" s="55"/>
      <c r="F60" s="90"/>
      <c r="G60" s="90"/>
      <c r="H60" s="90" t="str">
        <f t="shared" si="3"/>
        <v/>
      </c>
      <c r="I60" s="93"/>
      <c r="K60" s="2" t="str">
        <f>IF(E60="","",MAX($K$5:K59)+0.001)</f>
        <v/>
      </c>
    </row>
    <row r="61" spans="2:11" ht="30">
      <c r="B61" s="50" t="str">
        <f t="shared" si="2"/>
        <v/>
      </c>
      <c r="C61" s="101"/>
      <c r="D61" s="66" t="s">
        <v>2001</v>
      </c>
      <c r="E61" s="55"/>
      <c r="F61" s="90"/>
      <c r="G61" s="90"/>
      <c r="H61" s="90" t="str">
        <f t="shared" si="3"/>
        <v/>
      </c>
      <c r="I61" s="93"/>
      <c r="K61" s="2" t="str">
        <f>IF(E61="","",MAX($K$5:K60)+0.001)</f>
        <v/>
      </c>
    </row>
    <row r="62" spans="2:11" ht="25" customHeight="1">
      <c r="B62" s="50" t="str">
        <f t="shared" si="2"/>
        <v/>
      </c>
      <c r="C62" s="65" t="s">
        <v>12</v>
      </c>
      <c r="D62" s="87" t="s">
        <v>698</v>
      </c>
      <c r="E62" s="55"/>
      <c r="F62" s="90"/>
      <c r="G62" s="90"/>
      <c r="H62" s="90" t="str">
        <f t="shared" si="3"/>
        <v/>
      </c>
      <c r="I62" s="93"/>
      <c r="K62" s="2" t="str">
        <f>IF(E62="","",MAX($K$5:K61)+0.001)</f>
        <v/>
      </c>
    </row>
    <row r="63" spans="2:11" ht="25" customHeight="1">
      <c r="B63" s="50" t="str">
        <f t="shared" si="2"/>
        <v>B14.022</v>
      </c>
      <c r="C63" s="55" t="s">
        <v>699</v>
      </c>
      <c r="D63" s="66" t="s">
        <v>700</v>
      </c>
      <c r="E63" s="55" t="s">
        <v>701</v>
      </c>
      <c r="F63" s="90">
        <v>1</v>
      </c>
      <c r="G63" s="171"/>
      <c r="H63" s="90" t="str">
        <f t="shared" si="3"/>
        <v/>
      </c>
      <c r="I63" s="93"/>
      <c r="K63" s="2">
        <f>IF(E63="","",MAX($K$5:K62)+0.001)</f>
        <v>14.021999999999988</v>
      </c>
    </row>
    <row r="64" spans="2:11" ht="25" customHeight="1">
      <c r="B64" s="50" t="str">
        <f t="shared" si="2"/>
        <v/>
      </c>
      <c r="C64" s="55"/>
      <c r="D64" s="87"/>
      <c r="E64" s="55"/>
      <c r="F64" s="90"/>
      <c r="G64" s="90"/>
      <c r="H64" s="90" t="str">
        <f t="shared" si="3"/>
        <v/>
      </c>
      <c r="I64" s="93"/>
      <c r="K64" s="2" t="str">
        <f>IF(E64="","",MAX($K$5:K63)+0.001)</f>
        <v/>
      </c>
    </row>
    <row r="65" spans="2:11" ht="45">
      <c r="B65" s="50" t="str">
        <f t="shared" si="2"/>
        <v/>
      </c>
      <c r="C65" s="55" t="s">
        <v>702</v>
      </c>
      <c r="D65" s="66" t="s">
        <v>703</v>
      </c>
      <c r="E65" s="55"/>
      <c r="F65" s="90"/>
      <c r="G65" s="90"/>
      <c r="H65" s="90" t="str">
        <f t="shared" si="3"/>
        <v/>
      </c>
      <c r="I65" s="93"/>
      <c r="K65" s="2" t="str">
        <f>IF(E65="","",MAX($K$5:K64)+0.001)</f>
        <v/>
      </c>
    </row>
    <row r="66" spans="2:11" ht="25" customHeight="1">
      <c r="B66" s="50" t="str">
        <f t="shared" si="2"/>
        <v/>
      </c>
      <c r="C66" s="55"/>
      <c r="D66" s="66" t="s">
        <v>704</v>
      </c>
      <c r="E66" s="55"/>
      <c r="F66" s="90"/>
      <c r="G66" s="90"/>
      <c r="H66" s="90" t="str">
        <f t="shared" si="3"/>
        <v/>
      </c>
      <c r="I66" s="93"/>
      <c r="K66" s="2" t="str">
        <f>IF(E66="","",MAX($K$5:K65)+0.001)</f>
        <v/>
      </c>
    </row>
    <row r="67" spans="2:11" s="72" customFormat="1" ht="25" customHeight="1">
      <c r="B67" s="50" t="str">
        <f t="shared" si="2"/>
        <v>B14.023</v>
      </c>
      <c r="C67" s="55"/>
      <c r="D67" s="66" t="s">
        <v>705</v>
      </c>
      <c r="E67" s="55" t="s">
        <v>220</v>
      </c>
      <c r="F67" s="90">
        <v>4.84</v>
      </c>
      <c r="G67" s="171"/>
      <c r="H67" s="90" t="str">
        <f t="shared" si="3"/>
        <v/>
      </c>
      <c r="I67" s="93"/>
      <c r="K67" s="2">
        <f>IF(E67="","",MAX($K$5:K66)+0.001)</f>
        <v>14.022999999999987</v>
      </c>
    </row>
    <row r="68" spans="2:11" s="72" customFormat="1" ht="25" customHeight="1">
      <c r="B68" s="50" t="str">
        <f t="shared" si="2"/>
        <v>B14.024</v>
      </c>
      <c r="C68" s="55"/>
      <c r="D68" s="66" t="s">
        <v>706</v>
      </c>
      <c r="E68" s="55" t="s">
        <v>220</v>
      </c>
      <c r="F68" s="90">
        <v>4.51</v>
      </c>
      <c r="G68" s="171"/>
      <c r="H68" s="90" t="str">
        <f t="shared" si="3"/>
        <v/>
      </c>
      <c r="I68" s="93"/>
      <c r="K68" s="2">
        <f>IF(E68="","",MAX($K$5:K67)+0.001)</f>
        <v>14.023999999999987</v>
      </c>
    </row>
    <row r="69" spans="2:11" s="72" customFormat="1" ht="30">
      <c r="B69" s="50" t="str">
        <f t="shared" si="2"/>
        <v>B14.025</v>
      </c>
      <c r="C69" s="55"/>
      <c r="D69" s="66" t="s">
        <v>707</v>
      </c>
      <c r="E69" s="55" t="s">
        <v>220</v>
      </c>
      <c r="F69" s="90">
        <v>0.28000000000000003</v>
      </c>
      <c r="G69" s="171"/>
      <c r="H69" s="90" t="str">
        <f t="shared" si="3"/>
        <v/>
      </c>
      <c r="I69" s="93"/>
      <c r="K69" s="2">
        <f>IF(E69="","",MAX($K$5:K68)+0.001)</f>
        <v>14.024999999999986</v>
      </c>
    </row>
    <row r="70" spans="2:11" s="72" customFormat="1" ht="25" customHeight="1">
      <c r="B70" s="50" t="str">
        <f t="shared" si="2"/>
        <v>B14.026</v>
      </c>
      <c r="C70" s="55"/>
      <c r="D70" s="66" t="s">
        <v>708</v>
      </c>
      <c r="E70" s="55" t="s">
        <v>220</v>
      </c>
      <c r="F70" s="90">
        <v>0.54</v>
      </c>
      <c r="G70" s="171"/>
      <c r="H70" s="90" t="str">
        <f t="shared" si="3"/>
        <v/>
      </c>
      <c r="I70" s="93"/>
      <c r="K70" s="2">
        <f>IF(E70="","",MAX($K$5:K69)+0.001)</f>
        <v>14.025999999999986</v>
      </c>
    </row>
    <row r="71" spans="2:11" s="72" customFormat="1" ht="25" customHeight="1">
      <c r="B71" s="50" t="str">
        <f t="shared" si="2"/>
        <v>B14.027</v>
      </c>
      <c r="C71" s="55"/>
      <c r="D71" s="66" t="s">
        <v>709</v>
      </c>
      <c r="E71" s="55" t="s">
        <v>220</v>
      </c>
      <c r="F71" s="90">
        <v>0.17</v>
      </c>
      <c r="G71" s="171"/>
      <c r="H71" s="90" t="str">
        <f t="shared" si="3"/>
        <v/>
      </c>
      <c r="I71" s="93"/>
      <c r="K71" s="2">
        <f>IF(E71="","",MAX($K$5:K70)+0.001)</f>
        <v>14.026999999999985</v>
      </c>
    </row>
    <row r="72" spans="2:11" s="72" customFormat="1" ht="25" customHeight="1">
      <c r="B72" s="50" t="str">
        <f t="shared" si="2"/>
        <v>B14.028</v>
      </c>
      <c r="C72" s="55"/>
      <c r="D72" s="66" t="s">
        <v>710</v>
      </c>
      <c r="E72" s="55" t="s">
        <v>220</v>
      </c>
      <c r="F72" s="90">
        <v>0.2</v>
      </c>
      <c r="G72" s="171"/>
      <c r="H72" s="90" t="str">
        <f t="shared" si="3"/>
        <v/>
      </c>
      <c r="I72" s="93"/>
      <c r="K72" s="2">
        <f>IF(E72="","",MAX($K$5:K71)+0.001)</f>
        <v>14.027999999999984</v>
      </c>
    </row>
    <row r="73" spans="2:11" s="72" customFormat="1" ht="25" customHeight="1">
      <c r="B73" s="50" t="str">
        <f t="shared" si="2"/>
        <v/>
      </c>
      <c r="C73" s="55"/>
      <c r="D73" s="66"/>
      <c r="E73" s="55"/>
      <c r="F73" s="90"/>
      <c r="G73" s="90"/>
      <c r="H73" s="90" t="str">
        <f t="shared" si="3"/>
        <v/>
      </c>
      <c r="I73" s="93"/>
      <c r="K73" s="2" t="str">
        <f>IF(E73="","",MAX($K$5:K72)+0.001)</f>
        <v/>
      </c>
    </row>
    <row r="74" spans="2:11" s="72" customFormat="1" ht="25" customHeight="1">
      <c r="B74" s="50" t="str">
        <f t="shared" si="2"/>
        <v/>
      </c>
      <c r="C74" s="55" t="s">
        <v>15</v>
      </c>
      <c r="D74" s="87" t="s">
        <v>711</v>
      </c>
      <c r="E74" s="55"/>
      <c r="F74" s="90"/>
      <c r="G74" s="90"/>
      <c r="H74" s="90" t="str">
        <f t="shared" si="3"/>
        <v/>
      </c>
      <c r="I74" s="93"/>
      <c r="K74" s="2" t="str">
        <f>IF(E74="","",MAX($K$5:K73)+0.001)</f>
        <v/>
      </c>
    </row>
    <row r="75" spans="2:11" s="72" customFormat="1" ht="25" customHeight="1">
      <c r="B75" s="50" t="str">
        <f t="shared" si="2"/>
        <v>B14.029</v>
      </c>
      <c r="C75" s="55" t="s">
        <v>17</v>
      </c>
      <c r="D75" s="66" t="s">
        <v>712</v>
      </c>
      <c r="E75" s="55" t="s">
        <v>220</v>
      </c>
      <c r="F75" s="90">
        <v>10.54</v>
      </c>
      <c r="G75" s="171"/>
      <c r="H75" s="90" t="str">
        <f t="shared" si="3"/>
        <v/>
      </c>
      <c r="I75" s="93"/>
      <c r="K75" s="2">
        <f>IF(E75="","",MAX($K$5:K74)+0.001)</f>
        <v>14.028999999999984</v>
      </c>
    </row>
    <row r="76" spans="2:11" ht="25" customHeight="1">
      <c r="B76" s="50" t="str">
        <f t="shared" si="2"/>
        <v/>
      </c>
      <c r="C76" s="55"/>
      <c r="D76" s="66"/>
      <c r="E76" s="55"/>
      <c r="F76" s="90"/>
      <c r="G76" s="90"/>
      <c r="H76" s="90" t="str">
        <f t="shared" si="3"/>
        <v/>
      </c>
      <c r="I76" s="93"/>
      <c r="K76" s="2" t="str">
        <f>IF(E76="","",MAX($K$5:K75)+0.001)</f>
        <v/>
      </c>
    </row>
    <row r="77" spans="2:11" ht="25" customHeight="1">
      <c r="B77" s="50" t="str">
        <f t="shared" si="2"/>
        <v/>
      </c>
      <c r="C77" s="55" t="s">
        <v>312</v>
      </c>
      <c r="D77" s="87" t="s">
        <v>713</v>
      </c>
      <c r="E77" s="55"/>
      <c r="F77" s="90"/>
      <c r="G77" s="90"/>
      <c r="H77" s="90" t="str">
        <f t="shared" si="3"/>
        <v/>
      </c>
      <c r="I77" s="93"/>
      <c r="K77" s="2" t="str">
        <f>IF(E77="","",MAX($K$5:K76)+0.001)</f>
        <v/>
      </c>
    </row>
    <row r="78" spans="2:11" ht="25" customHeight="1">
      <c r="B78" s="50" t="str">
        <f t="shared" si="2"/>
        <v>B14.030</v>
      </c>
      <c r="C78" s="55"/>
      <c r="D78" s="66" t="s">
        <v>714</v>
      </c>
      <c r="E78" s="55" t="s">
        <v>220</v>
      </c>
      <c r="F78" s="90">
        <v>10.54</v>
      </c>
      <c r="G78" s="171"/>
      <c r="H78" s="90" t="str">
        <f t="shared" si="3"/>
        <v/>
      </c>
      <c r="I78" s="93"/>
      <c r="K78" s="2">
        <f>IF(E78="","",MAX($K$5:K77)+0.001)</f>
        <v>14.029999999999983</v>
      </c>
    </row>
    <row r="79" spans="2:11" ht="25" customHeight="1">
      <c r="B79" s="50" t="str">
        <f t="shared" si="2"/>
        <v/>
      </c>
      <c r="C79" s="55"/>
      <c r="D79" s="66"/>
      <c r="E79" s="55"/>
      <c r="F79" s="90"/>
      <c r="G79" s="90"/>
      <c r="H79" s="90" t="str">
        <f t="shared" si="3"/>
        <v/>
      </c>
      <c r="I79" s="93"/>
      <c r="K79" s="2" t="str">
        <f>IF(E79="","",MAX($K$5:K78)+0.001)</f>
        <v/>
      </c>
    </row>
    <row r="80" spans="2:11" ht="25" customHeight="1">
      <c r="B80" s="50" t="str">
        <f t="shared" si="2"/>
        <v/>
      </c>
      <c r="C80" s="55" t="s">
        <v>57</v>
      </c>
      <c r="D80" s="87" t="s">
        <v>715</v>
      </c>
      <c r="E80" s="55"/>
      <c r="F80" s="90"/>
      <c r="G80" s="90"/>
      <c r="H80" s="90" t="str">
        <f t="shared" si="3"/>
        <v/>
      </c>
      <c r="I80" s="93"/>
      <c r="K80" s="2" t="str">
        <f>IF(E80="","",MAX($K$5:K79)+0.001)</f>
        <v/>
      </c>
    </row>
    <row r="81" spans="2:11" ht="30">
      <c r="B81" s="50" t="str">
        <f t="shared" si="2"/>
        <v>B14.031</v>
      </c>
      <c r="C81" s="55"/>
      <c r="D81" s="66" t="s">
        <v>716</v>
      </c>
      <c r="E81" s="55" t="s">
        <v>717</v>
      </c>
      <c r="F81" s="90">
        <v>3</v>
      </c>
      <c r="G81" s="171"/>
      <c r="H81" s="90" t="str">
        <f t="shared" si="3"/>
        <v/>
      </c>
      <c r="I81" s="93"/>
      <c r="K81" s="2">
        <f>IF(E81="","",MAX($K$5:K80)+0.001)</f>
        <v>14.030999999999983</v>
      </c>
    </row>
    <row r="82" spans="2:11" ht="30">
      <c r="B82" s="50" t="str">
        <f t="shared" si="2"/>
        <v>B14.032</v>
      </c>
      <c r="C82" s="55"/>
      <c r="D82" s="66" t="s">
        <v>718</v>
      </c>
      <c r="E82" s="55" t="s">
        <v>717</v>
      </c>
      <c r="F82" s="90">
        <v>7</v>
      </c>
      <c r="G82" s="171"/>
      <c r="H82" s="90" t="str">
        <f t="shared" si="3"/>
        <v/>
      </c>
      <c r="I82" s="93"/>
      <c r="K82" s="2">
        <f>IF(E82="","",MAX($K$5:K81)+0.001)</f>
        <v>14.031999999999982</v>
      </c>
    </row>
    <row r="83" spans="2:11" ht="15">
      <c r="B83" s="50" t="str">
        <f t="shared" si="2"/>
        <v>B14.033</v>
      </c>
      <c r="C83" s="55"/>
      <c r="D83" s="66" t="s">
        <v>719</v>
      </c>
      <c r="E83" s="55" t="s">
        <v>158</v>
      </c>
      <c r="F83" s="90">
        <v>3</v>
      </c>
      <c r="G83" s="171"/>
      <c r="H83" s="90" t="str">
        <f t="shared" si="3"/>
        <v/>
      </c>
      <c r="I83" s="93"/>
      <c r="K83" s="2">
        <f>IF(E83="","",MAX($K$5:K82)+0.001)</f>
        <v>14.032999999999982</v>
      </c>
    </row>
    <row r="84" spans="2:11" ht="25" customHeight="1">
      <c r="B84" s="50" t="str">
        <f t="shared" si="2"/>
        <v>B14.034</v>
      </c>
      <c r="C84" s="55"/>
      <c r="D84" s="66" t="s">
        <v>720</v>
      </c>
      <c r="E84" s="55" t="s">
        <v>158</v>
      </c>
      <c r="F84" s="90">
        <v>3</v>
      </c>
      <c r="G84" s="171"/>
      <c r="H84" s="90" t="str">
        <f t="shared" si="3"/>
        <v/>
      </c>
      <c r="I84" s="93"/>
      <c r="K84" s="2">
        <f>IF(E84="","",MAX($K$5:K83)+0.001)</f>
        <v>14.033999999999981</v>
      </c>
    </row>
    <row r="85" spans="2:11" ht="25" customHeight="1">
      <c r="B85" s="50" t="str">
        <f t="shared" si="2"/>
        <v/>
      </c>
      <c r="C85" s="55"/>
      <c r="D85" s="66"/>
      <c r="E85" s="55"/>
      <c r="F85" s="90"/>
      <c r="G85" s="90"/>
      <c r="H85" s="90" t="str">
        <f t="shared" si="3"/>
        <v/>
      </c>
      <c r="I85" s="93"/>
      <c r="K85" s="2" t="str">
        <f>IF(E85="","",MAX($K$5:K84)+0.001)</f>
        <v/>
      </c>
    </row>
    <row r="86" spans="2:11" s="72" customFormat="1" ht="25" customHeight="1">
      <c r="B86" s="50" t="str">
        <f t="shared" si="2"/>
        <v/>
      </c>
      <c r="C86" s="55" t="s">
        <v>463</v>
      </c>
      <c r="D86" s="87" t="s">
        <v>464</v>
      </c>
      <c r="E86" s="55"/>
      <c r="F86" s="90"/>
      <c r="G86" s="90"/>
      <c r="H86" s="90" t="str">
        <f t="shared" si="3"/>
        <v/>
      </c>
      <c r="I86" s="93"/>
      <c r="K86" s="2" t="str">
        <f>IF(E86="","",MAX($K$5:K85)+0.001)</f>
        <v/>
      </c>
    </row>
    <row r="87" spans="2:11" s="72" customFormat="1" ht="25" customHeight="1">
      <c r="B87" s="50" t="str">
        <f t="shared" si="2"/>
        <v>B14.035</v>
      </c>
      <c r="C87" s="55"/>
      <c r="D87" s="66" t="s">
        <v>721</v>
      </c>
      <c r="E87" s="55" t="s">
        <v>158</v>
      </c>
      <c r="F87" s="90">
        <v>60</v>
      </c>
      <c r="G87" s="171"/>
      <c r="H87" s="90" t="str">
        <f t="shared" si="3"/>
        <v/>
      </c>
      <c r="I87" s="93"/>
      <c r="K87" s="2">
        <f>IF(E87="","",MAX($K$5:K86)+0.001)</f>
        <v>14.034999999999981</v>
      </c>
    </row>
    <row r="88" spans="2:11" ht="25" customHeight="1">
      <c r="B88" s="368" t="s">
        <v>62</v>
      </c>
      <c r="C88" s="368"/>
      <c r="D88" s="368"/>
      <c r="E88" s="368"/>
      <c r="F88" s="368"/>
      <c r="G88" s="368"/>
      <c r="H88" s="47">
        <f>SUM(H48:H87)</f>
        <v>0</v>
      </c>
      <c r="I88" s="96"/>
      <c r="K88" s="2" t="str">
        <f>IF(E88="","",MAX($K$5:K87)+0.001)</f>
        <v/>
      </c>
    </row>
    <row r="89" spans="2:11" ht="25" customHeight="1">
      <c r="B89" s="45" t="s">
        <v>226</v>
      </c>
      <c r="C89" s="45" t="s">
        <v>2</v>
      </c>
      <c r="D89" s="45" t="s">
        <v>3</v>
      </c>
      <c r="E89" s="46" t="s">
        <v>4</v>
      </c>
      <c r="F89" s="95" t="s">
        <v>5</v>
      </c>
      <c r="G89" s="47" t="s">
        <v>6</v>
      </c>
      <c r="H89" s="47" t="s">
        <v>7</v>
      </c>
      <c r="I89" s="49"/>
      <c r="K89" s="2"/>
    </row>
    <row r="90" spans="2:11" ht="25" customHeight="1">
      <c r="B90" s="368" t="s">
        <v>64</v>
      </c>
      <c r="C90" s="369"/>
      <c r="D90" s="368"/>
      <c r="E90" s="368"/>
      <c r="F90" s="368"/>
      <c r="G90" s="368"/>
      <c r="H90" s="47">
        <f>H88</f>
        <v>0</v>
      </c>
      <c r="I90" s="96"/>
      <c r="K90" s="2" t="str">
        <f>IF(E90="","",MAX($K$5:K89)+0.001)</f>
        <v/>
      </c>
    </row>
    <row r="91" spans="2:11" ht="25" customHeight="1">
      <c r="B91" s="50" t="str">
        <f t="shared" ref="B91:B127" si="4">IF(K91="","","B"&amp;TEXT(ROUND(K91,3),"0.000"))</f>
        <v/>
      </c>
      <c r="C91" s="55"/>
      <c r="D91" s="66"/>
      <c r="E91" s="55"/>
      <c r="F91" s="90"/>
      <c r="G91" s="90"/>
      <c r="H91" s="90" t="str">
        <f t="shared" ref="H91:H127" si="5">IF($F91="-","Rate Only",IF($G91="","",ROUNDUP($F91*$G91,2)))</f>
        <v/>
      </c>
      <c r="K91" s="2" t="str">
        <f>IF(E91="","",MAX($K$5:K90)+0.001)</f>
        <v/>
      </c>
    </row>
    <row r="92" spans="2:11" s="72" customFormat="1" ht="25" customHeight="1">
      <c r="B92" s="50" t="str">
        <f t="shared" si="4"/>
        <v/>
      </c>
      <c r="C92" s="55" t="s">
        <v>274</v>
      </c>
      <c r="D92" s="87" t="s">
        <v>275</v>
      </c>
      <c r="E92" s="55"/>
      <c r="F92" s="90"/>
      <c r="G92" s="90"/>
      <c r="H92" s="90" t="str">
        <f t="shared" si="5"/>
        <v/>
      </c>
      <c r="I92" s="48"/>
      <c r="K92" s="2" t="str">
        <f>IF(E92="","",MAX($K$5:K91)+0.001)</f>
        <v/>
      </c>
    </row>
    <row r="93" spans="2:11" s="72" customFormat="1" ht="30">
      <c r="B93" s="50" t="str">
        <f t="shared" si="4"/>
        <v/>
      </c>
      <c r="C93" s="55"/>
      <c r="D93" s="87" t="s">
        <v>276</v>
      </c>
      <c r="E93" s="55"/>
      <c r="F93" s="90"/>
      <c r="G93" s="90"/>
      <c r="H93" s="90" t="str">
        <f t="shared" si="5"/>
        <v/>
      </c>
      <c r="I93" s="48"/>
      <c r="K93" s="2" t="str">
        <f>IF(E93="","",MAX($K$5:K92)+0.001)</f>
        <v/>
      </c>
    </row>
    <row r="94" spans="2:11" s="72" customFormat="1" ht="25" customHeight="1">
      <c r="B94" s="50" t="str">
        <f t="shared" si="4"/>
        <v/>
      </c>
      <c r="C94" s="55"/>
      <c r="D94" s="66" t="s">
        <v>277</v>
      </c>
      <c r="E94" s="55"/>
      <c r="F94" s="90"/>
      <c r="G94" s="90"/>
      <c r="H94" s="90" t="str">
        <f t="shared" si="5"/>
        <v/>
      </c>
      <c r="I94" s="48"/>
      <c r="K94" s="2" t="str">
        <f>IF(E94="","",MAX($K$5:K93)+0.001)</f>
        <v/>
      </c>
    </row>
    <row r="95" spans="2:11" s="72" customFormat="1" ht="25" customHeight="1">
      <c r="B95" s="50" t="str">
        <f t="shared" si="4"/>
        <v>B14.036</v>
      </c>
      <c r="C95" s="55"/>
      <c r="D95" s="89" t="s">
        <v>278</v>
      </c>
      <c r="E95" s="55" t="s">
        <v>200</v>
      </c>
      <c r="F95" s="90">
        <v>84</v>
      </c>
      <c r="G95" s="171"/>
      <c r="H95" s="90" t="str">
        <f t="shared" si="5"/>
        <v/>
      </c>
      <c r="I95" s="130"/>
      <c r="K95" s="2">
        <f>IF(E95="","",MAX($K$5:K94)+0.001)</f>
        <v>14.03599999999998</v>
      </c>
    </row>
    <row r="96" spans="2:11" s="72" customFormat="1" ht="25" customHeight="1">
      <c r="B96" s="50" t="str">
        <f t="shared" si="4"/>
        <v>B14.037</v>
      </c>
      <c r="C96" s="55"/>
      <c r="D96" s="89" t="s">
        <v>493</v>
      </c>
      <c r="E96" s="55" t="s">
        <v>200</v>
      </c>
      <c r="F96" s="90">
        <v>93</v>
      </c>
      <c r="G96" s="171"/>
      <c r="H96" s="90" t="str">
        <f t="shared" si="5"/>
        <v/>
      </c>
      <c r="I96" s="130"/>
      <c r="K96" s="2">
        <f>IF(E96="","",MAX($K$5:K95)+0.001)</f>
        <v>14.036999999999979</v>
      </c>
    </row>
    <row r="97" spans="2:11" s="72" customFormat="1" ht="25" customHeight="1">
      <c r="B97" s="50" t="str">
        <f t="shared" si="4"/>
        <v>B14.038</v>
      </c>
      <c r="C97" s="55"/>
      <c r="D97" s="89" t="s">
        <v>279</v>
      </c>
      <c r="E97" s="55" t="s">
        <v>158</v>
      </c>
      <c r="F97" s="90">
        <v>178</v>
      </c>
      <c r="G97" s="171"/>
      <c r="H97" s="90" t="str">
        <f t="shared" si="5"/>
        <v/>
      </c>
      <c r="I97" s="130"/>
      <c r="K97" s="2">
        <f>IF(E97="","",MAX($K$5:K96)+0.001)</f>
        <v>14.037999999999979</v>
      </c>
    </row>
    <row r="98" spans="2:11" s="72" customFormat="1" ht="25" customHeight="1">
      <c r="B98" s="50" t="str">
        <f t="shared" si="4"/>
        <v/>
      </c>
      <c r="C98" s="55"/>
      <c r="D98" s="66" t="s">
        <v>280</v>
      </c>
      <c r="E98" s="55"/>
      <c r="F98" s="90"/>
      <c r="G98" s="90"/>
      <c r="H98" s="90" t="str">
        <f t="shared" si="5"/>
        <v/>
      </c>
      <c r="I98" s="48"/>
      <c r="K98" s="2" t="str">
        <f>IF(E98="","",MAX($K$5:K97)+0.001)</f>
        <v/>
      </c>
    </row>
    <row r="99" spans="2:11" s="72" customFormat="1" ht="25" customHeight="1">
      <c r="B99" s="50" t="str">
        <f t="shared" si="4"/>
        <v>B14.039</v>
      </c>
      <c r="C99" s="55"/>
      <c r="D99" s="89" t="s">
        <v>281</v>
      </c>
      <c r="E99" s="55" t="s">
        <v>158</v>
      </c>
      <c r="F99" s="90">
        <v>32</v>
      </c>
      <c r="G99" s="171"/>
      <c r="H99" s="90" t="str">
        <f t="shared" si="5"/>
        <v/>
      </c>
      <c r="I99" s="130"/>
      <c r="K99" s="2">
        <f>IF(E99="","",MAX($K$5:K98)+0.001)</f>
        <v>14.038999999999978</v>
      </c>
    </row>
    <row r="100" spans="2:11" s="72" customFormat="1" ht="25" customHeight="1">
      <c r="B100" s="50" t="str">
        <f t="shared" si="4"/>
        <v>B14.040</v>
      </c>
      <c r="C100" s="55"/>
      <c r="D100" s="89" t="s">
        <v>494</v>
      </c>
      <c r="E100" s="55" t="s">
        <v>158</v>
      </c>
      <c r="F100" s="90">
        <v>32</v>
      </c>
      <c r="G100" s="171"/>
      <c r="H100" s="90" t="str">
        <f t="shared" si="5"/>
        <v/>
      </c>
      <c r="I100" s="130"/>
      <c r="K100" s="2">
        <f>IF(E100="","",MAX($K$5:K99)+0.001)</f>
        <v>14.039999999999978</v>
      </c>
    </row>
    <row r="101" spans="2:11" s="72" customFormat="1" ht="25" customHeight="1">
      <c r="B101" s="50" t="str">
        <f t="shared" si="4"/>
        <v>B14.041</v>
      </c>
      <c r="C101" s="55"/>
      <c r="D101" s="89" t="s">
        <v>282</v>
      </c>
      <c r="E101" s="55" t="s">
        <v>158</v>
      </c>
      <c r="F101" s="90">
        <v>6</v>
      </c>
      <c r="G101" s="171"/>
      <c r="H101" s="90" t="str">
        <f t="shared" si="5"/>
        <v/>
      </c>
      <c r="I101" s="130"/>
      <c r="K101" s="2">
        <f>IF(E101="","",MAX($K$5:K100)+0.001)</f>
        <v>14.040999999999977</v>
      </c>
    </row>
    <row r="102" spans="2:11" s="72" customFormat="1" ht="25" customHeight="1">
      <c r="B102" s="50" t="str">
        <f t="shared" si="4"/>
        <v>B14.042</v>
      </c>
      <c r="C102" s="55"/>
      <c r="D102" s="89" t="s">
        <v>465</v>
      </c>
      <c r="E102" s="55" t="s">
        <v>158</v>
      </c>
      <c r="F102" s="90">
        <v>4</v>
      </c>
      <c r="G102" s="171"/>
      <c r="H102" s="90" t="str">
        <f t="shared" si="5"/>
        <v/>
      </c>
      <c r="I102" s="130"/>
      <c r="K102" s="2">
        <f>IF(E102="","",MAX($K$5:K101)+0.001)</f>
        <v>14.041999999999977</v>
      </c>
    </row>
    <row r="103" spans="2:11" s="72" customFormat="1" ht="25" customHeight="1">
      <c r="B103" s="50" t="str">
        <f t="shared" si="4"/>
        <v>B14.043</v>
      </c>
      <c r="C103" s="55"/>
      <c r="D103" s="89" t="s">
        <v>283</v>
      </c>
      <c r="E103" s="55" t="s">
        <v>284</v>
      </c>
      <c r="F103" s="90">
        <v>178</v>
      </c>
      <c r="G103" s="171"/>
      <c r="H103" s="90" t="str">
        <f t="shared" si="5"/>
        <v/>
      </c>
      <c r="I103" s="130"/>
      <c r="K103" s="2">
        <f>IF(E103="","",MAX($K$5:K102)+0.001)</f>
        <v>14.042999999999976</v>
      </c>
    </row>
    <row r="104" spans="2:11" s="72" customFormat="1" ht="25" customHeight="1">
      <c r="B104" s="50" t="str">
        <f t="shared" si="4"/>
        <v/>
      </c>
      <c r="C104" s="55"/>
      <c r="D104" s="66"/>
      <c r="E104" s="55"/>
      <c r="F104" s="90"/>
      <c r="G104" s="90"/>
      <c r="H104" s="90" t="str">
        <f t="shared" si="5"/>
        <v/>
      </c>
      <c r="I104" s="155"/>
      <c r="K104" s="2" t="str">
        <f>IF(E104="","",MAX($K$5:K103)+0.001)</f>
        <v/>
      </c>
    </row>
    <row r="105" spans="2:11" s="72" customFormat="1" ht="25" customHeight="1">
      <c r="B105" s="50" t="str">
        <f t="shared" si="4"/>
        <v/>
      </c>
      <c r="C105" s="101" t="s">
        <v>285</v>
      </c>
      <c r="D105" s="87" t="s">
        <v>471</v>
      </c>
      <c r="E105" s="55"/>
      <c r="F105" s="90"/>
      <c r="G105" s="90"/>
      <c r="H105" s="90" t="str">
        <f t="shared" si="5"/>
        <v/>
      </c>
      <c r="I105" s="48"/>
      <c r="K105" s="2" t="str">
        <f>IF(E105="","",MAX($K$5:K104)+0.001)</f>
        <v/>
      </c>
    </row>
    <row r="106" spans="2:11" s="72" customFormat="1" ht="25" customHeight="1">
      <c r="B106" s="50" t="str">
        <f t="shared" si="4"/>
        <v/>
      </c>
      <c r="C106" s="55"/>
      <c r="D106" s="87" t="s">
        <v>287</v>
      </c>
      <c r="E106" s="55"/>
      <c r="F106" s="90"/>
      <c r="G106" s="90"/>
      <c r="H106" s="90" t="str">
        <f t="shared" si="5"/>
        <v/>
      </c>
      <c r="I106" s="48"/>
      <c r="K106" s="2" t="str">
        <f>IF(E106="","",MAX($K$5:K105)+0.001)</f>
        <v/>
      </c>
    </row>
    <row r="107" spans="2:11" s="72" customFormat="1" ht="25" customHeight="1">
      <c r="B107" s="50" t="str">
        <f t="shared" si="4"/>
        <v>B14.044</v>
      </c>
      <c r="C107" s="55"/>
      <c r="D107" s="66" t="s">
        <v>722</v>
      </c>
      <c r="E107" s="55" t="s">
        <v>187</v>
      </c>
      <c r="F107" s="90">
        <v>25</v>
      </c>
      <c r="G107" s="171"/>
      <c r="H107" s="90" t="str">
        <f t="shared" si="5"/>
        <v/>
      </c>
      <c r="I107" s="130"/>
      <c r="K107" s="2">
        <f>IF(E107="","",MAX($K$5:K106)+0.001)</f>
        <v>14.043999999999976</v>
      </c>
    </row>
    <row r="108" spans="2:11" s="72" customFormat="1" ht="75">
      <c r="B108" s="50" t="str">
        <f t="shared" si="4"/>
        <v>B14.045</v>
      </c>
      <c r="C108" s="55"/>
      <c r="D108" s="66" t="s">
        <v>723</v>
      </c>
      <c r="E108" s="55" t="s">
        <v>158</v>
      </c>
      <c r="F108" s="90">
        <v>64</v>
      </c>
      <c r="G108" s="171"/>
      <c r="H108" s="90" t="str">
        <f t="shared" si="5"/>
        <v/>
      </c>
      <c r="I108" s="130"/>
      <c r="K108" s="2">
        <f>IF(E108="","",MAX($K$5:K107)+0.001)</f>
        <v>14.044999999999975</v>
      </c>
    </row>
    <row r="109" spans="2:11" s="72" customFormat="1" ht="25" customHeight="1">
      <c r="B109" s="50" t="str">
        <f t="shared" si="4"/>
        <v/>
      </c>
      <c r="C109" s="55"/>
      <c r="D109" s="66"/>
      <c r="E109" s="55"/>
      <c r="F109" s="90"/>
      <c r="G109" s="90"/>
      <c r="H109" s="90" t="str">
        <f t="shared" si="5"/>
        <v/>
      </c>
      <c r="I109" s="48"/>
      <c r="K109" s="2" t="str">
        <f>IF(E109="","",MAX($K$5:K108)+0.001)</f>
        <v/>
      </c>
    </row>
    <row r="110" spans="2:11" s="72" customFormat="1" ht="30">
      <c r="B110" s="98" t="str">
        <f t="shared" si="4"/>
        <v/>
      </c>
      <c r="C110" s="98" t="s">
        <v>724</v>
      </c>
      <c r="D110" s="97" t="s">
        <v>725</v>
      </c>
      <c r="E110" s="98"/>
      <c r="F110" s="100"/>
      <c r="G110" s="98"/>
      <c r="H110" s="98" t="str">
        <f t="shared" si="5"/>
        <v/>
      </c>
      <c r="I110" s="48"/>
      <c r="K110" s="2" t="str">
        <f>IF(E110="","",MAX($K$5:K109)+0.001)</f>
        <v/>
      </c>
    </row>
    <row r="111" spans="2:11" s="72" customFormat="1" ht="30">
      <c r="B111" s="50" t="str">
        <f t="shared" si="4"/>
        <v/>
      </c>
      <c r="C111" s="55" t="s">
        <v>646</v>
      </c>
      <c r="D111" s="87" t="s">
        <v>726</v>
      </c>
      <c r="E111" s="55"/>
      <c r="F111" s="90"/>
      <c r="G111" s="90"/>
      <c r="H111" s="90" t="str">
        <f t="shared" si="5"/>
        <v/>
      </c>
      <c r="I111" s="48"/>
      <c r="K111" s="2" t="str">
        <f>IF(E111="","",MAX($K$5:K110)+0.001)</f>
        <v/>
      </c>
    </row>
    <row r="112" spans="2:11" s="72" customFormat="1" ht="30">
      <c r="B112" s="50" t="str">
        <f t="shared" si="4"/>
        <v/>
      </c>
      <c r="C112" s="55"/>
      <c r="D112" s="87" t="s">
        <v>727</v>
      </c>
      <c r="E112" s="55"/>
      <c r="F112" s="90"/>
      <c r="G112" s="90"/>
      <c r="H112" s="90" t="str">
        <f t="shared" si="5"/>
        <v/>
      </c>
      <c r="I112" s="48"/>
      <c r="K112" s="2" t="str">
        <f>IF(E112="","",MAX($K$5:K111)+0.001)</f>
        <v/>
      </c>
    </row>
    <row r="113" spans="2:11" s="72" customFormat="1" ht="25" customHeight="1">
      <c r="B113" s="50" t="str">
        <f t="shared" si="4"/>
        <v>B14.046</v>
      </c>
      <c r="C113" s="55"/>
      <c r="D113" s="66" t="s">
        <v>728</v>
      </c>
      <c r="E113" s="55" t="s">
        <v>220</v>
      </c>
      <c r="F113" s="90">
        <v>10.54</v>
      </c>
      <c r="G113" s="171"/>
      <c r="H113" s="90" t="str">
        <f t="shared" si="5"/>
        <v/>
      </c>
      <c r="I113" s="130"/>
      <c r="K113" s="2">
        <f>IF(E113="","",MAX($K$5:K112)+0.001)</f>
        <v>14.045999999999975</v>
      </c>
    </row>
    <row r="114" spans="2:11" s="72" customFormat="1" ht="25" customHeight="1">
      <c r="B114" s="50" t="str">
        <f t="shared" si="4"/>
        <v>B14.047</v>
      </c>
      <c r="C114" s="55"/>
      <c r="D114" s="66" t="s">
        <v>729</v>
      </c>
      <c r="E114" s="55" t="s">
        <v>187</v>
      </c>
      <c r="F114" s="90">
        <v>100</v>
      </c>
      <c r="G114" s="171"/>
      <c r="H114" s="90" t="str">
        <f t="shared" si="5"/>
        <v/>
      </c>
      <c r="I114" s="130"/>
      <c r="K114" s="2">
        <f>IF(E114="","",MAX($K$5:K113)+0.001)</f>
        <v>14.046999999999974</v>
      </c>
    </row>
    <row r="115" spans="2:11" s="72" customFormat="1" ht="25" customHeight="1">
      <c r="B115" s="50" t="str">
        <f t="shared" si="4"/>
        <v>B14.048</v>
      </c>
      <c r="C115" s="55"/>
      <c r="D115" s="66" t="s">
        <v>730</v>
      </c>
      <c r="E115" s="55" t="s">
        <v>200</v>
      </c>
      <c r="F115" s="90">
        <v>360</v>
      </c>
      <c r="G115" s="171"/>
      <c r="H115" s="90" t="str">
        <f t="shared" si="5"/>
        <v/>
      </c>
      <c r="I115" s="130"/>
      <c r="K115" s="2">
        <f>IF(E115="","",MAX($K$5:K114)+0.001)</f>
        <v>14.047999999999973</v>
      </c>
    </row>
    <row r="116" spans="2:11" s="72" customFormat="1" ht="25" customHeight="1">
      <c r="B116" s="50" t="str">
        <f t="shared" si="4"/>
        <v>B14.049</v>
      </c>
      <c r="C116" s="55"/>
      <c r="D116" s="66" t="s">
        <v>731</v>
      </c>
      <c r="E116" s="55" t="s">
        <v>200</v>
      </c>
      <c r="F116" s="90">
        <v>45</v>
      </c>
      <c r="G116" s="171"/>
      <c r="H116" s="90" t="str">
        <f t="shared" si="5"/>
        <v/>
      </c>
      <c r="I116" s="130"/>
      <c r="K116" s="2">
        <f>IF(E116="","",MAX($K$5:K115)+0.001)</f>
        <v>14.048999999999973</v>
      </c>
    </row>
    <row r="117" spans="2:11" s="72" customFormat="1" ht="25" customHeight="1">
      <c r="B117" s="50" t="str">
        <f t="shared" si="4"/>
        <v>B14.050</v>
      </c>
      <c r="C117" s="55"/>
      <c r="D117" s="66" t="s">
        <v>732</v>
      </c>
      <c r="E117" s="55" t="s">
        <v>717</v>
      </c>
      <c r="F117" s="90">
        <v>13</v>
      </c>
      <c r="G117" s="171"/>
      <c r="H117" s="90" t="str">
        <f t="shared" si="5"/>
        <v/>
      </c>
      <c r="I117" s="130"/>
      <c r="K117" s="2">
        <f>IF(E117="","",MAX($K$5:K116)+0.001)</f>
        <v>14.049999999999972</v>
      </c>
    </row>
    <row r="118" spans="2:11" s="72" customFormat="1" ht="25" customHeight="1">
      <c r="B118" s="50" t="str">
        <f t="shared" si="4"/>
        <v/>
      </c>
      <c r="C118" s="55"/>
      <c r="D118" s="66"/>
      <c r="E118" s="55"/>
      <c r="F118" s="90"/>
      <c r="G118" s="90"/>
      <c r="H118" s="90" t="str">
        <f t="shared" si="5"/>
        <v/>
      </c>
      <c r="I118" s="48"/>
      <c r="K118" s="2" t="str">
        <f>IF(E118="","",MAX($K$5:K117)+0.001)</f>
        <v/>
      </c>
    </row>
    <row r="119" spans="2:11" s="72" customFormat="1" ht="30">
      <c r="B119" s="50" t="str">
        <f t="shared" si="4"/>
        <v/>
      </c>
      <c r="C119" s="55"/>
      <c r="D119" s="87" t="s">
        <v>733</v>
      </c>
      <c r="E119" s="55"/>
      <c r="F119" s="90"/>
      <c r="G119" s="90"/>
      <c r="H119" s="90" t="str">
        <f t="shared" si="5"/>
        <v/>
      </c>
      <c r="I119" s="48"/>
      <c r="K119" s="2" t="str">
        <f>IF(E119="","",MAX($K$5:K118)+0.001)</f>
        <v/>
      </c>
    </row>
    <row r="120" spans="2:11" s="72" customFormat="1" ht="25" customHeight="1">
      <c r="B120" s="50" t="str">
        <f t="shared" si="4"/>
        <v>B14.051</v>
      </c>
      <c r="C120" s="55"/>
      <c r="D120" s="66" t="s">
        <v>728</v>
      </c>
      <c r="E120" s="55" t="s">
        <v>220</v>
      </c>
      <c r="F120" s="90">
        <v>10.54</v>
      </c>
      <c r="G120" s="171"/>
      <c r="H120" s="90" t="str">
        <f t="shared" si="5"/>
        <v/>
      </c>
      <c r="I120" s="130"/>
      <c r="K120" s="2">
        <f>IF(E120="","",MAX($K$5:K119)+0.001)</f>
        <v>14.050999999999972</v>
      </c>
    </row>
    <row r="121" spans="2:11" s="72" customFormat="1" ht="25" customHeight="1">
      <c r="B121" s="50" t="str">
        <f t="shared" si="4"/>
        <v>B14.052</v>
      </c>
      <c r="C121" s="55"/>
      <c r="D121" s="66" t="s">
        <v>729</v>
      </c>
      <c r="E121" s="55" t="s">
        <v>187</v>
      </c>
      <c r="F121" s="90">
        <v>100</v>
      </c>
      <c r="G121" s="171"/>
      <c r="H121" s="90" t="str">
        <f t="shared" si="5"/>
        <v/>
      </c>
      <c r="I121" s="130"/>
      <c r="K121" s="2">
        <f>IF(E121="","",MAX($K$5:K120)+0.001)</f>
        <v>14.051999999999971</v>
      </c>
    </row>
    <row r="122" spans="2:11" s="72" customFormat="1" ht="25" customHeight="1">
      <c r="B122" s="50" t="str">
        <f t="shared" si="4"/>
        <v>B14.053</v>
      </c>
      <c r="C122" s="55"/>
      <c r="D122" s="66" t="s">
        <v>730</v>
      </c>
      <c r="E122" s="55" t="s">
        <v>200</v>
      </c>
      <c r="F122" s="90">
        <v>360</v>
      </c>
      <c r="G122" s="171"/>
      <c r="H122" s="90" t="str">
        <f t="shared" si="5"/>
        <v/>
      </c>
      <c r="I122" s="130"/>
      <c r="K122" s="2">
        <f>IF(E122="","",MAX($K$5:K121)+0.001)</f>
        <v>14.052999999999971</v>
      </c>
    </row>
    <row r="123" spans="2:11" s="72" customFormat="1" ht="25" customHeight="1">
      <c r="B123" s="50" t="str">
        <f t="shared" si="4"/>
        <v>B14.054</v>
      </c>
      <c r="C123" s="55"/>
      <c r="D123" s="66" t="s">
        <v>731</v>
      </c>
      <c r="E123" s="55" t="s">
        <v>200</v>
      </c>
      <c r="F123" s="90">
        <v>45</v>
      </c>
      <c r="G123" s="171"/>
      <c r="H123" s="90" t="str">
        <f t="shared" si="5"/>
        <v/>
      </c>
      <c r="I123" s="130"/>
      <c r="K123" s="2">
        <f>IF(E123="","",MAX($K$5:K122)+0.001)</f>
        <v>14.05399999999997</v>
      </c>
    </row>
    <row r="124" spans="2:11" s="72" customFormat="1" ht="25" customHeight="1">
      <c r="B124" s="50" t="str">
        <f t="shared" si="4"/>
        <v>B14.055</v>
      </c>
      <c r="C124" s="55"/>
      <c r="D124" s="66" t="s">
        <v>732</v>
      </c>
      <c r="E124" s="55" t="s">
        <v>717</v>
      </c>
      <c r="F124" s="90">
        <v>13</v>
      </c>
      <c r="G124" s="171"/>
      <c r="H124" s="90" t="str">
        <f t="shared" si="5"/>
        <v/>
      </c>
      <c r="I124" s="130"/>
      <c r="K124" s="2">
        <f>IF(E124="","",MAX($K$5:K123)+0.001)</f>
        <v>14.05499999999997</v>
      </c>
    </row>
    <row r="125" spans="2:11" s="72" customFormat="1" ht="25" customHeight="1">
      <c r="B125" s="50"/>
      <c r="C125" s="55"/>
      <c r="D125" s="66"/>
      <c r="E125" s="55"/>
      <c r="F125" s="90"/>
      <c r="G125" s="171"/>
      <c r="H125" s="90"/>
      <c r="I125" s="130"/>
      <c r="K125" s="2" t="str">
        <f>IF(E125="","",MAX($K$5:K124)+0.001)</f>
        <v/>
      </c>
    </row>
    <row r="126" spans="2:11" s="72" customFormat="1" ht="25" customHeight="1">
      <c r="B126" s="50"/>
      <c r="C126" s="55"/>
      <c r="D126" s="66"/>
      <c r="E126" s="55"/>
      <c r="F126" s="90"/>
      <c r="G126" s="171"/>
      <c r="H126" s="90"/>
      <c r="I126" s="130"/>
      <c r="K126" s="2" t="str">
        <f>IF(E126="","",MAX($K$5:K125)+0.001)</f>
        <v/>
      </c>
    </row>
    <row r="127" spans="2:11" ht="25" customHeight="1">
      <c r="B127" s="50" t="str">
        <f t="shared" si="4"/>
        <v/>
      </c>
      <c r="C127" s="55"/>
      <c r="D127" s="66"/>
      <c r="E127" s="55"/>
      <c r="F127" s="90"/>
      <c r="G127" s="90"/>
      <c r="H127" s="418" t="str">
        <f t="shared" si="5"/>
        <v/>
      </c>
      <c r="K127" s="2" t="str">
        <f>IF(E127="","",MAX($K$5:K126)+0.001)</f>
        <v/>
      </c>
    </row>
    <row r="128" spans="2:11" ht="25" customHeight="1">
      <c r="B128" s="368" t="s">
        <v>337</v>
      </c>
      <c r="C128" s="369"/>
      <c r="D128" s="368"/>
      <c r="E128" s="368"/>
      <c r="F128" s="368"/>
      <c r="G128" s="368"/>
      <c r="H128" s="95">
        <f>SUM(H90:H127)</f>
        <v>0</v>
      </c>
      <c r="I128" s="115"/>
      <c r="K128" s="2" t="str">
        <f>IF(E128="","",MAX($K$5:K127)+0.001)</f>
        <v/>
      </c>
    </row>
    <row r="129" spans="2:11" ht="25" customHeight="1">
      <c r="B129" s="68"/>
      <c r="C129" s="68"/>
      <c r="D129" s="69"/>
      <c r="E129" s="68"/>
      <c r="F129" s="70"/>
      <c r="G129" s="70"/>
      <c r="H129" s="70"/>
      <c r="K129" s="2" t="str">
        <f>IF(E129="","",MAX($K$5:K128)+0.001)</f>
        <v/>
      </c>
    </row>
    <row r="130" spans="2:11" ht="25" customHeight="1">
      <c r="K130" s="2" t="str">
        <f>IF(E130="","",MAX($K$5:K129)+0.001)</f>
        <v/>
      </c>
    </row>
    <row r="131" spans="2:11" ht="25" customHeight="1">
      <c r="K131" s="2" t="str">
        <f>IF(E131="","",MAX($K$5:K130)+0.001)</f>
        <v/>
      </c>
    </row>
    <row r="132" spans="2:11" ht="25" customHeight="1">
      <c r="K132" s="2" t="str">
        <f>IF(E132="","",MAX($K$5:K131)+0.001)</f>
        <v/>
      </c>
    </row>
    <row r="133" spans="2:11" ht="25" customHeight="1">
      <c r="K133" s="2" t="str">
        <f>IF(E133="","",MAX($K$5:K132)+0.001)</f>
        <v/>
      </c>
    </row>
    <row r="134" spans="2:11" ht="25" customHeight="1">
      <c r="K134" s="2" t="str">
        <f>IF(E134="","",MAX($K$5:K133)+0.001)</f>
        <v/>
      </c>
    </row>
    <row r="135" spans="2:11" ht="25" customHeight="1">
      <c r="K135" s="2" t="str">
        <f>IF(E135="","",MAX($K$5:K134)+0.001)</f>
        <v/>
      </c>
    </row>
    <row r="136" spans="2:11" ht="25" customHeight="1">
      <c r="K136" s="2" t="str">
        <f>IF(E136="","",MAX($K$5:K135)+0.001)</f>
        <v/>
      </c>
    </row>
    <row r="137" spans="2:11" ht="25" customHeight="1">
      <c r="K137" s="2" t="str">
        <f>IF(E137="","",MAX($K$5:K136)+0.001)</f>
        <v/>
      </c>
    </row>
    <row r="138" spans="2:11" ht="25" customHeight="1">
      <c r="K138" s="2" t="str">
        <f>IF(E138="","",MAX($K$5:K137)+0.001)</f>
        <v/>
      </c>
    </row>
    <row r="139" spans="2:11" ht="25" customHeight="1">
      <c r="K139" s="2" t="str">
        <f>IF(E139="","",MAX($K$5:K138)+0.001)</f>
        <v/>
      </c>
    </row>
    <row r="140" spans="2:11" ht="25" customHeight="1">
      <c r="K140" s="2" t="str">
        <f>IF(E140="","",MAX($K$5:K139)+0.001)</f>
        <v/>
      </c>
    </row>
    <row r="141" spans="2:11" ht="25" customHeight="1">
      <c r="K141" s="2" t="str">
        <f>IF(E141="","",MAX($K$5:K140)+0.001)</f>
        <v/>
      </c>
    </row>
    <row r="142" spans="2:11" ht="25" customHeight="1">
      <c r="K142" s="2" t="str">
        <f>IF(E142="","",MAX($K$5:K141)+0.001)</f>
        <v/>
      </c>
    </row>
    <row r="143" spans="2:11" ht="25" customHeight="1">
      <c r="K143" s="2" t="str">
        <f>IF(E143="","",MAX($K$5:K142)+0.001)</f>
        <v/>
      </c>
    </row>
    <row r="144" spans="2:11" ht="25" customHeight="1">
      <c r="K144" s="2" t="str">
        <f>IF(E144="","",MAX($K$5:K143)+0.001)</f>
        <v/>
      </c>
    </row>
    <row r="145" spans="11:11" ht="25" customHeight="1">
      <c r="K145" s="2" t="str">
        <f>IF(E145="","",MAX($K$5:K144)+0.001)</f>
        <v/>
      </c>
    </row>
    <row r="146" spans="11:11" ht="25" customHeight="1">
      <c r="K146" s="2" t="str">
        <f>IF(E146="","",MAX($K$5:K145)+0.001)</f>
        <v/>
      </c>
    </row>
    <row r="147" spans="11:11" ht="25" customHeight="1">
      <c r="K147" s="2" t="str">
        <f>IF(E147="","",MAX($K$5:K146)+0.001)</f>
        <v/>
      </c>
    </row>
    <row r="148" spans="11:11" ht="25" customHeight="1">
      <c r="K148" s="2" t="str">
        <f>IF(E148="","",MAX($K$5:K147)+0.001)</f>
        <v/>
      </c>
    </row>
    <row r="149" spans="11:11" ht="25" customHeight="1">
      <c r="K149" s="2" t="str">
        <f>IF(E149="","",MAX($K$5:K148)+0.001)</f>
        <v/>
      </c>
    </row>
    <row r="150" spans="11:11" ht="25" customHeight="1">
      <c r="K150" s="2" t="str">
        <f>IF(E150="","",MAX($K$5:K149)+0.001)</f>
        <v/>
      </c>
    </row>
    <row r="151" spans="11:11" ht="25" customHeight="1">
      <c r="K151" s="2" t="str">
        <f>IF(E151="","",MAX($K$5:K150)+0.001)</f>
        <v/>
      </c>
    </row>
    <row r="152" spans="11:11" ht="25" customHeight="1">
      <c r="K152" s="2" t="str">
        <f>IF(E152="","",MAX($K$5:K151)+0.001)</f>
        <v/>
      </c>
    </row>
    <row r="153" spans="11:11" ht="25" customHeight="1">
      <c r="K153" s="2" t="str">
        <f>IF(E153="","",MAX($K$5:K152)+0.001)</f>
        <v/>
      </c>
    </row>
    <row r="154" spans="11:11" ht="25" customHeight="1">
      <c r="K154" s="2" t="str">
        <f>IF(E154="","",MAX($K$5:K153)+0.001)</f>
        <v/>
      </c>
    </row>
    <row r="155" spans="11:11" ht="25" customHeight="1">
      <c r="K155" s="2" t="str">
        <f>IF(E155="","",MAX($K$5:K154)+0.001)</f>
        <v/>
      </c>
    </row>
    <row r="156" spans="11:11" ht="25" customHeight="1">
      <c r="K156" s="2" t="str">
        <f>IF(E156="","",MAX($K$5:K155)+0.001)</f>
        <v/>
      </c>
    </row>
    <row r="157" spans="11:11" ht="25" customHeight="1">
      <c r="K157" s="2" t="str">
        <f>IF(E157="","",MAX($K$5:K156)+0.001)</f>
        <v/>
      </c>
    </row>
    <row r="158" spans="11:11" ht="25" customHeight="1">
      <c r="K158" s="2" t="str">
        <f>IF(E158="","",MAX($K$5:K157)+0.001)</f>
        <v/>
      </c>
    </row>
    <row r="159" spans="11:11" ht="25" customHeight="1">
      <c r="K159" s="2" t="str">
        <f>IF(E159="","",MAX($K$5:K158)+0.001)</f>
        <v/>
      </c>
    </row>
    <row r="160" spans="11:11" ht="25" customHeight="1">
      <c r="K160" s="2" t="str">
        <f>IF(E160="","",MAX($K$5:K159)+0.001)</f>
        <v/>
      </c>
    </row>
    <row r="161" spans="11:11" ht="25" customHeight="1">
      <c r="K161" s="2" t="str">
        <f>IF(E161="","",MAX($K$5:K160)+0.001)</f>
        <v/>
      </c>
    </row>
    <row r="162" spans="11:11" ht="25" customHeight="1">
      <c r="K162" s="2" t="str">
        <f>IF(E162="","",MAX($K$5:K161)+0.001)</f>
        <v/>
      </c>
    </row>
    <row r="163" spans="11:11" ht="25" customHeight="1">
      <c r="K163" s="2" t="str">
        <f>IF(E163="","",MAX($K$5:K162)+0.001)</f>
        <v/>
      </c>
    </row>
    <row r="164" spans="11:11" ht="25" customHeight="1">
      <c r="K164" s="2" t="str">
        <f>IF(E164="","",MAX($K$5:K163)+0.001)</f>
        <v/>
      </c>
    </row>
    <row r="165" spans="11:11" ht="25" customHeight="1">
      <c r="K165" s="75"/>
    </row>
    <row r="168" spans="11:11" ht="25" customHeight="1">
      <c r="K168" s="75"/>
    </row>
    <row r="171" spans="11:11" ht="25" customHeight="1">
      <c r="K171" s="75"/>
    </row>
    <row r="174" spans="11:11" ht="25" customHeight="1">
      <c r="K174" s="75"/>
    </row>
    <row r="177" spans="11:11" ht="25" customHeight="1">
      <c r="K177" s="75"/>
    </row>
    <row r="180" spans="11:11" ht="25" customHeight="1">
      <c r="K180" s="75"/>
    </row>
    <row r="183" spans="11:11" ht="25" customHeight="1">
      <c r="K183" s="75"/>
    </row>
  </sheetData>
  <mergeCells count="6">
    <mergeCell ref="B128:G128"/>
    <mergeCell ref="B1:H1"/>
    <mergeCell ref="B46:G46"/>
    <mergeCell ref="B48:G48"/>
    <mergeCell ref="B88:G88"/>
    <mergeCell ref="B90:G90"/>
  </mergeCells>
  <conditionalFormatting sqref="G1:H1048576">
    <cfRule type="containsText" dxfId="44" priority="1" stopIfTrue="1" operator="containsText" text="RATE">
      <formula>NOT(ISERROR(SEARCH("RATE",G1)))</formula>
    </cfRule>
    <cfRule type="containsText" dxfId="43" priority="2" stopIfTrue="1" operator="containsText" text="AMOUNT">
      <formula>NOT(ISERROR(SEARCH("AMOUNT",G1)))</formula>
    </cfRule>
    <cfRule type="containsText" dxfId="42"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2" manualBreakCount="2">
    <brk id="46" max="8" man="1"/>
    <brk id="88" max="8"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6919BA-54DD-44E8-AA65-255BDA660BC5}">
  <sheetPr>
    <tabColor theme="5"/>
  </sheetPr>
  <dimension ref="B1:L824"/>
  <sheetViews>
    <sheetView view="pageBreakPreview" topLeftCell="B1" zoomScale="50" zoomScaleNormal="100" zoomScaleSheetLayoutView="50" workbookViewId="0">
      <selection activeCell="K677" sqref="K1:K1048576"/>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6.5" style="48" hidden="1" customWidth="1"/>
    <col min="12" max="16384" width="8.83203125" style="48"/>
  </cols>
  <sheetData>
    <row r="1" spans="2:11" s="44" customFormat="1" ht="25" customHeight="1">
      <c r="B1" s="379" t="s">
        <v>1959</v>
      </c>
      <c r="C1" s="380"/>
      <c r="D1" s="380"/>
      <c r="E1" s="380"/>
      <c r="F1" s="380"/>
      <c r="G1" s="380"/>
      <c r="H1" s="381"/>
      <c r="I1" s="76"/>
    </row>
    <row r="2" spans="2:11" ht="25" customHeight="1">
      <c r="B2" s="45" t="s">
        <v>226</v>
      </c>
      <c r="C2" s="45" t="s">
        <v>2</v>
      </c>
      <c r="D2" s="45" t="s">
        <v>3</v>
      </c>
      <c r="E2" s="46" t="s">
        <v>4</v>
      </c>
      <c r="F2" s="47" t="s">
        <v>5</v>
      </c>
      <c r="G2" s="47" t="s">
        <v>6</v>
      </c>
      <c r="H2" s="47" t="s">
        <v>7</v>
      </c>
      <c r="I2" s="49"/>
      <c r="K2" s="49"/>
    </row>
    <row r="3" spans="2:11" ht="25" customHeight="1">
      <c r="B3" s="108" t="s">
        <v>1984</v>
      </c>
      <c r="C3" s="81" t="s">
        <v>735</v>
      </c>
      <c r="D3" s="82" t="s">
        <v>635</v>
      </c>
      <c r="E3" s="108"/>
      <c r="F3" s="151"/>
      <c r="G3" s="151"/>
      <c r="H3" s="151" t="str">
        <f t="shared" ref="H3:H34" si="0">IF($F3="-","Rate Only",IF($G3="","",ROUNDUP($F3*$G3,2)))</f>
        <v/>
      </c>
      <c r="K3" s="49"/>
    </row>
    <row r="4" spans="2:11" ht="25" customHeight="1">
      <c r="B4" s="55"/>
      <c r="C4" s="98"/>
      <c r="D4" s="87"/>
      <c r="E4" s="55"/>
      <c r="F4" s="90"/>
      <c r="G4" s="90"/>
      <c r="H4" s="90" t="str">
        <f t="shared" si="0"/>
        <v/>
      </c>
      <c r="K4" s="49"/>
    </row>
    <row r="5" spans="2:11" ht="25" customHeight="1">
      <c r="B5" s="55"/>
      <c r="C5" s="55" t="s">
        <v>15</v>
      </c>
      <c r="D5" s="87" t="s">
        <v>636</v>
      </c>
      <c r="E5" s="55"/>
      <c r="F5" s="90"/>
      <c r="G5" s="90"/>
      <c r="H5" s="90" t="str">
        <f t="shared" si="0"/>
        <v/>
      </c>
    </row>
    <row r="6" spans="2:11" ht="25" customHeight="1">
      <c r="B6" s="55"/>
      <c r="C6" s="55"/>
      <c r="D6" s="87"/>
      <c r="E6" s="55"/>
      <c r="F6" s="90"/>
      <c r="G6" s="90"/>
      <c r="H6" s="90" t="str">
        <f t="shared" si="0"/>
        <v/>
      </c>
    </row>
    <row r="7" spans="2:11" ht="30">
      <c r="B7" s="55"/>
      <c r="C7" s="55" t="s">
        <v>637</v>
      </c>
      <c r="D7" s="87" t="s">
        <v>638</v>
      </c>
      <c r="E7" s="55"/>
      <c r="F7" s="90"/>
      <c r="G7" s="90"/>
      <c r="H7" s="90" t="str">
        <f t="shared" si="0"/>
        <v/>
      </c>
    </row>
    <row r="8" spans="2:11" ht="15">
      <c r="B8" s="55"/>
      <c r="C8" s="55"/>
      <c r="D8" s="87" t="s">
        <v>639</v>
      </c>
      <c r="E8" s="55"/>
      <c r="F8" s="90"/>
      <c r="G8" s="90"/>
      <c r="H8" s="90" t="str">
        <f t="shared" si="0"/>
        <v/>
      </c>
    </row>
    <row r="9" spans="2:11" ht="25" customHeight="1">
      <c r="B9" s="50" t="str">
        <f>IF(K9="","","B"&amp;TEXT(ROUND(K9,3),"0.000"))</f>
        <v>B15.001</v>
      </c>
      <c r="C9" s="55"/>
      <c r="D9" s="66" t="s">
        <v>640</v>
      </c>
      <c r="E9" s="55" t="s">
        <v>200</v>
      </c>
      <c r="F9" s="90">
        <v>163</v>
      </c>
      <c r="G9" s="171"/>
      <c r="H9" s="90" t="str">
        <f t="shared" si="0"/>
        <v/>
      </c>
      <c r="I9" s="130"/>
      <c r="K9" s="2">
        <f>IF(E9="","",MAX($K$7:K8)+15.001)</f>
        <v>15.000999999999999</v>
      </c>
    </row>
    <row r="10" spans="2:11" ht="25" customHeight="1">
      <c r="B10" s="50" t="str">
        <f t="shared" ref="B10:B34" si="1">IF(K10="","","B"&amp;TEXT(ROUND(K10,3),"0.000"))</f>
        <v>B15.002</v>
      </c>
      <c r="C10" s="55"/>
      <c r="D10" s="66" t="s">
        <v>641</v>
      </c>
      <c r="E10" s="55" t="s">
        <v>200</v>
      </c>
      <c r="F10" s="90">
        <v>1427</v>
      </c>
      <c r="G10" s="171"/>
      <c r="H10" s="90" t="str">
        <f t="shared" si="0"/>
        <v/>
      </c>
      <c r="I10" s="130"/>
      <c r="K10" s="2">
        <f>IF(E10="","",MAX($K$7:K9)+0.001)</f>
        <v>15.001999999999999</v>
      </c>
    </row>
    <row r="11" spans="2:11" ht="25" customHeight="1">
      <c r="B11" s="50" t="str">
        <f t="shared" si="1"/>
        <v>B15.003</v>
      </c>
      <c r="C11" s="55"/>
      <c r="D11" s="66" t="s">
        <v>736</v>
      </c>
      <c r="E11" s="55" t="s">
        <v>200</v>
      </c>
      <c r="F11" s="90">
        <v>40</v>
      </c>
      <c r="G11" s="171"/>
      <c r="H11" s="90" t="str">
        <f t="shared" si="0"/>
        <v/>
      </c>
      <c r="I11" s="130"/>
      <c r="K11" s="2">
        <f>IF(E11="","",MAX($K$7:K10)+0.001)</f>
        <v>15.002999999999998</v>
      </c>
    </row>
    <row r="12" spans="2:11" ht="25" customHeight="1">
      <c r="B12" s="50" t="str">
        <f t="shared" si="1"/>
        <v>B15.004</v>
      </c>
      <c r="C12" s="55"/>
      <c r="D12" s="66" t="s">
        <v>737</v>
      </c>
      <c r="E12" s="55" t="s">
        <v>200</v>
      </c>
      <c r="F12" s="90">
        <v>79</v>
      </c>
      <c r="G12" s="171"/>
      <c r="H12" s="90" t="str">
        <f t="shared" si="0"/>
        <v/>
      </c>
      <c r="I12" s="130"/>
      <c r="K12" s="2">
        <f>IF(E12="","",MAX($K$7:K11)+0.001)</f>
        <v>15.003999999999998</v>
      </c>
    </row>
    <row r="13" spans="2:11" ht="25" customHeight="1">
      <c r="B13" s="50" t="str">
        <f t="shared" si="1"/>
        <v>B15.005</v>
      </c>
      <c r="C13" s="55"/>
      <c r="D13" s="66" t="s">
        <v>738</v>
      </c>
      <c r="E13" s="55" t="s">
        <v>200</v>
      </c>
      <c r="F13" s="90">
        <v>99</v>
      </c>
      <c r="G13" s="171"/>
      <c r="H13" s="90" t="str">
        <f t="shared" si="0"/>
        <v/>
      </c>
      <c r="I13" s="130"/>
      <c r="K13" s="2">
        <f>IF(E13="","",MAX($K$7:K12)+0.001)</f>
        <v>15.004999999999997</v>
      </c>
    </row>
    <row r="14" spans="2:11" ht="25" customHeight="1">
      <c r="B14" s="50" t="str">
        <f t="shared" si="1"/>
        <v>B15.006</v>
      </c>
      <c r="C14" s="55"/>
      <c r="D14" s="66" t="s">
        <v>739</v>
      </c>
      <c r="E14" s="55" t="s">
        <v>200</v>
      </c>
      <c r="F14" s="90">
        <v>119</v>
      </c>
      <c r="G14" s="171"/>
      <c r="H14" s="90" t="str">
        <f t="shared" si="0"/>
        <v/>
      </c>
      <c r="I14" s="130"/>
      <c r="K14" s="2">
        <f>IF(E14="","",MAX($K$7:K13)+0.001)</f>
        <v>15.005999999999997</v>
      </c>
    </row>
    <row r="15" spans="2:11" ht="25" customHeight="1">
      <c r="B15" s="50" t="str">
        <f t="shared" si="1"/>
        <v>B15.007</v>
      </c>
      <c r="C15" s="55"/>
      <c r="D15" s="66" t="s">
        <v>740</v>
      </c>
      <c r="E15" s="55" t="s">
        <v>200</v>
      </c>
      <c r="F15" s="90">
        <v>20</v>
      </c>
      <c r="G15" s="171"/>
      <c r="H15" s="90" t="str">
        <f t="shared" si="0"/>
        <v/>
      </c>
      <c r="I15" s="130"/>
      <c r="K15" s="2">
        <f>IF(E15="","",MAX($K$7:K14)+0.001)</f>
        <v>15.006999999999996</v>
      </c>
    </row>
    <row r="16" spans="2:11" ht="25" customHeight="1">
      <c r="B16" s="50" t="str">
        <f t="shared" si="1"/>
        <v/>
      </c>
      <c r="C16" s="55"/>
      <c r="D16" s="66"/>
      <c r="E16" s="55"/>
      <c r="F16" s="90"/>
      <c r="G16" s="90"/>
      <c r="H16" s="90" t="str">
        <f t="shared" si="0"/>
        <v/>
      </c>
      <c r="K16" s="2" t="str">
        <f>IF(E16="","",MAX($K$7:K15)+0.001)</f>
        <v/>
      </c>
    </row>
    <row r="17" spans="2:11" ht="30">
      <c r="B17" s="50" t="str">
        <f t="shared" si="1"/>
        <v/>
      </c>
      <c r="C17" s="55"/>
      <c r="D17" s="87" t="s">
        <v>741</v>
      </c>
      <c r="E17" s="55"/>
      <c r="F17" s="90"/>
      <c r="G17" s="90"/>
      <c r="H17" s="90" t="str">
        <f t="shared" si="0"/>
        <v/>
      </c>
      <c r="K17" s="2" t="str">
        <f>IF(E17="","",MAX($K$7:K16)+0.001)</f>
        <v/>
      </c>
    </row>
    <row r="18" spans="2:11" ht="25" customHeight="1">
      <c r="B18" s="50" t="str">
        <f t="shared" si="1"/>
        <v>B15.008</v>
      </c>
      <c r="C18" s="55"/>
      <c r="D18" s="66" t="s">
        <v>640</v>
      </c>
      <c r="E18" s="55" t="s">
        <v>200</v>
      </c>
      <c r="F18" s="90">
        <v>41</v>
      </c>
      <c r="G18" s="171"/>
      <c r="H18" s="90" t="str">
        <f t="shared" si="0"/>
        <v/>
      </c>
      <c r="I18" s="130"/>
      <c r="K18" s="2">
        <f>IF(E18="","",MAX($K$7:K17)+0.001)</f>
        <v>15.007999999999996</v>
      </c>
    </row>
    <row r="19" spans="2:11" ht="25" customHeight="1">
      <c r="B19" s="50" t="str">
        <f t="shared" si="1"/>
        <v>B15.009</v>
      </c>
      <c r="C19" s="55"/>
      <c r="D19" s="66" t="s">
        <v>641</v>
      </c>
      <c r="E19" s="55" t="s">
        <v>200</v>
      </c>
      <c r="F19" s="90">
        <v>361</v>
      </c>
      <c r="G19" s="171"/>
      <c r="H19" s="90" t="str">
        <f t="shared" si="0"/>
        <v/>
      </c>
      <c r="I19" s="130"/>
      <c r="K19" s="2">
        <f>IF(E19="","",MAX($K$7:K18)+0.001)</f>
        <v>15.008999999999995</v>
      </c>
    </row>
    <row r="20" spans="2:11" ht="25" customHeight="1">
      <c r="B20" s="50" t="str">
        <f t="shared" si="1"/>
        <v>B15.010</v>
      </c>
      <c r="C20" s="55"/>
      <c r="D20" s="66" t="s">
        <v>736</v>
      </c>
      <c r="E20" s="55" t="s">
        <v>200</v>
      </c>
      <c r="F20" s="90">
        <v>10</v>
      </c>
      <c r="G20" s="171"/>
      <c r="H20" s="90" t="str">
        <f t="shared" si="0"/>
        <v/>
      </c>
      <c r="I20" s="130"/>
      <c r="K20" s="2">
        <f>IF(E20="","",MAX($K$7:K19)+0.001)</f>
        <v>15.009999999999994</v>
      </c>
    </row>
    <row r="21" spans="2:11" ht="25" customHeight="1">
      <c r="B21" s="50" t="str">
        <f t="shared" si="1"/>
        <v>B15.011</v>
      </c>
      <c r="C21" s="55"/>
      <c r="D21" s="66" t="s">
        <v>737</v>
      </c>
      <c r="E21" s="55" t="s">
        <v>200</v>
      </c>
      <c r="F21" s="90">
        <v>10</v>
      </c>
      <c r="G21" s="171"/>
      <c r="H21" s="90" t="str">
        <f t="shared" si="0"/>
        <v/>
      </c>
      <c r="I21" s="130"/>
      <c r="K21" s="2">
        <f>IF(E21="","",MAX($K$7:K20)+0.001)</f>
        <v>15.010999999999994</v>
      </c>
    </row>
    <row r="22" spans="2:11" ht="25" customHeight="1">
      <c r="B22" s="50" t="str">
        <f t="shared" si="1"/>
        <v>B15.012</v>
      </c>
      <c r="C22" s="55"/>
      <c r="D22" s="66" t="s">
        <v>738</v>
      </c>
      <c r="E22" s="55" t="s">
        <v>200</v>
      </c>
      <c r="F22" s="90">
        <v>15</v>
      </c>
      <c r="G22" s="171"/>
      <c r="H22" s="90" t="str">
        <f t="shared" si="0"/>
        <v/>
      </c>
      <c r="I22" s="130"/>
      <c r="K22" s="2">
        <f>IF(E22="","",MAX($K$7:K21)+0.001)</f>
        <v>15.011999999999993</v>
      </c>
    </row>
    <row r="23" spans="2:11" ht="25" customHeight="1">
      <c r="B23" s="50" t="str">
        <f t="shared" si="1"/>
        <v>B15.013</v>
      </c>
      <c r="C23" s="55"/>
      <c r="D23" s="66" t="s">
        <v>739</v>
      </c>
      <c r="E23" s="55" t="s">
        <v>200</v>
      </c>
      <c r="F23" s="90">
        <v>10</v>
      </c>
      <c r="G23" s="171"/>
      <c r="H23" s="90" t="str">
        <f t="shared" si="0"/>
        <v/>
      </c>
      <c r="I23" s="130"/>
      <c r="K23" s="2">
        <f>IF(E23="","",MAX($K$7:K22)+0.001)</f>
        <v>15.012999999999993</v>
      </c>
    </row>
    <row r="24" spans="2:11" ht="25" customHeight="1">
      <c r="B24" s="50" t="str">
        <f t="shared" si="1"/>
        <v>B15.014</v>
      </c>
      <c r="C24" s="55"/>
      <c r="D24" s="66" t="s">
        <v>740</v>
      </c>
      <c r="E24" s="55" t="s">
        <v>200</v>
      </c>
      <c r="F24" s="90">
        <v>10</v>
      </c>
      <c r="G24" s="171"/>
      <c r="H24" s="90" t="str">
        <f t="shared" si="0"/>
        <v/>
      </c>
      <c r="I24" s="130"/>
      <c r="K24" s="2">
        <f>IF(E24="","",MAX($K$7:K23)+0.001)</f>
        <v>15.013999999999992</v>
      </c>
    </row>
    <row r="25" spans="2:11" ht="25" customHeight="1">
      <c r="B25" s="50" t="str">
        <f t="shared" si="1"/>
        <v/>
      </c>
      <c r="C25" s="55"/>
      <c r="D25" s="66"/>
      <c r="E25" s="55"/>
      <c r="F25" s="90"/>
      <c r="G25" s="90"/>
      <c r="H25" s="90" t="str">
        <f t="shared" si="0"/>
        <v/>
      </c>
      <c r="K25" s="2" t="str">
        <f>IF(E25="","",MAX($K$7:K24)+0.001)</f>
        <v/>
      </c>
    </row>
    <row r="26" spans="2:11" ht="30">
      <c r="B26" s="50" t="str">
        <f t="shared" si="1"/>
        <v/>
      </c>
      <c r="C26" s="55"/>
      <c r="D26" s="87" t="s">
        <v>742</v>
      </c>
      <c r="E26" s="55"/>
      <c r="F26" s="90"/>
      <c r="G26" s="90"/>
      <c r="H26" s="90" t="str">
        <f t="shared" si="0"/>
        <v/>
      </c>
      <c r="K26" s="2" t="str">
        <f>IF(E26="","",MAX($K$7:K25)+0.001)</f>
        <v/>
      </c>
    </row>
    <row r="27" spans="2:11" ht="25" customHeight="1">
      <c r="B27" s="50" t="str">
        <f t="shared" si="1"/>
        <v>B15.015</v>
      </c>
      <c r="C27" s="55"/>
      <c r="D27" s="66" t="s">
        <v>640</v>
      </c>
      <c r="E27" s="55" t="s">
        <v>200</v>
      </c>
      <c r="F27" s="90">
        <v>10</v>
      </c>
      <c r="G27" s="171"/>
      <c r="H27" s="90" t="str">
        <f t="shared" si="0"/>
        <v/>
      </c>
      <c r="I27" s="130"/>
      <c r="K27" s="2">
        <f>IF(E27="","",MAX($K$7:K26)+0.001)</f>
        <v>15.014999999999992</v>
      </c>
    </row>
    <row r="28" spans="2:11" ht="25" customHeight="1">
      <c r="B28" s="50" t="str">
        <f t="shared" si="1"/>
        <v>B15.016</v>
      </c>
      <c r="C28" s="55"/>
      <c r="D28" s="66" t="s">
        <v>641</v>
      </c>
      <c r="E28" s="55" t="s">
        <v>200</v>
      </c>
      <c r="F28" s="90">
        <v>10</v>
      </c>
      <c r="G28" s="171"/>
      <c r="H28" s="90" t="str">
        <f t="shared" si="0"/>
        <v/>
      </c>
      <c r="I28" s="130"/>
      <c r="K28" s="2">
        <f>IF(E28="","",MAX($K$7:K27)+0.001)</f>
        <v>15.015999999999991</v>
      </c>
    </row>
    <row r="29" spans="2:11" ht="25" customHeight="1">
      <c r="B29" s="50" t="str">
        <f t="shared" si="1"/>
        <v>B15.017</v>
      </c>
      <c r="C29" s="55"/>
      <c r="D29" s="66" t="s">
        <v>736</v>
      </c>
      <c r="E29" s="55" t="s">
        <v>200</v>
      </c>
      <c r="F29" s="90">
        <v>10</v>
      </c>
      <c r="G29" s="171"/>
      <c r="H29" s="90" t="str">
        <f t="shared" si="0"/>
        <v/>
      </c>
      <c r="I29" s="130"/>
      <c r="K29" s="2">
        <f>IF(E29="","",MAX($K$7:K28)+0.001)</f>
        <v>15.016999999999991</v>
      </c>
    </row>
    <row r="30" spans="2:11" ht="25" customHeight="1">
      <c r="B30" s="50" t="str">
        <f t="shared" si="1"/>
        <v>B15.018</v>
      </c>
      <c r="C30" s="55"/>
      <c r="D30" s="66" t="s">
        <v>737</v>
      </c>
      <c r="E30" s="55" t="s">
        <v>200</v>
      </c>
      <c r="F30" s="90">
        <v>10</v>
      </c>
      <c r="G30" s="171"/>
      <c r="H30" s="90" t="str">
        <f t="shared" si="0"/>
        <v/>
      </c>
      <c r="I30" s="130"/>
      <c r="K30" s="2">
        <f>IF(E30="","",MAX($K$7:K29)+0.001)</f>
        <v>15.01799999999999</v>
      </c>
    </row>
    <row r="31" spans="2:11" ht="25" customHeight="1">
      <c r="B31" s="50" t="str">
        <f t="shared" si="1"/>
        <v>B15.019</v>
      </c>
      <c r="C31" s="55"/>
      <c r="D31" s="66" t="s">
        <v>738</v>
      </c>
      <c r="E31" s="55" t="s">
        <v>200</v>
      </c>
      <c r="F31" s="90">
        <v>10</v>
      </c>
      <c r="G31" s="171"/>
      <c r="H31" s="90" t="str">
        <f t="shared" si="0"/>
        <v/>
      </c>
      <c r="I31" s="130"/>
      <c r="K31" s="2">
        <f>IF(E31="","",MAX($K$7:K30)+0.001)</f>
        <v>15.018999999999989</v>
      </c>
    </row>
    <row r="32" spans="2:11" ht="25" customHeight="1">
      <c r="B32" s="50" t="str">
        <f t="shared" si="1"/>
        <v>B15.020</v>
      </c>
      <c r="C32" s="55"/>
      <c r="D32" s="66" t="s">
        <v>739</v>
      </c>
      <c r="E32" s="55" t="s">
        <v>200</v>
      </c>
      <c r="F32" s="90">
        <v>10</v>
      </c>
      <c r="G32" s="171"/>
      <c r="H32" s="90" t="str">
        <f t="shared" si="0"/>
        <v/>
      </c>
      <c r="I32" s="130"/>
      <c r="K32" s="2">
        <f>IF(E32="","",MAX($K$7:K31)+0.001)</f>
        <v>15.019999999999989</v>
      </c>
    </row>
    <row r="33" spans="2:11" ht="25" customHeight="1">
      <c r="B33" s="50" t="str">
        <f t="shared" si="1"/>
        <v>B15.021</v>
      </c>
      <c r="C33" s="55"/>
      <c r="D33" s="66" t="s">
        <v>740</v>
      </c>
      <c r="E33" s="55" t="s">
        <v>200</v>
      </c>
      <c r="F33" s="90">
        <v>10</v>
      </c>
      <c r="G33" s="171"/>
      <c r="H33" s="90" t="str">
        <f t="shared" si="0"/>
        <v/>
      </c>
      <c r="I33" s="130"/>
      <c r="K33" s="2">
        <f>IF(E33="","",MAX($K$7:K32)+0.001)</f>
        <v>15.020999999999988</v>
      </c>
    </row>
    <row r="34" spans="2:11" ht="25" customHeight="1">
      <c r="B34" s="50" t="str">
        <f t="shared" si="1"/>
        <v/>
      </c>
      <c r="C34" s="55"/>
      <c r="D34" s="66"/>
      <c r="E34" s="55"/>
      <c r="F34" s="90"/>
      <c r="G34" s="90"/>
      <c r="H34" s="90" t="str">
        <f t="shared" si="0"/>
        <v/>
      </c>
      <c r="K34" s="2" t="str">
        <f>IF(E34="","",MAX($K$7:K33)+0.001)</f>
        <v/>
      </c>
    </row>
    <row r="35" spans="2:11" ht="25" customHeight="1">
      <c r="B35" s="50"/>
      <c r="C35" s="55"/>
      <c r="D35" s="66"/>
      <c r="E35" s="55"/>
      <c r="F35" s="90"/>
      <c r="G35" s="90"/>
      <c r="H35" s="90"/>
      <c r="K35" s="2"/>
    </row>
    <row r="36" spans="2:11" ht="25" customHeight="1">
      <c r="B36" s="50"/>
      <c r="C36" s="55"/>
      <c r="D36" s="66"/>
      <c r="E36" s="55"/>
      <c r="F36" s="90"/>
      <c r="G36" s="90"/>
      <c r="H36" s="90"/>
      <c r="K36" s="2"/>
    </row>
    <row r="37" spans="2:11" ht="25" customHeight="1">
      <c r="B37" s="50"/>
      <c r="C37" s="55"/>
      <c r="D37" s="66"/>
      <c r="E37" s="55"/>
      <c r="F37" s="90"/>
      <c r="G37" s="90"/>
      <c r="H37" s="90"/>
      <c r="K37" s="2"/>
    </row>
    <row r="38" spans="2:11" ht="25" customHeight="1">
      <c r="B38" s="50"/>
      <c r="C38" s="55"/>
      <c r="D38" s="66"/>
      <c r="E38" s="55"/>
      <c r="F38" s="90"/>
      <c r="G38" s="90"/>
      <c r="H38" s="90"/>
      <c r="K38" s="2"/>
    </row>
    <row r="39" spans="2:11" ht="25" customHeight="1">
      <c r="B39" s="50"/>
      <c r="C39" s="55"/>
      <c r="D39" s="66"/>
      <c r="E39" s="55"/>
      <c r="F39" s="90"/>
      <c r="G39" s="90"/>
      <c r="H39" s="90"/>
      <c r="K39" s="2"/>
    </row>
    <row r="40" spans="2:11" ht="25" customHeight="1">
      <c r="B40" s="50"/>
      <c r="C40" s="55"/>
      <c r="D40" s="66"/>
      <c r="E40" s="55"/>
      <c r="F40" s="90"/>
      <c r="G40" s="90"/>
      <c r="H40" s="90"/>
      <c r="K40" s="2"/>
    </row>
    <row r="41" spans="2:11" ht="25" customHeight="1">
      <c r="B41" s="50"/>
      <c r="C41" s="55"/>
      <c r="D41" s="66"/>
      <c r="E41" s="55"/>
      <c r="F41" s="90"/>
      <c r="G41" s="90"/>
      <c r="H41" s="90"/>
      <c r="K41" s="2"/>
    </row>
    <row r="42" spans="2:11" ht="25" customHeight="1">
      <c r="B42" s="50"/>
      <c r="C42" s="55"/>
      <c r="D42" s="66"/>
      <c r="E42" s="55"/>
      <c r="F42" s="90"/>
      <c r="G42" s="90"/>
      <c r="H42" s="90"/>
      <c r="K42" s="2"/>
    </row>
    <row r="43" spans="2:11" ht="25" customHeight="1">
      <c r="B43" s="50"/>
      <c r="C43" s="55"/>
      <c r="D43" s="66"/>
      <c r="E43" s="55"/>
      <c r="F43" s="90"/>
      <c r="G43" s="90"/>
      <c r="H43" s="90"/>
      <c r="K43" s="2"/>
    </row>
    <row r="44" spans="2:11" ht="25" customHeight="1">
      <c r="B44" s="368" t="s">
        <v>62</v>
      </c>
      <c r="C44" s="368"/>
      <c r="D44" s="368"/>
      <c r="E44" s="368"/>
      <c r="F44" s="368"/>
      <c r="G44" s="368"/>
      <c r="H44" s="95">
        <f>SUM(H3:H43)</f>
        <v>0</v>
      </c>
      <c r="I44" s="115"/>
      <c r="K44" s="2" t="str">
        <f>IF(E44="","",MAX($K$7:K34)+0.001)</f>
        <v/>
      </c>
    </row>
    <row r="45" spans="2:11" ht="25" customHeight="1">
      <c r="B45" s="45" t="s">
        <v>1</v>
      </c>
      <c r="C45" s="45" t="s">
        <v>2</v>
      </c>
      <c r="D45" s="45" t="s">
        <v>3</v>
      </c>
      <c r="E45" s="46" t="s">
        <v>4</v>
      </c>
      <c r="F45" s="95" t="s">
        <v>5</v>
      </c>
      <c r="G45" s="47" t="s">
        <v>6</v>
      </c>
      <c r="H45" s="47" t="s">
        <v>7</v>
      </c>
      <c r="I45" s="49"/>
      <c r="K45" s="2"/>
    </row>
    <row r="46" spans="2:11" ht="25" customHeight="1">
      <c r="B46" s="368" t="s">
        <v>64</v>
      </c>
      <c r="C46" s="369"/>
      <c r="D46" s="368"/>
      <c r="E46" s="368"/>
      <c r="F46" s="368"/>
      <c r="G46" s="368"/>
      <c r="H46" s="47">
        <f>H44</f>
        <v>0</v>
      </c>
      <c r="I46" s="116"/>
      <c r="K46" s="2" t="str">
        <f>IF(E46="","",MAX($K$7:K45)+0.001)</f>
        <v/>
      </c>
    </row>
    <row r="47" spans="2:11" ht="25" customHeight="1">
      <c r="B47" s="50" t="str">
        <f t="shared" ref="B47:B86" si="2">IF(K47="","","B"&amp;TEXT(ROUND(K47,3),"0.000"))</f>
        <v/>
      </c>
      <c r="C47" s="55"/>
      <c r="D47" s="66"/>
      <c r="E47" s="55"/>
      <c r="F47" s="90"/>
      <c r="G47" s="90"/>
      <c r="H47" s="90" t="str">
        <f t="shared" ref="H47:H86" si="3">IF($F47="-","Rate Only",IF($G47="","",ROUNDUP($F47*$G47,2)))</f>
        <v/>
      </c>
      <c r="K47" s="2" t="str">
        <f>IF(E47="","",MAX($K$7:K46)+0.001)</f>
        <v/>
      </c>
    </row>
    <row r="48" spans="2:11" ht="30">
      <c r="B48" s="50" t="str">
        <f t="shared" si="2"/>
        <v/>
      </c>
      <c r="C48" s="55"/>
      <c r="D48" s="87" t="s">
        <v>743</v>
      </c>
      <c r="E48" s="55"/>
      <c r="F48" s="90"/>
      <c r="G48" s="90"/>
      <c r="H48" s="90" t="str">
        <f t="shared" si="3"/>
        <v/>
      </c>
      <c r="K48" s="2" t="str">
        <f>IF(E48="","",MAX($K$7:K33)+0.001)</f>
        <v/>
      </c>
    </row>
    <row r="49" spans="2:11" ht="25" customHeight="1">
      <c r="B49" s="50" t="str">
        <f t="shared" si="2"/>
        <v>B15.022</v>
      </c>
      <c r="C49" s="55"/>
      <c r="D49" s="66" t="s">
        <v>640</v>
      </c>
      <c r="E49" s="55" t="s">
        <v>200</v>
      </c>
      <c r="F49" s="90">
        <v>11</v>
      </c>
      <c r="G49" s="171"/>
      <c r="H49" s="90" t="str">
        <f t="shared" si="3"/>
        <v/>
      </c>
      <c r="I49" s="130"/>
      <c r="K49" s="2">
        <f>IF(E49="","",MAX($K$7:K48)+0.001)</f>
        <v>15.021999999999988</v>
      </c>
    </row>
    <row r="50" spans="2:11" ht="25" customHeight="1">
      <c r="B50" s="50" t="str">
        <f t="shared" si="2"/>
        <v>B15.023</v>
      </c>
      <c r="C50" s="55"/>
      <c r="D50" s="66" t="s">
        <v>641</v>
      </c>
      <c r="E50" s="55" t="s">
        <v>200</v>
      </c>
      <c r="F50" s="90">
        <v>44</v>
      </c>
      <c r="G50" s="171"/>
      <c r="H50" s="90" t="str">
        <f t="shared" si="3"/>
        <v/>
      </c>
      <c r="I50" s="130"/>
      <c r="K50" s="2">
        <f>IF(E50="","",MAX($K$7:K49)+0.001)</f>
        <v>15.022999999999987</v>
      </c>
    </row>
    <row r="51" spans="2:11" ht="25" customHeight="1">
      <c r="B51" s="50" t="str">
        <f t="shared" si="2"/>
        <v>B15.024</v>
      </c>
      <c r="C51" s="55"/>
      <c r="D51" s="66" t="s">
        <v>736</v>
      </c>
      <c r="E51" s="55" t="s">
        <v>200</v>
      </c>
      <c r="F51" s="90">
        <v>55</v>
      </c>
      <c r="G51" s="171"/>
      <c r="H51" s="90" t="str">
        <f t="shared" si="3"/>
        <v/>
      </c>
      <c r="I51" s="130"/>
      <c r="K51" s="2">
        <f>IF(E51="","",MAX($K$7:K50)+0.001)</f>
        <v>15.023999999999987</v>
      </c>
    </row>
    <row r="52" spans="2:11" ht="25" customHeight="1">
      <c r="B52" s="50" t="str">
        <f t="shared" si="2"/>
        <v>B15.025</v>
      </c>
      <c r="C52" s="55"/>
      <c r="D52" s="66" t="s">
        <v>737</v>
      </c>
      <c r="E52" s="55" t="s">
        <v>200</v>
      </c>
      <c r="F52" s="90">
        <v>109</v>
      </c>
      <c r="G52" s="171"/>
      <c r="H52" s="90" t="str">
        <f t="shared" si="3"/>
        <v/>
      </c>
      <c r="I52" s="130"/>
      <c r="K52" s="2">
        <f>IF(E52="","",MAX($K$7:K51)+0.001)</f>
        <v>15.024999999999986</v>
      </c>
    </row>
    <row r="53" spans="2:11" ht="25" customHeight="1">
      <c r="B53" s="50" t="str">
        <f t="shared" si="2"/>
        <v>B15.026</v>
      </c>
      <c r="C53" s="55"/>
      <c r="D53" s="66" t="s">
        <v>738</v>
      </c>
      <c r="E53" s="55" t="s">
        <v>200</v>
      </c>
      <c r="F53" s="90">
        <v>136</v>
      </c>
      <c r="G53" s="171"/>
      <c r="H53" s="90" t="str">
        <f t="shared" si="3"/>
        <v/>
      </c>
      <c r="I53" s="130"/>
      <c r="K53" s="2">
        <f>IF(E53="","",MAX($K$7:K52)+0.001)</f>
        <v>15.025999999999986</v>
      </c>
    </row>
    <row r="54" spans="2:11" ht="25" customHeight="1">
      <c r="B54" s="50" t="str">
        <f t="shared" si="2"/>
        <v>B15.027</v>
      </c>
      <c r="C54" s="55"/>
      <c r="D54" s="66" t="s">
        <v>739</v>
      </c>
      <c r="E54" s="55" t="s">
        <v>200</v>
      </c>
      <c r="F54" s="90">
        <v>163</v>
      </c>
      <c r="G54" s="171"/>
      <c r="H54" s="90" t="str">
        <f t="shared" si="3"/>
        <v/>
      </c>
      <c r="I54" s="130"/>
      <c r="K54" s="2">
        <f>IF(E54="","",MAX($K$7:K53)+0.001)</f>
        <v>15.026999999999985</v>
      </c>
    </row>
    <row r="55" spans="2:11" ht="25" customHeight="1">
      <c r="B55" s="50" t="str">
        <f t="shared" si="2"/>
        <v>B15.028</v>
      </c>
      <c r="C55" s="55"/>
      <c r="D55" s="66" t="s">
        <v>740</v>
      </c>
      <c r="E55" s="55" t="s">
        <v>200</v>
      </c>
      <c r="F55" s="90">
        <v>28</v>
      </c>
      <c r="G55" s="171"/>
      <c r="H55" s="90" t="str">
        <f t="shared" si="3"/>
        <v/>
      </c>
      <c r="I55" s="130"/>
      <c r="K55" s="2">
        <f>IF(E55="","",MAX($K$7:K54)+0.001)</f>
        <v>15.027999999999984</v>
      </c>
    </row>
    <row r="56" spans="2:11" ht="25" customHeight="1">
      <c r="B56" s="50" t="str">
        <f t="shared" si="2"/>
        <v/>
      </c>
      <c r="C56" s="55"/>
      <c r="D56" s="66"/>
      <c r="E56" s="55"/>
      <c r="F56" s="90"/>
      <c r="G56" s="90"/>
      <c r="H56" s="90" t="str">
        <f t="shared" si="3"/>
        <v/>
      </c>
      <c r="K56" s="2" t="str">
        <f>IF(E56="","",MAX($K$7:K55)+0.001)</f>
        <v/>
      </c>
    </row>
    <row r="57" spans="2:11" ht="25" customHeight="1">
      <c r="B57" s="50" t="str">
        <f t="shared" si="2"/>
        <v/>
      </c>
      <c r="C57" s="55"/>
      <c r="D57" s="87" t="s">
        <v>744</v>
      </c>
      <c r="E57" s="55"/>
      <c r="F57" s="90"/>
      <c r="G57" s="90"/>
      <c r="H57" s="90" t="str">
        <f t="shared" si="3"/>
        <v/>
      </c>
      <c r="K57" s="2" t="str">
        <f>IF(E57="","",MAX($K$7:K56)+0.001)</f>
        <v/>
      </c>
    </row>
    <row r="58" spans="2:11" ht="25" customHeight="1">
      <c r="B58" s="50" t="str">
        <f t="shared" si="2"/>
        <v>B15.029</v>
      </c>
      <c r="C58" s="55"/>
      <c r="D58" s="66" t="s">
        <v>641</v>
      </c>
      <c r="E58" s="55" t="s">
        <v>164</v>
      </c>
      <c r="F58" s="90">
        <v>66</v>
      </c>
      <c r="G58" s="171"/>
      <c r="H58" s="90" t="str">
        <f t="shared" si="3"/>
        <v/>
      </c>
      <c r="I58" s="130"/>
      <c r="K58" s="2">
        <f>IF(E58="","",MAX($K$7:K57)+0.001)</f>
        <v>15.028999999999984</v>
      </c>
    </row>
    <row r="59" spans="2:11" ht="25" customHeight="1">
      <c r="B59" s="50" t="str">
        <f t="shared" si="2"/>
        <v>B15.030</v>
      </c>
      <c r="C59" s="55"/>
      <c r="D59" s="66" t="s">
        <v>736</v>
      </c>
      <c r="E59" s="55" t="s">
        <v>164</v>
      </c>
      <c r="F59" s="90">
        <v>366</v>
      </c>
      <c r="G59" s="171"/>
      <c r="H59" s="90" t="str">
        <f t="shared" si="3"/>
        <v/>
      </c>
      <c r="I59" s="130"/>
      <c r="K59" s="2">
        <f>IF(E59="","",MAX($K$7:K58)+0.001)</f>
        <v>15.029999999999983</v>
      </c>
    </row>
    <row r="60" spans="2:11" ht="25" customHeight="1">
      <c r="B60" s="50" t="str">
        <f t="shared" si="2"/>
        <v/>
      </c>
      <c r="C60" s="55"/>
      <c r="D60" s="66"/>
      <c r="E60" s="55"/>
      <c r="F60" s="90"/>
      <c r="G60" s="90"/>
      <c r="H60" s="90" t="str">
        <f t="shared" si="3"/>
        <v/>
      </c>
      <c r="K60" s="2" t="str">
        <f>IF(E60="","",MAX($K$7:K59)+0.001)</f>
        <v/>
      </c>
    </row>
    <row r="61" spans="2:11" ht="25" customHeight="1">
      <c r="B61" s="50"/>
      <c r="C61" s="55"/>
      <c r="D61" s="66"/>
      <c r="E61" s="55"/>
      <c r="F61" s="90"/>
      <c r="G61" s="90"/>
      <c r="H61" s="90" t="str">
        <f t="shared" si="3"/>
        <v/>
      </c>
      <c r="K61" s="2" t="str">
        <f>IF(E61="","",MAX($K$7:K60)+0.001)</f>
        <v/>
      </c>
    </row>
    <row r="62" spans="2:11" ht="25" customHeight="1">
      <c r="B62" s="50" t="str">
        <f t="shared" si="2"/>
        <v/>
      </c>
      <c r="C62" s="98" t="s">
        <v>745</v>
      </c>
      <c r="D62" s="87" t="s">
        <v>746</v>
      </c>
      <c r="E62" s="55"/>
      <c r="F62" s="90"/>
      <c r="G62" s="90"/>
      <c r="H62" s="90" t="str">
        <f t="shared" si="3"/>
        <v/>
      </c>
      <c r="K62" s="2" t="str">
        <f>IF(E62="","",MAX($K$7:K61)+0.001)</f>
        <v/>
      </c>
    </row>
    <row r="63" spans="2:11" ht="25" customHeight="1">
      <c r="B63" s="50" t="str">
        <f t="shared" si="2"/>
        <v>B15.031</v>
      </c>
      <c r="C63" s="55"/>
      <c r="D63" s="66" t="s">
        <v>747</v>
      </c>
      <c r="E63" s="55" t="s">
        <v>164</v>
      </c>
      <c r="F63" s="90">
        <v>1300</v>
      </c>
      <c r="G63" s="171"/>
      <c r="H63" s="90" t="str">
        <f t="shared" si="3"/>
        <v/>
      </c>
      <c r="I63" s="130"/>
      <c r="K63" s="2">
        <f>IF(E63="","",MAX($K$7:K62)+0.001)</f>
        <v>15.030999999999983</v>
      </c>
    </row>
    <row r="64" spans="2:11" ht="25" customHeight="1">
      <c r="B64" s="50" t="str">
        <f t="shared" si="2"/>
        <v>B15.032</v>
      </c>
      <c r="C64" s="55"/>
      <c r="D64" s="66" t="s">
        <v>748</v>
      </c>
      <c r="E64" s="55" t="s">
        <v>164</v>
      </c>
      <c r="F64" s="90">
        <v>4880</v>
      </c>
      <c r="G64" s="171"/>
      <c r="H64" s="90" t="str">
        <f t="shared" si="3"/>
        <v/>
      </c>
      <c r="I64" s="130"/>
      <c r="K64" s="2">
        <f>IF(E64="","",MAX($K$7:K63)+0.001)</f>
        <v>15.031999999999982</v>
      </c>
    </row>
    <row r="65" spans="2:11" ht="25" customHeight="1">
      <c r="B65" s="50" t="str">
        <f t="shared" si="2"/>
        <v/>
      </c>
      <c r="C65" s="55"/>
      <c r="D65" s="89" t="s">
        <v>749</v>
      </c>
      <c r="E65" s="55"/>
      <c r="F65" s="90"/>
      <c r="G65" s="90"/>
      <c r="H65" s="90" t="str">
        <f t="shared" si="3"/>
        <v/>
      </c>
      <c r="K65" s="2" t="str">
        <f>IF(E65="","",MAX($K$7:K64)+0.001)</f>
        <v/>
      </c>
    </row>
    <row r="66" spans="2:11" ht="25" customHeight="1">
      <c r="B66" s="50" t="str">
        <f t="shared" si="2"/>
        <v>B15.033</v>
      </c>
      <c r="C66" s="55"/>
      <c r="D66" s="89" t="s">
        <v>750</v>
      </c>
      <c r="E66" s="55" t="s">
        <v>164</v>
      </c>
      <c r="F66" s="90">
        <v>1200</v>
      </c>
      <c r="G66" s="171"/>
      <c r="H66" s="90" t="str">
        <f t="shared" si="3"/>
        <v/>
      </c>
      <c r="I66" s="130"/>
      <c r="K66" s="2">
        <f>IF(E66="","",MAX($K$7:K65)+0.001)</f>
        <v>15.032999999999982</v>
      </c>
    </row>
    <row r="67" spans="2:11" ht="25" customHeight="1">
      <c r="B67" s="50" t="str">
        <f t="shared" si="2"/>
        <v>B15.034</v>
      </c>
      <c r="C67" s="55"/>
      <c r="D67" s="66" t="s">
        <v>751</v>
      </c>
      <c r="E67" s="55" t="s">
        <v>164</v>
      </c>
      <c r="F67" s="90">
        <v>225</v>
      </c>
      <c r="G67" s="171"/>
      <c r="H67" s="90" t="str">
        <f t="shared" si="3"/>
        <v/>
      </c>
      <c r="I67" s="130"/>
      <c r="K67" s="2">
        <f>IF(E67="","",MAX($K$7:K66)+0.001)</f>
        <v>15.033999999999981</v>
      </c>
    </row>
    <row r="68" spans="2:11" ht="25" customHeight="1">
      <c r="B68" s="50" t="str">
        <f t="shared" si="2"/>
        <v>B15.035</v>
      </c>
      <c r="C68" s="55"/>
      <c r="D68" s="66" t="s">
        <v>752</v>
      </c>
      <c r="E68" s="55" t="s">
        <v>164</v>
      </c>
      <c r="F68" s="90">
        <v>75</v>
      </c>
      <c r="G68" s="171"/>
      <c r="H68" s="90" t="str">
        <f t="shared" si="3"/>
        <v/>
      </c>
      <c r="I68" s="130"/>
      <c r="K68" s="2">
        <f>IF(E68="","",MAX($K$7:K67)+0.001)</f>
        <v>15.034999999999981</v>
      </c>
    </row>
    <row r="69" spans="2:11" ht="30">
      <c r="B69" s="50" t="str">
        <f t="shared" si="2"/>
        <v>B15.036</v>
      </c>
      <c r="C69" s="55"/>
      <c r="D69" s="89" t="s">
        <v>753</v>
      </c>
      <c r="E69" s="55" t="s">
        <v>164</v>
      </c>
      <c r="F69" s="90">
        <v>300</v>
      </c>
      <c r="G69" s="171"/>
      <c r="H69" s="90" t="str">
        <f t="shared" si="3"/>
        <v/>
      </c>
      <c r="I69" s="130"/>
      <c r="K69" s="2">
        <f>IF(E69="","",MAX($K$7:K68)+0.001)</f>
        <v>15.03599999999998</v>
      </c>
    </row>
    <row r="70" spans="2:11" ht="25" customHeight="1">
      <c r="B70" s="50" t="str">
        <f t="shared" si="2"/>
        <v>B15.037</v>
      </c>
      <c r="C70" s="55"/>
      <c r="D70" s="89" t="s">
        <v>754</v>
      </c>
      <c r="E70" s="55" t="s">
        <v>164</v>
      </c>
      <c r="F70" s="90">
        <v>600</v>
      </c>
      <c r="G70" s="171"/>
      <c r="H70" s="90" t="str">
        <f t="shared" si="3"/>
        <v/>
      </c>
      <c r="I70" s="130"/>
      <c r="K70" s="2">
        <f>IF(E70="","",MAX($K$7:K69)+0.001)</f>
        <v>15.036999999999979</v>
      </c>
    </row>
    <row r="71" spans="2:11" ht="25" customHeight="1">
      <c r="B71" s="50" t="str">
        <f t="shared" si="2"/>
        <v/>
      </c>
      <c r="C71" s="55"/>
      <c r="D71" s="66"/>
      <c r="E71" s="55"/>
      <c r="F71" s="90"/>
      <c r="G71" s="90"/>
      <c r="H71" s="90" t="str">
        <f t="shared" si="3"/>
        <v/>
      </c>
      <c r="K71" s="2" t="str">
        <f>IF(E71="","",MAX($K$7:K70)+0.001)</f>
        <v/>
      </c>
    </row>
    <row r="72" spans="2:11" ht="30">
      <c r="B72" s="50" t="str">
        <f t="shared" si="2"/>
        <v>B15.038</v>
      </c>
      <c r="C72" s="55" t="s">
        <v>755</v>
      </c>
      <c r="D72" s="87" t="s">
        <v>756</v>
      </c>
      <c r="E72" s="55" t="s">
        <v>164</v>
      </c>
      <c r="F72" s="90">
        <v>250</v>
      </c>
      <c r="G72" s="171"/>
      <c r="H72" s="90" t="str">
        <f t="shared" si="3"/>
        <v/>
      </c>
      <c r="I72" s="130"/>
      <c r="K72" s="2">
        <f>IF(E72="","",MAX($K$7:K71)+0.001)</f>
        <v>15.037999999999979</v>
      </c>
    </row>
    <row r="73" spans="2:11" ht="25" customHeight="1">
      <c r="B73" s="50" t="str">
        <f t="shared" si="2"/>
        <v/>
      </c>
      <c r="C73" s="55"/>
      <c r="D73" s="87"/>
      <c r="E73" s="55"/>
      <c r="F73" s="90"/>
      <c r="G73" s="90"/>
      <c r="H73" s="90" t="str">
        <f t="shared" si="3"/>
        <v/>
      </c>
      <c r="K73" s="2" t="str">
        <f>IF(E73="","",MAX($K$7:K72)+0.001)</f>
        <v/>
      </c>
    </row>
    <row r="74" spans="2:11" ht="25" customHeight="1">
      <c r="B74" s="50" t="str">
        <f t="shared" si="2"/>
        <v/>
      </c>
      <c r="C74" s="55" t="s">
        <v>312</v>
      </c>
      <c r="D74" s="87" t="s">
        <v>757</v>
      </c>
      <c r="E74" s="55"/>
      <c r="F74" s="90"/>
      <c r="G74" s="90"/>
      <c r="H74" s="90" t="str">
        <f t="shared" si="3"/>
        <v/>
      </c>
      <c r="K74" s="2" t="str">
        <f>IF(E74="","",MAX($K$7:K73)+0.001)</f>
        <v/>
      </c>
    </row>
    <row r="75" spans="2:11" ht="25" customHeight="1">
      <c r="B75" s="50" t="str">
        <f t="shared" si="2"/>
        <v/>
      </c>
      <c r="C75" s="55" t="s">
        <v>314</v>
      </c>
      <c r="D75" s="87" t="s">
        <v>758</v>
      </c>
      <c r="E75" s="55"/>
      <c r="F75" s="90"/>
      <c r="G75" s="90"/>
      <c r="H75" s="90" t="str">
        <f t="shared" si="3"/>
        <v/>
      </c>
      <c r="K75" s="2" t="str">
        <f>IF(E75="","",MAX($K$7:K74)+0.001)</f>
        <v/>
      </c>
    </row>
    <row r="76" spans="2:11" ht="25" customHeight="1">
      <c r="B76" s="50" t="str">
        <f t="shared" si="2"/>
        <v>B15.039</v>
      </c>
      <c r="C76" s="55" t="s">
        <v>759</v>
      </c>
      <c r="D76" s="66" t="s">
        <v>760</v>
      </c>
      <c r="E76" s="55" t="s">
        <v>164</v>
      </c>
      <c r="F76" s="90">
        <v>100</v>
      </c>
      <c r="G76" s="171"/>
      <c r="H76" s="90" t="str">
        <f t="shared" si="3"/>
        <v/>
      </c>
      <c r="I76" s="130"/>
      <c r="K76" s="2">
        <f>IF(E76="","",MAX($K$7:K75)+0.001)</f>
        <v>15.038999999999978</v>
      </c>
    </row>
    <row r="77" spans="2:11" ht="30">
      <c r="B77" s="50" t="str">
        <f t="shared" si="2"/>
        <v>B15.040</v>
      </c>
      <c r="C77" s="55" t="s">
        <v>761</v>
      </c>
      <c r="D77" s="66" t="s">
        <v>762</v>
      </c>
      <c r="E77" s="55" t="s">
        <v>164</v>
      </c>
      <c r="F77" s="90">
        <v>150</v>
      </c>
      <c r="G77" s="171"/>
      <c r="H77" s="90" t="str">
        <f t="shared" si="3"/>
        <v/>
      </c>
      <c r="I77" s="130"/>
      <c r="K77" s="2">
        <f>IF(E77="","",MAX($K$7:K76)+0.001)</f>
        <v>15.039999999999978</v>
      </c>
    </row>
    <row r="78" spans="2:11" ht="25" customHeight="1">
      <c r="B78" s="50" t="str">
        <f t="shared" si="2"/>
        <v/>
      </c>
      <c r="C78" s="55"/>
      <c r="D78" s="66"/>
      <c r="E78" s="55"/>
      <c r="F78" s="90"/>
      <c r="G78" s="90"/>
      <c r="H78" s="90" t="str">
        <f t="shared" si="3"/>
        <v/>
      </c>
      <c r="I78" s="130"/>
      <c r="K78" s="2" t="str">
        <f>IF(E78="","",MAX($K$7:K77)+0.001)</f>
        <v/>
      </c>
    </row>
    <row r="79" spans="2:11" ht="25" customHeight="1">
      <c r="B79" s="50" t="str">
        <f t="shared" si="2"/>
        <v>B15.041</v>
      </c>
      <c r="C79" s="55" t="s">
        <v>763</v>
      </c>
      <c r="D79" s="87" t="s">
        <v>764</v>
      </c>
      <c r="E79" s="55" t="s">
        <v>164</v>
      </c>
      <c r="F79" s="90">
        <v>300</v>
      </c>
      <c r="G79" s="171"/>
      <c r="H79" s="90" t="str">
        <f t="shared" si="3"/>
        <v/>
      </c>
      <c r="I79" s="130"/>
      <c r="K79" s="2">
        <f>IF(E79="","",MAX($K$7:K78)+0.001)</f>
        <v>15.040999999999977</v>
      </c>
    </row>
    <row r="80" spans="2:11" ht="25" customHeight="1">
      <c r="B80" s="50"/>
      <c r="C80" s="55"/>
      <c r="D80" s="87"/>
      <c r="E80" s="55"/>
      <c r="F80" s="90"/>
      <c r="G80" s="171"/>
      <c r="H80" s="90"/>
      <c r="I80" s="130"/>
      <c r="K80" s="2"/>
    </row>
    <row r="81" spans="2:11" ht="25" customHeight="1">
      <c r="B81" s="50"/>
      <c r="C81" s="55"/>
      <c r="D81" s="87"/>
      <c r="E81" s="55"/>
      <c r="F81" s="90"/>
      <c r="G81" s="171"/>
      <c r="H81" s="90"/>
      <c r="I81" s="130"/>
      <c r="K81" s="2"/>
    </row>
    <row r="82" spans="2:11" ht="25" customHeight="1">
      <c r="B82" s="50"/>
      <c r="C82" s="55"/>
      <c r="D82" s="87"/>
      <c r="E82" s="55"/>
      <c r="F82" s="90"/>
      <c r="G82" s="171"/>
      <c r="H82" s="90"/>
      <c r="I82" s="130"/>
      <c r="K82" s="2"/>
    </row>
    <row r="83" spans="2:11" ht="25" customHeight="1">
      <c r="B83" s="50"/>
      <c r="C83" s="55"/>
      <c r="D83" s="87"/>
      <c r="E83" s="55"/>
      <c r="F83" s="90"/>
      <c r="G83" s="171"/>
      <c r="H83" s="90"/>
      <c r="I83" s="130"/>
      <c r="K83" s="2"/>
    </row>
    <row r="84" spans="2:11" ht="25" customHeight="1">
      <c r="B84" s="50"/>
      <c r="C84" s="55"/>
      <c r="D84" s="87"/>
      <c r="E84" s="55"/>
      <c r="F84" s="90"/>
      <c r="G84" s="171"/>
      <c r="H84" s="90"/>
      <c r="I84" s="130"/>
      <c r="K84" s="2"/>
    </row>
    <row r="85" spans="2:11" ht="25" customHeight="1">
      <c r="B85" s="50"/>
      <c r="C85" s="55"/>
      <c r="D85" s="87"/>
      <c r="E85" s="55"/>
      <c r="F85" s="90"/>
      <c r="G85" s="171"/>
      <c r="H85" s="90" t="str">
        <f t="shared" si="3"/>
        <v/>
      </c>
      <c r="I85" s="130"/>
      <c r="K85" s="2"/>
    </row>
    <row r="86" spans="2:11" ht="25" customHeight="1">
      <c r="B86" s="50" t="str">
        <f t="shared" si="2"/>
        <v/>
      </c>
      <c r="C86" s="55"/>
      <c r="D86" s="66"/>
      <c r="E86" s="55"/>
      <c r="F86" s="90"/>
      <c r="G86" s="90"/>
      <c r="H86" s="90" t="str">
        <f t="shared" si="3"/>
        <v/>
      </c>
      <c r="K86" s="2" t="str">
        <f>IF(E86="","",MAX($K$7:K106)+0.001)</f>
        <v/>
      </c>
    </row>
    <row r="87" spans="2:11" ht="25" customHeight="1">
      <c r="B87" s="368" t="s">
        <v>62</v>
      </c>
      <c r="C87" s="369"/>
      <c r="D87" s="368"/>
      <c r="E87" s="368"/>
      <c r="F87" s="368"/>
      <c r="G87" s="368"/>
      <c r="H87" s="95">
        <f>SUM(H46:H86)</f>
        <v>0</v>
      </c>
      <c r="I87" s="115"/>
      <c r="K87" s="2" t="str">
        <f>IF(E87="","",MAX($K$7:K86)+0.001)</f>
        <v/>
      </c>
    </row>
    <row r="88" spans="2:11" ht="25" customHeight="1">
      <c r="B88" s="45" t="s">
        <v>226</v>
      </c>
      <c r="C88" s="45" t="s">
        <v>2</v>
      </c>
      <c r="D88" s="45" t="s">
        <v>3</v>
      </c>
      <c r="E88" s="46" t="s">
        <v>4</v>
      </c>
      <c r="F88" s="95" t="s">
        <v>5</v>
      </c>
      <c r="G88" s="47" t="s">
        <v>6</v>
      </c>
      <c r="H88" s="47" t="s">
        <v>7</v>
      </c>
      <c r="I88" s="49"/>
      <c r="K88" s="2"/>
    </row>
    <row r="89" spans="2:11" ht="25" customHeight="1">
      <c r="B89" s="368" t="s">
        <v>64</v>
      </c>
      <c r="C89" s="368"/>
      <c r="D89" s="368"/>
      <c r="E89" s="368"/>
      <c r="F89" s="368"/>
      <c r="G89" s="368"/>
      <c r="H89" s="47">
        <f>H87</f>
        <v>0</v>
      </c>
      <c r="I89" s="116"/>
      <c r="K89" s="2" t="str">
        <f>IF(E89="","",MAX($K$7:K88)+0.001)</f>
        <v/>
      </c>
    </row>
    <row r="90" spans="2:11" ht="25" customHeight="1">
      <c r="B90" s="50" t="str">
        <f t="shared" ref="B90:B123" si="4">IF(K90="","","B"&amp;TEXT(ROUND(K90,3),"0.000"))</f>
        <v/>
      </c>
      <c r="C90" s="55" t="s">
        <v>463</v>
      </c>
      <c r="D90" s="87" t="s">
        <v>765</v>
      </c>
      <c r="E90" s="55"/>
      <c r="F90" s="90"/>
      <c r="G90" s="90"/>
      <c r="H90" s="90" t="str">
        <f t="shared" ref="H90:H129" si="5">IF($F90="-","Rate Only",IF($G90="","",ROUNDUP($F90*$G90,2)))</f>
        <v/>
      </c>
      <c r="K90" s="2" t="str">
        <f>IF(E90="","",MAX($K$7:K85)+0.001)</f>
        <v/>
      </c>
    </row>
    <row r="91" spans="2:11" ht="25" customHeight="1">
      <c r="B91" s="50" t="str">
        <f t="shared" si="4"/>
        <v/>
      </c>
      <c r="C91" s="55" t="s">
        <v>766</v>
      </c>
      <c r="D91" s="87" t="s">
        <v>767</v>
      </c>
      <c r="E91" s="55"/>
      <c r="F91" s="90"/>
      <c r="G91" s="90"/>
      <c r="H91" s="90" t="str">
        <f t="shared" si="5"/>
        <v/>
      </c>
      <c r="K91" s="2" t="str">
        <f>IF(E91="","",MAX($K$7:K90)+0.001)</f>
        <v/>
      </c>
    </row>
    <row r="92" spans="2:11" ht="30">
      <c r="B92" s="50" t="str">
        <f t="shared" si="4"/>
        <v>B15.042</v>
      </c>
      <c r="C92" s="55"/>
      <c r="D92" s="66" t="s">
        <v>768</v>
      </c>
      <c r="E92" s="55" t="s">
        <v>187</v>
      </c>
      <c r="F92" s="90">
        <v>450</v>
      </c>
      <c r="G92" s="171"/>
      <c r="H92" s="90" t="str">
        <f t="shared" si="5"/>
        <v/>
      </c>
      <c r="I92" s="130"/>
      <c r="K92" s="2">
        <f>IF(E92="","",MAX($K$7:K91)+0.001)</f>
        <v>15.041999999999977</v>
      </c>
    </row>
    <row r="93" spans="2:11" ht="10" customHeight="1">
      <c r="B93" s="50" t="str">
        <f t="shared" si="4"/>
        <v/>
      </c>
      <c r="C93" s="55"/>
      <c r="D93" s="66"/>
      <c r="E93" s="55"/>
      <c r="F93" s="90"/>
      <c r="G93" s="90"/>
      <c r="H93" s="90" t="str">
        <f t="shared" si="5"/>
        <v/>
      </c>
      <c r="K93" s="2" t="str">
        <f>IF(E93="","",MAX($K$7:K92)+0.001)</f>
        <v/>
      </c>
    </row>
    <row r="94" spans="2:11" ht="30">
      <c r="B94" s="50" t="str">
        <f t="shared" si="4"/>
        <v/>
      </c>
      <c r="C94" s="98" t="s">
        <v>769</v>
      </c>
      <c r="D94" s="87" t="s">
        <v>390</v>
      </c>
      <c r="E94" s="55"/>
      <c r="F94" s="90"/>
      <c r="G94" s="90"/>
      <c r="H94" s="90" t="str">
        <f t="shared" si="5"/>
        <v/>
      </c>
      <c r="K94" s="2" t="str">
        <f>IF(E94="","",MAX($K$7:K93)+0.001)</f>
        <v/>
      </c>
    </row>
    <row r="95" spans="2:11" ht="25" customHeight="1">
      <c r="B95" s="50" t="str">
        <f t="shared" si="4"/>
        <v/>
      </c>
      <c r="C95" s="55"/>
      <c r="D95" s="87" t="s">
        <v>770</v>
      </c>
      <c r="E95" s="55"/>
      <c r="F95" s="90"/>
      <c r="G95" s="90"/>
      <c r="H95" s="90" t="str">
        <f t="shared" si="5"/>
        <v/>
      </c>
      <c r="K95" s="2" t="str">
        <f>IF(E95="","",MAX($K$7:K94)+0.001)</f>
        <v/>
      </c>
    </row>
    <row r="96" spans="2:11" ht="30">
      <c r="B96" s="50" t="str">
        <f t="shared" si="4"/>
        <v/>
      </c>
      <c r="C96" s="55"/>
      <c r="D96" s="89" t="s">
        <v>771</v>
      </c>
      <c r="E96" s="55"/>
      <c r="F96" s="90"/>
      <c r="G96" s="90"/>
      <c r="H96" s="90" t="str">
        <f t="shared" si="5"/>
        <v/>
      </c>
      <c r="K96" s="2" t="str">
        <f>IF(E96="","",MAX($K$7:K95)+0.001)</f>
        <v/>
      </c>
    </row>
    <row r="97" spans="2:11" ht="25" customHeight="1">
      <c r="B97" s="50" t="str">
        <f t="shared" si="4"/>
        <v/>
      </c>
      <c r="C97" s="55"/>
      <c r="D97" s="89" t="s">
        <v>772</v>
      </c>
      <c r="E97" s="55"/>
      <c r="F97" s="90"/>
      <c r="G97" s="90"/>
      <c r="H97" s="90" t="str">
        <f t="shared" si="5"/>
        <v/>
      </c>
      <c r="K97" s="2" t="str">
        <f>IF(E97="","",MAX($K$7:K96)+0.001)</f>
        <v/>
      </c>
    </row>
    <row r="98" spans="2:11" ht="25" customHeight="1">
      <c r="B98" s="50" t="str">
        <f t="shared" si="4"/>
        <v/>
      </c>
      <c r="C98" s="55"/>
      <c r="D98" s="89" t="s">
        <v>773</v>
      </c>
      <c r="E98" s="55"/>
      <c r="F98" s="90"/>
      <c r="G98" s="90"/>
      <c r="H98" s="90" t="str">
        <f t="shared" si="5"/>
        <v/>
      </c>
      <c r="K98" s="2" t="str">
        <f>IF(E98="","",MAX($K$7:K97)+0.001)</f>
        <v/>
      </c>
    </row>
    <row r="99" spans="2:11" ht="25" customHeight="1">
      <c r="B99" s="50" t="str">
        <f t="shared" si="4"/>
        <v/>
      </c>
      <c r="C99" s="55"/>
      <c r="D99" s="89" t="s">
        <v>774</v>
      </c>
      <c r="E99" s="55"/>
      <c r="F99" s="90"/>
      <c r="G99" s="90"/>
      <c r="H99" s="90" t="str">
        <f t="shared" si="5"/>
        <v/>
      </c>
      <c r="K99" s="2" t="str">
        <f>IF(E99="","",MAX($K$7:K98)+0.001)</f>
        <v/>
      </c>
    </row>
    <row r="100" spans="2:11" ht="25" customHeight="1">
      <c r="B100" s="50" t="str">
        <f t="shared" si="4"/>
        <v/>
      </c>
      <c r="C100" s="55"/>
      <c r="D100" s="89" t="s">
        <v>775</v>
      </c>
      <c r="E100" s="55"/>
      <c r="F100" s="90"/>
      <c r="G100" s="90"/>
      <c r="H100" s="90" t="str">
        <f t="shared" si="5"/>
        <v/>
      </c>
      <c r="K100" s="2" t="str">
        <f>IF(E100="","",MAX($K$7:K99)+0.001)</f>
        <v/>
      </c>
    </row>
    <row r="101" spans="2:11" ht="15">
      <c r="B101" s="50" t="str">
        <f t="shared" si="4"/>
        <v/>
      </c>
      <c r="C101" s="55"/>
      <c r="D101" s="89" t="s">
        <v>776</v>
      </c>
      <c r="E101" s="55"/>
      <c r="F101" s="90"/>
      <c r="G101" s="90"/>
      <c r="H101" s="90" t="str">
        <f t="shared" si="5"/>
        <v/>
      </c>
      <c r="K101" s="2" t="str">
        <f>IF(E101="","",MAX($K$7:K100)+0.001)</f>
        <v/>
      </c>
    </row>
    <row r="102" spans="2:11" ht="25" customHeight="1">
      <c r="B102" s="50" t="str">
        <f t="shared" si="4"/>
        <v/>
      </c>
      <c r="C102" s="55"/>
      <c r="D102" s="89" t="s">
        <v>777</v>
      </c>
      <c r="E102" s="55"/>
      <c r="F102" s="90"/>
      <c r="G102" s="90"/>
      <c r="H102" s="90" t="str">
        <f t="shared" si="5"/>
        <v/>
      </c>
      <c r="K102" s="2" t="str">
        <f>IF(E102="","",MAX($K$7:K101)+0.001)</f>
        <v/>
      </c>
    </row>
    <row r="103" spans="2:11" ht="25" customHeight="1">
      <c r="B103" s="50" t="str">
        <f t="shared" si="4"/>
        <v/>
      </c>
      <c r="C103" s="55"/>
      <c r="D103" s="89" t="s">
        <v>778</v>
      </c>
      <c r="E103" s="55"/>
      <c r="F103" s="90"/>
      <c r="G103" s="90"/>
      <c r="H103" s="90" t="str">
        <f t="shared" si="5"/>
        <v/>
      </c>
      <c r="K103" s="2" t="str">
        <f>IF(E103="","",MAX($K$7:K102)+0.001)</f>
        <v/>
      </c>
    </row>
    <row r="104" spans="2:11" ht="25" customHeight="1">
      <c r="B104" s="50" t="str">
        <f t="shared" si="4"/>
        <v/>
      </c>
      <c r="C104" s="55"/>
      <c r="D104" s="89" t="s">
        <v>779</v>
      </c>
      <c r="E104" s="55"/>
      <c r="F104" s="90"/>
      <c r="G104" s="90"/>
      <c r="H104" s="90" t="str">
        <f t="shared" si="5"/>
        <v/>
      </c>
      <c r="K104" s="2" t="str">
        <f>IF(E104="","",MAX($K$7:K103)+0.001)</f>
        <v/>
      </c>
    </row>
    <row r="105" spans="2:11" ht="30">
      <c r="B105" s="50" t="str">
        <f t="shared" si="4"/>
        <v/>
      </c>
      <c r="C105" s="55"/>
      <c r="D105" s="89" t="s">
        <v>780</v>
      </c>
      <c r="E105" s="55"/>
      <c r="F105" s="90"/>
      <c r="G105" s="90"/>
      <c r="H105" s="90" t="str">
        <f t="shared" si="5"/>
        <v/>
      </c>
      <c r="K105" s="2" t="str">
        <f>IF(E105="","",MAX($K$7:K104)+0.001)</f>
        <v/>
      </c>
    </row>
    <row r="106" spans="2:11" ht="15" customHeight="1">
      <c r="B106" s="50" t="str">
        <f t="shared" si="4"/>
        <v/>
      </c>
      <c r="C106" s="55"/>
      <c r="D106" s="89"/>
      <c r="E106" s="55"/>
      <c r="F106" s="90"/>
      <c r="G106" s="90"/>
      <c r="H106" s="90" t="str">
        <f t="shared" si="5"/>
        <v/>
      </c>
      <c r="K106" s="2" t="str">
        <f>IF(E106="","",MAX($K$7:K105)+0.001)</f>
        <v/>
      </c>
    </row>
    <row r="107" spans="2:11" ht="25" customHeight="1">
      <c r="B107" s="50" t="str">
        <f t="shared" si="4"/>
        <v/>
      </c>
      <c r="C107" s="55" t="s">
        <v>181</v>
      </c>
      <c r="D107" s="87" t="s">
        <v>391</v>
      </c>
      <c r="E107" s="55"/>
      <c r="F107" s="90"/>
      <c r="G107" s="90"/>
      <c r="H107" s="90" t="str">
        <f t="shared" si="5"/>
        <v/>
      </c>
      <c r="K107" s="2" t="str">
        <f>IF(E107="","",MAX($K$7:K106)+0.001)</f>
        <v/>
      </c>
    </row>
    <row r="108" spans="2:11" ht="15">
      <c r="B108" s="50" t="str">
        <f t="shared" si="4"/>
        <v/>
      </c>
      <c r="C108" s="55" t="s">
        <v>183</v>
      </c>
      <c r="D108" s="87" t="s">
        <v>648</v>
      </c>
      <c r="E108" s="55"/>
      <c r="F108" s="90"/>
      <c r="G108" s="90"/>
      <c r="H108" s="90" t="str">
        <f t="shared" si="5"/>
        <v/>
      </c>
      <c r="K108" s="2" t="str">
        <f>IF(E108="","",MAX($K$7:K107)+0.001)</f>
        <v/>
      </c>
    </row>
    <row r="109" spans="2:11" ht="15">
      <c r="B109" s="50" t="str">
        <f t="shared" si="4"/>
        <v/>
      </c>
      <c r="C109" s="55"/>
      <c r="D109" s="87" t="s">
        <v>781</v>
      </c>
      <c r="E109" s="55"/>
      <c r="F109" s="90"/>
      <c r="G109" s="90"/>
      <c r="H109" s="90" t="str">
        <f t="shared" si="5"/>
        <v/>
      </c>
      <c r="K109" s="2" t="str">
        <f>IF(E109="","",MAX($K$7:K108)+0.001)</f>
        <v/>
      </c>
    </row>
    <row r="110" spans="2:11" ht="25" customHeight="1">
      <c r="B110" s="50" t="str">
        <f t="shared" si="4"/>
        <v>B15.043</v>
      </c>
      <c r="C110" s="55"/>
      <c r="D110" s="89" t="s">
        <v>782</v>
      </c>
      <c r="E110" s="55" t="s">
        <v>200</v>
      </c>
      <c r="F110" s="90">
        <v>20</v>
      </c>
      <c r="G110" s="171"/>
      <c r="H110" s="90" t="str">
        <f t="shared" si="5"/>
        <v/>
      </c>
      <c r="I110" s="130"/>
      <c r="K110" s="2">
        <f>IF(E110="","",MAX($K$7:K109)+0.001)</f>
        <v>15.042999999999976</v>
      </c>
    </row>
    <row r="111" spans="2:11" ht="25" customHeight="1">
      <c r="B111" s="50" t="str">
        <f t="shared" si="4"/>
        <v>B15.044</v>
      </c>
      <c r="C111" s="55"/>
      <c r="D111" s="89" t="s">
        <v>783</v>
      </c>
      <c r="E111" s="55" t="s">
        <v>200</v>
      </c>
      <c r="F111" s="90">
        <v>42</v>
      </c>
      <c r="G111" s="171"/>
      <c r="H111" s="90" t="str">
        <f t="shared" si="5"/>
        <v/>
      </c>
      <c r="I111" s="130"/>
      <c r="K111" s="2">
        <f>IF(E111="","",MAX($K$7:K110)+0.001)</f>
        <v>15.043999999999976</v>
      </c>
    </row>
    <row r="112" spans="2:11" ht="25" customHeight="1">
      <c r="B112" s="50" t="str">
        <f t="shared" si="4"/>
        <v>B15.045</v>
      </c>
      <c r="C112" s="55"/>
      <c r="D112" s="89" t="s">
        <v>784</v>
      </c>
      <c r="E112" s="55" t="s">
        <v>200</v>
      </c>
      <c r="F112" s="90">
        <v>45</v>
      </c>
      <c r="G112" s="171"/>
      <c r="H112" s="90" t="str">
        <f t="shared" si="5"/>
        <v/>
      </c>
      <c r="I112" s="130"/>
      <c r="K112" s="2">
        <f>IF(E112="","",MAX($K$7:K111)+0.001)</f>
        <v>15.044999999999975</v>
      </c>
    </row>
    <row r="113" spans="2:11" ht="25" customHeight="1">
      <c r="B113" s="50" t="str">
        <f t="shared" si="4"/>
        <v>B15.046</v>
      </c>
      <c r="C113" s="55"/>
      <c r="D113" s="89" t="s">
        <v>785</v>
      </c>
      <c r="E113" s="55" t="s">
        <v>200</v>
      </c>
      <c r="F113" s="90">
        <v>18</v>
      </c>
      <c r="G113" s="171"/>
      <c r="H113" s="90" t="str">
        <f t="shared" si="5"/>
        <v/>
      </c>
      <c r="I113" s="130"/>
      <c r="K113" s="2">
        <f>IF(E113="","",MAX($K$7:K112)+0.001)</f>
        <v>15.045999999999975</v>
      </c>
    </row>
    <row r="114" spans="2:11" ht="25" customHeight="1">
      <c r="B114" s="50" t="str">
        <f t="shared" si="4"/>
        <v>B15.047</v>
      </c>
      <c r="C114" s="55"/>
      <c r="D114" s="89" t="s">
        <v>786</v>
      </c>
      <c r="E114" s="55" t="s">
        <v>200</v>
      </c>
      <c r="F114" s="90">
        <v>37</v>
      </c>
      <c r="G114" s="171"/>
      <c r="H114" s="90" t="str">
        <f t="shared" si="5"/>
        <v/>
      </c>
      <c r="I114" s="130"/>
      <c r="K114" s="2">
        <f>IF(E114="","",MAX($K$7:K113)+0.001)</f>
        <v>15.046999999999974</v>
      </c>
    </row>
    <row r="115" spans="2:11" ht="25" customHeight="1">
      <c r="B115" s="50" t="str">
        <f t="shared" si="4"/>
        <v>B15.048</v>
      </c>
      <c r="C115" s="55"/>
      <c r="D115" s="89" t="s">
        <v>787</v>
      </c>
      <c r="E115" s="55" t="s">
        <v>200</v>
      </c>
      <c r="F115" s="90">
        <v>19</v>
      </c>
      <c r="G115" s="171"/>
      <c r="H115" s="90" t="str">
        <f t="shared" si="5"/>
        <v/>
      </c>
      <c r="I115" s="130"/>
      <c r="K115" s="2">
        <f>IF(E115="","",MAX($K$7:K114)+0.001)</f>
        <v>15.047999999999973</v>
      </c>
    </row>
    <row r="116" spans="2:11" ht="25" customHeight="1">
      <c r="B116" s="50" t="str">
        <f t="shared" si="4"/>
        <v>B15.049</v>
      </c>
      <c r="C116" s="55"/>
      <c r="D116" s="89" t="s">
        <v>788</v>
      </c>
      <c r="E116" s="55" t="s">
        <v>200</v>
      </c>
      <c r="F116" s="90">
        <v>3</v>
      </c>
      <c r="G116" s="171"/>
      <c r="H116" s="90" t="str">
        <f t="shared" si="5"/>
        <v/>
      </c>
      <c r="I116" s="130"/>
      <c r="K116" s="2">
        <f>IF(E116="","",MAX($K$7:K115)+0.001)</f>
        <v>15.048999999999973</v>
      </c>
    </row>
    <row r="117" spans="2:11" ht="25" customHeight="1">
      <c r="B117" s="50" t="str">
        <f t="shared" si="4"/>
        <v>B15.050</v>
      </c>
      <c r="C117" s="55"/>
      <c r="D117" s="89" t="s">
        <v>789</v>
      </c>
      <c r="E117" s="55" t="s">
        <v>200</v>
      </c>
      <c r="F117" s="90">
        <v>10</v>
      </c>
      <c r="G117" s="171"/>
      <c r="H117" s="90" t="str">
        <f t="shared" si="5"/>
        <v/>
      </c>
      <c r="I117" s="130"/>
      <c r="K117" s="2">
        <f>IF(E117="","",MAX($K$7:K116)+0.001)</f>
        <v>15.049999999999972</v>
      </c>
    </row>
    <row r="118" spans="2:11" ht="25" customHeight="1">
      <c r="B118" s="50" t="str">
        <f t="shared" si="4"/>
        <v>B15.051</v>
      </c>
      <c r="C118" s="55"/>
      <c r="D118" s="89" t="s">
        <v>790</v>
      </c>
      <c r="E118" s="55" t="s">
        <v>200</v>
      </c>
      <c r="F118" s="90">
        <v>25</v>
      </c>
      <c r="G118" s="171"/>
      <c r="H118" s="90" t="str">
        <f t="shared" si="5"/>
        <v/>
      </c>
      <c r="I118" s="130"/>
      <c r="K118" s="2">
        <f>IF(E118="","",MAX($K$7:K117)+0.001)</f>
        <v>15.050999999999972</v>
      </c>
    </row>
    <row r="119" spans="2:11" ht="25" customHeight="1">
      <c r="B119" s="50" t="str">
        <f t="shared" si="4"/>
        <v>B15.052</v>
      </c>
      <c r="C119" s="55"/>
      <c r="D119" s="89" t="s">
        <v>791</v>
      </c>
      <c r="E119" s="55" t="s">
        <v>200</v>
      </c>
      <c r="F119" s="90">
        <v>55</v>
      </c>
      <c r="G119" s="171"/>
      <c r="H119" s="90" t="str">
        <f t="shared" si="5"/>
        <v/>
      </c>
      <c r="I119" s="130"/>
      <c r="K119" s="2">
        <f>IF(E119="","",MAX($K$7:K118)+0.001)</f>
        <v>15.051999999999971</v>
      </c>
    </row>
    <row r="120" spans="2:11" ht="25" customHeight="1">
      <c r="B120" s="50" t="str">
        <f t="shared" si="4"/>
        <v>B15.053</v>
      </c>
      <c r="C120" s="55"/>
      <c r="D120" s="89" t="s">
        <v>792</v>
      </c>
      <c r="E120" s="55" t="s">
        <v>200</v>
      </c>
      <c r="F120" s="90">
        <v>5</v>
      </c>
      <c r="G120" s="171"/>
      <c r="H120" s="90" t="str">
        <f t="shared" si="5"/>
        <v/>
      </c>
      <c r="I120" s="130"/>
      <c r="K120" s="2">
        <f>IF(E120="","",MAX($K$7:K119)+0.001)</f>
        <v>15.052999999999971</v>
      </c>
    </row>
    <row r="121" spans="2:11" ht="25" customHeight="1">
      <c r="B121" s="50" t="str">
        <f t="shared" si="4"/>
        <v>B15.054</v>
      </c>
      <c r="C121" s="55"/>
      <c r="D121" s="66" t="s">
        <v>793</v>
      </c>
      <c r="E121" s="55" t="s">
        <v>200</v>
      </c>
      <c r="F121" s="90">
        <v>3</v>
      </c>
      <c r="G121" s="171"/>
      <c r="H121" s="90" t="str">
        <f t="shared" si="5"/>
        <v/>
      </c>
      <c r="I121" s="130"/>
      <c r="K121" s="2">
        <f>IF(E121="","",MAX($K$7:K120)+0.001)</f>
        <v>15.05399999999997</v>
      </c>
    </row>
    <row r="122" spans="2:11" ht="25" customHeight="1">
      <c r="B122" s="50" t="str">
        <f t="shared" si="4"/>
        <v>B15.055</v>
      </c>
      <c r="C122" s="55"/>
      <c r="D122" s="66" t="s">
        <v>794</v>
      </c>
      <c r="E122" s="55" t="s">
        <v>200</v>
      </c>
      <c r="F122" s="90">
        <v>3</v>
      </c>
      <c r="G122" s="171"/>
      <c r="H122" s="90" t="str">
        <f t="shared" si="5"/>
        <v/>
      </c>
      <c r="I122" s="130"/>
      <c r="K122" s="2">
        <f>IF(E122="","",MAX($K$7:K121)+0.001)</f>
        <v>15.05499999999997</v>
      </c>
    </row>
    <row r="123" spans="2:11" ht="25" customHeight="1">
      <c r="B123" s="50" t="str">
        <f t="shared" si="4"/>
        <v>B15.056</v>
      </c>
      <c r="C123" s="55"/>
      <c r="D123" s="66" t="s">
        <v>795</v>
      </c>
      <c r="E123" s="55" t="s">
        <v>200</v>
      </c>
      <c r="F123" s="90">
        <v>10</v>
      </c>
      <c r="G123" s="171"/>
      <c r="H123" s="90" t="str">
        <f t="shared" si="5"/>
        <v/>
      </c>
      <c r="I123" s="130"/>
      <c r="K123" s="2">
        <f>IF(E123="","",MAX($K$7:K122)+0.001)</f>
        <v>15.055999999999969</v>
      </c>
    </row>
    <row r="124" spans="2:11" ht="25" customHeight="1">
      <c r="B124" s="50"/>
      <c r="C124" s="55"/>
      <c r="D124" s="66"/>
      <c r="E124" s="55"/>
      <c r="F124" s="90"/>
      <c r="G124" s="171"/>
      <c r="H124" s="90" t="str">
        <f t="shared" si="5"/>
        <v/>
      </c>
      <c r="I124" s="130"/>
      <c r="K124" s="2" t="str">
        <f>IF(E124="","",MAX($K$7:K123)+0.001)</f>
        <v/>
      </c>
    </row>
    <row r="125" spans="2:11" ht="45">
      <c r="B125" s="50" t="str">
        <f>IF(K125="","","B"&amp;TEXT(ROUND(K125,3),"0.000"))</f>
        <v/>
      </c>
      <c r="C125" s="55" t="s">
        <v>190</v>
      </c>
      <c r="D125" s="87" t="s">
        <v>653</v>
      </c>
      <c r="E125" s="55"/>
      <c r="F125" s="90"/>
      <c r="G125" s="90"/>
      <c r="H125" s="90" t="str">
        <f t="shared" si="5"/>
        <v/>
      </c>
      <c r="I125" s="130"/>
      <c r="K125" s="2" t="str">
        <f>IF(E125="","",MAX($K$7:K124)+0.001)</f>
        <v/>
      </c>
    </row>
    <row r="126" spans="2:11" ht="25" customHeight="1">
      <c r="B126" s="50" t="str">
        <f>IF(K126="","","B"&amp;TEXT(ROUND(K126,3),"0.000"))</f>
        <v/>
      </c>
      <c r="C126" s="55"/>
      <c r="D126" s="87" t="s">
        <v>796</v>
      </c>
      <c r="E126" s="55"/>
      <c r="F126" s="90"/>
      <c r="G126" s="171"/>
      <c r="H126" s="90" t="str">
        <f t="shared" si="5"/>
        <v/>
      </c>
      <c r="I126" s="130"/>
      <c r="K126" s="2" t="str">
        <f>IF(E126="","",MAX($K$7:K125)+0.001)</f>
        <v/>
      </c>
    </row>
    <row r="127" spans="2:11" ht="25" customHeight="1">
      <c r="B127" s="50" t="str">
        <f>IF(K127="","","B"&amp;TEXT(ROUND(K127,3),"0.000"))</f>
        <v>B15.057</v>
      </c>
      <c r="C127" s="55"/>
      <c r="D127" s="66" t="s">
        <v>797</v>
      </c>
      <c r="E127" s="55" t="s">
        <v>158</v>
      </c>
      <c r="F127" s="90">
        <v>1</v>
      </c>
      <c r="G127" s="171"/>
      <c r="H127" s="90" t="str">
        <f t="shared" si="5"/>
        <v/>
      </c>
      <c r="I127" s="130"/>
      <c r="K127" s="2">
        <f>IF(E127="","",MAX($K$7:K126)+0.001)</f>
        <v>15.056999999999968</v>
      </c>
    </row>
    <row r="128" spans="2:11" ht="25" customHeight="1">
      <c r="B128" s="50" t="str">
        <f>IF(K128="","","B"&amp;TEXT(ROUND(K128,3),"0.000"))</f>
        <v>B15.058</v>
      </c>
      <c r="C128" s="55"/>
      <c r="D128" s="66" t="s">
        <v>798</v>
      </c>
      <c r="E128" s="55" t="s">
        <v>158</v>
      </c>
      <c r="F128" s="90">
        <v>1</v>
      </c>
      <c r="G128" s="171"/>
      <c r="H128" s="90" t="str">
        <f t="shared" si="5"/>
        <v/>
      </c>
      <c r="I128" s="130"/>
      <c r="K128" s="2">
        <f>IF(E128="","",MAX($K$7:K127)+0.001)</f>
        <v>15.057999999999968</v>
      </c>
    </row>
    <row r="129" spans="2:11" ht="25" customHeight="1">
      <c r="B129" s="50" t="str">
        <f>IF(K129="","","B"&amp;TEXT(ROUND(K129,3),"0.000"))</f>
        <v>B15.059</v>
      </c>
      <c r="C129" s="55"/>
      <c r="D129" s="66" t="s">
        <v>799</v>
      </c>
      <c r="E129" s="55" t="s">
        <v>158</v>
      </c>
      <c r="F129" s="90">
        <v>1</v>
      </c>
      <c r="G129" s="171"/>
      <c r="H129" s="90" t="str">
        <f t="shared" si="5"/>
        <v/>
      </c>
      <c r="I129" s="130"/>
      <c r="K129" s="2">
        <f>IF(E129="","",MAX($K$7:K128)+0.001)</f>
        <v>15.058999999999967</v>
      </c>
    </row>
    <row r="130" spans="2:11" ht="25" customHeight="1">
      <c r="B130" s="368" t="s">
        <v>62</v>
      </c>
      <c r="C130" s="368"/>
      <c r="D130" s="368"/>
      <c r="E130" s="368"/>
      <c r="F130" s="368"/>
      <c r="G130" s="368"/>
      <c r="H130" s="95">
        <f>SUM(H89:H129)</f>
        <v>0</v>
      </c>
      <c r="I130" s="115"/>
      <c r="K130" s="2" t="str">
        <f>IF(E130="","",MAX($K$7:K154)+0.001)</f>
        <v/>
      </c>
    </row>
    <row r="131" spans="2:11" ht="25" customHeight="1">
      <c r="B131" s="45" t="s">
        <v>226</v>
      </c>
      <c r="C131" s="45" t="s">
        <v>2</v>
      </c>
      <c r="D131" s="45" t="s">
        <v>3</v>
      </c>
      <c r="E131" s="46" t="s">
        <v>4</v>
      </c>
      <c r="F131" s="95" t="s">
        <v>5</v>
      </c>
      <c r="G131" s="47" t="s">
        <v>6</v>
      </c>
      <c r="H131" s="47" t="s">
        <v>7</v>
      </c>
      <c r="I131" s="49"/>
      <c r="K131" s="2"/>
    </row>
    <row r="132" spans="2:11" ht="25" customHeight="1">
      <c r="B132" s="368" t="s">
        <v>64</v>
      </c>
      <c r="C132" s="369"/>
      <c r="D132" s="368"/>
      <c r="E132" s="368"/>
      <c r="F132" s="368"/>
      <c r="G132" s="368"/>
      <c r="H132" s="47">
        <f>H130</f>
        <v>0</v>
      </c>
      <c r="I132" s="116"/>
      <c r="K132" s="2" t="str">
        <f>IF(E132="","",MAX($K$7:K131)+0.001)</f>
        <v/>
      </c>
    </row>
    <row r="133" spans="2:11" ht="5" customHeight="1">
      <c r="B133" s="98"/>
      <c r="C133" s="98"/>
      <c r="D133" s="97"/>
      <c r="E133" s="97"/>
      <c r="F133" s="100"/>
      <c r="G133" s="97"/>
      <c r="H133" s="107"/>
      <c r="I133" s="116"/>
      <c r="K133" s="2"/>
    </row>
    <row r="134" spans="2:11" ht="21" customHeight="1">
      <c r="B134" s="50" t="str">
        <f t="shared" ref="B134:B183" si="6">IF(K134="","","B"&amp;TEXT(ROUND(K134,3),"0.000"))</f>
        <v>B15.060</v>
      </c>
      <c r="C134" s="55"/>
      <c r="D134" s="66" t="s">
        <v>800</v>
      </c>
      <c r="E134" s="55" t="s">
        <v>158</v>
      </c>
      <c r="F134" s="90">
        <v>1</v>
      </c>
      <c r="G134" s="171"/>
      <c r="H134" s="90" t="str">
        <f t="shared" ref="H134:H183" si="7">IF($F134="-","Rate Only",IF($G134="","",ROUNDUP($F134*$G134,2)))</f>
        <v/>
      </c>
      <c r="I134" s="130"/>
      <c r="K134" s="2">
        <f>IF(E134="","",MAX($K$7:K132)+0.001)</f>
        <v>15.059999999999967</v>
      </c>
    </row>
    <row r="135" spans="2:11" ht="21" customHeight="1">
      <c r="B135" s="50" t="str">
        <f t="shared" si="6"/>
        <v>B15.061</v>
      </c>
      <c r="C135" s="55"/>
      <c r="D135" s="66" t="s">
        <v>801</v>
      </c>
      <c r="E135" s="55" t="s">
        <v>158</v>
      </c>
      <c r="F135" s="90">
        <v>1</v>
      </c>
      <c r="G135" s="171"/>
      <c r="H135" s="90" t="str">
        <f t="shared" si="7"/>
        <v/>
      </c>
      <c r="I135" s="130"/>
      <c r="K135" s="2">
        <f>IF(E135="","",MAX($K$7:K134)+0.001)</f>
        <v>15.060999999999966</v>
      </c>
    </row>
    <row r="136" spans="2:11" ht="21" customHeight="1">
      <c r="B136" s="50" t="str">
        <f t="shared" si="6"/>
        <v>B15.062</v>
      </c>
      <c r="C136" s="55"/>
      <c r="D136" s="66" t="s">
        <v>802</v>
      </c>
      <c r="E136" s="55" t="s">
        <v>158</v>
      </c>
      <c r="F136" s="90">
        <v>1</v>
      </c>
      <c r="G136" s="171"/>
      <c r="H136" s="90" t="str">
        <f t="shared" si="7"/>
        <v/>
      </c>
      <c r="I136" s="130"/>
      <c r="K136" s="2">
        <f>IF(E136="","",MAX($K$7:K135)+0.001)</f>
        <v>15.061999999999966</v>
      </c>
    </row>
    <row r="137" spans="2:11" ht="21" customHeight="1">
      <c r="B137" s="50" t="str">
        <f t="shared" si="6"/>
        <v>B15.063</v>
      </c>
      <c r="C137" s="55"/>
      <c r="D137" s="66" t="s">
        <v>803</v>
      </c>
      <c r="E137" s="55" t="s">
        <v>158</v>
      </c>
      <c r="F137" s="90">
        <v>1</v>
      </c>
      <c r="G137" s="171"/>
      <c r="H137" s="90" t="str">
        <f t="shared" si="7"/>
        <v/>
      </c>
      <c r="I137" s="130"/>
      <c r="K137" s="2">
        <f>IF(E137="","",MAX($K$7:K136)+0.001)</f>
        <v>15.062999999999965</v>
      </c>
    </row>
    <row r="138" spans="2:11" ht="21" customHeight="1">
      <c r="B138" s="50" t="str">
        <f t="shared" si="6"/>
        <v>B15.064</v>
      </c>
      <c r="C138" s="55"/>
      <c r="D138" s="66" t="s">
        <v>804</v>
      </c>
      <c r="E138" s="55" t="s">
        <v>158</v>
      </c>
      <c r="F138" s="90">
        <v>1</v>
      </c>
      <c r="G138" s="171"/>
      <c r="H138" s="90" t="str">
        <f t="shared" si="7"/>
        <v/>
      </c>
      <c r="I138" s="130"/>
      <c r="K138" s="2">
        <f>IF(E138="","",MAX($K$7:K137)+0.001)</f>
        <v>15.063999999999965</v>
      </c>
    </row>
    <row r="139" spans="2:11" ht="21" customHeight="1">
      <c r="B139" s="50" t="str">
        <f t="shared" si="6"/>
        <v>B15.065</v>
      </c>
      <c r="C139" s="55"/>
      <c r="D139" s="66" t="s">
        <v>805</v>
      </c>
      <c r="E139" s="55" t="s">
        <v>158</v>
      </c>
      <c r="F139" s="90">
        <v>1</v>
      </c>
      <c r="G139" s="171"/>
      <c r="H139" s="90" t="str">
        <f t="shared" si="7"/>
        <v/>
      </c>
      <c r="I139" s="130"/>
      <c r="K139" s="2">
        <f>IF(E139="","",MAX($K$7:K138)+0.001)</f>
        <v>15.064999999999964</v>
      </c>
    </row>
    <row r="140" spans="2:11" ht="21" customHeight="1">
      <c r="B140" s="50" t="str">
        <f t="shared" si="6"/>
        <v>B15.066</v>
      </c>
      <c r="C140" s="55"/>
      <c r="D140" s="66" t="s">
        <v>806</v>
      </c>
      <c r="E140" s="55" t="s">
        <v>158</v>
      </c>
      <c r="F140" s="90">
        <v>1</v>
      </c>
      <c r="G140" s="171"/>
      <c r="H140" s="90" t="str">
        <f t="shared" si="7"/>
        <v/>
      </c>
      <c r="I140" s="130"/>
      <c r="K140" s="2">
        <f>IF(E140="","",MAX($K$7:K139)+0.001)</f>
        <v>15.065999999999963</v>
      </c>
    </row>
    <row r="141" spans="2:11" ht="21" customHeight="1">
      <c r="B141" s="50" t="str">
        <f t="shared" si="6"/>
        <v/>
      </c>
      <c r="C141" s="55"/>
      <c r="D141" s="66"/>
      <c r="E141" s="55"/>
      <c r="F141" s="90"/>
      <c r="G141" s="90"/>
      <c r="H141" s="90" t="str">
        <f t="shared" si="7"/>
        <v/>
      </c>
      <c r="I141" s="130"/>
      <c r="K141" s="2" t="str">
        <f>IF(E141="","",MAX($K$7:K140)+0.001)</f>
        <v/>
      </c>
    </row>
    <row r="142" spans="2:11" ht="21" customHeight="1">
      <c r="B142" s="50" t="str">
        <f t="shared" si="6"/>
        <v/>
      </c>
      <c r="C142" s="55"/>
      <c r="D142" s="87" t="s">
        <v>807</v>
      </c>
      <c r="E142" s="55"/>
      <c r="F142" s="90"/>
      <c r="G142" s="90"/>
      <c r="H142" s="90" t="str">
        <f t="shared" si="7"/>
        <v/>
      </c>
      <c r="I142" s="130"/>
      <c r="K142" s="2" t="str">
        <f>IF(E142="","",MAX($K$7:K141)+0.001)</f>
        <v/>
      </c>
    </row>
    <row r="143" spans="2:11" ht="21" customHeight="1">
      <c r="B143" s="50" t="str">
        <f t="shared" si="6"/>
        <v>B15.067</v>
      </c>
      <c r="C143" s="55"/>
      <c r="D143" s="66" t="s">
        <v>805</v>
      </c>
      <c r="E143" s="55" t="s">
        <v>158</v>
      </c>
      <c r="F143" s="90">
        <v>1</v>
      </c>
      <c r="G143" s="171"/>
      <c r="H143" s="90" t="str">
        <f t="shared" si="7"/>
        <v/>
      </c>
      <c r="I143" s="130"/>
      <c r="K143" s="2">
        <f>IF(E143="","",MAX($K$7:K142)+0.001)</f>
        <v>15.066999999999963</v>
      </c>
    </row>
    <row r="144" spans="2:11" ht="21" customHeight="1">
      <c r="B144" s="50" t="str">
        <f t="shared" si="6"/>
        <v/>
      </c>
      <c r="C144" s="55"/>
      <c r="D144" s="66"/>
      <c r="E144" s="55"/>
      <c r="F144" s="90"/>
      <c r="G144" s="90"/>
      <c r="H144" s="90" t="str">
        <f t="shared" si="7"/>
        <v/>
      </c>
      <c r="I144" s="130"/>
      <c r="K144" s="2" t="str">
        <f>IF(E144="","",MAX($K$7:K143)+0.001)</f>
        <v/>
      </c>
    </row>
    <row r="145" spans="2:11" ht="21" customHeight="1">
      <c r="B145" s="50" t="str">
        <f t="shared" si="6"/>
        <v/>
      </c>
      <c r="C145" s="55"/>
      <c r="D145" s="87" t="s">
        <v>808</v>
      </c>
      <c r="E145" s="55"/>
      <c r="F145" s="90"/>
      <c r="G145" s="90"/>
      <c r="H145" s="90" t="str">
        <f t="shared" si="7"/>
        <v/>
      </c>
      <c r="I145" s="130"/>
      <c r="K145" s="2" t="str">
        <f>IF(E145="","",MAX($K$7:K144)+0.001)</f>
        <v/>
      </c>
    </row>
    <row r="146" spans="2:11" ht="21" customHeight="1">
      <c r="B146" s="50" t="str">
        <f t="shared" si="6"/>
        <v>B15.068</v>
      </c>
      <c r="C146" s="55"/>
      <c r="D146" s="66" t="s">
        <v>797</v>
      </c>
      <c r="E146" s="55" t="s">
        <v>158</v>
      </c>
      <c r="F146" s="90">
        <v>1</v>
      </c>
      <c r="G146" s="171"/>
      <c r="H146" s="90" t="str">
        <f t="shared" si="7"/>
        <v/>
      </c>
      <c r="I146" s="130"/>
      <c r="K146" s="2">
        <f>IF(E146="","",MAX($K$7:K145)+0.001)</f>
        <v>15.067999999999962</v>
      </c>
    </row>
    <row r="147" spans="2:11" ht="21" customHeight="1">
      <c r="B147" s="50" t="str">
        <f t="shared" si="6"/>
        <v>B15.069</v>
      </c>
      <c r="C147" s="55"/>
      <c r="D147" s="66" t="s">
        <v>798</v>
      </c>
      <c r="E147" s="55" t="s">
        <v>158</v>
      </c>
      <c r="F147" s="90">
        <v>1</v>
      </c>
      <c r="G147" s="171"/>
      <c r="H147" s="90" t="str">
        <f t="shared" si="7"/>
        <v/>
      </c>
      <c r="I147" s="130"/>
      <c r="K147" s="2">
        <f>IF(E147="","",MAX($K$7:K146)+0.001)</f>
        <v>15.068999999999962</v>
      </c>
    </row>
    <row r="148" spans="2:11" ht="21" customHeight="1">
      <c r="B148" s="50" t="str">
        <f t="shared" si="6"/>
        <v>B15.070</v>
      </c>
      <c r="C148" s="55"/>
      <c r="D148" s="66" t="s">
        <v>799</v>
      </c>
      <c r="E148" s="55" t="s">
        <v>158</v>
      </c>
      <c r="F148" s="90">
        <v>1</v>
      </c>
      <c r="G148" s="171"/>
      <c r="H148" s="90" t="str">
        <f t="shared" si="7"/>
        <v/>
      </c>
      <c r="I148" s="130"/>
      <c r="K148" s="2">
        <f>IF(E148="","",MAX($K$7:K147)+0.001)</f>
        <v>15.069999999999961</v>
      </c>
    </row>
    <row r="149" spans="2:11" ht="21" customHeight="1">
      <c r="B149" s="50" t="str">
        <f t="shared" si="6"/>
        <v>B15.071</v>
      </c>
      <c r="C149" s="55"/>
      <c r="D149" s="66" t="s">
        <v>800</v>
      </c>
      <c r="E149" s="55" t="s">
        <v>158</v>
      </c>
      <c r="F149" s="90">
        <v>1</v>
      </c>
      <c r="G149" s="171"/>
      <c r="H149" s="90" t="str">
        <f t="shared" si="7"/>
        <v/>
      </c>
      <c r="I149" s="130"/>
      <c r="K149" s="2">
        <f>IF(E149="","",MAX($K$7:K148)+0.001)</f>
        <v>15.070999999999961</v>
      </c>
    </row>
    <row r="150" spans="2:11" ht="21" customHeight="1">
      <c r="B150" s="50" t="str">
        <f t="shared" si="6"/>
        <v>B15.072</v>
      </c>
      <c r="C150" s="55"/>
      <c r="D150" s="66" t="s">
        <v>801</v>
      </c>
      <c r="E150" s="55" t="s">
        <v>158</v>
      </c>
      <c r="F150" s="90">
        <v>1</v>
      </c>
      <c r="G150" s="171"/>
      <c r="H150" s="90" t="str">
        <f t="shared" si="7"/>
        <v/>
      </c>
      <c r="I150" s="130"/>
      <c r="K150" s="2">
        <f>IF(E150="","",MAX($K$7:K149)+0.001)</f>
        <v>15.07199999999996</v>
      </c>
    </row>
    <row r="151" spans="2:11" ht="21" customHeight="1">
      <c r="B151" s="50" t="str">
        <f t="shared" si="6"/>
        <v>B15.073</v>
      </c>
      <c r="C151" s="55"/>
      <c r="D151" s="66" t="s">
        <v>802</v>
      </c>
      <c r="E151" s="55" t="s">
        <v>158</v>
      </c>
      <c r="F151" s="90">
        <v>1</v>
      </c>
      <c r="G151" s="171"/>
      <c r="H151" s="90" t="str">
        <f t="shared" si="7"/>
        <v/>
      </c>
      <c r="I151" s="130"/>
      <c r="K151" s="2">
        <f>IF(E151="","",MAX($K$7:K150)+0.001)</f>
        <v>15.07299999999996</v>
      </c>
    </row>
    <row r="152" spans="2:11" ht="21" customHeight="1">
      <c r="B152" s="50" t="str">
        <f t="shared" si="6"/>
        <v>B15.074</v>
      </c>
      <c r="C152" s="55"/>
      <c r="D152" s="66" t="s">
        <v>803</v>
      </c>
      <c r="E152" s="55" t="s">
        <v>158</v>
      </c>
      <c r="F152" s="90">
        <v>1</v>
      </c>
      <c r="G152" s="171"/>
      <c r="H152" s="90" t="str">
        <f t="shared" si="7"/>
        <v/>
      </c>
      <c r="I152" s="130"/>
      <c r="K152" s="2">
        <f>IF(E152="","",MAX($K$7:K151)+0.001)</f>
        <v>15.073999999999959</v>
      </c>
    </row>
    <row r="153" spans="2:11" ht="21" customHeight="1">
      <c r="B153" s="50" t="str">
        <f t="shared" si="6"/>
        <v>B15.075</v>
      </c>
      <c r="C153" s="55"/>
      <c r="D153" s="66" t="s">
        <v>806</v>
      </c>
      <c r="E153" s="55" t="s">
        <v>158</v>
      </c>
      <c r="F153" s="90">
        <v>1</v>
      </c>
      <c r="G153" s="171"/>
      <c r="H153" s="90" t="str">
        <f t="shared" si="7"/>
        <v/>
      </c>
      <c r="I153" s="130"/>
      <c r="K153" s="2">
        <f>IF(E153="","",MAX($K$7:K152)+0.001)</f>
        <v>15.074999999999958</v>
      </c>
    </row>
    <row r="154" spans="2:11" ht="21" customHeight="1">
      <c r="B154" s="50" t="str">
        <f t="shared" si="6"/>
        <v/>
      </c>
      <c r="C154" s="55"/>
      <c r="D154" s="66"/>
      <c r="E154" s="55"/>
      <c r="F154" s="90"/>
      <c r="G154" s="90"/>
      <c r="H154" s="90" t="str">
        <f t="shared" si="7"/>
        <v/>
      </c>
      <c r="K154" s="2" t="str">
        <f>IF(E154="","",MAX($K$7:K153)+0.001)</f>
        <v/>
      </c>
    </row>
    <row r="155" spans="2:11" ht="21" customHeight="1">
      <c r="B155" s="50" t="str">
        <f t="shared" si="6"/>
        <v/>
      </c>
      <c r="C155" s="55"/>
      <c r="D155" s="87" t="s">
        <v>1985</v>
      </c>
      <c r="E155" s="55"/>
      <c r="F155" s="90"/>
      <c r="G155" s="90"/>
      <c r="H155" s="90" t="str">
        <f t="shared" si="7"/>
        <v/>
      </c>
      <c r="K155" s="2" t="str">
        <f>IF(E155="","",MAX($K$7:K154)+0.001)</f>
        <v/>
      </c>
    </row>
    <row r="156" spans="2:11" ht="21" customHeight="1">
      <c r="B156" s="50" t="str">
        <f t="shared" si="6"/>
        <v>B15.076</v>
      </c>
      <c r="C156" s="55"/>
      <c r="D156" s="66" t="s">
        <v>797</v>
      </c>
      <c r="E156" s="55" t="s">
        <v>158</v>
      </c>
      <c r="F156" s="90">
        <v>1</v>
      </c>
      <c r="G156" s="171"/>
      <c r="H156" s="90" t="str">
        <f t="shared" si="7"/>
        <v/>
      </c>
      <c r="I156" s="130"/>
      <c r="K156" s="2">
        <f>IF(E156="","",MAX($K$7:K155)+0.001)</f>
        <v>15.075999999999958</v>
      </c>
    </row>
    <row r="157" spans="2:11" ht="21" customHeight="1">
      <c r="B157" s="50" t="str">
        <f t="shared" si="6"/>
        <v>B15.077</v>
      </c>
      <c r="C157" s="55"/>
      <c r="D157" s="66" t="s">
        <v>798</v>
      </c>
      <c r="E157" s="55" t="s">
        <v>158</v>
      </c>
      <c r="F157" s="90">
        <v>1</v>
      </c>
      <c r="G157" s="171"/>
      <c r="H157" s="90" t="str">
        <f t="shared" si="7"/>
        <v/>
      </c>
      <c r="I157" s="130"/>
      <c r="K157" s="2">
        <f>IF(E157="","",MAX($K$7:K156)+0.001)</f>
        <v>15.076999999999957</v>
      </c>
    </row>
    <row r="158" spans="2:11" ht="21" customHeight="1">
      <c r="B158" s="50" t="str">
        <f t="shared" si="6"/>
        <v>B15.078</v>
      </c>
      <c r="C158" s="55"/>
      <c r="D158" s="66" t="s">
        <v>799</v>
      </c>
      <c r="E158" s="55" t="s">
        <v>158</v>
      </c>
      <c r="F158" s="90">
        <v>1</v>
      </c>
      <c r="G158" s="171"/>
      <c r="H158" s="90" t="str">
        <f t="shared" si="7"/>
        <v/>
      </c>
      <c r="I158" s="130"/>
      <c r="K158" s="2">
        <f>IF(E158="","",MAX($K$7:K157)+0.001)</f>
        <v>15.077999999999957</v>
      </c>
    </row>
    <row r="159" spans="2:11" ht="21" customHeight="1">
      <c r="B159" s="50" t="str">
        <f t="shared" si="6"/>
        <v>B15.079</v>
      </c>
      <c r="C159" s="55"/>
      <c r="D159" s="66" t="s">
        <v>800</v>
      </c>
      <c r="E159" s="55" t="s">
        <v>158</v>
      </c>
      <c r="F159" s="90">
        <v>1</v>
      </c>
      <c r="G159" s="171"/>
      <c r="H159" s="90" t="str">
        <f t="shared" si="7"/>
        <v/>
      </c>
      <c r="I159" s="130"/>
      <c r="K159" s="2">
        <f>IF(E159="","",MAX($K$7:K158)+0.001)</f>
        <v>15.078999999999956</v>
      </c>
    </row>
    <row r="160" spans="2:11" ht="21" customHeight="1">
      <c r="B160" s="50" t="str">
        <f t="shared" si="6"/>
        <v>B15.080</v>
      </c>
      <c r="C160" s="55"/>
      <c r="D160" s="66" t="s">
        <v>809</v>
      </c>
      <c r="E160" s="55" t="s">
        <v>158</v>
      </c>
      <c r="F160" s="90">
        <v>1</v>
      </c>
      <c r="G160" s="171"/>
      <c r="H160" s="90" t="str">
        <f t="shared" si="7"/>
        <v/>
      </c>
      <c r="I160" s="130"/>
      <c r="K160" s="2">
        <f>IF(E160="","",MAX($K$7:K159)+0.001)</f>
        <v>15.079999999999956</v>
      </c>
    </row>
    <row r="161" spans="2:11" ht="21" customHeight="1">
      <c r="B161" s="50" t="str">
        <f t="shared" si="6"/>
        <v>B15.081</v>
      </c>
      <c r="C161" s="55"/>
      <c r="D161" s="66" t="s">
        <v>802</v>
      </c>
      <c r="E161" s="55" t="s">
        <v>158</v>
      </c>
      <c r="F161" s="90">
        <v>1</v>
      </c>
      <c r="G161" s="171"/>
      <c r="H161" s="90" t="str">
        <f t="shared" si="7"/>
        <v/>
      </c>
      <c r="I161" s="130"/>
      <c r="K161" s="2">
        <f>IF(E161="","",MAX($K$7:K160)+0.001)</f>
        <v>15.080999999999955</v>
      </c>
    </row>
    <row r="162" spans="2:11" ht="21" customHeight="1">
      <c r="B162" s="50" t="str">
        <f t="shared" si="6"/>
        <v>B15.082</v>
      </c>
      <c r="C162" s="55"/>
      <c r="D162" s="66" t="s">
        <v>803</v>
      </c>
      <c r="E162" s="55" t="s">
        <v>158</v>
      </c>
      <c r="F162" s="90">
        <v>1</v>
      </c>
      <c r="G162" s="171"/>
      <c r="H162" s="90" t="str">
        <f t="shared" si="7"/>
        <v/>
      </c>
      <c r="I162" s="130"/>
      <c r="K162" s="2">
        <f>IF(E162="","",MAX($K$7:K161)+0.001)</f>
        <v>15.081999999999955</v>
      </c>
    </row>
    <row r="163" spans="2:11" ht="21" customHeight="1">
      <c r="B163" s="50" t="str">
        <f t="shared" si="6"/>
        <v>B15.083</v>
      </c>
      <c r="C163" s="55"/>
      <c r="D163" s="66" t="s">
        <v>806</v>
      </c>
      <c r="E163" s="55" t="s">
        <v>158</v>
      </c>
      <c r="F163" s="90">
        <v>1</v>
      </c>
      <c r="G163" s="171"/>
      <c r="H163" s="90" t="str">
        <f t="shared" si="7"/>
        <v/>
      </c>
      <c r="I163" s="130"/>
      <c r="K163" s="2">
        <f>IF(E163="","",MAX($K$7:K162)+0.001)</f>
        <v>15.082999999999954</v>
      </c>
    </row>
    <row r="164" spans="2:11" ht="21" customHeight="1">
      <c r="B164" s="50" t="str">
        <f t="shared" si="6"/>
        <v/>
      </c>
      <c r="C164" s="55"/>
      <c r="D164" s="66"/>
      <c r="E164" s="55"/>
      <c r="F164" s="90"/>
      <c r="G164" s="90"/>
      <c r="H164" s="90" t="str">
        <f t="shared" si="7"/>
        <v/>
      </c>
      <c r="I164" s="130"/>
      <c r="K164" s="2" t="str">
        <f>IF(E164="","",MAX($K$7:K163)+0.001)</f>
        <v/>
      </c>
    </row>
    <row r="165" spans="2:11" ht="21" customHeight="1">
      <c r="B165" s="50" t="str">
        <f t="shared" si="6"/>
        <v/>
      </c>
      <c r="C165" s="55"/>
      <c r="D165" s="87" t="s">
        <v>810</v>
      </c>
      <c r="E165" s="55"/>
      <c r="F165" s="90"/>
      <c r="G165" s="90"/>
      <c r="H165" s="90" t="str">
        <f t="shared" si="7"/>
        <v/>
      </c>
      <c r="I165" s="130"/>
      <c r="K165" s="2" t="str">
        <f>IF(E165="","",MAX($K$7:K164)+0.001)</f>
        <v/>
      </c>
    </row>
    <row r="166" spans="2:11" ht="21" customHeight="1">
      <c r="B166" s="50" t="str">
        <f t="shared" si="6"/>
        <v>B15.084</v>
      </c>
      <c r="C166" s="55"/>
      <c r="D166" s="66" t="s">
        <v>797</v>
      </c>
      <c r="E166" s="55" t="s">
        <v>158</v>
      </c>
      <c r="F166" s="90">
        <v>1</v>
      </c>
      <c r="G166" s="171"/>
      <c r="H166" s="90" t="str">
        <f t="shared" si="7"/>
        <v/>
      </c>
      <c r="I166" s="130"/>
      <c r="K166" s="2">
        <f>IF(E166="","",MAX($K$7:K165)+0.001)</f>
        <v>15.083999999999953</v>
      </c>
    </row>
    <row r="167" spans="2:11" ht="21" customHeight="1">
      <c r="B167" s="50" t="str">
        <f t="shared" si="6"/>
        <v>B15.085</v>
      </c>
      <c r="C167" s="55"/>
      <c r="D167" s="66" t="s">
        <v>798</v>
      </c>
      <c r="E167" s="55" t="s">
        <v>158</v>
      </c>
      <c r="F167" s="90">
        <v>1</v>
      </c>
      <c r="G167" s="171"/>
      <c r="H167" s="90" t="str">
        <f t="shared" si="7"/>
        <v/>
      </c>
      <c r="I167" s="130"/>
      <c r="K167" s="2">
        <f>IF(E167="","",MAX($K$7:K166)+0.001)</f>
        <v>15.084999999999953</v>
      </c>
    </row>
    <row r="168" spans="2:11" ht="21" customHeight="1">
      <c r="B168" s="50" t="str">
        <f t="shared" si="6"/>
        <v>B15.086</v>
      </c>
      <c r="C168" s="55"/>
      <c r="D168" s="66" t="s">
        <v>799</v>
      </c>
      <c r="E168" s="55" t="s">
        <v>158</v>
      </c>
      <c r="F168" s="90">
        <v>1</v>
      </c>
      <c r="G168" s="171"/>
      <c r="H168" s="90" t="str">
        <f t="shared" si="7"/>
        <v/>
      </c>
      <c r="I168" s="130"/>
      <c r="K168" s="2">
        <f>IF(E168="","",MAX($K$7:K167)+0.001)</f>
        <v>15.085999999999952</v>
      </c>
    </row>
    <row r="169" spans="2:11" ht="21" customHeight="1">
      <c r="B169" s="50" t="str">
        <f t="shared" si="6"/>
        <v>B15.087</v>
      </c>
      <c r="C169" s="55"/>
      <c r="D169" s="66" t="s">
        <v>800</v>
      </c>
      <c r="E169" s="55" t="s">
        <v>158</v>
      </c>
      <c r="F169" s="90">
        <v>1</v>
      </c>
      <c r="G169" s="171"/>
      <c r="H169" s="90" t="str">
        <f t="shared" si="7"/>
        <v/>
      </c>
      <c r="I169" s="130"/>
      <c r="K169" s="2">
        <f>IF(E169="","",MAX($K$7:K168)+0.001)</f>
        <v>15.086999999999952</v>
      </c>
    </row>
    <row r="170" spans="2:11" ht="21" customHeight="1">
      <c r="B170" s="50" t="str">
        <f t="shared" si="6"/>
        <v>B15.088</v>
      </c>
      <c r="C170" s="55"/>
      <c r="D170" s="66" t="s">
        <v>801</v>
      </c>
      <c r="E170" s="55" t="s">
        <v>158</v>
      </c>
      <c r="F170" s="90">
        <v>1</v>
      </c>
      <c r="G170" s="171"/>
      <c r="H170" s="90" t="str">
        <f t="shared" si="7"/>
        <v/>
      </c>
      <c r="I170" s="130"/>
      <c r="K170" s="2">
        <f>IF(E170="","",MAX($K$7:K169)+0.001)</f>
        <v>15.087999999999951</v>
      </c>
    </row>
    <row r="171" spans="2:11" ht="21" customHeight="1">
      <c r="B171" s="50" t="str">
        <f t="shared" si="6"/>
        <v>B15.089</v>
      </c>
      <c r="C171" s="55"/>
      <c r="D171" s="66" t="s">
        <v>802</v>
      </c>
      <c r="E171" s="55" t="s">
        <v>158</v>
      </c>
      <c r="F171" s="90">
        <v>1</v>
      </c>
      <c r="G171" s="171"/>
      <c r="H171" s="90" t="str">
        <f t="shared" si="7"/>
        <v/>
      </c>
      <c r="I171" s="130"/>
      <c r="K171" s="2">
        <f>IF(E171="","",MAX($K$7:K170)+0.001)</f>
        <v>15.088999999999951</v>
      </c>
    </row>
    <row r="172" spans="2:11" ht="21" customHeight="1">
      <c r="B172" s="50" t="str">
        <f t="shared" si="6"/>
        <v>B15.090</v>
      </c>
      <c r="C172" s="55"/>
      <c r="D172" s="66" t="s">
        <v>803</v>
      </c>
      <c r="E172" s="55" t="s">
        <v>158</v>
      </c>
      <c r="F172" s="90">
        <v>1</v>
      </c>
      <c r="G172" s="171"/>
      <c r="H172" s="90" t="str">
        <f t="shared" si="7"/>
        <v/>
      </c>
      <c r="I172" s="130"/>
      <c r="K172" s="2">
        <f>IF(E172="","",MAX($K$7:K171)+0.001)</f>
        <v>15.08999999999995</v>
      </c>
    </row>
    <row r="173" spans="2:11" ht="21" customHeight="1">
      <c r="B173" s="50" t="str">
        <f t="shared" si="6"/>
        <v>B15.091</v>
      </c>
      <c r="C173" s="55"/>
      <c r="D173" s="66" t="s">
        <v>811</v>
      </c>
      <c r="E173" s="55" t="s">
        <v>158</v>
      </c>
      <c r="F173" s="90">
        <v>1</v>
      </c>
      <c r="G173" s="171"/>
      <c r="H173" s="90" t="str">
        <f t="shared" si="7"/>
        <v/>
      </c>
      <c r="I173" s="130"/>
      <c r="K173" s="2">
        <f>IF(E173="","",MAX($K$7:K172)+0.001)</f>
        <v>15.09099999999995</v>
      </c>
    </row>
    <row r="174" spans="2:11" ht="21" customHeight="1">
      <c r="B174" s="50" t="str">
        <f t="shared" si="6"/>
        <v/>
      </c>
      <c r="C174" s="55"/>
      <c r="D174" s="66"/>
      <c r="E174" s="55"/>
      <c r="F174" s="90"/>
      <c r="G174" s="90"/>
      <c r="H174" s="90" t="str">
        <f t="shared" si="7"/>
        <v/>
      </c>
      <c r="I174" s="130"/>
      <c r="K174" s="2" t="str">
        <f>IF(E174="","",MAX($K$7:K173)+0.001)</f>
        <v/>
      </c>
    </row>
    <row r="175" spans="2:11" ht="21" customHeight="1">
      <c r="B175" s="50" t="str">
        <f t="shared" si="6"/>
        <v/>
      </c>
      <c r="C175" s="55"/>
      <c r="D175" s="87" t="s">
        <v>654</v>
      </c>
      <c r="E175" s="55"/>
      <c r="F175" s="90"/>
      <c r="G175" s="90"/>
      <c r="H175" s="90" t="str">
        <f t="shared" si="7"/>
        <v/>
      </c>
      <c r="I175" s="130"/>
      <c r="K175" s="2" t="str">
        <f>IF(E175="","",MAX($K$7:K174)+0.001)</f>
        <v/>
      </c>
    </row>
    <row r="176" spans="2:11" ht="21" customHeight="1">
      <c r="B176" s="50" t="str">
        <f t="shared" si="6"/>
        <v>B15.092</v>
      </c>
      <c r="C176" s="55"/>
      <c r="D176" s="66" t="s">
        <v>797</v>
      </c>
      <c r="E176" s="55" t="s">
        <v>158</v>
      </c>
      <c r="F176" s="90">
        <v>1</v>
      </c>
      <c r="G176" s="171"/>
      <c r="H176" s="90" t="str">
        <f t="shared" si="7"/>
        <v/>
      </c>
      <c r="I176" s="130"/>
      <c r="K176" s="2">
        <f>IF(E176="","",MAX($K$7:K175)+0.001)</f>
        <v>15.091999999999949</v>
      </c>
    </row>
    <row r="177" spans="2:11" ht="21" customHeight="1">
      <c r="B177" s="50" t="str">
        <f t="shared" si="6"/>
        <v>B15.093</v>
      </c>
      <c r="C177" s="55"/>
      <c r="D177" s="66" t="s">
        <v>798</v>
      </c>
      <c r="E177" s="55" t="s">
        <v>158</v>
      </c>
      <c r="F177" s="90">
        <v>1</v>
      </c>
      <c r="G177" s="171"/>
      <c r="H177" s="90" t="str">
        <f t="shared" si="7"/>
        <v/>
      </c>
      <c r="I177" s="130"/>
      <c r="K177" s="2">
        <f>IF(E177="","",MAX($K$7:K176)+0.001)</f>
        <v>15.092999999999948</v>
      </c>
    </row>
    <row r="178" spans="2:11" ht="21" customHeight="1">
      <c r="B178" s="50" t="str">
        <f t="shared" si="6"/>
        <v>B15.094</v>
      </c>
      <c r="C178" s="55"/>
      <c r="D178" s="66" t="s">
        <v>799</v>
      </c>
      <c r="E178" s="55" t="s">
        <v>158</v>
      </c>
      <c r="F178" s="90">
        <v>1</v>
      </c>
      <c r="G178" s="171"/>
      <c r="H178" s="90" t="str">
        <f t="shared" si="7"/>
        <v/>
      </c>
      <c r="I178" s="130"/>
      <c r="K178" s="2">
        <f>IF(E178="","",MAX($K$7:K177)+0.001)</f>
        <v>15.093999999999948</v>
      </c>
    </row>
    <row r="179" spans="2:11" ht="21" customHeight="1">
      <c r="B179" s="50" t="str">
        <f t="shared" si="6"/>
        <v>B15.095</v>
      </c>
      <c r="C179" s="55"/>
      <c r="D179" s="66" t="s">
        <v>800</v>
      </c>
      <c r="E179" s="55" t="s">
        <v>158</v>
      </c>
      <c r="F179" s="90">
        <v>1</v>
      </c>
      <c r="G179" s="171"/>
      <c r="H179" s="90" t="str">
        <f t="shared" si="7"/>
        <v/>
      </c>
      <c r="I179" s="130"/>
      <c r="K179" s="2">
        <f>IF(E179="","",MAX($K$7:K178)+0.001)</f>
        <v>15.094999999999947</v>
      </c>
    </row>
    <row r="180" spans="2:11" ht="21" customHeight="1">
      <c r="B180" s="50" t="str">
        <f t="shared" si="6"/>
        <v>B15.096</v>
      </c>
      <c r="C180" s="55"/>
      <c r="D180" s="66" t="s">
        <v>801</v>
      </c>
      <c r="E180" s="55" t="s">
        <v>158</v>
      </c>
      <c r="F180" s="90">
        <v>1</v>
      </c>
      <c r="G180" s="171"/>
      <c r="H180" s="90" t="str">
        <f t="shared" si="7"/>
        <v/>
      </c>
      <c r="I180" s="130"/>
      <c r="K180" s="2">
        <f>IF(E180="","",MAX($K$7:K179)+0.001)</f>
        <v>15.095999999999947</v>
      </c>
    </row>
    <row r="181" spans="2:11" ht="21" customHeight="1">
      <c r="B181" s="50" t="str">
        <f t="shared" si="6"/>
        <v>B15.097</v>
      </c>
      <c r="C181" s="55"/>
      <c r="D181" s="66" t="s">
        <v>802</v>
      </c>
      <c r="E181" s="55" t="s">
        <v>158</v>
      </c>
      <c r="F181" s="90">
        <v>1</v>
      </c>
      <c r="G181" s="171"/>
      <c r="H181" s="90" t="str">
        <f t="shared" si="7"/>
        <v/>
      </c>
      <c r="I181" s="130"/>
      <c r="K181" s="2">
        <f>IF(E181="","",MAX($K$7:K180)+0.001)</f>
        <v>15.096999999999946</v>
      </c>
    </row>
    <row r="182" spans="2:11" ht="21" customHeight="1">
      <c r="B182" s="50" t="str">
        <f t="shared" si="6"/>
        <v>B15.098</v>
      </c>
      <c r="C182" s="55"/>
      <c r="D182" s="66" t="s">
        <v>803</v>
      </c>
      <c r="E182" s="55" t="s">
        <v>158</v>
      </c>
      <c r="F182" s="90">
        <v>1</v>
      </c>
      <c r="G182" s="171"/>
      <c r="H182" s="90" t="str">
        <f t="shared" si="7"/>
        <v/>
      </c>
      <c r="I182" s="130"/>
      <c r="K182" s="2">
        <f>IF(E182="","",MAX($K$7:K181)+0.001)</f>
        <v>15.097999999999946</v>
      </c>
    </row>
    <row r="183" spans="2:11" ht="21" customHeight="1">
      <c r="B183" s="50" t="str">
        <f t="shared" si="6"/>
        <v>B15.099</v>
      </c>
      <c r="C183" s="55"/>
      <c r="D183" s="66" t="s">
        <v>811</v>
      </c>
      <c r="E183" s="55" t="s">
        <v>158</v>
      </c>
      <c r="F183" s="90">
        <v>1</v>
      </c>
      <c r="G183" s="171"/>
      <c r="H183" s="90" t="str">
        <f t="shared" si="7"/>
        <v/>
      </c>
      <c r="I183" s="130"/>
      <c r="K183" s="2">
        <f>IF(E183="","",MAX($K$7:K182)+0.001)</f>
        <v>15.098999999999945</v>
      </c>
    </row>
    <row r="184" spans="2:11" ht="25" customHeight="1">
      <c r="B184" s="368" t="s">
        <v>62</v>
      </c>
      <c r="C184" s="368"/>
      <c r="D184" s="368"/>
      <c r="E184" s="368"/>
      <c r="F184" s="368"/>
      <c r="G184" s="368"/>
      <c r="H184" s="95">
        <f>SUM(H132:H183)</f>
        <v>0</v>
      </c>
      <c r="I184" s="115"/>
      <c r="K184" s="2" t="str">
        <f>IF(E184="","",MAX($K$7:K183)+0.001)</f>
        <v/>
      </c>
    </row>
    <row r="185" spans="2:11" ht="25" customHeight="1">
      <c r="B185" s="45" t="s">
        <v>226</v>
      </c>
      <c r="C185" s="45" t="s">
        <v>2</v>
      </c>
      <c r="D185" s="45" t="s">
        <v>3</v>
      </c>
      <c r="E185" s="46" t="s">
        <v>4</v>
      </c>
      <c r="F185" s="95" t="s">
        <v>5</v>
      </c>
      <c r="G185" s="47" t="s">
        <v>6</v>
      </c>
      <c r="H185" s="47" t="s">
        <v>7</v>
      </c>
      <c r="I185" s="49"/>
      <c r="K185" s="2"/>
    </row>
    <row r="186" spans="2:11" ht="25" customHeight="1">
      <c r="B186" s="368" t="s">
        <v>64</v>
      </c>
      <c r="C186" s="368"/>
      <c r="D186" s="368"/>
      <c r="E186" s="368"/>
      <c r="F186" s="368"/>
      <c r="G186" s="368"/>
      <c r="H186" s="47">
        <f>H184</f>
        <v>0</v>
      </c>
      <c r="I186" s="116"/>
      <c r="K186" s="2" t="str">
        <f>IF(E186="","",MAX($K$7:K185)+0.001)</f>
        <v/>
      </c>
    </row>
    <row r="187" spans="2:11" ht="21" customHeight="1">
      <c r="B187" s="50" t="str">
        <f t="shared" ref="B187:B482" si="8">IF(K187="","","B"&amp;TEXT(ROUND(K187,3),"0.000"))</f>
        <v/>
      </c>
      <c r="C187" s="55"/>
      <c r="D187" s="66"/>
      <c r="E187" s="55"/>
      <c r="F187" s="90"/>
      <c r="G187" s="90"/>
      <c r="H187" s="90" t="str">
        <f t="shared" ref="H187:H235" si="9">IF($F187="-","Rate Only",IF($G187="","",ROUNDUP($F187*$G187,2)))</f>
        <v/>
      </c>
      <c r="K187" s="2" t="str">
        <f>IF(E187="","",MAX($K$7:K186)+0.001)</f>
        <v/>
      </c>
    </row>
    <row r="188" spans="2:11" ht="21" customHeight="1">
      <c r="B188" s="50" t="str">
        <f t="shared" si="8"/>
        <v/>
      </c>
      <c r="C188" s="55"/>
      <c r="D188" s="87" t="s">
        <v>812</v>
      </c>
      <c r="E188" s="55"/>
      <c r="F188" s="90"/>
      <c r="G188" s="90"/>
      <c r="H188" s="90" t="str">
        <f t="shared" si="9"/>
        <v/>
      </c>
      <c r="I188" s="130"/>
      <c r="K188" s="2" t="str">
        <f>IF(E188="","",MAX($K$7:K183)+0.001)</f>
        <v/>
      </c>
    </row>
    <row r="189" spans="2:11" ht="21" customHeight="1">
      <c r="B189" s="50" t="str">
        <f t="shared" si="8"/>
        <v>B15.100</v>
      </c>
      <c r="C189" s="55"/>
      <c r="D189" s="66" t="s">
        <v>797</v>
      </c>
      <c r="E189" s="55" t="s">
        <v>158</v>
      </c>
      <c r="F189" s="90">
        <v>1</v>
      </c>
      <c r="G189" s="171"/>
      <c r="H189" s="90" t="str">
        <f t="shared" si="9"/>
        <v/>
      </c>
      <c r="I189" s="130"/>
      <c r="K189" s="2">
        <f>IF(E189="","",MAX($K$7:K188)+0.001)</f>
        <v>15.099999999999945</v>
      </c>
    </row>
    <row r="190" spans="2:11" ht="21" customHeight="1">
      <c r="B190" s="50" t="str">
        <f t="shared" si="8"/>
        <v>B15.101</v>
      </c>
      <c r="C190" s="55"/>
      <c r="D190" s="66" t="s">
        <v>798</v>
      </c>
      <c r="E190" s="55" t="s">
        <v>158</v>
      </c>
      <c r="F190" s="90">
        <v>1</v>
      </c>
      <c r="G190" s="171"/>
      <c r="H190" s="90" t="str">
        <f t="shared" si="9"/>
        <v/>
      </c>
      <c r="I190" s="130"/>
      <c r="K190" s="2">
        <f>IF(E190="","",MAX($K$7:K189)+0.001)</f>
        <v>15.100999999999944</v>
      </c>
    </row>
    <row r="191" spans="2:11" ht="21" customHeight="1">
      <c r="B191" s="50" t="str">
        <f t="shared" si="8"/>
        <v>B15.102</v>
      </c>
      <c r="C191" s="55"/>
      <c r="D191" s="66" t="s">
        <v>799</v>
      </c>
      <c r="E191" s="55" t="s">
        <v>158</v>
      </c>
      <c r="F191" s="90">
        <v>1</v>
      </c>
      <c r="G191" s="171"/>
      <c r="H191" s="90" t="str">
        <f t="shared" si="9"/>
        <v/>
      </c>
      <c r="I191" s="130"/>
      <c r="K191" s="2">
        <f>IF(E191="","",MAX($K$7:K190)+0.001)</f>
        <v>15.101999999999943</v>
      </c>
    </row>
    <row r="192" spans="2:11" ht="21" customHeight="1">
      <c r="B192" s="50" t="str">
        <f t="shared" si="8"/>
        <v>B15.103</v>
      </c>
      <c r="C192" s="55"/>
      <c r="D192" s="66" t="s">
        <v>800</v>
      </c>
      <c r="E192" s="55" t="s">
        <v>158</v>
      </c>
      <c r="F192" s="90">
        <v>1</v>
      </c>
      <c r="G192" s="171"/>
      <c r="H192" s="90" t="str">
        <f t="shared" si="9"/>
        <v/>
      </c>
      <c r="I192" s="130"/>
      <c r="K192" s="2">
        <f>IF(E192="","",MAX($K$7:K191)+0.001)</f>
        <v>15.102999999999943</v>
      </c>
    </row>
    <row r="193" spans="2:11" ht="21" customHeight="1">
      <c r="B193" s="50" t="str">
        <f t="shared" si="8"/>
        <v>B15.104</v>
      </c>
      <c r="C193" s="55"/>
      <c r="D193" s="66" t="s">
        <v>801</v>
      </c>
      <c r="E193" s="55" t="s">
        <v>158</v>
      </c>
      <c r="F193" s="90">
        <v>1</v>
      </c>
      <c r="G193" s="171"/>
      <c r="H193" s="90" t="str">
        <f t="shared" si="9"/>
        <v/>
      </c>
      <c r="I193" s="130"/>
      <c r="K193" s="2">
        <f>IF(E193="","",MAX($K$7:K192)+0.001)</f>
        <v>15.103999999999942</v>
      </c>
    </row>
    <row r="194" spans="2:11" ht="21" customHeight="1">
      <c r="B194" s="50" t="str">
        <f t="shared" si="8"/>
        <v>B15.105</v>
      </c>
      <c r="C194" s="55"/>
      <c r="D194" s="66" t="s">
        <v>802</v>
      </c>
      <c r="E194" s="55" t="s">
        <v>158</v>
      </c>
      <c r="F194" s="90">
        <v>1</v>
      </c>
      <c r="G194" s="171"/>
      <c r="H194" s="90" t="str">
        <f t="shared" si="9"/>
        <v/>
      </c>
      <c r="I194" s="130"/>
      <c r="K194" s="2">
        <f>IF(E194="","",MAX($K$7:K193)+0.001)</f>
        <v>15.104999999999942</v>
      </c>
    </row>
    <row r="195" spans="2:11" ht="21" customHeight="1">
      <c r="B195" s="50" t="str">
        <f t="shared" si="8"/>
        <v>B15.106</v>
      </c>
      <c r="C195" s="55"/>
      <c r="D195" s="66" t="s">
        <v>803</v>
      </c>
      <c r="E195" s="55" t="s">
        <v>158</v>
      </c>
      <c r="F195" s="90">
        <v>1</v>
      </c>
      <c r="G195" s="171"/>
      <c r="H195" s="90" t="str">
        <f t="shared" si="9"/>
        <v/>
      </c>
      <c r="I195" s="130"/>
      <c r="K195" s="2">
        <f>IF(E195="","",MAX($K$7:K194)+0.001)</f>
        <v>15.105999999999941</v>
      </c>
    </row>
    <row r="196" spans="2:11" ht="21" customHeight="1">
      <c r="B196" s="50" t="str">
        <f t="shared" si="8"/>
        <v>B15.107</v>
      </c>
      <c r="C196" s="55"/>
      <c r="D196" s="66" t="s">
        <v>811</v>
      </c>
      <c r="E196" s="55" t="s">
        <v>158</v>
      </c>
      <c r="F196" s="90">
        <v>1</v>
      </c>
      <c r="G196" s="171"/>
      <c r="H196" s="90" t="str">
        <f t="shared" si="9"/>
        <v/>
      </c>
      <c r="I196" s="130"/>
      <c r="K196" s="2">
        <f>IF(E196="","",MAX($K$7:K195)+0.001)</f>
        <v>15.106999999999941</v>
      </c>
    </row>
    <row r="197" spans="2:11" ht="21" customHeight="1">
      <c r="B197" s="50" t="str">
        <f t="shared" si="8"/>
        <v/>
      </c>
      <c r="C197" s="55"/>
      <c r="D197" s="66"/>
      <c r="E197" s="55"/>
      <c r="F197" s="90"/>
      <c r="G197" s="90"/>
      <c r="H197" s="90" t="str">
        <f t="shared" si="9"/>
        <v/>
      </c>
      <c r="I197" s="130"/>
      <c r="K197" s="2" t="str">
        <f>IF(E197="","",MAX($K$7:K196)+0.001)</f>
        <v/>
      </c>
    </row>
    <row r="198" spans="2:11" ht="21" customHeight="1">
      <c r="B198" s="50" t="str">
        <f t="shared" si="8"/>
        <v/>
      </c>
      <c r="C198" s="55"/>
      <c r="D198" s="87" t="s">
        <v>813</v>
      </c>
      <c r="E198" s="55"/>
      <c r="F198" s="90"/>
      <c r="G198" s="90"/>
      <c r="H198" s="90" t="str">
        <f t="shared" si="9"/>
        <v/>
      </c>
      <c r="I198" s="130"/>
      <c r="K198" s="2" t="str">
        <f>IF(E198="","",MAX($K$7:K197)+0.001)</f>
        <v/>
      </c>
    </row>
    <row r="199" spans="2:11" ht="21" customHeight="1">
      <c r="B199" s="50" t="str">
        <f t="shared" si="8"/>
        <v>B15.108</v>
      </c>
      <c r="C199" s="55"/>
      <c r="D199" s="66" t="s">
        <v>797</v>
      </c>
      <c r="E199" s="55" t="s">
        <v>158</v>
      </c>
      <c r="F199" s="90">
        <v>1</v>
      </c>
      <c r="G199" s="171"/>
      <c r="H199" s="90" t="str">
        <f t="shared" si="9"/>
        <v/>
      </c>
      <c r="I199" s="130"/>
      <c r="K199" s="2">
        <f>IF(E199="","",MAX($K$7:K198)+0.001)</f>
        <v>15.10799999999994</v>
      </c>
    </row>
    <row r="200" spans="2:11" ht="21" customHeight="1">
      <c r="B200" s="50" t="str">
        <f t="shared" si="8"/>
        <v>B15.109</v>
      </c>
      <c r="C200" s="55"/>
      <c r="D200" s="66" t="s">
        <v>798</v>
      </c>
      <c r="E200" s="55" t="s">
        <v>158</v>
      </c>
      <c r="F200" s="90">
        <v>1</v>
      </c>
      <c r="G200" s="171"/>
      <c r="H200" s="90" t="str">
        <f t="shared" si="9"/>
        <v/>
      </c>
      <c r="I200" s="130"/>
      <c r="K200" s="2">
        <f>IF(E200="","",MAX($K$7:K199)+0.001)</f>
        <v>15.10899999999994</v>
      </c>
    </row>
    <row r="201" spans="2:11" ht="21" customHeight="1">
      <c r="B201" s="50" t="str">
        <f t="shared" si="8"/>
        <v>B15.110</v>
      </c>
      <c r="C201" s="55"/>
      <c r="D201" s="66" t="s">
        <v>799</v>
      </c>
      <c r="E201" s="55" t="s">
        <v>158</v>
      </c>
      <c r="F201" s="90">
        <v>1</v>
      </c>
      <c r="G201" s="171"/>
      <c r="H201" s="90" t="str">
        <f t="shared" si="9"/>
        <v/>
      </c>
      <c r="I201" s="130"/>
      <c r="K201" s="2">
        <f>IF(E201="","",MAX($K$7:K200)+0.001)</f>
        <v>15.109999999999939</v>
      </c>
    </row>
    <row r="202" spans="2:11" ht="21" customHeight="1">
      <c r="B202" s="50" t="str">
        <f t="shared" si="8"/>
        <v>B15.111</v>
      </c>
      <c r="C202" s="55"/>
      <c r="D202" s="66" t="s">
        <v>800</v>
      </c>
      <c r="E202" s="55" t="s">
        <v>158</v>
      </c>
      <c r="F202" s="90">
        <v>1</v>
      </c>
      <c r="G202" s="171"/>
      <c r="H202" s="90" t="str">
        <f t="shared" si="9"/>
        <v/>
      </c>
      <c r="I202" s="130"/>
      <c r="K202" s="2">
        <f>IF(E202="","",MAX($K$7:K201)+0.001)</f>
        <v>15.110999999999938</v>
      </c>
    </row>
    <row r="203" spans="2:11" ht="21" customHeight="1">
      <c r="B203" s="50" t="str">
        <f t="shared" si="8"/>
        <v>B15.112</v>
      </c>
      <c r="C203" s="55"/>
      <c r="D203" s="66" t="s">
        <v>801</v>
      </c>
      <c r="E203" s="55" t="s">
        <v>158</v>
      </c>
      <c r="F203" s="90">
        <v>1</v>
      </c>
      <c r="G203" s="171"/>
      <c r="H203" s="90" t="str">
        <f t="shared" si="9"/>
        <v/>
      </c>
      <c r="I203" s="130"/>
      <c r="K203" s="2">
        <f>IF(E203="","",MAX($K$7:K202)+0.001)</f>
        <v>15.111999999999938</v>
      </c>
    </row>
    <row r="204" spans="2:11" ht="21" customHeight="1">
      <c r="B204" s="50" t="str">
        <f>IF(K204="","","B"&amp;TEXT(ROUND(K204,3),"0.000"))</f>
        <v>B15.113</v>
      </c>
      <c r="C204" s="55"/>
      <c r="D204" s="66" t="s">
        <v>802</v>
      </c>
      <c r="E204" s="55" t="s">
        <v>158</v>
      </c>
      <c r="F204" s="90">
        <v>1</v>
      </c>
      <c r="G204" s="171"/>
      <c r="H204" s="90" t="str">
        <f t="shared" si="9"/>
        <v/>
      </c>
      <c r="I204" s="130"/>
      <c r="K204" s="2">
        <f>IF(E204="","",MAX($K$7:K203)+0.001)</f>
        <v>15.112999999999937</v>
      </c>
    </row>
    <row r="205" spans="2:11" ht="21" customHeight="1">
      <c r="B205" s="50" t="str">
        <f>IF(K205="","","B"&amp;TEXT(ROUND(K205,3),"0.000"))</f>
        <v>B15.114</v>
      </c>
      <c r="C205" s="55"/>
      <c r="D205" s="66" t="s">
        <v>803</v>
      </c>
      <c r="E205" s="55" t="s">
        <v>158</v>
      </c>
      <c r="F205" s="90">
        <v>1</v>
      </c>
      <c r="G205" s="171"/>
      <c r="H205" s="90" t="str">
        <f t="shared" si="9"/>
        <v/>
      </c>
      <c r="I205" s="130"/>
      <c r="K205" s="2">
        <f>IF(E205="","",MAX($K$7:K204)+0.001)</f>
        <v>15.113999999999937</v>
      </c>
    </row>
    <row r="206" spans="2:11" ht="21" customHeight="1">
      <c r="B206" s="50" t="str">
        <f t="shared" si="8"/>
        <v>B15.115</v>
      </c>
      <c r="C206" s="55"/>
      <c r="D206" s="66" t="s">
        <v>805</v>
      </c>
      <c r="E206" s="55" t="s">
        <v>158</v>
      </c>
      <c r="F206" s="90">
        <v>1</v>
      </c>
      <c r="G206" s="171"/>
      <c r="H206" s="90" t="str">
        <f t="shared" si="9"/>
        <v/>
      </c>
      <c r="I206" s="130"/>
      <c r="K206" s="2">
        <f>IF(E206="","",MAX($K$7:K205)+0.001)</f>
        <v>15.114999999999936</v>
      </c>
    </row>
    <row r="207" spans="2:11" ht="21" customHeight="1">
      <c r="B207" s="50" t="str">
        <f t="shared" si="8"/>
        <v>B15.116</v>
      </c>
      <c r="C207" s="55"/>
      <c r="D207" s="66" t="s">
        <v>811</v>
      </c>
      <c r="E207" s="55" t="s">
        <v>158</v>
      </c>
      <c r="F207" s="90">
        <v>1</v>
      </c>
      <c r="G207" s="171"/>
      <c r="H207" s="90" t="str">
        <f t="shared" si="9"/>
        <v/>
      </c>
      <c r="I207" s="130"/>
      <c r="K207" s="2">
        <f>IF(E207="","",MAX($K$7:K206)+0.001)</f>
        <v>15.115999999999936</v>
      </c>
    </row>
    <row r="208" spans="2:11" ht="21" customHeight="1">
      <c r="B208" s="50" t="str">
        <f t="shared" si="8"/>
        <v/>
      </c>
      <c r="C208" s="55"/>
      <c r="D208" s="66"/>
      <c r="E208" s="55"/>
      <c r="F208" s="90"/>
      <c r="G208" s="90"/>
      <c r="H208" s="90" t="str">
        <f t="shared" si="9"/>
        <v/>
      </c>
      <c r="I208" s="130"/>
      <c r="K208" s="2" t="str">
        <f>IF(E208="","",MAX($K$7:K207)+0.001)</f>
        <v/>
      </c>
    </row>
    <row r="209" spans="2:11" ht="21" customHeight="1">
      <c r="B209" s="50" t="str">
        <f t="shared" si="8"/>
        <v/>
      </c>
      <c r="C209" s="55"/>
      <c r="D209" s="87" t="s">
        <v>1986</v>
      </c>
      <c r="E209" s="55"/>
      <c r="F209" s="90"/>
      <c r="G209" s="90"/>
      <c r="H209" s="90" t="str">
        <f t="shared" si="9"/>
        <v/>
      </c>
      <c r="I209" s="130"/>
      <c r="K209" s="2" t="str">
        <f>IF(E209="","",MAX($K$7:K208)+0.001)</f>
        <v/>
      </c>
    </row>
    <row r="210" spans="2:11" ht="21" customHeight="1">
      <c r="B210" s="50" t="str">
        <f t="shared" si="8"/>
        <v>B15.117</v>
      </c>
      <c r="C210" s="55"/>
      <c r="D210" s="66" t="s">
        <v>815</v>
      </c>
      <c r="E210" s="55" t="s">
        <v>158</v>
      </c>
      <c r="F210" s="90">
        <v>1</v>
      </c>
      <c r="G210" s="171"/>
      <c r="H210" s="90" t="str">
        <f t="shared" si="9"/>
        <v/>
      </c>
      <c r="I210" s="130"/>
      <c r="K210" s="2">
        <f>IF(E210="","",MAX($K$7:K209)+0.001)</f>
        <v>15.116999999999935</v>
      </c>
    </row>
    <row r="211" spans="2:11" ht="21" customHeight="1">
      <c r="B211" s="50" t="str">
        <f t="shared" si="8"/>
        <v/>
      </c>
      <c r="C211" s="55"/>
      <c r="D211" s="66"/>
      <c r="E211" s="55"/>
      <c r="F211" s="90"/>
      <c r="G211" s="90"/>
      <c r="H211" s="90" t="str">
        <f t="shared" si="9"/>
        <v/>
      </c>
      <c r="I211" s="130"/>
      <c r="K211" s="2" t="str">
        <f>IF(E211="","",MAX($K$7:K210)+0.001)</f>
        <v/>
      </c>
    </row>
    <row r="212" spans="2:11" ht="30">
      <c r="B212" s="50" t="str">
        <f t="shared" si="8"/>
        <v/>
      </c>
      <c r="C212" s="55"/>
      <c r="D212" s="87" t="s">
        <v>816</v>
      </c>
      <c r="E212" s="55"/>
      <c r="F212" s="90"/>
      <c r="G212" s="90"/>
      <c r="H212" s="90" t="str">
        <f t="shared" si="9"/>
        <v/>
      </c>
      <c r="I212" s="130"/>
      <c r="K212" s="2" t="str">
        <f>IF(E212="","",MAX($K$7:K211)+0.001)</f>
        <v/>
      </c>
    </row>
    <row r="213" spans="2:11" ht="21" customHeight="1">
      <c r="B213" s="50" t="str">
        <f t="shared" si="8"/>
        <v>B15.118</v>
      </c>
      <c r="C213" s="55"/>
      <c r="D213" s="66" t="s">
        <v>797</v>
      </c>
      <c r="E213" s="55" t="s">
        <v>158</v>
      </c>
      <c r="F213" s="90">
        <v>1</v>
      </c>
      <c r="G213" s="171"/>
      <c r="H213" s="90" t="str">
        <f t="shared" si="9"/>
        <v/>
      </c>
      <c r="I213" s="130"/>
      <c r="K213" s="2">
        <f>IF(E213="","",MAX($K$7:K212)+0.001)</f>
        <v>15.117999999999935</v>
      </c>
    </row>
    <row r="214" spans="2:11" ht="21" customHeight="1">
      <c r="B214" s="50" t="str">
        <f t="shared" si="8"/>
        <v>B15.119</v>
      </c>
      <c r="C214" s="55"/>
      <c r="D214" s="66" t="s">
        <v>798</v>
      </c>
      <c r="E214" s="55" t="s">
        <v>158</v>
      </c>
      <c r="F214" s="90">
        <v>1</v>
      </c>
      <c r="G214" s="171"/>
      <c r="H214" s="90" t="str">
        <f t="shared" si="9"/>
        <v/>
      </c>
      <c r="I214" s="130"/>
      <c r="K214" s="2">
        <f>IF(E214="","",MAX($K$7:K213)+0.001)</f>
        <v>15.118999999999934</v>
      </c>
    </row>
    <row r="215" spans="2:11" ht="21" customHeight="1">
      <c r="B215" s="50" t="str">
        <f t="shared" si="8"/>
        <v>B15.120</v>
      </c>
      <c r="C215" s="55"/>
      <c r="D215" s="66" t="s">
        <v>799</v>
      </c>
      <c r="E215" s="55" t="s">
        <v>158</v>
      </c>
      <c r="F215" s="90">
        <v>1</v>
      </c>
      <c r="G215" s="171"/>
      <c r="H215" s="90" t="str">
        <f t="shared" si="9"/>
        <v/>
      </c>
      <c r="I215" s="130"/>
      <c r="K215" s="2">
        <f>IF(E215="","",MAX($K$7:K214)+0.001)</f>
        <v>15.119999999999933</v>
      </c>
    </row>
    <row r="216" spans="2:11" ht="21" customHeight="1">
      <c r="B216" s="50" t="str">
        <f t="shared" si="8"/>
        <v>B15.121</v>
      </c>
      <c r="C216" s="55"/>
      <c r="D216" s="66" t="s">
        <v>800</v>
      </c>
      <c r="E216" s="55" t="s">
        <v>158</v>
      </c>
      <c r="F216" s="90">
        <v>1</v>
      </c>
      <c r="G216" s="171"/>
      <c r="H216" s="90" t="str">
        <f t="shared" si="9"/>
        <v/>
      </c>
      <c r="I216" s="130"/>
      <c r="K216" s="2">
        <f>IF(E216="","",MAX($K$7:K215)+0.001)</f>
        <v>15.120999999999933</v>
      </c>
    </row>
    <row r="217" spans="2:11" ht="21" customHeight="1">
      <c r="B217" s="50" t="str">
        <f t="shared" si="8"/>
        <v>B15.122</v>
      </c>
      <c r="C217" s="55"/>
      <c r="D217" s="66" t="s">
        <v>801</v>
      </c>
      <c r="E217" s="55" t="s">
        <v>158</v>
      </c>
      <c r="F217" s="90">
        <v>1</v>
      </c>
      <c r="G217" s="171"/>
      <c r="H217" s="90" t="str">
        <f t="shared" si="9"/>
        <v/>
      </c>
      <c r="I217" s="130"/>
      <c r="K217" s="2">
        <f>IF(E217="","",MAX($K$7:K216)+0.001)</f>
        <v>15.121999999999932</v>
      </c>
    </row>
    <row r="218" spans="2:11" ht="21" customHeight="1">
      <c r="B218" s="50" t="str">
        <f t="shared" si="8"/>
        <v>B15.123</v>
      </c>
      <c r="C218" s="55"/>
      <c r="D218" s="66" t="s">
        <v>802</v>
      </c>
      <c r="E218" s="55" t="s">
        <v>158</v>
      </c>
      <c r="F218" s="90">
        <v>1</v>
      </c>
      <c r="G218" s="171"/>
      <c r="H218" s="90" t="str">
        <f t="shared" si="9"/>
        <v/>
      </c>
      <c r="I218" s="130"/>
      <c r="K218" s="2">
        <f>IF(E218="","",MAX($K$7:K217)+0.001)</f>
        <v>15.122999999999932</v>
      </c>
    </row>
    <row r="219" spans="2:11" ht="21" customHeight="1">
      <c r="B219" s="50" t="str">
        <f t="shared" si="8"/>
        <v>B15.124</v>
      </c>
      <c r="C219" s="55"/>
      <c r="D219" s="66" t="s">
        <v>803</v>
      </c>
      <c r="E219" s="55" t="s">
        <v>158</v>
      </c>
      <c r="F219" s="90">
        <v>1</v>
      </c>
      <c r="G219" s="171"/>
      <c r="H219" s="90" t="str">
        <f t="shared" si="9"/>
        <v/>
      </c>
      <c r="I219" s="130"/>
      <c r="K219" s="2">
        <f>IF(E219="","",MAX($K$7:K218)+0.001)</f>
        <v>15.123999999999931</v>
      </c>
    </row>
    <row r="220" spans="2:11" ht="21" customHeight="1">
      <c r="B220" s="50" t="str">
        <f t="shared" si="8"/>
        <v>B15.125</v>
      </c>
      <c r="C220" s="55"/>
      <c r="D220" s="66" t="s">
        <v>817</v>
      </c>
      <c r="E220" s="55" t="s">
        <v>158</v>
      </c>
      <c r="F220" s="90">
        <v>1</v>
      </c>
      <c r="G220" s="171"/>
      <c r="H220" s="90" t="str">
        <f t="shared" si="9"/>
        <v/>
      </c>
      <c r="I220" s="130"/>
      <c r="K220" s="2">
        <f>IF(E220="","",MAX($K$7:K219)+0.001)</f>
        <v>15.124999999999931</v>
      </c>
    </row>
    <row r="221" spans="2:11" ht="21" customHeight="1">
      <c r="B221" s="50" t="str">
        <f t="shared" si="8"/>
        <v>B15.126</v>
      </c>
      <c r="C221" s="55"/>
      <c r="D221" s="66" t="s">
        <v>818</v>
      </c>
      <c r="E221" s="55" t="s">
        <v>158</v>
      </c>
      <c r="F221" s="90">
        <v>1</v>
      </c>
      <c r="G221" s="171"/>
      <c r="H221" s="90" t="str">
        <f t="shared" si="9"/>
        <v/>
      </c>
      <c r="I221" s="130"/>
      <c r="K221" s="2">
        <f>IF(E221="","",MAX($K$7:K220)+0.001)</f>
        <v>15.12599999999993</v>
      </c>
    </row>
    <row r="222" spans="2:11" ht="21" customHeight="1">
      <c r="B222" s="50" t="str">
        <f t="shared" si="8"/>
        <v>B15.127</v>
      </c>
      <c r="C222" s="55"/>
      <c r="D222" s="66" t="s">
        <v>811</v>
      </c>
      <c r="E222" s="55" t="s">
        <v>158</v>
      </c>
      <c r="F222" s="90">
        <v>1</v>
      </c>
      <c r="G222" s="171"/>
      <c r="H222" s="90" t="str">
        <f t="shared" si="9"/>
        <v/>
      </c>
      <c r="I222" s="130"/>
      <c r="K222" s="2">
        <f>IF(E222="","",MAX($K$7:K221)+0.001)</f>
        <v>15.12699999999993</v>
      </c>
    </row>
    <row r="223" spans="2:11" ht="21" customHeight="1">
      <c r="B223" s="50" t="str">
        <f t="shared" si="8"/>
        <v/>
      </c>
      <c r="C223" s="55"/>
      <c r="D223" s="66"/>
      <c r="E223" s="55"/>
      <c r="F223" s="90"/>
      <c r="G223" s="90"/>
      <c r="H223" s="90" t="str">
        <f t="shared" si="9"/>
        <v/>
      </c>
      <c r="I223" s="130"/>
      <c r="K223" s="2" t="str">
        <f>IF(E223="","",MAX($K$7:K222)+0.001)</f>
        <v/>
      </c>
    </row>
    <row r="224" spans="2:11" ht="30">
      <c r="B224" s="50" t="str">
        <f t="shared" si="8"/>
        <v/>
      </c>
      <c r="C224" s="55"/>
      <c r="D224" s="87" t="s">
        <v>819</v>
      </c>
      <c r="E224" s="55"/>
      <c r="F224" s="90"/>
      <c r="G224" s="90"/>
      <c r="H224" s="90" t="str">
        <f t="shared" si="9"/>
        <v/>
      </c>
      <c r="I224" s="130"/>
      <c r="K224" s="2" t="str">
        <f>IF(E224="","",MAX($K$7:K223)+0.001)</f>
        <v/>
      </c>
    </row>
    <row r="225" spans="2:12" ht="21" customHeight="1">
      <c r="B225" s="50" t="str">
        <f t="shared" si="8"/>
        <v>B15.128</v>
      </c>
      <c r="C225" s="55"/>
      <c r="D225" s="66" t="s">
        <v>797</v>
      </c>
      <c r="E225" s="55" t="s">
        <v>158</v>
      </c>
      <c r="F225" s="90">
        <v>1</v>
      </c>
      <c r="G225" s="171"/>
      <c r="H225" s="90" t="str">
        <f t="shared" si="9"/>
        <v/>
      </c>
      <c r="I225" s="130"/>
      <c r="K225" s="2">
        <f>IF(E225="","",MAX($K$7:K224)+0.001)</f>
        <v>15.127999999999929</v>
      </c>
    </row>
    <row r="226" spans="2:12" ht="21" customHeight="1">
      <c r="B226" s="50" t="str">
        <f t="shared" si="8"/>
        <v>B15.129</v>
      </c>
      <c r="C226" s="55"/>
      <c r="D226" s="66" t="s">
        <v>798</v>
      </c>
      <c r="E226" s="55" t="s">
        <v>158</v>
      </c>
      <c r="F226" s="90">
        <v>1</v>
      </c>
      <c r="G226" s="171"/>
      <c r="H226" s="90" t="str">
        <f t="shared" si="9"/>
        <v/>
      </c>
      <c r="I226" s="130"/>
      <c r="K226" s="2">
        <f>IF(E226="","",MAX($K$7:K225)+0.001)</f>
        <v>15.128999999999929</v>
      </c>
    </row>
    <row r="227" spans="2:12" ht="21" customHeight="1">
      <c r="B227" s="50" t="str">
        <f t="shared" si="8"/>
        <v>B15.130</v>
      </c>
      <c r="C227" s="55"/>
      <c r="D227" s="66" t="s">
        <v>799</v>
      </c>
      <c r="E227" s="55" t="s">
        <v>158</v>
      </c>
      <c r="F227" s="90">
        <v>1</v>
      </c>
      <c r="G227" s="171"/>
      <c r="H227" s="90" t="str">
        <f t="shared" si="9"/>
        <v/>
      </c>
      <c r="I227" s="130"/>
      <c r="K227" s="2">
        <f>IF(E227="","",MAX($K$7:K226)+0.001)</f>
        <v>15.129999999999928</v>
      </c>
    </row>
    <row r="228" spans="2:12" ht="21" customHeight="1">
      <c r="B228" s="50" t="str">
        <f t="shared" si="8"/>
        <v>B15.131</v>
      </c>
      <c r="C228" s="55"/>
      <c r="D228" s="66" t="s">
        <v>800</v>
      </c>
      <c r="E228" s="55" t="s">
        <v>158</v>
      </c>
      <c r="F228" s="90">
        <v>1</v>
      </c>
      <c r="G228" s="171"/>
      <c r="H228" s="90" t="str">
        <f t="shared" si="9"/>
        <v/>
      </c>
      <c r="I228" s="130"/>
      <c r="K228" s="2">
        <f>IF(E228="","",MAX($K$7:K227)+0.001)</f>
        <v>15.130999999999927</v>
      </c>
    </row>
    <row r="229" spans="2:12" ht="21" customHeight="1">
      <c r="B229" s="50" t="str">
        <f t="shared" si="8"/>
        <v>B15.132</v>
      </c>
      <c r="C229" s="55"/>
      <c r="D229" s="66" t="s">
        <v>801</v>
      </c>
      <c r="E229" s="55" t="s">
        <v>158</v>
      </c>
      <c r="F229" s="90">
        <v>1</v>
      </c>
      <c r="G229" s="171"/>
      <c r="H229" s="90" t="str">
        <f t="shared" si="9"/>
        <v/>
      </c>
      <c r="I229" s="130"/>
      <c r="K229" s="2">
        <f>IF(E229="","",MAX($K$7:K228)+0.001)</f>
        <v>15.131999999999927</v>
      </c>
    </row>
    <row r="230" spans="2:12" ht="21" customHeight="1">
      <c r="B230" s="50" t="str">
        <f t="shared" si="8"/>
        <v>B15.133</v>
      </c>
      <c r="C230" s="55"/>
      <c r="D230" s="66" t="s">
        <v>802</v>
      </c>
      <c r="E230" s="55" t="s">
        <v>158</v>
      </c>
      <c r="F230" s="90">
        <v>1</v>
      </c>
      <c r="G230" s="171"/>
      <c r="H230" s="90" t="str">
        <f t="shared" si="9"/>
        <v/>
      </c>
      <c r="I230" s="130"/>
      <c r="K230" s="2">
        <f>IF(E230="","",MAX($K$7:K229)+0.001)</f>
        <v>15.132999999999926</v>
      </c>
    </row>
    <row r="231" spans="2:12" ht="21" customHeight="1">
      <c r="B231" s="50" t="str">
        <f t="shared" si="8"/>
        <v>B15.134</v>
      </c>
      <c r="C231" s="55"/>
      <c r="D231" s="66" t="s">
        <v>803</v>
      </c>
      <c r="E231" s="55" t="s">
        <v>158</v>
      </c>
      <c r="F231" s="90">
        <v>1</v>
      </c>
      <c r="G231" s="171"/>
      <c r="H231" s="90" t="str">
        <f t="shared" si="9"/>
        <v/>
      </c>
      <c r="I231" s="130"/>
      <c r="K231" s="2">
        <f>IF(E231="","",MAX($K$7:K230)+0.001)</f>
        <v>15.133999999999926</v>
      </c>
    </row>
    <row r="232" spans="2:12" ht="21" customHeight="1">
      <c r="B232" s="50" t="str">
        <f t="shared" si="8"/>
        <v>B15.135</v>
      </c>
      <c r="C232" s="55"/>
      <c r="D232" s="66" t="s">
        <v>817</v>
      </c>
      <c r="E232" s="55" t="s">
        <v>158</v>
      </c>
      <c r="F232" s="90">
        <v>1</v>
      </c>
      <c r="G232" s="171"/>
      <c r="H232" s="90" t="str">
        <f t="shared" si="9"/>
        <v/>
      </c>
      <c r="I232" s="130"/>
      <c r="K232" s="2">
        <f>IF(E232="","",MAX($K$7:K231)+0.001)</f>
        <v>15.134999999999925</v>
      </c>
    </row>
    <row r="233" spans="2:12" ht="21" customHeight="1">
      <c r="B233" s="50" t="str">
        <f t="shared" si="8"/>
        <v>B15.136</v>
      </c>
      <c r="C233" s="55"/>
      <c r="D233" s="66" t="s">
        <v>818</v>
      </c>
      <c r="E233" s="55" t="s">
        <v>158</v>
      </c>
      <c r="F233" s="90">
        <v>1</v>
      </c>
      <c r="G233" s="171"/>
      <c r="H233" s="90" t="str">
        <f t="shared" si="9"/>
        <v/>
      </c>
      <c r="I233" s="130"/>
      <c r="K233" s="2">
        <f>IF(E233="","",MAX($K$7:K232)+0.001)</f>
        <v>15.135999999999925</v>
      </c>
    </row>
    <row r="234" spans="2:12" ht="21" customHeight="1">
      <c r="B234" s="50" t="str">
        <f t="shared" si="8"/>
        <v>B15.137</v>
      </c>
      <c r="C234" s="55"/>
      <c r="D234" s="66" t="s">
        <v>811</v>
      </c>
      <c r="E234" s="55" t="s">
        <v>158</v>
      </c>
      <c r="F234" s="90">
        <v>1</v>
      </c>
      <c r="G234" s="171"/>
      <c r="H234" s="90" t="str">
        <f t="shared" si="9"/>
        <v/>
      </c>
      <c r="I234" s="130"/>
      <c r="K234" s="2">
        <f>IF(E234="","",MAX($K$7:K233)+0.001)</f>
        <v>15.136999999999924</v>
      </c>
    </row>
    <row r="235" spans="2:12" ht="21" customHeight="1">
      <c r="B235" s="50" t="str">
        <f t="shared" si="8"/>
        <v/>
      </c>
      <c r="C235" s="55"/>
      <c r="D235" s="66"/>
      <c r="E235" s="55"/>
      <c r="F235" s="90"/>
      <c r="G235" s="90"/>
      <c r="H235" s="90" t="str">
        <f t="shared" si="9"/>
        <v/>
      </c>
      <c r="K235" s="2" t="str">
        <f>IF(E235="","",MAX($K$7:K234)+0.001)</f>
        <v/>
      </c>
    </row>
    <row r="236" spans="2:12" ht="25" customHeight="1">
      <c r="B236" s="368" t="s">
        <v>62</v>
      </c>
      <c r="C236" s="368"/>
      <c r="D236" s="368"/>
      <c r="E236" s="368"/>
      <c r="F236" s="368"/>
      <c r="G236" s="368"/>
      <c r="H236" s="95">
        <f>SUM(H186:H235)</f>
        <v>0</v>
      </c>
      <c r="I236" s="115"/>
      <c r="K236" s="2" t="str">
        <f>IF(E236="","",MAX($K$7:K235)+0.001)</f>
        <v/>
      </c>
    </row>
    <row r="237" spans="2:12" ht="25" customHeight="1">
      <c r="B237" s="45" t="s">
        <v>226</v>
      </c>
      <c r="C237" s="45" t="s">
        <v>2</v>
      </c>
      <c r="D237" s="45" t="s">
        <v>3</v>
      </c>
      <c r="E237" s="46" t="s">
        <v>4</v>
      </c>
      <c r="F237" s="95" t="s">
        <v>5</v>
      </c>
      <c r="G237" s="47" t="s">
        <v>6</v>
      </c>
      <c r="H237" s="47" t="s">
        <v>7</v>
      </c>
      <c r="I237" s="49"/>
      <c r="K237" s="2"/>
    </row>
    <row r="238" spans="2:12" ht="25" customHeight="1">
      <c r="B238" s="368" t="s">
        <v>64</v>
      </c>
      <c r="C238" s="368"/>
      <c r="D238" s="368"/>
      <c r="E238" s="368"/>
      <c r="F238" s="368"/>
      <c r="G238" s="368"/>
      <c r="H238" s="47">
        <f>H236</f>
        <v>0</v>
      </c>
      <c r="I238" s="116"/>
      <c r="K238" s="2" t="str">
        <f>IF(E238="","",MAX($K$7:K237)+0.001)</f>
        <v/>
      </c>
    </row>
    <row r="239" spans="2:12" ht="10" customHeight="1">
      <c r="B239" s="50" t="str">
        <f t="shared" ref="B239:B250" si="10">IF(K239="","","B"&amp;TEXT(ROUND(K239,3),"0.000"))</f>
        <v/>
      </c>
      <c r="C239" s="55"/>
      <c r="D239" s="66"/>
      <c r="E239" s="55"/>
      <c r="F239" s="90"/>
      <c r="G239" s="90"/>
      <c r="H239" s="90" t="str">
        <f t="shared" ref="H239:H287" si="11">IF($F239="-","Rate Only",IF($G239="","",ROUNDUP($F239*$G239,2)))</f>
        <v/>
      </c>
      <c r="K239" s="2" t="str">
        <f>IF(E239="","",MAX($K$7:K238)+0.001)</f>
        <v/>
      </c>
    </row>
    <row r="240" spans="2:12" ht="30">
      <c r="B240" s="50" t="str">
        <f t="shared" si="10"/>
        <v/>
      </c>
      <c r="C240" s="55"/>
      <c r="D240" s="87" t="s">
        <v>820</v>
      </c>
      <c r="E240" s="55"/>
      <c r="F240" s="90"/>
      <c r="G240" s="90"/>
      <c r="H240" s="90" t="str">
        <f t="shared" si="11"/>
        <v/>
      </c>
      <c r="I240" s="130"/>
      <c r="K240" s="2" t="str">
        <f>IF(E240="","",MAX($K$7:K234)+0.001)</f>
        <v/>
      </c>
      <c r="L240" s="44"/>
    </row>
    <row r="241" spans="2:12" ht="21" customHeight="1">
      <c r="B241" s="50" t="str">
        <f t="shared" si="10"/>
        <v>B15.138</v>
      </c>
      <c r="C241" s="55"/>
      <c r="D241" s="89" t="s">
        <v>782</v>
      </c>
      <c r="E241" s="55" t="s">
        <v>200</v>
      </c>
      <c r="F241" s="90">
        <v>10</v>
      </c>
      <c r="G241" s="171"/>
      <c r="H241" s="90" t="str">
        <f t="shared" si="11"/>
        <v/>
      </c>
      <c r="I241" s="130"/>
      <c r="K241" s="2">
        <f>IF(E241="","",MAX($K$7:K240)+0.001)</f>
        <v>15.137999999999924</v>
      </c>
      <c r="L241" s="44"/>
    </row>
    <row r="242" spans="2:12" ht="21" customHeight="1">
      <c r="B242" s="50" t="str">
        <f t="shared" si="10"/>
        <v>B15.139</v>
      </c>
      <c r="C242" s="55"/>
      <c r="D242" s="89" t="s">
        <v>783</v>
      </c>
      <c r="E242" s="55" t="s">
        <v>200</v>
      </c>
      <c r="F242" s="90">
        <v>20</v>
      </c>
      <c r="G242" s="171"/>
      <c r="H242" s="90" t="str">
        <f t="shared" si="11"/>
        <v/>
      </c>
      <c r="I242" s="130"/>
      <c r="K242" s="2">
        <f>IF(E242="","",MAX($K$7:K241)+0.001)</f>
        <v>15.138999999999923</v>
      </c>
    </row>
    <row r="243" spans="2:12" ht="21" customHeight="1">
      <c r="B243" s="50" t="str">
        <f t="shared" si="10"/>
        <v>B15.140</v>
      </c>
      <c r="C243" s="55"/>
      <c r="D243" s="89" t="s">
        <v>784</v>
      </c>
      <c r="E243" s="55" t="s">
        <v>200</v>
      </c>
      <c r="F243" s="90">
        <v>24</v>
      </c>
      <c r="G243" s="171"/>
      <c r="H243" s="90" t="str">
        <f t="shared" si="11"/>
        <v/>
      </c>
      <c r="I243" s="130"/>
      <c r="K243" s="2">
        <f>IF(E243="","",MAX($K$7:K242)+0.001)</f>
        <v>15.139999999999922</v>
      </c>
    </row>
    <row r="244" spans="2:12" ht="21" customHeight="1">
      <c r="B244" s="50" t="str">
        <f t="shared" si="10"/>
        <v>B15.141</v>
      </c>
      <c r="C244" s="55"/>
      <c r="D244" s="89" t="s">
        <v>785</v>
      </c>
      <c r="E244" s="55" t="s">
        <v>200</v>
      </c>
      <c r="F244" s="90">
        <v>9</v>
      </c>
      <c r="G244" s="171"/>
      <c r="H244" s="90" t="str">
        <f t="shared" si="11"/>
        <v/>
      </c>
      <c r="I244" s="130"/>
      <c r="K244" s="2">
        <f>IF(E244="","",MAX($K$7:K243)+0.001)</f>
        <v>15.140999999999922</v>
      </c>
    </row>
    <row r="245" spans="2:12" ht="21" customHeight="1">
      <c r="B245" s="50" t="str">
        <f t="shared" si="10"/>
        <v>B15.142</v>
      </c>
      <c r="C245" s="55"/>
      <c r="D245" s="89" t="s">
        <v>786</v>
      </c>
      <c r="E245" s="55" t="s">
        <v>200</v>
      </c>
      <c r="F245" s="90">
        <v>18</v>
      </c>
      <c r="G245" s="171"/>
      <c r="H245" s="90" t="str">
        <f t="shared" si="11"/>
        <v/>
      </c>
      <c r="I245" s="130"/>
      <c r="K245" s="2">
        <f>IF(E245="","",MAX($K$7:K244)+0.001)</f>
        <v>15.141999999999921</v>
      </c>
    </row>
    <row r="246" spans="2:12" ht="21" customHeight="1">
      <c r="B246" s="50" t="str">
        <f t="shared" si="10"/>
        <v>B15.143</v>
      </c>
      <c r="C246" s="55"/>
      <c r="D246" s="89" t="s">
        <v>787</v>
      </c>
      <c r="E246" s="55" t="s">
        <v>200</v>
      </c>
      <c r="F246" s="90">
        <v>10</v>
      </c>
      <c r="G246" s="171"/>
      <c r="H246" s="90" t="str">
        <f t="shared" si="11"/>
        <v/>
      </c>
      <c r="I246" s="130"/>
      <c r="K246" s="2">
        <f>IF(E246="","",MAX($K$7:K245)+0.001)</f>
        <v>15.142999999999921</v>
      </c>
    </row>
    <row r="247" spans="2:12" ht="21" customHeight="1">
      <c r="B247" s="50" t="str">
        <f t="shared" si="10"/>
        <v>B15.144</v>
      </c>
      <c r="C247" s="55"/>
      <c r="D247" s="89" t="s">
        <v>788</v>
      </c>
      <c r="E247" s="55" t="s">
        <v>200</v>
      </c>
      <c r="F247" s="90">
        <v>2</v>
      </c>
      <c r="G247" s="171"/>
      <c r="H247" s="90" t="str">
        <f t="shared" si="11"/>
        <v/>
      </c>
      <c r="I247" s="130"/>
      <c r="K247" s="2">
        <f>IF(E247="","",MAX($K$7:K246)+0.001)</f>
        <v>15.14399999999992</v>
      </c>
    </row>
    <row r="248" spans="2:12" ht="21" customHeight="1">
      <c r="B248" s="50" t="str">
        <f t="shared" si="10"/>
        <v>B15.145</v>
      </c>
      <c r="C248" s="55"/>
      <c r="D248" s="89" t="s">
        <v>789</v>
      </c>
      <c r="E248" s="55" t="s">
        <v>200</v>
      </c>
      <c r="F248" s="90">
        <v>4</v>
      </c>
      <c r="G248" s="171"/>
      <c r="H248" s="90" t="str">
        <f t="shared" si="11"/>
        <v/>
      </c>
      <c r="I248" s="130"/>
      <c r="K248" s="2">
        <f>IF(E248="","",MAX($K$7:K247)+0.001)</f>
        <v>15.14499999999992</v>
      </c>
    </row>
    <row r="249" spans="2:12" ht="21" customHeight="1">
      <c r="B249" s="50" t="str">
        <f t="shared" si="10"/>
        <v>B15.146</v>
      </c>
      <c r="C249" s="55"/>
      <c r="D249" s="89" t="s">
        <v>790</v>
      </c>
      <c r="E249" s="55" t="s">
        <v>200</v>
      </c>
      <c r="F249" s="90">
        <v>12</v>
      </c>
      <c r="G249" s="171"/>
      <c r="H249" s="90" t="str">
        <f t="shared" si="11"/>
        <v/>
      </c>
      <c r="I249" s="130"/>
      <c r="K249" s="2">
        <f>IF(E249="","",MAX($K$7:K248)+0.001)</f>
        <v>15.145999999999919</v>
      </c>
    </row>
    <row r="250" spans="2:12" ht="21" customHeight="1">
      <c r="B250" s="50" t="str">
        <f t="shared" si="10"/>
        <v>B15.147</v>
      </c>
      <c r="C250" s="55"/>
      <c r="D250" s="89" t="s">
        <v>791</v>
      </c>
      <c r="E250" s="55" t="s">
        <v>200</v>
      </c>
      <c r="F250" s="90">
        <v>28</v>
      </c>
      <c r="G250" s="171"/>
      <c r="H250" s="90" t="str">
        <f t="shared" si="11"/>
        <v/>
      </c>
      <c r="I250" s="130"/>
      <c r="K250" s="2">
        <f>IF(E250="","",MAX($K$7:K249)+0.001)</f>
        <v>15.146999999999919</v>
      </c>
    </row>
    <row r="251" spans="2:12" ht="21" customHeight="1">
      <c r="B251" s="50" t="str">
        <f t="shared" si="8"/>
        <v>B15.148</v>
      </c>
      <c r="C251" s="55"/>
      <c r="D251" s="89" t="s">
        <v>792</v>
      </c>
      <c r="E251" s="55" t="s">
        <v>200</v>
      </c>
      <c r="F251" s="90">
        <v>2</v>
      </c>
      <c r="G251" s="171"/>
      <c r="H251" s="90" t="str">
        <f t="shared" si="11"/>
        <v/>
      </c>
      <c r="I251" s="130"/>
      <c r="K251" s="2">
        <f>IF(E251="","",MAX($K$7:K250)+0.001)</f>
        <v>15.147999999999918</v>
      </c>
    </row>
    <row r="252" spans="2:12" ht="21" customHeight="1">
      <c r="B252" s="50" t="str">
        <f t="shared" si="8"/>
        <v>B15.149</v>
      </c>
      <c r="C252" s="55"/>
      <c r="D252" s="66" t="s">
        <v>793</v>
      </c>
      <c r="E252" s="55" t="s">
        <v>200</v>
      </c>
      <c r="F252" s="90">
        <v>2</v>
      </c>
      <c r="G252" s="171"/>
      <c r="H252" s="90" t="str">
        <f t="shared" si="11"/>
        <v/>
      </c>
      <c r="I252" s="130"/>
      <c r="K252" s="2">
        <f>IF(E252="","",MAX($K$7:K251)+0.001)</f>
        <v>15.148999999999917</v>
      </c>
    </row>
    <row r="253" spans="2:12" ht="21" customHeight="1">
      <c r="B253" s="50" t="str">
        <f t="shared" si="8"/>
        <v>B15.150</v>
      </c>
      <c r="C253" s="55"/>
      <c r="D253" s="66" t="s">
        <v>794</v>
      </c>
      <c r="E253" s="55" t="s">
        <v>200</v>
      </c>
      <c r="F253" s="90">
        <v>2</v>
      </c>
      <c r="G253" s="171"/>
      <c r="H253" s="90" t="str">
        <f t="shared" si="11"/>
        <v/>
      </c>
      <c r="I253" s="130"/>
      <c r="K253" s="2">
        <f>IF(E253="","",MAX($K$7:K252)+0.001)</f>
        <v>15.149999999999917</v>
      </c>
    </row>
    <row r="254" spans="2:12" ht="21" customHeight="1">
      <c r="B254" s="50" t="str">
        <f t="shared" si="8"/>
        <v>B15.151</v>
      </c>
      <c r="C254" s="55"/>
      <c r="D254" s="66" t="s">
        <v>795</v>
      </c>
      <c r="E254" s="55" t="s">
        <v>200</v>
      </c>
      <c r="F254" s="90">
        <v>5</v>
      </c>
      <c r="G254" s="171"/>
      <c r="H254" s="90" t="str">
        <f t="shared" si="11"/>
        <v/>
      </c>
      <c r="I254" s="130"/>
      <c r="K254" s="2">
        <f>IF(E254="","",MAX($K$7:K253)+0.001)</f>
        <v>15.150999999999916</v>
      </c>
    </row>
    <row r="255" spans="2:12" ht="21" customHeight="1">
      <c r="B255" s="50" t="str">
        <f t="shared" si="8"/>
        <v/>
      </c>
      <c r="C255" s="55"/>
      <c r="D255" s="89"/>
      <c r="E255" s="55"/>
      <c r="F255" s="90"/>
      <c r="G255" s="90"/>
      <c r="H255" s="90" t="str">
        <f t="shared" si="11"/>
        <v/>
      </c>
      <c r="I255" s="130"/>
      <c r="K255" s="2" t="str">
        <f>IF(E255="","",MAX($K$7:K254)+0.001)</f>
        <v/>
      </c>
    </row>
    <row r="256" spans="2:12" ht="45">
      <c r="B256" s="50" t="str">
        <f t="shared" si="8"/>
        <v/>
      </c>
      <c r="C256" s="55" t="s">
        <v>190</v>
      </c>
      <c r="D256" s="87" t="s">
        <v>821</v>
      </c>
      <c r="E256" s="55"/>
      <c r="F256" s="90"/>
      <c r="G256" s="90"/>
      <c r="H256" s="90" t="str">
        <f t="shared" si="11"/>
        <v/>
      </c>
      <c r="I256" s="130"/>
      <c r="K256" s="2" t="str">
        <f>IF(E256="","",MAX($K$7:K255)+0.001)</f>
        <v/>
      </c>
    </row>
    <row r="257" spans="2:11" ht="21" customHeight="1">
      <c r="B257" s="50" t="str">
        <f t="shared" si="8"/>
        <v/>
      </c>
      <c r="C257" s="55"/>
      <c r="D257" s="87" t="s">
        <v>796</v>
      </c>
      <c r="E257" s="55"/>
      <c r="F257" s="90"/>
      <c r="G257" s="90"/>
      <c r="H257" s="90" t="str">
        <f t="shared" si="11"/>
        <v/>
      </c>
      <c r="I257" s="130"/>
      <c r="K257" s="2" t="str">
        <f>IF(E257="","",MAX($K$7:K256)+0.001)</f>
        <v/>
      </c>
    </row>
    <row r="258" spans="2:11" ht="21" customHeight="1">
      <c r="B258" s="50" t="str">
        <f t="shared" si="8"/>
        <v>B15.152</v>
      </c>
      <c r="C258" s="55"/>
      <c r="D258" s="66" t="s">
        <v>797</v>
      </c>
      <c r="E258" s="55" t="s">
        <v>158</v>
      </c>
      <c r="F258" s="90">
        <v>1</v>
      </c>
      <c r="G258" s="171"/>
      <c r="H258" s="90" t="str">
        <f t="shared" si="11"/>
        <v/>
      </c>
      <c r="I258" s="130"/>
      <c r="K258" s="2">
        <f>IF(E258="","",MAX($K$7:K257)+0.001)</f>
        <v>15.151999999999916</v>
      </c>
    </row>
    <row r="259" spans="2:11" ht="21" customHeight="1">
      <c r="B259" s="50" t="str">
        <f t="shared" si="8"/>
        <v>B15.153</v>
      </c>
      <c r="C259" s="55"/>
      <c r="D259" s="66" t="s">
        <v>798</v>
      </c>
      <c r="E259" s="55" t="s">
        <v>158</v>
      </c>
      <c r="F259" s="90">
        <v>1</v>
      </c>
      <c r="G259" s="171"/>
      <c r="H259" s="90" t="str">
        <f t="shared" si="11"/>
        <v/>
      </c>
      <c r="I259" s="130"/>
      <c r="K259" s="2">
        <f>IF(E259="","",MAX($K$7:K258)+0.001)</f>
        <v>15.152999999999915</v>
      </c>
    </row>
    <row r="260" spans="2:11" ht="21" customHeight="1">
      <c r="B260" s="50" t="str">
        <f t="shared" si="8"/>
        <v>B15.154</v>
      </c>
      <c r="C260" s="55"/>
      <c r="D260" s="66" t="s">
        <v>799</v>
      </c>
      <c r="E260" s="55" t="s">
        <v>158</v>
      </c>
      <c r="F260" s="90">
        <v>1</v>
      </c>
      <c r="G260" s="171"/>
      <c r="H260" s="90" t="str">
        <f t="shared" si="11"/>
        <v/>
      </c>
      <c r="I260" s="130"/>
      <c r="K260" s="2">
        <f>IF(E260="","",MAX($K$7:K259)+0.001)</f>
        <v>15.153999999999915</v>
      </c>
    </row>
    <row r="261" spans="2:11" ht="21" customHeight="1">
      <c r="B261" s="50" t="str">
        <f t="shared" si="8"/>
        <v>B15.155</v>
      </c>
      <c r="C261" s="55"/>
      <c r="D261" s="66" t="s">
        <v>800</v>
      </c>
      <c r="E261" s="55" t="s">
        <v>158</v>
      </c>
      <c r="F261" s="90">
        <v>1</v>
      </c>
      <c r="G261" s="171"/>
      <c r="H261" s="90" t="str">
        <f t="shared" si="11"/>
        <v/>
      </c>
      <c r="I261" s="130"/>
      <c r="K261" s="2">
        <f>IF(E261="","",MAX($K$7:K260)+0.001)</f>
        <v>15.154999999999914</v>
      </c>
    </row>
    <row r="262" spans="2:11" ht="21" customHeight="1">
      <c r="B262" s="50" t="str">
        <f t="shared" si="8"/>
        <v>B15.156</v>
      </c>
      <c r="C262" s="55"/>
      <c r="D262" s="66" t="s">
        <v>801</v>
      </c>
      <c r="E262" s="55" t="s">
        <v>158</v>
      </c>
      <c r="F262" s="90">
        <v>1</v>
      </c>
      <c r="G262" s="171"/>
      <c r="H262" s="90" t="str">
        <f t="shared" si="11"/>
        <v/>
      </c>
      <c r="I262" s="130"/>
      <c r="K262" s="2">
        <f>IF(E262="","",MAX($K$7:K261)+0.001)</f>
        <v>15.155999999999914</v>
      </c>
    </row>
    <row r="263" spans="2:11" ht="21" customHeight="1">
      <c r="B263" s="50" t="str">
        <f t="shared" si="8"/>
        <v>B15.157</v>
      </c>
      <c r="C263" s="55"/>
      <c r="D263" s="66" t="s">
        <v>802</v>
      </c>
      <c r="E263" s="55" t="s">
        <v>158</v>
      </c>
      <c r="F263" s="90">
        <v>1</v>
      </c>
      <c r="G263" s="171"/>
      <c r="H263" s="90" t="str">
        <f t="shared" si="11"/>
        <v/>
      </c>
      <c r="I263" s="130"/>
      <c r="K263" s="2">
        <f>IF(E263="","",MAX($K$7:K262)+0.001)</f>
        <v>15.156999999999913</v>
      </c>
    </row>
    <row r="264" spans="2:11" ht="21" customHeight="1">
      <c r="B264" s="50" t="str">
        <f t="shared" si="8"/>
        <v>B15.158</v>
      </c>
      <c r="C264" s="55"/>
      <c r="D264" s="66" t="s">
        <v>803</v>
      </c>
      <c r="E264" s="55" t="s">
        <v>158</v>
      </c>
      <c r="F264" s="90">
        <v>1</v>
      </c>
      <c r="G264" s="171"/>
      <c r="H264" s="90" t="str">
        <f t="shared" si="11"/>
        <v/>
      </c>
      <c r="I264" s="130"/>
      <c r="K264" s="2">
        <f>IF(E264="","",MAX($K$7:K263)+0.001)</f>
        <v>15.157999999999912</v>
      </c>
    </row>
    <row r="265" spans="2:11" ht="21" customHeight="1">
      <c r="B265" s="50" t="str">
        <f t="shared" si="8"/>
        <v>B15.159</v>
      </c>
      <c r="C265" s="55"/>
      <c r="D265" s="66" t="s">
        <v>804</v>
      </c>
      <c r="E265" s="55" t="s">
        <v>158</v>
      </c>
      <c r="F265" s="90">
        <v>1</v>
      </c>
      <c r="G265" s="171"/>
      <c r="H265" s="90" t="str">
        <f t="shared" si="11"/>
        <v/>
      </c>
      <c r="I265" s="130"/>
      <c r="K265" s="2">
        <f>IF(E265="","",MAX($K$7:K264)+0.001)</f>
        <v>15.158999999999912</v>
      </c>
    </row>
    <row r="266" spans="2:11" ht="21" customHeight="1">
      <c r="B266" s="50" t="str">
        <f t="shared" si="8"/>
        <v>B15.160</v>
      </c>
      <c r="C266" s="55"/>
      <c r="D266" s="66" t="s">
        <v>805</v>
      </c>
      <c r="E266" s="55" t="s">
        <v>158</v>
      </c>
      <c r="F266" s="90">
        <v>1</v>
      </c>
      <c r="G266" s="171"/>
      <c r="H266" s="90" t="str">
        <f t="shared" si="11"/>
        <v/>
      </c>
      <c r="I266" s="130"/>
      <c r="K266" s="2">
        <f>IF(E266="","",MAX($K$7:K265)+0.001)</f>
        <v>15.159999999999911</v>
      </c>
    </row>
    <row r="267" spans="2:11" ht="21" customHeight="1">
      <c r="B267" s="50" t="str">
        <f t="shared" si="8"/>
        <v>B15.161</v>
      </c>
      <c r="C267" s="55"/>
      <c r="D267" s="66" t="s">
        <v>806</v>
      </c>
      <c r="E267" s="55" t="s">
        <v>158</v>
      </c>
      <c r="F267" s="90">
        <v>1</v>
      </c>
      <c r="G267" s="171"/>
      <c r="H267" s="90" t="str">
        <f t="shared" si="11"/>
        <v/>
      </c>
      <c r="I267" s="130"/>
      <c r="K267" s="2">
        <f>IF(E267="","",MAX($K$7:K266)+0.001)</f>
        <v>15.160999999999911</v>
      </c>
    </row>
    <row r="268" spans="2:11" ht="21" customHeight="1">
      <c r="B268" s="50" t="str">
        <f t="shared" si="8"/>
        <v/>
      </c>
      <c r="C268" s="55"/>
      <c r="D268" s="66"/>
      <c r="E268" s="55"/>
      <c r="F268" s="90"/>
      <c r="G268" s="90"/>
      <c r="H268" s="90" t="str">
        <f t="shared" si="11"/>
        <v/>
      </c>
      <c r="I268" s="130"/>
      <c r="K268" s="2" t="str">
        <f>IF(E268="","",MAX($K$7:K267)+0.001)</f>
        <v/>
      </c>
    </row>
    <row r="269" spans="2:11" ht="21" customHeight="1">
      <c r="B269" s="50" t="str">
        <f t="shared" si="8"/>
        <v/>
      </c>
      <c r="C269" s="55"/>
      <c r="D269" s="87" t="s">
        <v>807</v>
      </c>
      <c r="E269" s="55"/>
      <c r="F269" s="90"/>
      <c r="G269" s="90"/>
      <c r="H269" s="90" t="str">
        <f t="shared" si="11"/>
        <v/>
      </c>
      <c r="I269" s="130"/>
      <c r="K269" s="2" t="str">
        <f>IF(E269="","",MAX($K$7:K268)+0.001)</f>
        <v/>
      </c>
    </row>
    <row r="270" spans="2:11" ht="21" customHeight="1">
      <c r="B270" s="50" t="str">
        <f t="shared" si="8"/>
        <v>B15.162</v>
      </c>
      <c r="C270" s="55"/>
      <c r="D270" s="66" t="s">
        <v>805</v>
      </c>
      <c r="E270" s="55" t="s">
        <v>158</v>
      </c>
      <c r="F270" s="90">
        <v>1</v>
      </c>
      <c r="G270" s="171"/>
      <c r="H270" s="90" t="str">
        <f t="shared" si="11"/>
        <v/>
      </c>
      <c r="I270" s="130"/>
      <c r="K270" s="2">
        <f>IF(E270="","",MAX($K$7:K269)+0.001)</f>
        <v>15.16199999999991</v>
      </c>
    </row>
    <row r="271" spans="2:11" ht="21" customHeight="1">
      <c r="B271" s="50" t="str">
        <f t="shared" si="8"/>
        <v/>
      </c>
      <c r="C271" s="55"/>
      <c r="D271" s="66"/>
      <c r="E271" s="55"/>
      <c r="F271" s="90"/>
      <c r="G271" s="90"/>
      <c r="H271" s="90" t="str">
        <f t="shared" si="11"/>
        <v/>
      </c>
      <c r="I271" s="130"/>
      <c r="K271" s="2" t="str">
        <f>IF(E271="","",MAX($K$7:K270)+0.001)</f>
        <v/>
      </c>
    </row>
    <row r="272" spans="2:11" ht="21" customHeight="1">
      <c r="B272" s="50" t="str">
        <f t="shared" si="8"/>
        <v/>
      </c>
      <c r="C272" s="55"/>
      <c r="D272" s="87" t="s">
        <v>808</v>
      </c>
      <c r="E272" s="55"/>
      <c r="F272" s="90"/>
      <c r="G272" s="90"/>
      <c r="H272" s="90" t="str">
        <f t="shared" si="11"/>
        <v/>
      </c>
      <c r="I272" s="130"/>
      <c r="K272" s="2" t="str">
        <f>IF(E272="","",MAX($K$7:K271)+0.001)</f>
        <v/>
      </c>
    </row>
    <row r="273" spans="2:11" ht="21" customHeight="1">
      <c r="B273" s="50" t="str">
        <f t="shared" si="8"/>
        <v>B15.163</v>
      </c>
      <c r="C273" s="55"/>
      <c r="D273" s="66" t="s">
        <v>797</v>
      </c>
      <c r="E273" s="55" t="s">
        <v>158</v>
      </c>
      <c r="F273" s="90">
        <v>1</v>
      </c>
      <c r="G273" s="171"/>
      <c r="H273" s="90" t="str">
        <f t="shared" si="11"/>
        <v/>
      </c>
      <c r="I273" s="130"/>
      <c r="K273" s="2">
        <f>IF(E273="","",MAX($K$7:K272)+0.001)</f>
        <v>15.16299999999991</v>
      </c>
    </row>
    <row r="274" spans="2:11" ht="21" customHeight="1">
      <c r="B274" s="50" t="str">
        <f t="shared" si="8"/>
        <v>B15.164</v>
      </c>
      <c r="C274" s="55"/>
      <c r="D274" s="66" t="s">
        <v>798</v>
      </c>
      <c r="E274" s="55" t="s">
        <v>158</v>
      </c>
      <c r="F274" s="90">
        <v>1</v>
      </c>
      <c r="G274" s="171"/>
      <c r="H274" s="90" t="str">
        <f t="shared" si="11"/>
        <v/>
      </c>
      <c r="I274" s="130"/>
      <c r="K274" s="2">
        <f>IF(E274="","",MAX($K$7:K273)+0.001)</f>
        <v>15.163999999999909</v>
      </c>
    </row>
    <row r="275" spans="2:11" ht="21" customHeight="1">
      <c r="B275" s="50" t="str">
        <f t="shared" si="8"/>
        <v>B15.165</v>
      </c>
      <c r="C275" s="55"/>
      <c r="D275" s="66" t="s">
        <v>799</v>
      </c>
      <c r="E275" s="55" t="s">
        <v>158</v>
      </c>
      <c r="F275" s="90">
        <v>1</v>
      </c>
      <c r="G275" s="171"/>
      <c r="H275" s="90" t="str">
        <f t="shared" si="11"/>
        <v/>
      </c>
      <c r="I275" s="130"/>
      <c r="K275" s="2">
        <f>IF(E275="","",MAX($K$7:K274)+0.001)</f>
        <v>15.164999999999909</v>
      </c>
    </row>
    <row r="276" spans="2:11" ht="21" customHeight="1">
      <c r="B276" s="50" t="str">
        <f t="shared" si="8"/>
        <v>B15.166</v>
      </c>
      <c r="C276" s="55"/>
      <c r="D276" s="66" t="s">
        <v>800</v>
      </c>
      <c r="E276" s="55" t="s">
        <v>158</v>
      </c>
      <c r="F276" s="90">
        <v>1</v>
      </c>
      <c r="G276" s="171"/>
      <c r="H276" s="90" t="str">
        <f t="shared" si="11"/>
        <v/>
      </c>
      <c r="I276" s="130"/>
      <c r="K276" s="2">
        <f>IF(E276="","",MAX($K$7:K275)+0.001)</f>
        <v>15.165999999999908</v>
      </c>
    </row>
    <row r="277" spans="2:11" ht="21" customHeight="1">
      <c r="B277" s="50" t="str">
        <f t="shared" si="8"/>
        <v>B15.167</v>
      </c>
      <c r="C277" s="55"/>
      <c r="D277" s="66" t="s">
        <v>801</v>
      </c>
      <c r="E277" s="55" t="s">
        <v>158</v>
      </c>
      <c r="F277" s="90">
        <v>1</v>
      </c>
      <c r="G277" s="171"/>
      <c r="H277" s="90" t="str">
        <f t="shared" si="11"/>
        <v/>
      </c>
      <c r="I277" s="130"/>
      <c r="K277" s="2">
        <f>IF(E277="","",MAX($K$7:K276)+0.001)</f>
        <v>15.166999999999907</v>
      </c>
    </row>
    <row r="278" spans="2:11" ht="21" customHeight="1">
      <c r="B278" s="50" t="str">
        <f t="shared" si="8"/>
        <v>B15.168</v>
      </c>
      <c r="C278" s="55"/>
      <c r="D278" s="66" t="s">
        <v>802</v>
      </c>
      <c r="E278" s="55" t="s">
        <v>158</v>
      </c>
      <c r="F278" s="90">
        <v>1</v>
      </c>
      <c r="G278" s="171"/>
      <c r="H278" s="90" t="str">
        <f t="shared" si="11"/>
        <v/>
      </c>
      <c r="I278" s="130"/>
      <c r="K278" s="2">
        <f>IF(E278="","",MAX($K$7:K277)+0.001)</f>
        <v>15.167999999999907</v>
      </c>
    </row>
    <row r="279" spans="2:11" ht="21" customHeight="1">
      <c r="B279" s="50" t="str">
        <f t="shared" si="8"/>
        <v>B15.169</v>
      </c>
      <c r="C279" s="55"/>
      <c r="D279" s="66" t="s">
        <v>803</v>
      </c>
      <c r="E279" s="55" t="s">
        <v>158</v>
      </c>
      <c r="F279" s="90">
        <v>1</v>
      </c>
      <c r="G279" s="171"/>
      <c r="H279" s="90" t="str">
        <f t="shared" si="11"/>
        <v/>
      </c>
      <c r="I279" s="130"/>
      <c r="K279" s="2">
        <f>IF(E279="","",MAX($K$7:K278)+0.001)</f>
        <v>15.168999999999906</v>
      </c>
    </row>
    <row r="280" spans="2:11" ht="21" customHeight="1">
      <c r="B280" s="50" t="str">
        <f t="shared" si="8"/>
        <v>B15.170</v>
      </c>
      <c r="C280" s="55"/>
      <c r="D280" s="66" t="s">
        <v>806</v>
      </c>
      <c r="E280" s="55" t="s">
        <v>158</v>
      </c>
      <c r="F280" s="90">
        <v>1</v>
      </c>
      <c r="G280" s="171"/>
      <c r="H280" s="90" t="str">
        <f t="shared" si="11"/>
        <v/>
      </c>
      <c r="I280" s="130"/>
      <c r="K280" s="2">
        <f>IF(E280="","",MAX($K$7:K279)+0.001)</f>
        <v>15.169999999999906</v>
      </c>
    </row>
    <row r="281" spans="2:11" ht="21" customHeight="1">
      <c r="B281" s="50" t="str">
        <f t="shared" si="8"/>
        <v/>
      </c>
      <c r="C281" s="55"/>
      <c r="D281" s="66"/>
      <c r="E281" s="55"/>
      <c r="F281" s="90"/>
      <c r="G281" s="90"/>
      <c r="H281" s="90" t="str">
        <f t="shared" si="11"/>
        <v/>
      </c>
      <c r="I281" s="130"/>
      <c r="K281" s="2" t="str">
        <f>IF(E281="","",MAX($K$7:K280)+0.001)</f>
        <v/>
      </c>
    </row>
    <row r="282" spans="2:11" ht="21" customHeight="1">
      <c r="B282" s="50" t="str">
        <f t="shared" si="8"/>
        <v/>
      </c>
      <c r="C282" s="55"/>
      <c r="D282" s="87" t="s">
        <v>1985</v>
      </c>
      <c r="E282" s="55"/>
      <c r="F282" s="90"/>
      <c r="G282" s="90"/>
      <c r="H282" s="90" t="str">
        <f t="shared" si="11"/>
        <v/>
      </c>
      <c r="I282" s="130"/>
      <c r="K282" s="2" t="str">
        <f>IF(E282="","",MAX($K$7:K281)+0.001)</f>
        <v/>
      </c>
    </row>
    <row r="283" spans="2:11" ht="21" customHeight="1">
      <c r="B283" s="50" t="str">
        <f t="shared" si="8"/>
        <v>B15.171</v>
      </c>
      <c r="C283" s="55"/>
      <c r="D283" s="66" t="s">
        <v>797</v>
      </c>
      <c r="E283" s="55" t="s">
        <v>158</v>
      </c>
      <c r="F283" s="90">
        <v>1</v>
      </c>
      <c r="G283" s="171"/>
      <c r="H283" s="90" t="str">
        <f t="shared" si="11"/>
        <v/>
      </c>
      <c r="I283" s="130"/>
      <c r="K283" s="2">
        <f>IF(E283="","",MAX($K$7:K282)+0.001)</f>
        <v>15.170999999999905</v>
      </c>
    </row>
    <row r="284" spans="2:11" ht="21" customHeight="1">
      <c r="B284" s="50" t="str">
        <f t="shared" si="8"/>
        <v>B15.172</v>
      </c>
      <c r="C284" s="55"/>
      <c r="D284" s="66" t="s">
        <v>798</v>
      </c>
      <c r="E284" s="55" t="s">
        <v>158</v>
      </c>
      <c r="F284" s="90">
        <v>1</v>
      </c>
      <c r="G284" s="171"/>
      <c r="H284" s="90" t="str">
        <f t="shared" si="11"/>
        <v/>
      </c>
      <c r="I284" s="130"/>
      <c r="K284" s="2">
        <f>IF(E284="","",MAX($K$7:K283)+0.001)</f>
        <v>15.171999999999905</v>
      </c>
    </row>
    <row r="285" spans="2:11" ht="21" customHeight="1">
      <c r="B285" s="50" t="str">
        <f t="shared" si="8"/>
        <v>B15.173</v>
      </c>
      <c r="C285" s="55"/>
      <c r="D285" s="66" t="s">
        <v>799</v>
      </c>
      <c r="E285" s="55" t="s">
        <v>158</v>
      </c>
      <c r="F285" s="90">
        <v>1</v>
      </c>
      <c r="G285" s="171"/>
      <c r="H285" s="90" t="str">
        <f t="shared" si="11"/>
        <v/>
      </c>
      <c r="I285" s="130"/>
      <c r="K285" s="2">
        <f>IF(E285="","",MAX($K$7:K284)+0.001)</f>
        <v>15.172999999999904</v>
      </c>
    </row>
    <row r="286" spans="2:11" ht="21" customHeight="1">
      <c r="B286" s="50" t="str">
        <f t="shared" si="8"/>
        <v>B15.174</v>
      </c>
      <c r="C286" s="55"/>
      <c r="D286" s="66" t="s">
        <v>800</v>
      </c>
      <c r="E286" s="55" t="s">
        <v>158</v>
      </c>
      <c r="F286" s="90">
        <v>1</v>
      </c>
      <c r="G286" s="171"/>
      <c r="H286" s="90" t="str">
        <f t="shared" si="11"/>
        <v/>
      </c>
      <c r="I286" s="130"/>
      <c r="K286" s="2">
        <f>IF(E286="","",MAX($K$7:K285)+0.001)</f>
        <v>15.173999999999904</v>
      </c>
    </row>
    <row r="287" spans="2:11" ht="21" customHeight="1">
      <c r="B287" s="50" t="str">
        <f t="shared" si="8"/>
        <v/>
      </c>
      <c r="C287" s="55"/>
      <c r="D287" s="66"/>
      <c r="E287" s="55"/>
      <c r="F287" s="90"/>
      <c r="G287" s="90"/>
      <c r="H287" s="90" t="str">
        <f t="shared" si="11"/>
        <v/>
      </c>
      <c r="K287" s="2" t="str">
        <f>IF(E287="","",MAX($K$7:K286)+0.001)</f>
        <v/>
      </c>
    </row>
    <row r="288" spans="2:11" ht="25" customHeight="1">
      <c r="B288" s="368" t="s">
        <v>62</v>
      </c>
      <c r="C288" s="368"/>
      <c r="D288" s="368"/>
      <c r="E288" s="368"/>
      <c r="F288" s="368"/>
      <c r="G288" s="368"/>
      <c r="H288" s="95">
        <f>SUM(H238:H287)</f>
        <v>0</v>
      </c>
      <c r="I288" s="115"/>
      <c r="K288" s="2" t="str">
        <f>IF(E288="","",MAX($K$7:K287)+0.001)</f>
        <v/>
      </c>
    </row>
    <row r="289" spans="2:11" ht="25" customHeight="1">
      <c r="B289" s="45" t="s">
        <v>226</v>
      </c>
      <c r="C289" s="45" t="s">
        <v>2</v>
      </c>
      <c r="D289" s="45" t="s">
        <v>3</v>
      </c>
      <c r="E289" s="46" t="s">
        <v>4</v>
      </c>
      <c r="F289" s="95" t="s">
        <v>5</v>
      </c>
      <c r="G289" s="47" t="s">
        <v>6</v>
      </c>
      <c r="H289" s="47" t="s">
        <v>7</v>
      </c>
      <c r="I289" s="49"/>
      <c r="K289" s="2"/>
    </row>
    <row r="290" spans="2:11" ht="25" customHeight="1">
      <c r="B290" s="368" t="s">
        <v>64</v>
      </c>
      <c r="C290" s="368"/>
      <c r="D290" s="368"/>
      <c r="E290" s="368"/>
      <c r="F290" s="368"/>
      <c r="G290" s="368"/>
      <c r="H290" s="47">
        <f>H288</f>
        <v>0</v>
      </c>
      <c r="I290" s="116"/>
      <c r="K290" s="2" t="str">
        <f>IF(E290="","",MAX($K$7:K289)+0.001)</f>
        <v/>
      </c>
    </row>
    <row r="291" spans="2:11" ht="10" customHeight="1">
      <c r="B291" s="50" t="str">
        <f t="shared" ref="B291:B306" si="12">IF(K291="","","B"&amp;TEXT(ROUND(K291,3),"0.000"))</f>
        <v/>
      </c>
      <c r="C291" s="55"/>
      <c r="D291" s="66"/>
      <c r="E291" s="55"/>
      <c r="F291" s="90"/>
      <c r="G291" s="90"/>
      <c r="H291" s="90" t="str">
        <f t="shared" ref="H291:H341" si="13">IF($F291="-","Rate Only",IF($G291="","",ROUNDUP($F291*$G291,2)))</f>
        <v/>
      </c>
      <c r="K291" s="2" t="str">
        <f>IF(E291="","",MAX($K$7:K290)+0.001)</f>
        <v/>
      </c>
    </row>
    <row r="292" spans="2:11" ht="21" customHeight="1">
      <c r="B292" s="50" t="str">
        <f>IF(K292="","","B"&amp;TEXT(ROUND(K292,3),"0.000"))</f>
        <v>B15.175</v>
      </c>
      <c r="C292" s="55"/>
      <c r="D292" s="66" t="s">
        <v>809</v>
      </c>
      <c r="E292" s="55" t="s">
        <v>158</v>
      </c>
      <c r="F292" s="90">
        <v>1</v>
      </c>
      <c r="G292" s="171"/>
      <c r="H292" s="90" t="str">
        <f t="shared" si="13"/>
        <v/>
      </c>
      <c r="I292" s="130"/>
      <c r="K292" s="2">
        <f>IF(E292="","",MAX($K$7:K286)+0.001)</f>
        <v>15.174999999999903</v>
      </c>
    </row>
    <row r="293" spans="2:11" ht="21" customHeight="1">
      <c r="B293" s="50" t="str">
        <f>IF(K293="","","B"&amp;TEXT(ROUND(K293,3),"0.000"))</f>
        <v>B15.176</v>
      </c>
      <c r="C293" s="55"/>
      <c r="D293" s="66" t="s">
        <v>802</v>
      </c>
      <c r="E293" s="55" t="s">
        <v>158</v>
      </c>
      <c r="F293" s="90">
        <v>1</v>
      </c>
      <c r="G293" s="171"/>
      <c r="H293" s="90" t="str">
        <f t="shared" si="13"/>
        <v/>
      </c>
      <c r="I293" s="130"/>
      <c r="K293" s="2">
        <f>IF(E293="","",MAX($K$7:K292)+0.001)</f>
        <v>15.175999999999902</v>
      </c>
    </row>
    <row r="294" spans="2:11" ht="21" customHeight="1">
      <c r="B294" s="50" t="str">
        <f>IF(K294="","","B"&amp;TEXT(ROUND(K294,3),"0.000"))</f>
        <v>B15.177</v>
      </c>
      <c r="C294" s="55"/>
      <c r="D294" s="66" t="s">
        <v>803</v>
      </c>
      <c r="E294" s="55" t="s">
        <v>158</v>
      </c>
      <c r="F294" s="90">
        <v>1</v>
      </c>
      <c r="G294" s="171"/>
      <c r="H294" s="90" t="str">
        <f t="shared" si="13"/>
        <v/>
      </c>
      <c r="I294" s="130"/>
      <c r="K294" s="2">
        <f>IF(E294="","",MAX($K$7:K293)+0.001)</f>
        <v>15.176999999999902</v>
      </c>
    </row>
    <row r="295" spans="2:11" ht="21" customHeight="1">
      <c r="B295" s="50" t="str">
        <f>IF(K295="","","B"&amp;TEXT(ROUND(K295,3),"0.000"))</f>
        <v>B15.178</v>
      </c>
      <c r="C295" s="55"/>
      <c r="D295" s="66" t="s">
        <v>806</v>
      </c>
      <c r="E295" s="55" t="s">
        <v>158</v>
      </c>
      <c r="F295" s="90">
        <v>1</v>
      </c>
      <c r="G295" s="171"/>
      <c r="H295" s="90" t="str">
        <f t="shared" si="13"/>
        <v/>
      </c>
      <c r="I295" s="130"/>
      <c r="K295" s="2">
        <f>IF(E295="","",MAX($K$7:K294)+0.001)</f>
        <v>15.177999999999901</v>
      </c>
    </row>
    <row r="296" spans="2:11" ht="21" customHeight="1">
      <c r="B296" s="50"/>
      <c r="C296" s="55"/>
      <c r="D296" s="66"/>
      <c r="E296" s="55"/>
      <c r="F296" s="90"/>
      <c r="G296" s="90"/>
      <c r="H296" s="90" t="str">
        <f t="shared" si="13"/>
        <v/>
      </c>
      <c r="I296" s="130"/>
      <c r="K296" s="2" t="str">
        <f>IF(E296="","",MAX($K$7:K295)+0.001)</f>
        <v/>
      </c>
    </row>
    <row r="297" spans="2:11" ht="21" customHeight="1">
      <c r="B297" s="50" t="str">
        <f t="shared" si="12"/>
        <v/>
      </c>
      <c r="C297" s="55"/>
      <c r="D297" s="87" t="s">
        <v>810</v>
      </c>
      <c r="E297" s="55"/>
      <c r="F297" s="90"/>
      <c r="G297" s="90"/>
      <c r="H297" s="90" t="str">
        <f t="shared" si="13"/>
        <v/>
      </c>
      <c r="K297" s="2" t="str">
        <f>IF(E297="","",MAX($K$7:K291)+0.001)</f>
        <v/>
      </c>
    </row>
    <row r="298" spans="2:11" ht="21" customHeight="1">
      <c r="B298" s="50" t="str">
        <f t="shared" si="12"/>
        <v>B15.179</v>
      </c>
      <c r="C298" s="55"/>
      <c r="D298" s="66" t="s">
        <v>797</v>
      </c>
      <c r="E298" s="55" t="s">
        <v>158</v>
      </c>
      <c r="F298" s="90">
        <v>1</v>
      </c>
      <c r="G298" s="171"/>
      <c r="H298" s="90" t="str">
        <f t="shared" si="13"/>
        <v/>
      </c>
      <c r="I298" s="130"/>
      <c r="K298" s="2">
        <f>IF(E298="","",MAX($K$7:K297)+0.001)</f>
        <v>15.178999999999901</v>
      </c>
    </row>
    <row r="299" spans="2:11" ht="21" customHeight="1">
      <c r="B299" s="50" t="str">
        <f t="shared" si="12"/>
        <v>B15.180</v>
      </c>
      <c r="C299" s="55"/>
      <c r="D299" s="66" t="s">
        <v>798</v>
      </c>
      <c r="E299" s="55" t="s">
        <v>158</v>
      </c>
      <c r="F299" s="90">
        <v>1</v>
      </c>
      <c r="G299" s="171"/>
      <c r="H299" s="90" t="str">
        <f t="shared" si="13"/>
        <v/>
      </c>
      <c r="I299" s="130"/>
      <c r="K299" s="2">
        <f>IF(E299="","",MAX($K$7:K298)+0.001)</f>
        <v>15.1799999999999</v>
      </c>
    </row>
    <row r="300" spans="2:11" ht="21" customHeight="1">
      <c r="B300" s="50" t="str">
        <f t="shared" si="12"/>
        <v>B15.181</v>
      </c>
      <c r="C300" s="55"/>
      <c r="D300" s="66" t="s">
        <v>799</v>
      </c>
      <c r="E300" s="55" t="s">
        <v>158</v>
      </c>
      <c r="F300" s="90">
        <v>1</v>
      </c>
      <c r="G300" s="171"/>
      <c r="H300" s="90" t="str">
        <f t="shared" si="13"/>
        <v/>
      </c>
      <c r="I300" s="130"/>
      <c r="K300" s="2">
        <f>IF(E300="","",MAX($K$7:K299)+0.001)</f>
        <v>15.1809999999999</v>
      </c>
    </row>
    <row r="301" spans="2:11" ht="21" customHeight="1">
      <c r="B301" s="50" t="str">
        <f t="shared" si="12"/>
        <v>B15.182</v>
      </c>
      <c r="C301" s="55"/>
      <c r="D301" s="66" t="s">
        <v>800</v>
      </c>
      <c r="E301" s="55" t="s">
        <v>158</v>
      </c>
      <c r="F301" s="90">
        <v>1</v>
      </c>
      <c r="G301" s="171"/>
      <c r="H301" s="90" t="str">
        <f t="shared" si="13"/>
        <v/>
      </c>
      <c r="I301" s="130"/>
      <c r="K301" s="2">
        <f>IF(E301="","",MAX($K$7:K300)+0.001)</f>
        <v>15.181999999999899</v>
      </c>
    </row>
    <row r="302" spans="2:11" ht="21" customHeight="1">
      <c r="B302" s="50" t="str">
        <f t="shared" si="12"/>
        <v>B15.183</v>
      </c>
      <c r="C302" s="55"/>
      <c r="D302" s="66" t="s">
        <v>801</v>
      </c>
      <c r="E302" s="55" t="s">
        <v>158</v>
      </c>
      <c r="F302" s="90">
        <v>1</v>
      </c>
      <c r="G302" s="171"/>
      <c r="H302" s="90" t="str">
        <f t="shared" si="13"/>
        <v/>
      </c>
      <c r="I302" s="130"/>
      <c r="K302" s="2">
        <f>IF(E302="","",MAX($K$7:K301)+0.001)</f>
        <v>15.182999999999899</v>
      </c>
    </row>
    <row r="303" spans="2:11" ht="21" customHeight="1">
      <c r="B303" s="50" t="str">
        <f t="shared" si="12"/>
        <v>B15.184</v>
      </c>
      <c r="C303" s="55"/>
      <c r="D303" s="66" t="s">
        <v>802</v>
      </c>
      <c r="E303" s="55" t="s">
        <v>158</v>
      </c>
      <c r="F303" s="90">
        <v>1</v>
      </c>
      <c r="G303" s="171"/>
      <c r="H303" s="90" t="str">
        <f t="shared" si="13"/>
        <v/>
      </c>
      <c r="I303" s="130"/>
      <c r="K303" s="2">
        <f>IF(E303="","",MAX($K$7:K302)+0.001)</f>
        <v>15.183999999999898</v>
      </c>
    </row>
    <row r="304" spans="2:11" ht="21" customHeight="1">
      <c r="B304" s="50" t="str">
        <f t="shared" si="12"/>
        <v>B15.185</v>
      </c>
      <c r="C304" s="55"/>
      <c r="D304" s="66" t="s">
        <v>803</v>
      </c>
      <c r="E304" s="55" t="s">
        <v>158</v>
      </c>
      <c r="F304" s="90">
        <v>1</v>
      </c>
      <c r="G304" s="171"/>
      <c r="H304" s="90" t="str">
        <f t="shared" si="13"/>
        <v/>
      </c>
      <c r="I304" s="130"/>
      <c r="K304" s="2">
        <f>IF(E304="","",MAX($K$7:K303)+0.001)</f>
        <v>15.184999999999897</v>
      </c>
    </row>
    <row r="305" spans="2:11" ht="21" customHeight="1">
      <c r="B305" s="50" t="str">
        <f t="shared" si="12"/>
        <v>B15.186</v>
      </c>
      <c r="C305" s="55"/>
      <c r="D305" s="66" t="s">
        <v>811</v>
      </c>
      <c r="E305" s="55" t="s">
        <v>158</v>
      </c>
      <c r="F305" s="90">
        <v>1</v>
      </c>
      <c r="G305" s="171"/>
      <c r="H305" s="90" t="str">
        <f t="shared" si="13"/>
        <v/>
      </c>
      <c r="I305" s="130"/>
      <c r="K305" s="2">
        <f>IF(E305="","",MAX($K$7:K304)+0.001)</f>
        <v>15.185999999999897</v>
      </c>
    </row>
    <row r="306" spans="2:11" ht="21" customHeight="1">
      <c r="B306" s="50" t="str">
        <f t="shared" si="12"/>
        <v/>
      </c>
      <c r="C306" s="55"/>
      <c r="D306" s="66"/>
      <c r="E306" s="55"/>
      <c r="F306" s="90"/>
      <c r="G306" s="90"/>
      <c r="H306" s="90" t="str">
        <f t="shared" si="13"/>
        <v/>
      </c>
      <c r="I306" s="130"/>
      <c r="K306" s="2" t="str">
        <f>IF(E306="","",MAX($K$7:K305)+0.001)</f>
        <v/>
      </c>
    </row>
    <row r="307" spans="2:11" ht="21" customHeight="1">
      <c r="B307" s="50" t="str">
        <f t="shared" si="8"/>
        <v/>
      </c>
      <c r="C307" s="55"/>
      <c r="D307" s="87" t="s">
        <v>654</v>
      </c>
      <c r="E307" s="55"/>
      <c r="F307" s="90"/>
      <c r="G307" s="90"/>
      <c r="H307" s="90" t="str">
        <f t="shared" si="13"/>
        <v/>
      </c>
      <c r="I307" s="130"/>
      <c r="K307" s="2" t="str">
        <f>IF(E307="","",MAX($K$7:K306)+0.001)</f>
        <v/>
      </c>
    </row>
    <row r="308" spans="2:11" ht="21" customHeight="1">
      <c r="B308" s="50" t="str">
        <f t="shared" si="8"/>
        <v>B15.187</v>
      </c>
      <c r="C308" s="55"/>
      <c r="D308" s="66" t="s">
        <v>797</v>
      </c>
      <c r="E308" s="55" t="s">
        <v>158</v>
      </c>
      <c r="F308" s="90">
        <v>1</v>
      </c>
      <c r="G308" s="171"/>
      <c r="H308" s="90" t="str">
        <f t="shared" si="13"/>
        <v/>
      </c>
      <c r="I308" s="130"/>
      <c r="K308" s="2">
        <f>IF(E308="","",MAX($K$7:K307)+0.001)</f>
        <v>15.186999999999896</v>
      </c>
    </row>
    <row r="309" spans="2:11" ht="21" customHeight="1">
      <c r="B309" s="50" t="str">
        <f t="shared" si="8"/>
        <v>B15.188</v>
      </c>
      <c r="C309" s="55"/>
      <c r="D309" s="66" t="s">
        <v>798</v>
      </c>
      <c r="E309" s="55" t="s">
        <v>158</v>
      </c>
      <c r="F309" s="90">
        <v>1</v>
      </c>
      <c r="G309" s="171"/>
      <c r="H309" s="90" t="str">
        <f t="shared" si="13"/>
        <v/>
      </c>
      <c r="I309" s="130"/>
      <c r="K309" s="2">
        <f>IF(E309="","",MAX($K$7:K308)+0.001)</f>
        <v>15.187999999999896</v>
      </c>
    </row>
    <row r="310" spans="2:11" ht="21" customHeight="1">
      <c r="B310" s="50" t="str">
        <f t="shared" si="8"/>
        <v>B15.189</v>
      </c>
      <c r="C310" s="55"/>
      <c r="D310" s="66" t="s">
        <v>799</v>
      </c>
      <c r="E310" s="55" t="s">
        <v>158</v>
      </c>
      <c r="F310" s="90">
        <v>1</v>
      </c>
      <c r="G310" s="171"/>
      <c r="H310" s="90" t="str">
        <f t="shared" si="13"/>
        <v/>
      </c>
      <c r="I310" s="130"/>
      <c r="K310" s="2">
        <f>IF(E310="","",MAX($K$7:K309)+0.001)</f>
        <v>15.188999999999895</v>
      </c>
    </row>
    <row r="311" spans="2:11" ht="21" customHeight="1">
      <c r="B311" s="50" t="str">
        <f t="shared" si="8"/>
        <v>B15.190</v>
      </c>
      <c r="C311" s="55"/>
      <c r="D311" s="66" t="s">
        <v>800</v>
      </c>
      <c r="E311" s="55" t="s">
        <v>158</v>
      </c>
      <c r="F311" s="90">
        <v>1</v>
      </c>
      <c r="G311" s="171"/>
      <c r="H311" s="90" t="str">
        <f t="shared" si="13"/>
        <v/>
      </c>
      <c r="I311" s="130"/>
      <c r="K311" s="2">
        <f>IF(E311="","",MAX($K$7:K310)+0.001)</f>
        <v>15.189999999999895</v>
      </c>
    </row>
    <row r="312" spans="2:11" ht="21" customHeight="1">
      <c r="B312" s="50" t="str">
        <f t="shared" si="8"/>
        <v>B15.191</v>
      </c>
      <c r="C312" s="55"/>
      <c r="D312" s="66" t="s">
        <v>801</v>
      </c>
      <c r="E312" s="55" t="s">
        <v>158</v>
      </c>
      <c r="F312" s="90">
        <v>1</v>
      </c>
      <c r="G312" s="171"/>
      <c r="H312" s="90" t="str">
        <f t="shared" si="13"/>
        <v/>
      </c>
      <c r="I312" s="130"/>
      <c r="K312" s="2">
        <f>IF(E312="","",MAX($K$7:K311)+0.001)</f>
        <v>15.190999999999894</v>
      </c>
    </row>
    <row r="313" spans="2:11" ht="21" customHeight="1">
      <c r="B313" s="50" t="str">
        <f t="shared" si="8"/>
        <v>B15.192</v>
      </c>
      <c r="C313" s="55"/>
      <c r="D313" s="66" t="s">
        <v>802</v>
      </c>
      <c r="E313" s="55" t="s">
        <v>158</v>
      </c>
      <c r="F313" s="90">
        <v>1</v>
      </c>
      <c r="G313" s="171"/>
      <c r="H313" s="90" t="str">
        <f t="shared" si="13"/>
        <v/>
      </c>
      <c r="I313" s="130"/>
      <c r="K313" s="2">
        <f>IF(E313="","",MAX($K$7:K312)+0.001)</f>
        <v>15.191999999999894</v>
      </c>
    </row>
    <row r="314" spans="2:11" ht="21" customHeight="1">
      <c r="B314" s="50" t="str">
        <f t="shared" si="8"/>
        <v>B15.193</v>
      </c>
      <c r="C314" s="55"/>
      <c r="D314" s="66" t="s">
        <v>803</v>
      </c>
      <c r="E314" s="55" t="s">
        <v>158</v>
      </c>
      <c r="F314" s="90">
        <v>1</v>
      </c>
      <c r="G314" s="171"/>
      <c r="H314" s="90" t="str">
        <f t="shared" si="13"/>
        <v/>
      </c>
      <c r="I314" s="130"/>
      <c r="K314" s="2">
        <f>IF(E314="","",MAX($K$7:K313)+0.001)</f>
        <v>15.192999999999893</v>
      </c>
    </row>
    <row r="315" spans="2:11" ht="21" customHeight="1">
      <c r="B315" s="50" t="str">
        <f t="shared" si="8"/>
        <v>B15.194</v>
      </c>
      <c r="C315" s="55"/>
      <c r="D315" s="66" t="s">
        <v>811</v>
      </c>
      <c r="E315" s="55" t="s">
        <v>158</v>
      </c>
      <c r="F315" s="90">
        <v>1</v>
      </c>
      <c r="G315" s="171"/>
      <c r="H315" s="90" t="str">
        <f t="shared" si="13"/>
        <v/>
      </c>
      <c r="I315" s="130"/>
      <c r="K315" s="2">
        <f>IF(E315="","",MAX($K$7:K314)+0.001)</f>
        <v>15.193999999999892</v>
      </c>
    </row>
    <row r="316" spans="2:11" ht="21" customHeight="1">
      <c r="B316" s="50" t="str">
        <f t="shared" si="8"/>
        <v/>
      </c>
      <c r="C316" s="55"/>
      <c r="D316" s="66"/>
      <c r="E316" s="55"/>
      <c r="F316" s="90"/>
      <c r="G316" s="90"/>
      <c r="H316" s="90" t="str">
        <f t="shared" si="13"/>
        <v/>
      </c>
      <c r="I316" s="130"/>
      <c r="K316" s="2" t="str">
        <f>IF(E316="","",MAX($K$7:K315)+0.001)</f>
        <v/>
      </c>
    </row>
    <row r="317" spans="2:11" ht="21" customHeight="1">
      <c r="B317" s="50" t="str">
        <f t="shared" si="8"/>
        <v/>
      </c>
      <c r="C317" s="55"/>
      <c r="D317" s="87" t="s">
        <v>812</v>
      </c>
      <c r="E317" s="55"/>
      <c r="F317" s="90"/>
      <c r="G317" s="90"/>
      <c r="H317" s="90" t="str">
        <f t="shared" si="13"/>
        <v/>
      </c>
      <c r="I317" s="130"/>
      <c r="K317" s="2" t="str">
        <f>IF(E317="","",MAX($K$7:K316)+0.001)</f>
        <v/>
      </c>
    </row>
    <row r="318" spans="2:11" ht="21" customHeight="1">
      <c r="B318" s="50" t="str">
        <f t="shared" si="8"/>
        <v>B15.195</v>
      </c>
      <c r="C318" s="55"/>
      <c r="D318" s="66" t="s">
        <v>797</v>
      </c>
      <c r="E318" s="55" t="s">
        <v>158</v>
      </c>
      <c r="F318" s="90">
        <v>1</v>
      </c>
      <c r="G318" s="171"/>
      <c r="H318" s="90" t="str">
        <f t="shared" si="13"/>
        <v/>
      </c>
      <c r="I318" s="130"/>
      <c r="K318" s="2">
        <f>IF(E318="","",MAX($K$7:K317)+0.001)</f>
        <v>15.194999999999892</v>
      </c>
    </row>
    <row r="319" spans="2:11" ht="21" customHeight="1">
      <c r="B319" s="50" t="str">
        <f t="shared" si="8"/>
        <v>B15.196</v>
      </c>
      <c r="C319" s="55"/>
      <c r="D319" s="66" t="s">
        <v>798</v>
      </c>
      <c r="E319" s="55" t="s">
        <v>158</v>
      </c>
      <c r="F319" s="90">
        <v>1</v>
      </c>
      <c r="G319" s="171"/>
      <c r="H319" s="90" t="str">
        <f t="shared" si="13"/>
        <v/>
      </c>
      <c r="I319" s="130"/>
      <c r="K319" s="2">
        <f>IF(E319="","",MAX($K$7:K318)+0.001)</f>
        <v>15.195999999999891</v>
      </c>
    </row>
    <row r="320" spans="2:11" ht="21" customHeight="1">
      <c r="B320" s="50" t="str">
        <f t="shared" si="8"/>
        <v>B15.197</v>
      </c>
      <c r="C320" s="55"/>
      <c r="D320" s="66" t="s">
        <v>799</v>
      </c>
      <c r="E320" s="55" t="s">
        <v>158</v>
      </c>
      <c r="F320" s="90">
        <v>1</v>
      </c>
      <c r="G320" s="171"/>
      <c r="H320" s="90" t="str">
        <f t="shared" si="13"/>
        <v/>
      </c>
      <c r="I320" s="130"/>
      <c r="K320" s="2">
        <f>IF(E320="","",MAX($K$7:K319)+0.001)</f>
        <v>15.196999999999891</v>
      </c>
    </row>
    <row r="321" spans="2:11" ht="21" customHeight="1">
      <c r="B321" s="50" t="str">
        <f t="shared" si="8"/>
        <v>B15.198</v>
      </c>
      <c r="C321" s="55"/>
      <c r="D321" s="66" t="s">
        <v>800</v>
      </c>
      <c r="E321" s="55" t="s">
        <v>158</v>
      </c>
      <c r="F321" s="90">
        <v>1</v>
      </c>
      <c r="G321" s="171"/>
      <c r="H321" s="90" t="str">
        <f t="shared" si="13"/>
        <v/>
      </c>
      <c r="I321" s="130"/>
      <c r="K321" s="2">
        <f>IF(E321="","",MAX($K$7:K320)+0.001)</f>
        <v>15.19799999999989</v>
      </c>
    </row>
    <row r="322" spans="2:11" ht="21" customHeight="1">
      <c r="B322" s="50" t="str">
        <f t="shared" si="8"/>
        <v>B15.199</v>
      </c>
      <c r="C322" s="55"/>
      <c r="D322" s="66" t="s">
        <v>801</v>
      </c>
      <c r="E322" s="55" t="s">
        <v>158</v>
      </c>
      <c r="F322" s="90">
        <v>1</v>
      </c>
      <c r="G322" s="171"/>
      <c r="H322" s="90" t="str">
        <f t="shared" si="13"/>
        <v/>
      </c>
      <c r="I322" s="130"/>
      <c r="K322" s="2">
        <f>IF(E322="","",MAX($K$7:K321)+0.001)</f>
        <v>15.19899999999989</v>
      </c>
    </row>
    <row r="323" spans="2:11" ht="21" customHeight="1">
      <c r="B323" s="50" t="str">
        <f t="shared" si="8"/>
        <v>B15.200</v>
      </c>
      <c r="C323" s="55"/>
      <c r="D323" s="66" t="s">
        <v>802</v>
      </c>
      <c r="E323" s="55" t="s">
        <v>158</v>
      </c>
      <c r="F323" s="90">
        <v>1</v>
      </c>
      <c r="G323" s="171"/>
      <c r="H323" s="90" t="str">
        <f t="shared" si="13"/>
        <v/>
      </c>
      <c r="I323" s="130"/>
      <c r="K323" s="2">
        <f>IF(E323="","",MAX($K$7:K322)+0.001)</f>
        <v>15.199999999999889</v>
      </c>
    </row>
    <row r="324" spans="2:11" ht="21" customHeight="1">
      <c r="B324" s="50" t="str">
        <f t="shared" si="8"/>
        <v>B15.201</v>
      </c>
      <c r="C324" s="55"/>
      <c r="D324" s="66" t="s">
        <v>803</v>
      </c>
      <c r="E324" s="55" t="s">
        <v>158</v>
      </c>
      <c r="F324" s="90">
        <v>1</v>
      </c>
      <c r="G324" s="171"/>
      <c r="H324" s="90" t="str">
        <f t="shared" si="13"/>
        <v/>
      </c>
      <c r="I324" s="130"/>
      <c r="K324" s="2">
        <f>IF(E324="","",MAX($K$7:K323)+0.001)</f>
        <v>15.200999999999889</v>
      </c>
    </row>
    <row r="325" spans="2:11" ht="21" customHeight="1">
      <c r="B325" s="50" t="str">
        <f t="shared" si="8"/>
        <v>B15.202</v>
      </c>
      <c r="C325" s="55"/>
      <c r="D325" s="66" t="s">
        <v>811</v>
      </c>
      <c r="E325" s="55" t="s">
        <v>158</v>
      </c>
      <c r="F325" s="90">
        <v>1</v>
      </c>
      <c r="G325" s="171"/>
      <c r="H325" s="90" t="str">
        <f t="shared" si="13"/>
        <v/>
      </c>
      <c r="I325" s="130"/>
      <c r="K325" s="2">
        <f>IF(E325="","",MAX($K$7:K324)+0.001)</f>
        <v>15.201999999999888</v>
      </c>
    </row>
    <row r="326" spans="2:11" ht="21" customHeight="1">
      <c r="B326" s="50" t="str">
        <f t="shared" si="8"/>
        <v/>
      </c>
      <c r="C326" s="55"/>
      <c r="D326" s="66"/>
      <c r="E326" s="55"/>
      <c r="F326" s="90"/>
      <c r="G326" s="90"/>
      <c r="H326" s="90" t="str">
        <f t="shared" si="13"/>
        <v/>
      </c>
      <c r="I326" s="130"/>
      <c r="K326" s="2" t="str">
        <f>IF(E326="","",MAX($K$7:K325)+0.001)</f>
        <v/>
      </c>
    </row>
    <row r="327" spans="2:11" ht="21" customHeight="1">
      <c r="B327" s="50" t="str">
        <f t="shared" si="8"/>
        <v/>
      </c>
      <c r="C327" s="55"/>
      <c r="D327" s="87" t="s">
        <v>813</v>
      </c>
      <c r="E327" s="55"/>
      <c r="F327" s="90"/>
      <c r="G327" s="90"/>
      <c r="H327" s="90" t="str">
        <f t="shared" si="13"/>
        <v/>
      </c>
      <c r="I327" s="130"/>
      <c r="K327" s="2" t="str">
        <f>IF(E327="","",MAX($K$7:K326)+0.001)</f>
        <v/>
      </c>
    </row>
    <row r="328" spans="2:11" ht="21" customHeight="1">
      <c r="B328" s="50" t="str">
        <f t="shared" si="8"/>
        <v>B15.203</v>
      </c>
      <c r="C328" s="55"/>
      <c r="D328" s="66" t="s">
        <v>797</v>
      </c>
      <c r="E328" s="55" t="s">
        <v>158</v>
      </c>
      <c r="F328" s="90">
        <v>1</v>
      </c>
      <c r="G328" s="171"/>
      <c r="H328" s="90" t="str">
        <f t="shared" si="13"/>
        <v/>
      </c>
      <c r="I328" s="130"/>
      <c r="K328" s="2">
        <f>IF(E328="","",MAX($K$7:K327)+0.001)</f>
        <v>15.202999999999887</v>
      </c>
    </row>
    <row r="329" spans="2:11" ht="21" customHeight="1">
      <c r="B329" s="50" t="str">
        <f t="shared" si="8"/>
        <v>B15.204</v>
      </c>
      <c r="C329" s="55"/>
      <c r="D329" s="66" t="s">
        <v>798</v>
      </c>
      <c r="E329" s="55" t="s">
        <v>158</v>
      </c>
      <c r="F329" s="90">
        <v>1</v>
      </c>
      <c r="G329" s="171"/>
      <c r="H329" s="90" t="str">
        <f t="shared" si="13"/>
        <v/>
      </c>
      <c r="I329" s="130"/>
      <c r="K329" s="2">
        <f>IF(E329="","",MAX($K$7:K328)+0.001)</f>
        <v>15.203999999999887</v>
      </c>
    </row>
    <row r="330" spans="2:11" ht="21" customHeight="1">
      <c r="B330" s="50" t="str">
        <f t="shared" si="8"/>
        <v>B15.205</v>
      </c>
      <c r="C330" s="55"/>
      <c r="D330" s="66" t="s">
        <v>799</v>
      </c>
      <c r="E330" s="55" t="s">
        <v>158</v>
      </c>
      <c r="F330" s="90">
        <v>1</v>
      </c>
      <c r="G330" s="171"/>
      <c r="H330" s="90" t="str">
        <f t="shared" si="13"/>
        <v/>
      </c>
      <c r="I330" s="130"/>
      <c r="K330" s="2">
        <f>IF(E330="","",MAX($K$7:K329)+0.001)</f>
        <v>15.204999999999886</v>
      </c>
    </row>
    <row r="331" spans="2:11" ht="21" customHeight="1">
      <c r="B331" s="50" t="str">
        <f t="shared" si="8"/>
        <v>B15.206</v>
      </c>
      <c r="C331" s="55"/>
      <c r="D331" s="66" t="s">
        <v>800</v>
      </c>
      <c r="E331" s="55" t="s">
        <v>158</v>
      </c>
      <c r="F331" s="90">
        <v>1</v>
      </c>
      <c r="G331" s="171"/>
      <c r="H331" s="90" t="str">
        <f t="shared" si="13"/>
        <v/>
      </c>
      <c r="I331" s="130"/>
      <c r="K331" s="2">
        <f>IF(E331="","",MAX($K$7:K330)+0.001)</f>
        <v>15.205999999999886</v>
      </c>
    </row>
    <row r="332" spans="2:11" ht="21" customHeight="1">
      <c r="B332" s="50" t="str">
        <f t="shared" si="8"/>
        <v>B15.207</v>
      </c>
      <c r="C332" s="55"/>
      <c r="D332" s="66" t="s">
        <v>801</v>
      </c>
      <c r="E332" s="55" t="s">
        <v>158</v>
      </c>
      <c r="F332" s="90">
        <v>1</v>
      </c>
      <c r="G332" s="171"/>
      <c r="H332" s="90" t="str">
        <f t="shared" si="13"/>
        <v/>
      </c>
      <c r="I332" s="130"/>
      <c r="K332" s="2">
        <f>IF(E332="","",MAX($K$7:K331)+0.001)</f>
        <v>15.206999999999885</v>
      </c>
    </row>
    <row r="333" spans="2:11" ht="21" customHeight="1">
      <c r="B333" s="50" t="str">
        <f t="shared" si="8"/>
        <v/>
      </c>
      <c r="C333" s="55"/>
      <c r="D333" s="66"/>
      <c r="E333" s="55"/>
      <c r="F333" s="90"/>
      <c r="G333" s="90"/>
      <c r="H333" s="90" t="str">
        <f t="shared" si="13"/>
        <v/>
      </c>
      <c r="I333" s="130"/>
      <c r="K333" s="2" t="str">
        <f>IF(E333="","",MAX($K$7:K332)+0.001)</f>
        <v/>
      </c>
    </row>
    <row r="334" spans="2:11" ht="21" customHeight="1">
      <c r="B334" s="50" t="str">
        <f t="shared" si="8"/>
        <v>B15.208</v>
      </c>
      <c r="C334" s="55"/>
      <c r="D334" s="66" t="s">
        <v>802</v>
      </c>
      <c r="E334" s="55" t="s">
        <v>158</v>
      </c>
      <c r="F334" s="90">
        <v>1</v>
      </c>
      <c r="G334" s="171"/>
      <c r="H334" s="90" t="str">
        <f t="shared" si="13"/>
        <v/>
      </c>
      <c r="I334" s="130"/>
      <c r="K334" s="2">
        <f>IF(E334="","",MAX($K$7:K333)+0.001)</f>
        <v>15.207999999999885</v>
      </c>
    </row>
    <row r="335" spans="2:11" ht="21" customHeight="1">
      <c r="B335" s="50" t="str">
        <f t="shared" si="8"/>
        <v>B15.209</v>
      </c>
      <c r="C335" s="55"/>
      <c r="D335" s="66" t="s">
        <v>803</v>
      </c>
      <c r="E335" s="55" t="s">
        <v>158</v>
      </c>
      <c r="F335" s="90">
        <v>1</v>
      </c>
      <c r="G335" s="171"/>
      <c r="H335" s="90" t="str">
        <f t="shared" si="13"/>
        <v/>
      </c>
      <c r="I335" s="130"/>
      <c r="K335" s="2">
        <f>IF(E335="","",MAX($K$7:K334)+0.001)</f>
        <v>15.208999999999884</v>
      </c>
    </row>
    <row r="336" spans="2:11" ht="21" customHeight="1">
      <c r="B336" s="50" t="str">
        <f t="shared" si="8"/>
        <v>B15.210</v>
      </c>
      <c r="C336" s="55"/>
      <c r="D336" s="66" t="s">
        <v>805</v>
      </c>
      <c r="E336" s="55" t="s">
        <v>158</v>
      </c>
      <c r="F336" s="90">
        <v>1</v>
      </c>
      <c r="G336" s="171"/>
      <c r="H336" s="90" t="str">
        <f t="shared" si="13"/>
        <v/>
      </c>
      <c r="I336" s="130"/>
      <c r="K336" s="2">
        <f>IF(E336="","",MAX($K$7:K335)+0.001)</f>
        <v>15.209999999999884</v>
      </c>
    </row>
    <row r="337" spans="2:11" ht="21" customHeight="1">
      <c r="B337" s="50" t="str">
        <f t="shared" si="8"/>
        <v>B15.211</v>
      </c>
      <c r="C337" s="55"/>
      <c r="D337" s="66" t="s">
        <v>811</v>
      </c>
      <c r="E337" s="55" t="s">
        <v>158</v>
      </c>
      <c r="F337" s="90">
        <v>1</v>
      </c>
      <c r="G337" s="171"/>
      <c r="H337" s="90" t="str">
        <f t="shared" si="13"/>
        <v/>
      </c>
      <c r="I337" s="130"/>
      <c r="K337" s="2">
        <f>IF(E337="","",MAX($K$7:K336)+0.001)</f>
        <v>15.210999999999883</v>
      </c>
    </row>
    <row r="338" spans="2:11" ht="21" customHeight="1">
      <c r="B338" s="50" t="str">
        <f t="shared" si="8"/>
        <v/>
      </c>
      <c r="C338" s="55"/>
      <c r="D338" s="66"/>
      <c r="E338" s="55"/>
      <c r="F338" s="90"/>
      <c r="G338" s="90"/>
      <c r="H338" s="90" t="str">
        <f t="shared" si="13"/>
        <v/>
      </c>
      <c r="I338" s="130"/>
      <c r="K338" s="2" t="str">
        <f>IF(E338="","",MAX($K$7:K337)+0.001)</f>
        <v/>
      </c>
    </row>
    <row r="339" spans="2:11" ht="21" customHeight="1">
      <c r="B339" s="50" t="str">
        <f t="shared" si="8"/>
        <v/>
      </c>
      <c r="C339" s="55"/>
      <c r="D339" s="87" t="s">
        <v>1986</v>
      </c>
      <c r="E339" s="55"/>
      <c r="F339" s="90"/>
      <c r="G339" s="90"/>
      <c r="H339" s="90" t="str">
        <f t="shared" si="13"/>
        <v/>
      </c>
      <c r="I339" s="130"/>
      <c r="K339" s="2" t="str">
        <f>IF(E339="","",MAX($K$7:K338)+0.001)</f>
        <v/>
      </c>
    </row>
    <row r="340" spans="2:11" ht="21" customHeight="1">
      <c r="B340" s="50" t="str">
        <f t="shared" si="8"/>
        <v>B15.212</v>
      </c>
      <c r="C340" s="55"/>
      <c r="D340" s="66" t="s">
        <v>815</v>
      </c>
      <c r="E340" s="55" t="s">
        <v>158</v>
      </c>
      <c r="F340" s="90">
        <v>1</v>
      </c>
      <c r="G340" s="171"/>
      <c r="H340" s="90" t="str">
        <f t="shared" si="13"/>
        <v/>
      </c>
      <c r="I340" s="130"/>
      <c r="K340" s="2">
        <f>IF(E340="","",MAX($K$7:K339)+0.001)</f>
        <v>15.211999999999883</v>
      </c>
    </row>
    <row r="341" spans="2:11" ht="10" customHeight="1">
      <c r="B341" s="50" t="str">
        <f t="shared" si="8"/>
        <v/>
      </c>
      <c r="C341" s="55"/>
      <c r="D341" s="66"/>
      <c r="E341" s="55"/>
      <c r="F341" s="90"/>
      <c r="G341" s="90"/>
      <c r="H341" s="90" t="str">
        <f t="shared" si="13"/>
        <v/>
      </c>
      <c r="K341" s="2" t="str">
        <f>IF(E341="","",MAX($K$7:K340)+0.001)</f>
        <v/>
      </c>
    </row>
    <row r="342" spans="2:11" ht="25" customHeight="1">
      <c r="B342" s="368" t="s">
        <v>62</v>
      </c>
      <c r="C342" s="368"/>
      <c r="D342" s="368"/>
      <c r="E342" s="368"/>
      <c r="F342" s="368"/>
      <c r="G342" s="368"/>
      <c r="H342" s="95">
        <f>SUM(H290:H340)</f>
        <v>0</v>
      </c>
      <c r="I342" s="115"/>
      <c r="K342" s="2" t="str">
        <f>IF(E342="","",MAX($K$7:K341)+0.001)</f>
        <v/>
      </c>
    </row>
    <row r="343" spans="2:11" ht="25" customHeight="1">
      <c r="B343" s="45" t="s">
        <v>226</v>
      </c>
      <c r="C343" s="45" t="s">
        <v>2</v>
      </c>
      <c r="D343" s="45" t="s">
        <v>3</v>
      </c>
      <c r="E343" s="46" t="s">
        <v>4</v>
      </c>
      <c r="F343" s="95" t="s">
        <v>5</v>
      </c>
      <c r="G343" s="47" t="s">
        <v>6</v>
      </c>
      <c r="H343" s="47" t="s">
        <v>7</v>
      </c>
      <c r="I343" s="49"/>
      <c r="K343" s="2"/>
    </row>
    <row r="344" spans="2:11" ht="25" customHeight="1">
      <c r="B344" s="368" t="s">
        <v>64</v>
      </c>
      <c r="C344" s="368"/>
      <c r="D344" s="368"/>
      <c r="E344" s="368"/>
      <c r="F344" s="368"/>
      <c r="G344" s="368"/>
      <c r="H344" s="47">
        <f>H342</f>
        <v>0</v>
      </c>
      <c r="I344" s="116"/>
      <c r="K344" s="2" t="str">
        <f>IF(E344="","",MAX($K$7:K343)+0.001)</f>
        <v/>
      </c>
    </row>
    <row r="345" spans="2:11" ht="10" customHeight="1">
      <c r="B345" s="50" t="str">
        <f>IF(K345="","","B"&amp;TEXT(ROUND(K345,3),"0.000"))</f>
        <v/>
      </c>
      <c r="C345" s="55"/>
      <c r="D345" s="66"/>
      <c r="E345" s="55"/>
      <c r="F345" s="90"/>
      <c r="G345" s="90"/>
      <c r="H345" s="90" t="str">
        <f t="shared" ref="H345:H391" si="14">IF($F345="-","Rate Only",IF($G345="","",ROUNDUP($F345*$G345,2)))</f>
        <v/>
      </c>
      <c r="K345" s="2" t="str">
        <f>IF(E345="","",MAX($K$7:K344)+0.001)</f>
        <v/>
      </c>
    </row>
    <row r="346" spans="2:11" ht="30">
      <c r="B346" s="50" t="str">
        <f t="shared" si="8"/>
        <v/>
      </c>
      <c r="C346" s="55"/>
      <c r="D346" s="87" t="s">
        <v>816</v>
      </c>
      <c r="E346" s="55"/>
      <c r="F346" s="90"/>
      <c r="G346" s="90"/>
      <c r="H346" s="90" t="str">
        <f t="shared" si="14"/>
        <v/>
      </c>
      <c r="K346" s="2" t="str">
        <f>IF(E346="","",MAX($K$7:K345)+0.001)</f>
        <v/>
      </c>
    </row>
    <row r="347" spans="2:11" ht="22" customHeight="1">
      <c r="B347" s="50" t="str">
        <f t="shared" si="8"/>
        <v>B15.213</v>
      </c>
      <c r="C347" s="55"/>
      <c r="D347" s="66" t="s">
        <v>797</v>
      </c>
      <c r="E347" s="55" t="s">
        <v>158</v>
      </c>
      <c r="F347" s="90">
        <v>1</v>
      </c>
      <c r="G347" s="171"/>
      <c r="H347" s="90" t="str">
        <f t="shared" si="14"/>
        <v/>
      </c>
      <c r="I347" s="130"/>
      <c r="K347" s="2">
        <f>IF(E347="","",MAX($K$7:K346)+0.001)</f>
        <v>15.212999999999882</v>
      </c>
    </row>
    <row r="348" spans="2:11" ht="22" customHeight="1">
      <c r="B348" s="50" t="str">
        <f t="shared" si="8"/>
        <v>B15.214</v>
      </c>
      <c r="C348" s="55"/>
      <c r="D348" s="66" t="s">
        <v>798</v>
      </c>
      <c r="E348" s="55" t="s">
        <v>158</v>
      </c>
      <c r="F348" s="90">
        <v>1</v>
      </c>
      <c r="G348" s="171"/>
      <c r="H348" s="90" t="str">
        <f t="shared" si="14"/>
        <v/>
      </c>
      <c r="I348" s="130"/>
      <c r="K348" s="2">
        <f>IF(E348="","",MAX($K$7:K347)+0.001)</f>
        <v>15.213999999999881</v>
      </c>
    </row>
    <row r="349" spans="2:11" ht="22" customHeight="1">
      <c r="B349" s="50" t="str">
        <f t="shared" si="8"/>
        <v>B15.215</v>
      </c>
      <c r="C349" s="55"/>
      <c r="D349" s="66" t="s">
        <v>799</v>
      </c>
      <c r="E349" s="55" t="s">
        <v>158</v>
      </c>
      <c r="F349" s="90">
        <v>1</v>
      </c>
      <c r="G349" s="171"/>
      <c r="H349" s="90" t="str">
        <f t="shared" si="14"/>
        <v/>
      </c>
      <c r="I349" s="130"/>
      <c r="K349" s="2">
        <f>IF(E349="","",MAX($K$7:K348)+0.001)</f>
        <v>15.214999999999881</v>
      </c>
    </row>
    <row r="350" spans="2:11" ht="22" customHeight="1">
      <c r="B350" s="50" t="str">
        <f t="shared" si="8"/>
        <v>B15.216</v>
      </c>
      <c r="C350" s="55"/>
      <c r="D350" s="66" t="s">
        <v>800</v>
      </c>
      <c r="E350" s="55" t="s">
        <v>158</v>
      </c>
      <c r="F350" s="90">
        <v>1</v>
      </c>
      <c r="G350" s="171"/>
      <c r="H350" s="90" t="str">
        <f t="shared" si="14"/>
        <v/>
      </c>
      <c r="I350" s="130"/>
      <c r="K350" s="2">
        <f>IF(E350="","",MAX($K$7:K349)+0.001)</f>
        <v>15.21599999999988</v>
      </c>
    </row>
    <row r="351" spans="2:11" ht="22" customHeight="1">
      <c r="B351" s="50" t="str">
        <f t="shared" si="8"/>
        <v>B15.217</v>
      </c>
      <c r="C351" s="55"/>
      <c r="D351" s="66" t="s">
        <v>801</v>
      </c>
      <c r="E351" s="55" t="s">
        <v>158</v>
      </c>
      <c r="F351" s="90">
        <v>1</v>
      </c>
      <c r="G351" s="171"/>
      <c r="H351" s="90" t="str">
        <f t="shared" si="14"/>
        <v/>
      </c>
      <c r="I351" s="130"/>
      <c r="K351" s="2">
        <f>IF(E351="","",MAX($K$7:K350)+0.001)</f>
        <v>15.21699999999988</v>
      </c>
    </row>
    <row r="352" spans="2:11" ht="22" customHeight="1">
      <c r="B352" s="50" t="str">
        <f t="shared" si="8"/>
        <v>B15.218</v>
      </c>
      <c r="C352" s="55"/>
      <c r="D352" s="66" t="s">
        <v>802</v>
      </c>
      <c r="E352" s="55" t="s">
        <v>158</v>
      </c>
      <c r="F352" s="90">
        <v>1</v>
      </c>
      <c r="G352" s="171"/>
      <c r="H352" s="90" t="str">
        <f t="shared" si="14"/>
        <v/>
      </c>
      <c r="I352" s="130"/>
      <c r="K352" s="2">
        <f>IF(E352="","",MAX($K$7:K351)+0.001)</f>
        <v>15.217999999999879</v>
      </c>
    </row>
    <row r="353" spans="2:11" ht="22" customHeight="1">
      <c r="B353" s="50" t="str">
        <f t="shared" si="8"/>
        <v>B15.219</v>
      </c>
      <c r="C353" s="55"/>
      <c r="D353" s="66" t="s">
        <v>803</v>
      </c>
      <c r="E353" s="55" t="s">
        <v>158</v>
      </c>
      <c r="F353" s="90">
        <v>1</v>
      </c>
      <c r="G353" s="171"/>
      <c r="H353" s="90" t="str">
        <f t="shared" si="14"/>
        <v/>
      </c>
      <c r="I353" s="130"/>
      <c r="K353" s="2">
        <f>IF(E353="","",MAX($K$7:K352)+0.001)</f>
        <v>15.218999999999879</v>
      </c>
    </row>
    <row r="354" spans="2:11" ht="22" customHeight="1">
      <c r="B354" s="50" t="str">
        <f t="shared" si="8"/>
        <v>B15.220</v>
      </c>
      <c r="C354" s="55"/>
      <c r="D354" s="66" t="s">
        <v>817</v>
      </c>
      <c r="E354" s="55" t="s">
        <v>158</v>
      </c>
      <c r="F354" s="90">
        <v>1</v>
      </c>
      <c r="G354" s="171"/>
      <c r="H354" s="90" t="str">
        <f t="shared" si="14"/>
        <v/>
      </c>
      <c r="I354" s="130"/>
      <c r="K354" s="2">
        <f>IF(E354="","",MAX($K$7:K353)+0.001)</f>
        <v>15.219999999999878</v>
      </c>
    </row>
    <row r="355" spans="2:11" ht="22" customHeight="1">
      <c r="B355" s="50" t="str">
        <f t="shared" si="8"/>
        <v>B15.221</v>
      </c>
      <c r="C355" s="55"/>
      <c r="D355" s="66" t="s">
        <v>818</v>
      </c>
      <c r="E355" s="55" t="s">
        <v>158</v>
      </c>
      <c r="F355" s="90">
        <v>1</v>
      </c>
      <c r="G355" s="171"/>
      <c r="H355" s="90" t="str">
        <f t="shared" si="14"/>
        <v/>
      </c>
      <c r="I355" s="130"/>
      <c r="K355" s="2">
        <f>IF(E355="","",MAX($K$7:K354)+0.001)</f>
        <v>15.220999999999878</v>
      </c>
    </row>
    <row r="356" spans="2:11" ht="22" customHeight="1">
      <c r="B356" s="50" t="str">
        <f t="shared" si="8"/>
        <v>B15.222</v>
      </c>
      <c r="C356" s="55"/>
      <c r="D356" s="66" t="s">
        <v>811</v>
      </c>
      <c r="E356" s="55" t="s">
        <v>158</v>
      </c>
      <c r="F356" s="90">
        <v>1</v>
      </c>
      <c r="G356" s="171"/>
      <c r="H356" s="90" t="str">
        <f t="shared" si="14"/>
        <v/>
      </c>
      <c r="I356" s="130"/>
      <c r="K356" s="2">
        <f>IF(E356="","",MAX($K$7:K355)+0.001)</f>
        <v>15.221999999999877</v>
      </c>
    </row>
    <row r="357" spans="2:11" ht="22" customHeight="1">
      <c r="B357" s="50" t="str">
        <f t="shared" si="8"/>
        <v/>
      </c>
      <c r="C357" s="55"/>
      <c r="D357" s="66"/>
      <c r="E357" s="55"/>
      <c r="F357" s="90"/>
      <c r="G357" s="90"/>
      <c r="H357" s="90" t="str">
        <f t="shared" si="14"/>
        <v/>
      </c>
      <c r="I357" s="130"/>
      <c r="K357" s="2" t="str">
        <f>IF(E357="","",MAX($K$7:K356)+0.001)</f>
        <v/>
      </c>
    </row>
    <row r="358" spans="2:11" ht="45">
      <c r="B358" s="50" t="str">
        <f t="shared" si="8"/>
        <v/>
      </c>
      <c r="C358" s="55"/>
      <c r="D358" s="87" t="s">
        <v>822</v>
      </c>
      <c r="E358" s="55"/>
      <c r="F358" s="90"/>
      <c r="G358" s="90"/>
      <c r="H358" s="90" t="str">
        <f t="shared" si="14"/>
        <v/>
      </c>
      <c r="I358" s="130"/>
      <c r="K358" s="2" t="str">
        <f>IF(E358="","",MAX($K$7:K357)+0.001)</f>
        <v/>
      </c>
    </row>
    <row r="359" spans="2:11" ht="22" customHeight="1">
      <c r="B359" s="50" t="str">
        <f t="shared" si="8"/>
        <v>B15.223</v>
      </c>
      <c r="C359" s="55"/>
      <c r="D359" s="66" t="s">
        <v>797</v>
      </c>
      <c r="E359" s="55" t="s">
        <v>158</v>
      </c>
      <c r="F359" s="90">
        <v>1</v>
      </c>
      <c r="G359" s="171"/>
      <c r="H359" s="90" t="str">
        <f t="shared" si="14"/>
        <v/>
      </c>
      <c r="I359" s="130"/>
      <c r="K359" s="2">
        <f>IF(E359="","",MAX($K$7:K358)+0.001)</f>
        <v>15.222999999999876</v>
      </c>
    </row>
    <row r="360" spans="2:11" ht="22" customHeight="1">
      <c r="B360" s="50" t="str">
        <f t="shared" si="8"/>
        <v>B15.224</v>
      </c>
      <c r="C360" s="55"/>
      <c r="D360" s="66" t="s">
        <v>798</v>
      </c>
      <c r="E360" s="55" t="s">
        <v>158</v>
      </c>
      <c r="F360" s="90">
        <v>1</v>
      </c>
      <c r="G360" s="171"/>
      <c r="H360" s="90" t="str">
        <f t="shared" si="14"/>
        <v/>
      </c>
      <c r="I360" s="130"/>
      <c r="K360" s="2">
        <f>IF(E360="","",MAX($K$7:K359)+0.001)</f>
        <v>15.223999999999876</v>
      </c>
    </row>
    <row r="361" spans="2:11" ht="22" customHeight="1">
      <c r="B361" s="50" t="str">
        <f t="shared" si="8"/>
        <v>B15.225</v>
      </c>
      <c r="C361" s="55"/>
      <c r="D361" s="66" t="s">
        <v>799</v>
      </c>
      <c r="E361" s="55" t="s">
        <v>158</v>
      </c>
      <c r="F361" s="90">
        <v>1</v>
      </c>
      <c r="G361" s="171"/>
      <c r="H361" s="90" t="str">
        <f t="shared" si="14"/>
        <v/>
      </c>
      <c r="I361" s="130"/>
      <c r="K361" s="2">
        <f>IF(E361="","",MAX($K$7:K360)+0.001)</f>
        <v>15.224999999999875</v>
      </c>
    </row>
    <row r="362" spans="2:11" ht="22" customHeight="1">
      <c r="B362" s="50" t="str">
        <f t="shared" si="8"/>
        <v>B15.226</v>
      </c>
      <c r="C362" s="55"/>
      <c r="D362" s="66" t="s">
        <v>800</v>
      </c>
      <c r="E362" s="55" t="s">
        <v>158</v>
      </c>
      <c r="F362" s="90">
        <v>1</v>
      </c>
      <c r="G362" s="171"/>
      <c r="H362" s="90" t="str">
        <f t="shared" si="14"/>
        <v/>
      </c>
      <c r="I362" s="130"/>
      <c r="K362" s="2">
        <f>IF(E362="","",MAX($K$7:K361)+0.001)</f>
        <v>15.225999999999875</v>
      </c>
    </row>
    <row r="363" spans="2:11" ht="22" customHeight="1">
      <c r="B363" s="50" t="str">
        <f t="shared" si="8"/>
        <v>B15.227</v>
      </c>
      <c r="C363" s="55"/>
      <c r="D363" s="66" t="s">
        <v>801</v>
      </c>
      <c r="E363" s="55" t="s">
        <v>158</v>
      </c>
      <c r="F363" s="90">
        <v>1</v>
      </c>
      <c r="G363" s="171"/>
      <c r="H363" s="90" t="str">
        <f t="shared" si="14"/>
        <v/>
      </c>
      <c r="I363" s="130"/>
      <c r="K363" s="2">
        <f>IF(E363="","",MAX($K$7:K362)+0.001)</f>
        <v>15.226999999999874</v>
      </c>
    </row>
    <row r="364" spans="2:11" ht="22" customHeight="1">
      <c r="B364" s="50" t="str">
        <f t="shared" si="8"/>
        <v>B15.228</v>
      </c>
      <c r="C364" s="55"/>
      <c r="D364" s="66" t="s">
        <v>802</v>
      </c>
      <c r="E364" s="55" t="s">
        <v>158</v>
      </c>
      <c r="F364" s="90">
        <v>1</v>
      </c>
      <c r="G364" s="171"/>
      <c r="H364" s="90" t="str">
        <f t="shared" si="14"/>
        <v/>
      </c>
      <c r="I364" s="130"/>
      <c r="K364" s="2">
        <f>IF(E364="","",MAX($K$7:K363)+0.001)</f>
        <v>15.227999999999874</v>
      </c>
    </row>
    <row r="365" spans="2:11" ht="22" customHeight="1">
      <c r="B365" s="50" t="str">
        <f t="shared" si="8"/>
        <v>B15.229</v>
      </c>
      <c r="C365" s="55"/>
      <c r="D365" s="66" t="s">
        <v>803</v>
      </c>
      <c r="E365" s="55" t="s">
        <v>158</v>
      </c>
      <c r="F365" s="90">
        <v>1</v>
      </c>
      <c r="G365" s="171"/>
      <c r="H365" s="90" t="str">
        <f t="shared" si="14"/>
        <v/>
      </c>
      <c r="I365" s="130"/>
      <c r="K365" s="2">
        <f>IF(E365="","",MAX($K$7:K364)+0.001)</f>
        <v>15.228999999999873</v>
      </c>
    </row>
    <row r="366" spans="2:11" ht="22" customHeight="1">
      <c r="B366" s="50" t="str">
        <f t="shared" si="8"/>
        <v>B15.230</v>
      </c>
      <c r="C366" s="55"/>
      <c r="D366" s="66" t="s">
        <v>817</v>
      </c>
      <c r="E366" s="55" t="s">
        <v>158</v>
      </c>
      <c r="F366" s="90">
        <v>1</v>
      </c>
      <c r="G366" s="171"/>
      <c r="H366" s="90" t="str">
        <f t="shared" si="14"/>
        <v/>
      </c>
      <c r="I366" s="130"/>
      <c r="K366" s="2">
        <f>IF(E366="","",MAX($K$7:K365)+0.001)</f>
        <v>15.229999999999873</v>
      </c>
    </row>
    <row r="367" spans="2:11" ht="22" customHeight="1">
      <c r="B367" s="50" t="str">
        <f t="shared" si="8"/>
        <v>B15.231</v>
      </c>
      <c r="C367" s="55"/>
      <c r="D367" s="66" t="s">
        <v>818</v>
      </c>
      <c r="E367" s="55" t="s">
        <v>158</v>
      </c>
      <c r="F367" s="90">
        <v>1</v>
      </c>
      <c r="G367" s="171"/>
      <c r="H367" s="90" t="str">
        <f t="shared" si="14"/>
        <v/>
      </c>
      <c r="I367" s="130"/>
      <c r="K367" s="2">
        <f>IF(E367="","",MAX($K$7:K366)+0.001)</f>
        <v>15.230999999999872</v>
      </c>
    </row>
    <row r="368" spans="2:11" ht="22" customHeight="1">
      <c r="B368" s="50" t="str">
        <f t="shared" si="8"/>
        <v>B15.232</v>
      </c>
      <c r="C368" s="55"/>
      <c r="D368" s="66" t="s">
        <v>811</v>
      </c>
      <c r="E368" s="55" t="s">
        <v>158</v>
      </c>
      <c r="F368" s="90">
        <v>1</v>
      </c>
      <c r="G368" s="171"/>
      <c r="H368" s="90" t="str">
        <f t="shared" si="14"/>
        <v/>
      </c>
      <c r="I368" s="130"/>
      <c r="K368" s="2">
        <f>IF(E368="","",MAX($K$7:K367)+0.001)</f>
        <v>15.231999999999871</v>
      </c>
    </row>
    <row r="369" spans="2:11" ht="22" customHeight="1">
      <c r="B369" s="50" t="str">
        <f t="shared" si="8"/>
        <v/>
      </c>
      <c r="C369" s="55"/>
      <c r="D369" s="66"/>
      <c r="E369" s="55"/>
      <c r="F369" s="90"/>
      <c r="G369" s="90"/>
      <c r="H369" s="90" t="str">
        <f t="shared" si="14"/>
        <v/>
      </c>
      <c r="I369" s="130"/>
      <c r="K369" s="2" t="str">
        <f>IF(E369="","",MAX($K$7:K368)+0.001)</f>
        <v/>
      </c>
    </row>
    <row r="370" spans="2:11" ht="30">
      <c r="B370" s="50" t="str">
        <f t="shared" si="8"/>
        <v/>
      </c>
      <c r="C370" s="55"/>
      <c r="D370" s="87" t="s">
        <v>823</v>
      </c>
      <c r="E370" s="55"/>
      <c r="F370" s="90"/>
      <c r="G370" s="90"/>
      <c r="H370" s="90" t="str">
        <f t="shared" si="14"/>
        <v/>
      </c>
      <c r="I370" s="130"/>
      <c r="K370" s="2" t="str">
        <f>IF(E370="","",MAX($K$7:K369)+0.001)</f>
        <v/>
      </c>
    </row>
    <row r="371" spans="2:11" ht="22" customHeight="1">
      <c r="B371" s="50" t="str">
        <f t="shared" si="8"/>
        <v>B15.233</v>
      </c>
      <c r="C371" s="55"/>
      <c r="D371" s="89" t="s">
        <v>782</v>
      </c>
      <c r="E371" s="55" t="s">
        <v>200</v>
      </c>
      <c r="F371" s="90">
        <v>194</v>
      </c>
      <c r="G371" s="171"/>
      <c r="H371" s="90" t="str">
        <f t="shared" si="14"/>
        <v/>
      </c>
      <c r="I371" s="130"/>
      <c r="K371" s="2">
        <f>IF(E371="","",MAX($K$7:K370)+0.001)</f>
        <v>15.232999999999871</v>
      </c>
    </row>
    <row r="372" spans="2:11" ht="22" customHeight="1">
      <c r="B372" s="50" t="str">
        <f t="shared" si="8"/>
        <v>B15.234</v>
      </c>
      <c r="C372" s="55"/>
      <c r="D372" s="89" t="s">
        <v>783</v>
      </c>
      <c r="E372" s="55" t="s">
        <v>200</v>
      </c>
      <c r="F372" s="90">
        <v>410</v>
      </c>
      <c r="G372" s="171"/>
      <c r="H372" s="90" t="str">
        <f t="shared" si="14"/>
        <v/>
      </c>
      <c r="I372" s="130"/>
      <c r="K372" s="2">
        <f>IF(E372="","",MAX($K$7:K371)+0.001)</f>
        <v>15.23399999999987</v>
      </c>
    </row>
    <row r="373" spans="2:11" ht="22" customHeight="1">
      <c r="B373" s="50" t="str">
        <f t="shared" si="8"/>
        <v>B15.235</v>
      </c>
      <c r="C373" s="55"/>
      <c r="D373" s="89" t="s">
        <v>824</v>
      </c>
      <c r="E373" s="55" t="s">
        <v>200</v>
      </c>
      <c r="F373" s="90">
        <v>12</v>
      </c>
      <c r="G373" s="171"/>
      <c r="H373" s="90" t="str">
        <f t="shared" si="14"/>
        <v/>
      </c>
      <c r="I373" s="130"/>
      <c r="K373" s="2">
        <f>IF(E373="","",MAX($K$7:K372)+0.001)</f>
        <v>15.23499999999987</v>
      </c>
    </row>
    <row r="374" spans="2:11" ht="22" customHeight="1">
      <c r="B374" s="50" t="str">
        <f t="shared" si="8"/>
        <v>B15.236</v>
      </c>
      <c r="C374" s="55"/>
      <c r="D374" s="89" t="s">
        <v>784</v>
      </c>
      <c r="E374" s="55" t="s">
        <v>200</v>
      </c>
      <c r="F374" s="90">
        <v>454</v>
      </c>
      <c r="G374" s="171"/>
      <c r="H374" s="90" t="str">
        <f t="shared" si="14"/>
        <v/>
      </c>
      <c r="I374" s="130"/>
      <c r="K374" s="2">
        <f>IF(E374="","",MAX($K$7:K373)+0.001)</f>
        <v>15.235999999999869</v>
      </c>
    </row>
    <row r="375" spans="2:11" ht="22" customHeight="1">
      <c r="B375" s="50" t="str">
        <f t="shared" si="8"/>
        <v>B15.237</v>
      </c>
      <c r="C375" s="55"/>
      <c r="D375" s="89" t="s">
        <v>785</v>
      </c>
      <c r="E375" s="55" t="s">
        <v>200</v>
      </c>
      <c r="F375" s="90">
        <v>180</v>
      </c>
      <c r="G375" s="171"/>
      <c r="H375" s="90" t="str">
        <f t="shared" si="14"/>
        <v/>
      </c>
      <c r="I375" s="130"/>
      <c r="K375" s="2">
        <f>IF(E375="","",MAX($K$7:K374)+0.001)</f>
        <v>15.236999999999869</v>
      </c>
    </row>
    <row r="376" spans="2:11" ht="22" customHeight="1">
      <c r="B376" s="50" t="str">
        <f t="shared" si="8"/>
        <v>B15.238</v>
      </c>
      <c r="C376" s="55"/>
      <c r="D376" s="89" t="s">
        <v>786</v>
      </c>
      <c r="E376" s="55" t="s">
        <v>200</v>
      </c>
      <c r="F376" s="90">
        <v>368</v>
      </c>
      <c r="G376" s="171"/>
      <c r="H376" s="90" t="str">
        <f t="shared" si="14"/>
        <v/>
      </c>
      <c r="I376" s="130"/>
      <c r="K376" s="2">
        <f>IF(E376="","",MAX($K$7:K375)+0.001)</f>
        <v>15.237999999999868</v>
      </c>
    </row>
    <row r="377" spans="2:11" ht="22" customHeight="1">
      <c r="B377" s="50" t="str">
        <f t="shared" si="8"/>
        <v>B15.239</v>
      </c>
      <c r="C377" s="55"/>
      <c r="D377" s="89" t="s">
        <v>787</v>
      </c>
      <c r="E377" s="55" t="s">
        <v>200</v>
      </c>
      <c r="F377" s="90">
        <v>189</v>
      </c>
      <c r="G377" s="171"/>
      <c r="H377" s="90" t="str">
        <f t="shared" si="14"/>
        <v/>
      </c>
      <c r="I377" s="130"/>
      <c r="K377" s="2">
        <f>IF(E377="","",MAX($K$7:K376)+0.001)</f>
        <v>15.238999999999868</v>
      </c>
    </row>
    <row r="378" spans="2:11" ht="22" customHeight="1">
      <c r="B378" s="50" t="str">
        <f t="shared" si="8"/>
        <v>B15.240</v>
      </c>
      <c r="C378" s="55"/>
      <c r="D378" s="89" t="s">
        <v>788</v>
      </c>
      <c r="E378" s="55" t="s">
        <v>200</v>
      </c>
      <c r="F378" s="90">
        <v>11</v>
      </c>
      <c r="G378" s="171"/>
      <c r="H378" s="90" t="str">
        <f t="shared" si="14"/>
        <v/>
      </c>
      <c r="I378" s="130"/>
      <c r="K378" s="2">
        <f>IF(E378="","",MAX($K$7:K377)+0.001)</f>
        <v>15.239999999999867</v>
      </c>
    </row>
    <row r="379" spans="2:11" ht="22" customHeight="1">
      <c r="B379" s="50" t="str">
        <f t="shared" si="8"/>
        <v>B15.241</v>
      </c>
      <c r="C379" s="55"/>
      <c r="D379" s="89" t="s">
        <v>789</v>
      </c>
      <c r="E379" s="55" t="s">
        <v>200</v>
      </c>
      <c r="F379" s="90">
        <v>91</v>
      </c>
      <c r="G379" s="171"/>
      <c r="H379" s="90" t="str">
        <f t="shared" si="14"/>
        <v/>
      </c>
      <c r="I379" s="130"/>
      <c r="K379" s="2">
        <f>IF(E379="","",MAX($K$7:K378)+0.001)</f>
        <v>15.240999999999866</v>
      </c>
    </row>
    <row r="380" spans="2:11" ht="22" customHeight="1">
      <c r="B380" s="50" t="str">
        <f t="shared" si="8"/>
        <v>B15.242</v>
      </c>
      <c r="C380" s="55"/>
      <c r="D380" s="89" t="s">
        <v>790</v>
      </c>
      <c r="E380" s="55" t="s">
        <v>200</v>
      </c>
      <c r="F380" s="90">
        <v>55</v>
      </c>
      <c r="G380" s="171"/>
      <c r="H380" s="90" t="str">
        <f t="shared" si="14"/>
        <v/>
      </c>
      <c r="I380" s="130"/>
      <c r="K380" s="2">
        <f>IF(E380="","",MAX($K$7:K379)+0.001)</f>
        <v>15.241999999999866</v>
      </c>
    </row>
    <row r="381" spans="2:11" ht="22" customHeight="1">
      <c r="B381" s="50" t="str">
        <f t="shared" si="8"/>
        <v>B15.243</v>
      </c>
      <c r="C381" s="55"/>
      <c r="D381" s="89" t="s">
        <v>825</v>
      </c>
      <c r="E381" s="55" t="s">
        <v>200</v>
      </c>
      <c r="F381" s="90">
        <v>200</v>
      </c>
      <c r="G381" s="171"/>
      <c r="H381" s="90" t="str">
        <f t="shared" si="14"/>
        <v/>
      </c>
      <c r="I381" s="130"/>
      <c r="K381" s="2">
        <f>IF(E381="","",MAX($K$7:K380)+0.001)</f>
        <v>15.242999999999865</v>
      </c>
    </row>
    <row r="382" spans="2:11" ht="22" customHeight="1">
      <c r="B382" s="50" t="str">
        <f t="shared" si="8"/>
        <v>B15.244</v>
      </c>
      <c r="C382" s="55"/>
      <c r="D382" s="89" t="s">
        <v>791</v>
      </c>
      <c r="E382" s="55" t="s">
        <v>200</v>
      </c>
      <c r="F382" s="90">
        <v>144</v>
      </c>
      <c r="G382" s="171"/>
      <c r="H382" s="90" t="str">
        <f t="shared" si="14"/>
        <v/>
      </c>
      <c r="I382" s="130"/>
      <c r="K382" s="2">
        <f>IF(E382="","",MAX($K$7:K381)+0.001)</f>
        <v>15.243999999999865</v>
      </c>
    </row>
    <row r="383" spans="2:11" ht="22" customHeight="1">
      <c r="B383" s="50" t="str">
        <f t="shared" si="8"/>
        <v>B15.245</v>
      </c>
      <c r="C383" s="55"/>
      <c r="D383" s="89" t="s">
        <v>826</v>
      </c>
      <c r="E383" s="55" t="s">
        <v>200</v>
      </c>
      <c r="F383" s="90">
        <v>400</v>
      </c>
      <c r="G383" s="171"/>
      <c r="H383" s="90" t="str">
        <f t="shared" si="14"/>
        <v/>
      </c>
      <c r="I383" s="130"/>
      <c r="K383" s="2">
        <f>IF(E383="","",MAX($K$7:K382)+0.001)</f>
        <v>15.244999999999864</v>
      </c>
    </row>
    <row r="384" spans="2:11" ht="22" customHeight="1">
      <c r="B384" s="50" t="str">
        <f t="shared" si="8"/>
        <v>B15.246</v>
      </c>
      <c r="C384" s="55"/>
      <c r="D384" s="89" t="s">
        <v>792</v>
      </c>
      <c r="E384" s="55" t="s">
        <v>200</v>
      </c>
      <c r="F384" s="90">
        <v>13</v>
      </c>
      <c r="G384" s="171"/>
      <c r="H384" s="90" t="str">
        <f t="shared" si="14"/>
        <v/>
      </c>
      <c r="I384" s="130"/>
      <c r="K384" s="2">
        <f>IF(E384="","",MAX($K$7:K383)+0.001)</f>
        <v>15.245999999999864</v>
      </c>
    </row>
    <row r="385" spans="2:11" ht="22" customHeight="1">
      <c r="B385" s="50" t="str">
        <f t="shared" si="8"/>
        <v>B15.247</v>
      </c>
      <c r="C385" s="55"/>
      <c r="D385" s="89" t="s">
        <v>827</v>
      </c>
      <c r="E385" s="55" t="s">
        <v>200</v>
      </c>
      <c r="F385" s="90">
        <v>20</v>
      </c>
      <c r="G385" s="171"/>
      <c r="H385" s="90" t="str">
        <f t="shared" si="14"/>
        <v/>
      </c>
      <c r="I385" s="130"/>
      <c r="K385" s="2">
        <f>IF(E385="","",MAX($K$7:K384)+0.001)</f>
        <v>15.246999999999863</v>
      </c>
    </row>
    <row r="386" spans="2:11" ht="22" customHeight="1">
      <c r="B386" s="50" t="str">
        <f t="shared" si="8"/>
        <v>B15.248</v>
      </c>
      <c r="C386" s="55"/>
      <c r="D386" s="66" t="s">
        <v>793</v>
      </c>
      <c r="E386" s="55" t="s">
        <v>200</v>
      </c>
      <c r="F386" s="90">
        <v>27</v>
      </c>
      <c r="G386" s="171"/>
      <c r="H386" s="90" t="str">
        <f t="shared" si="14"/>
        <v/>
      </c>
      <c r="I386" s="130"/>
      <c r="K386" s="2">
        <f>IF(E386="","",MAX($K$7:K385)+0.001)</f>
        <v>15.247999999999863</v>
      </c>
    </row>
    <row r="387" spans="2:11" ht="22" customHeight="1">
      <c r="B387" s="50" t="str">
        <f>IF(K387="","","B"&amp;TEXT(ROUND(K387,3),"0.000"))</f>
        <v>B15.249</v>
      </c>
      <c r="C387" s="55"/>
      <c r="D387" s="66" t="s">
        <v>794</v>
      </c>
      <c r="E387" s="55" t="s">
        <v>200</v>
      </c>
      <c r="F387" s="90">
        <v>25</v>
      </c>
      <c r="G387" s="171"/>
      <c r="H387" s="90" t="str">
        <f t="shared" si="14"/>
        <v/>
      </c>
      <c r="I387" s="130"/>
      <c r="K387" s="2">
        <f>IF(E387="","",MAX($K$7:K386)+0.001)</f>
        <v>15.248999999999862</v>
      </c>
    </row>
    <row r="388" spans="2:11" ht="22" customHeight="1">
      <c r="B388" s="50" t="str">
        <f>IF(K388="","","B"&amp;TEXT(ROUND(K388,3),"0.000"))</f>
        <v>B15.250</v>
      </c>
      <c r="C388" s="55"/>
      <c r="D388" s="66" t="s">
        <v>828</v>
      </c>
      <c r="E388" s="55" t="s">
        <v>200</v>
      </c>
      <c r="F388" s="90">
        <v>6</v>
      </c>
      <c r="G388" s="171"/>
      <c r="H388" s="90" t="str">
        <f t="shared" si="14"/>
        <v/>
      </c>
      <c r="I388" s="130"/>
      <c r="K388" s="2">
        <f>IF(E388="","",MAX($K$7:K387)+0.001)</f>
        <v>15.249999999999861</v>
      </c>
    </row>
    <row r="389" spans="2:11" ht="22" customHeight="1">
      <c r="B389" s="50" t="str">
        <f>IF(K389="","","B"&amp;TEXT(ROUND(K389,3),"0.000"))</f>
        <v>B15.251</v>
      </c>
      <c r="C389" s="55"/>
      <c r="D389" s="66" t="s">
        <v>795</v>
      </c>
      <c r="E389" s="55" t="s">
        <v>200</v>
      </c>
      <c r="F389" s="90">
        <v>19</v>
      </c>
      <c r="G389" s="171"/>
      <c r="H389" s="90" t="str">
        <f t="shared" si="14"/>
        <v/>
      </c>
      <c r="I389" s="130"/>
      <c r="K389" s="2">
        <f>IF(E389="","",MAX($K$7:K388)+0.001)</f>
        <v>15.250999999999861</v>
      </c>
    </row>
    <row r="390" spans="2:11" ht="22" customHeight="1">
      <c r="B390" s="50" t="str">
        <f>IF(K390="","","B"&amp;TEXT(ROUND(K390,3),"0.000"))</f>
        <v>B15.252</v>
      </c>
      <c r="C390" s="55"/>
      <c r="D390" s="66" t="s">
        <v>829</v>
      </c>
      <c r="E390" s="55" t="s">
        <v>200</v>
      </c>
      <c r="F390" s="90">
        <v>70</v>
      </c>
      <c r="G390" s="171"/>
      <c r="H390" s="90" t="str">
        <f>IF($F390="-","Rate Only",IF($G390="","",ROUNDUP($F390*$G390,2)))</f>
        <v/>
      </c>
      <c r="I390" s="130"/>
      <c r="K390" s="2">
        <f>IF(E390="","",MAX($K$7:K389)+0.001)</f>
        <v>15.25199999999986</v>
      </c>
    </row>
    <row r="391" spans="2:11" ht="5" customHeight="1">
      <c r="B391" s="50"/>
      <c r="C391" s="55"/>
      <c r="D391" s="66"/>
      <c r="E391" s="55"/>
      <c r="F391" s="90"/>
      <c r="G391" s="171"/>
      <c r="H391" s="90" t="str">
        <f t="shared" si="14"/>
        <v/>
      </c>
      <c r="I391" s="130"/>
      <c r="K391" s="2" t="str">
        <f>IF(E391="","",MAX($K$7:K390)+0.001)</f>
        <v/>
      </c>
    </row>
    <row r="392" spans="2:11" ht="25" customHeight="1">
      <c r="B392" s="368" t="s">
        <v>62</v>
      </c>
      <c r="C392" s="368"/>
      <c r="D392" s="368"/>
      <c r="E392" s="368"/>
      <c r="F392" s="368"/>
      <c r="G392" s="368"/>
      <c r="H392" s="95">
        <f>SUM(H344:H390)</f>
        <v>0</v>
      </c>
      <c r="I392" s="115"/>
      <c r="K392" s="2" t="str">
        <f>IF(E392="","",MAX($K$7:K391)+0.001)</f>
        <v/>
      </c>
    </row>
    <row r="393" spans="2:11" ht="25" customHeight="1">
      <c r="B393" s="45" t="s">
        <v>226</v>
      </c>
      <c r="C393" s="45" t="s">
        <v>2</v>
      </c>
      <c r="D393" s="45" t="s">
        <v>3</v>
      </c>
      <c r="E393" s="46" t="s">
        <v>4</v>
      </c>
      <c r="F393" s="95" t="s">
        <v>5</v>
      </c>
      <c r="G393" s="47" t="s">
        <v>6</v>
      </c>
      <c r="H393" s="47" t="s">
        <v>7</v>
      </c>
      <c r="I393" s="49"/>
      <c r="K393" s="2"/>
    </row>
    <row r="394" spans="2:11" ht="25" customHeight="1">
      <c r="B394" s="368" t="s">
        <v>64</v>
      </c>
      <c r="C394" s="368"/>
      <c r="D394" s="368"/>
      <c r="E394" s="368"/>
      <c r="F394" s="368"/>
      <c r="G394" s="368"/>
      <c r="H394" s="47">
        <f>H392</f>
        <v>0</v>
      </c>
      <c r="I394" s="116"/>
      <c r="K394" s="2" t="str">
        <f>IF(E394="","",MAX($K$7:K393)+0.001)</f>
        <v/>
      </c>
    </row>
    <row r="395" spans="2:11" ht="10" customHeight="1">
      <c r="B395" s="50" t="str">
        <f>IF(K395="","","B"&amp;TEXT(ROUND(K395,3),"0.000"))</f>
        <v/>
      </c>
      <c r="C395" s="55"/>
      <c r="D395" s="66"/>
      <c r="E395" s="55"/>
      <c r="F395" s="90"/>
      <c r="G395" s="90"/>
      <c r="H395" s="90" t="str">
        <f t="shared" ref="H395:H446" si="15">IF($F395="-","Rate Only",IF($G395="","",ROUNDUP($F395*$G395,2)))</f>
        <v/>
      </c>
      <c r="K395" s="2" t="str">
        <f>IF(E395="","",MAX($K$7:K394)+0.001)</f>
        <v/>
      </c>
    </row>
    <row r="396" spans="2:11" ht="45">
      <c r="B396" s="50" t="str">
        <f t="shared" si="8"/>
        <v/>
      </c>
      <c r="C396" s="55" t="s">
        <v>190</v>
      </c>
      <c r="D396" s="87" t="s">
        <v>830</v>
      </c>
      <c r="E396" s="55"/>
      <c r="F396" s="90"/>
      <c r="G396" s="90"/>
      <c r="H396" s="90" t="str">
        <f t="shared" si="15"/>
        <v/>
      </c>
      <c r="I396" s="130"/>
      <c r="K396" s="2" t="str">
        <f>IF(E396="","",MAX($K$7:K395)+0.001)</f>
        <v/>
      </c>
    </row>
    <row r="397" spans="2:11" ht="20" customHeight="1">
      <c r="B397" s="50" t="str">
        <f t="shared" si="8"/>
        <v/>
      </c>
      <c r="C397" s="55"/>
      <c r="D397" s="87" t="s">
        <v>796</v>
      </c>
      <c r="E397" s="55"/>
      <c r="F397" s="90"/>
      <c r="G397" s="90"/>
      <c r="H397" s="90" t="str">
        <f t="shared" si="15"/>
        <v/>
      </c>
      <c r="I397" s="130"/>
      <c r="K397" s="2" t="str">
        <f>IF(E397="","",MAX($K$7:K396)+0.001)</f>
        <v/>
      </c>
    </row>
    <row r="398" spans="2:11" ht="20" customHeight="1">
      <c r="B398" s="50" t="str">
        <f t="shared" si="8"/>
        <v>B15.253</v>
      </c>
      <c r="C398" s="55"/>
      <c r="D398" s="66" t="s">
        <v>797</v>
      </c>
      <c r="E398" s="55" t="s">
        <v>158</v>
      </c>
      <c r="F398" s="90">
        <v>1</v>
      </c>
      <c r="G398" s="171"/>
      <c r="H398" s="90" t="str">
        <f t="shared" si="15"/>
        <v/>
      </c>
      <c r="I398" s="130"/>
      <c r="K398" s="2">
        <f>IF(E398="","",MAX($K$7:K397)+0.001)</f>
        <v>15.25299999999986</v>
      </c>
    </row>
    <row r="399" spans="2:11" ht="20" customHeight="1">
      <c r="B399" s="50" t="str">
        <f t="shared" si="8"/>
        <v>B15.254</v>
      </c>
      <c r="C399" s="55"/>
      <c r="D399" s="66" t="s">
        <v>798</v>
      </c>
      <c r="E399" s="55" t="s">
        <v>158</v>
      </c>
      <c r="F399" s="90">
        <v>1</v>
      </c>
      <c r="G399" s="171"/>
      <c r="H399" s="90" t="str">
        <f t="shared" si="15"/>
        <v/>
      </c>
      <c r="I399" s="130"/>
      <c r="K399" s="2">
        <f>IF(E399="","",MAX($K$7:K398)+0.001)</f>
        <v>15.253999999999859</v>
      </c>
    </row>
    <row r="400" spans="2:11" ht="20" customHeight="1">
      <c r="B400" s="50" t="str">
        <f t="shared" si="8"/>
        <v>B15.255</v>
      </c>
      <c r="C400" s="55"/>
      <c r="D400" s="66" t="s">
        <v>799</v>
      </c>
      <c r="E400" s="55" t="s">
        <v>158</v>
      </c>
      <c r="F400" s="90">
        <v>1</v>
      </c>
      <c r="G400" s="171"/>
      <c r="H400" s="90" t="str">
        <f t="shared" si="15"/>
        <v/>
      </c>
      <c r="I400" s="130"/>
      <c r="K400" s="2">
        <f>IF(E400="","",MAX($K$7:K399)+0.001)</f>
        <v>15.254999999999859</v>
      </c>
    </row>
    <row r="401" spans="2:11" ht="20" customHeight="1">
      <c r="B401" s="50" t="str">
        <f t="shared" si="8"/>
        <v>B15.256</v>
      </c>
      <c r="C401" s="55"/>
      <c r="D401" s="66" t="s">
        <v>800</v>
      </c>
      <c r="E401" s="55" t="s">
        <v>158</v>
      </c>
      <c r="F401" s="90">
        <v>1</v>
      </c>
      <c r="G401" s="171"/>
      <c r="H401" s="90" t="str">
        <f t="shared" si="15"/>
        <v/>
      </c>
      <c r="I401" s="130"/>
      <c r="K401" s="2">
        <f>IF(E401="","",MAX($K$7:K400)+0.001)</f>
        <v>15.255999999999858</v>
      </c>
    </row>
    <row r="402" spans="2:11" ht="20" customHeight="1">
      <c r="B402" s="50" t="str">
        <f t="shared" si="8"/>
        <v>B15.257</v>
      </c>
      <c r="C402" s="55"/>
      <c r="D402" s="66" t="s">
        <v>831</v>
      </c>
      <c r="E402" s="55" t="s">
        <v>158</v>
      </c>
      <c r="F402" s="90">
        <v>1</v>
      </c>
      <c r="G402" s="171"/>
      <c r="H402" s="90" t="str">
        <f t="shared" si="15"/>
        <v/>
      </c>
      <c r="I402" s="130"/>
      <c r="K402" s="2">
        <f>IF(E402="","",MAX($K$7:K401)+0.001)</f>
        <v>15.256999999999858</v>
      </c>
    </row>
    <row r="403" spans="2:11" ht="20" customHeight="1">
      <c r="B403" s="50" t="str">
        <f t="shared" si="8"/>
        <v>B15.258</v>
      </c>
      <c r="C403" s="55"/>
      <c r="D403" s="66" t="s">
        <v>801</v>
      </c>
      <c r="E403" s="55" t="s">
        <v>158</v>
      </c>
      <c r="F403" s="90">
        <v>1</v>
      </c>
      <c r="G403" s="171"/>
      <c r="H403" s="90" t="str">
        <f t="shared" si="15"/>
        <v/>
      </c>
      <c r="I403" s="130"/>
      <c r="K403" s="2">
        <f>IF(E403="","",MAX($K$7:K402)+0.001)</f>
        <v>15.257999999999857</v>
      </c>
    </row>
    <row r="404" spans="2:11" ht="20" customHeight="1">
      <c r="B404" s="50" t="str">
        <f t="shared" si="8"/>
        <v>B15.259</v>
      </c>
      <c r="C404" s="55"/>
      <c r="D404" s="66" t="s">
        <v>832</v>
      </c>
      <c r="E404" s="55" t="s">
        <v>158</v>
      </c>
      <c r="F404" s="90">
        <v>1</v>
      </c>
      <c r="G404" s="171"/>
      <c r="H404" s="90" t="str">
        <f t="shared" si="15"/>
        <v/>
      </c>
      <c r="I404" s="130"/>
      <c r="K404" s="2">
        <f>IF(E404="","",MAX($K$7:K403)+0.001)</f>
        <v>15.258999999999856</v>
      </c>
    </row>
    <row r="405" spans="2:11" ht="20" customHeight="1">
      <c r="B405" s="50" t="str">
        <f t="shared" si="8"/>
        <v>B15.260</v>
      </c>
      <c r="C405" s="55"/>
      <c r="D405" s="66" t="s">
        <v>802</v>
      </c>
      <c r="E405" s="55" t="s">
        <v>158</v>
      </c>
      <c r="F405" s="90">
        <v>1</v>
      </c>
      <c r="G405" s="171"/>
      <c r="H405" s="90" t="str">
        <f t="shared" si="15"/>
        <v/>
      </c>
      <c r="I405" s="130"/>
      <c r="K405" s="2">
        <f>IF(E405="","",MAX($K$7:K404)+0.001)</f>
        <v>15.259999999999856</v>
      </c>
    </row>
    <row r="406" spans="2:11" ht="20" customHeight="1">
      <c r="B406" s="50" t="str">
        <f t="shared" si="8"/>
        <v>B15.261</v>
      </c>
      <c r="C406" s="55"/>
      <c r="D406" s="66" t="s">
        <v>833</v>
      </c>
      <c r="E406" s="55" t="s">
        <v>158</v>
      </c>
      <c r="F406" s="90">
        <v>1</v>
      </c>
      <c r="G406" s="171"/>
      <c r="H406" s="90" t="str">
        <f t="shared" si="15"/>
        <v/>
      </c>
      <c r="I406" s="130"/>
      <c r="K406" s="2">
        <f>IF(E406="","",MAX($K$7:K405)+0.001)</f>
        <v>15.260999999999855</v>
      </c>
    </row>
    <row r="407" spans="2:11" ht="20" customHeight="1">
      <c r="B407" s="50" t="str">
        <f t="shared" si="8"/>
        <v>B15.262</v>
      </c>
      <c r="C407" s="55"/>
      <c r="D407" s="66" t="s">
        <v>803</v>
      </c>
      <c r="E407" s="55" t="s">
        <v>158</v>
      </c>
      <c r="F407" s="90">
        <v>1</v>
      </c>
      <c r="G407" s="171"/>
      <c r="H407" s="90" t="str">
        <f t="shared" si="15"/>
        <v/>
      </c>
      <c r="I407" s="130"/>
      <c r="K407" s="2">
        <f>IF(E407="","",MAX($K$7:K406)+0.001)</f>
        <v>15.261999999999855</v>
      </c>
    </row>
    <row r="408" spans="2:11" ht="20" customHeight="1">
      <c r="B408" s="50" t="str">
        <f t="shared" si="8"/>
        <v>B15.263</v>
      </c>
      <c r="C408" s="55"/>
      <c r="D408" s="66" t="s">
        <v>834</v>
      </c>
      <c r="E408" s="55" t="s">
        <v>158</v>
      </c>
      <c r="F408" s="90">
        <v>1</v>
      </c>
      <c r="G408" s="171"/>
      <c r="H408" s="90" t="str">
        <f t="shared" si="15"/>
        <v/>
      </c>
      <c r="I408" s="130"/>
      <c r="K408" s="2">
        <f>IF(E408="","",MAX($K$7:K407)+0.001)</f>
        <v>15.262999999999854</v>
      </c>
    </row>
    <row r="409" spans="2:11" ht="20" customHeight="1">
      <c r="B409" s="50" t="str">
        <f t="shared" si="8"/>
        <v>B15.264</v>
      </c>
      <c r="C409" s="55"/>
      <c r="D409" s="66" t="s">
        <v>804</v>
      </c>
      <c r="E409" s="55" t="s">
        <v>158</v>
      </c>
      <c r="F409" s="90">
        <v>4</v>
      </c>
      <c r="G409" s="171"/>
      <c r="H409" s="90" t="str">
        <f t="shared" si="15"/>
        <v/>
      </c>
      <c r="I409" s="130"/>
      <c r="K409" s="2">
        <f>IF(E409="","",MAX($K$7:K408)+0.001)</f>
        <v>15.263999999999854</v>
      </c>
    </row>
    <row r="410" spans="2:11" ht="20" customHeight="1">
      <c r="B410" s="50" t="str">
        <f t="shared" si="8"/>
        <v>B15.265</v>
      </c>
      <c r="C410" s="55"/>
      <c r="D410" s="66" t="s">
        <v>835</v>
      </c>
      <c r="E410" s="55" t="s">
        <v>158</v>
      </c>
      <c r="F410" s="90">
        <v>1</v>
      </c>
      <c r="G410" s="171"/>
      <c r="H410" s="90" t="str">
        <f t="shared" si="15"/>
        <v/>
      </c>
      <c r="I410" s="130"/>
      <c r="K410" s="2">
        <f>IF(E410="","",MAX($K$7:K409)+0.001)</f>
        <v>15.264999999999853</v>
      </c>
    </row>
    <row r="411" spans="2:11" ht="20" customHeight="1">
      <c r="B411" s="50" t="str">
        <f t="shared" si="8"/>
        <v>B15.266</v>
      </c>
      <c r="C411" s="55"/>
      <c r="D411" s="66" t="s">
        <v>805</v>
      </c>
      <c r="E411" s="55" t="s">
        <v>158</v>
      </c>
      <c r="F411" s="90">
        <v>1</v>
      </c>
      <c r="G411" s="171"/>
      <c r="H411" s="90" t="str">
        <f t="shared" si="15"/>
        <v/>
      </c>
      <c r="I411" s="130"/>
      <c r="K411" s="2">
        <f>IF(E411="","",MAX($K$7:K410)+0.001)</f>
        <v>15.265999999999853</v>
      </c>
    </row>
    <row r="412" spans="2:11" ht="20" customHeight="1">
      <c r="B412" s="50" t="str">
        <f t="shared" si="8"/>
        <v>B15.267</v>
      </c>
      <c r="C412" s="55"/>
      <c r="D412" s="66" t="s">
        <v>836</v>
      </c>
      <c r="E412" s="55" t="s">
        <v>158</v>
      </c>
      <c r="F412" s="90">
        <v>4</v>
      </c>
      <c r="G412" s="171"/>
      <c r="H412" s="90" t="str">
        <f t="shared" si="15"/>
        <v/>
      </c>
      <c r="I412" s="130"/>
      <c r="K412" s="2">
        <f>IF(E412="","",MAX($K$7:K411)+0.001)</f>
        <v>15.266999999999852</v>
      </c>
    </row>
    <row r="413" spans="2:11" ht="20" customHeight="1">
      <c r="B413" s="50" t="str">
        <f t="shared" si="8"/>
        <v>B15.268</v>
      </c>
      <c r="C413" s="55"/>
      <c r="D413" s="66" t="s">
        <v>806</v>
      </c>
      <c r="E413" s="55" t="s">
        <v>158</v>
      </c>
      <c r="F413" s="90">
        <v>1</v>
      </c>
      <c r="G413" s="171"/>
      <c r="H413" s="90" t="str">
        <f t="shared" si="15"/>
        <v/>
      </c>
      <c r="I413" s="130"/>
      <c r="K413" s="2">
        <f>IF(E413="","",MAX($K$7:K412)+0.001)</f>
        <v>15.267999999999851</v>
      </c>
    </row>
    <row r="414" spans="2:11" ht="20" customHeight="1">
      <c r="B414" s="50" t="str">
        <f t="shared" si="8"/>
        <v>B15.269</v>
      </c>
      <c r="C414" s="55"/>
      <c r="D414" s="66" t="s">
        <v>837</v>
      </c>
      <c r="E414" s="55" t="s">
        <v>158</v>
      </c>
      <c r="F414" s="90">
        <v>1</v>
      </c>
      <c r="G414" s="171"/>
      <c r="H414" s="90" t="str">
        <f t="shared" si="15"/>
        <v/>
      </c>
      <c r="I414" s="130"/>
      <c r="K414" s="2">
        <f>IF(E414="","",MAX($K$7:K413)+0.001)</f>
        <v>15.268999999999851</v>
      </c>
    </row>
    <row r="415" spans="2:11" ht="20" customHeight="1">
      <c r="B415" s="50" t="str">
        <f t="shared" si="8"/>
        <v/>
      </c>
      <c r="C415" s="55"/>
      <c r="D415" s="66"/>
      <c r="E415" s="55"/>
      <c r="F415" s="90"/>
      <c r="G415" s="90"/>
      <c r="H415" s="90" t="str">
        <f t="shared" si="15"/>
        <v/>
      </c>
      <c r="I415" s="130"/>
      <c r="K415" s="2" t="str">
        <f>IF(E415="","",MAX($K$7:K414)+0.001)</f>
        <v/>
      </c>
    </row>
    <row r="416" spans="2:11" ht="20" customHeight="1">
      <c r="B416" s="50" t="str">
        <f t="shared" si="8"/>
        <v/>
      </c>
      <c r="C416" s="55"/>
      <c r="D416" s="87" t="s">
        <v>807</v>
      </c>
      <c r="E416" s="55"/>
      <c r="F416" s="90"/>
      <c r="G416" s="90"/>
      <c r="H416" s="90" t="str">
        <f t="shared" si="15"/>
        <v/>
      </c>
      <c r="I416" s="130"/>
      <c r="K416" s="2" t="str">
        <f>IF(E416="","",MAX($K$7:K415)+0.001)</f>
        <v/>
      </c>
    </row>
    <row r="417" spans="2:11" ht="20" customHeight="1">
      <c r="B417" s="50" t="str">
        <f t="shared" si="8"/>
        <v>B15.270</v>
      </c>
      <c r="C417" s="55"/>
      <c r="D417" s="66" t="s">
        <v>805</v>
      </c>
      <c r="E417" s="55" t="s">
        <v>158</v>
      </c>
      <c r="F417" s="90">
        <v>1</v>
      </c>
      <c r="G417" s="171"/>
      <c r="H417" s="90" t="str">
        <f t="shared" si="15"/>
        <v/>
      </c>
      <c r="I417" s="130"/>
      <c r="K417" s="2">
        <f>IF(E417="","",MAX($K$7:K416)+0.001)</f>
        <v>15.26999999999985</v>
      </c>
    </row>
    <row r="418" spans="2:11" ht="20" customHeight="1">
      <c r="B418" s="50" t="str">
        <f t="shared" si="8"/>
        <v>B15.271</v>
      </c>
      <c r="C418" s="55"/>
      <c r="D418" s="66" t="s">
        <v>836</v>
      </c>
      <c r="E418" s="55" t="s">
        <v>158</v>
      </c>
      <c r="F418" s="90">
        <v>4</v>
      </c>
      <c r="G418" s="171"/>
      <c r="H418" s="90" t="str">
        <f t="shared" si="15"/>
        <v/>
      </c>
      <c r="I418" s="130"/>
      <c r="K418" s="2">
        <f>IF(E418="","",MAX($K$7:K417)+0.001)</f>
        <v>15.27099999999985</v>
      </c>
    </row>
    <row r="419" spans="2:11" ht="20" customHeight="1">
      <c r="B419" s="50" t="str">
        <f t="shared" si="8"/>
        <v/>
      </c>
      <c r="C419" s="55"/>
      <c r="D419" s="66"/>
      <c r="E419" s="55"/>
      <c r="F419" s="90"/>
      <c r="G419" s="90"/>
      <c r="H419" s="90" t="str">
        <f t="shared" si="15"/>
        <v/>
      </c>
      <c r="I419" s="130"/>
      <c r="K419" s="2" t="str">
        <f>IF(E419="","",MAX($K$7:K418)+0.001)</f>
        <v/>
      </c>
    </row>
    <row r="420" spans="2:11" ht="20" customHeight="1">
      <c r="B420" s="50" t="str">
        <f t="shared" si="8"/>
        <v/>
      </c>
      <c r="C420" s="55"/>
      <c r="D420" s="87" t="s">
        <v>808</v>
      </c>
      <c r="E420" s="55"/>
      <c r="F420" s="90"/>
      <c r="G420" s="90"/>
      <c r="H420" s="90" t="str">
        <f t="shared" si="15"/>
        <v/>
      </c>
      <c r="I420" s="130"/>
      <c r="K420" s="2" t="str">
        <f>IF(E420="","",MAX($K$7:K419)+0.001)</f>
        <v/>
      </c>
    </row>
    <row r="421" spans="2:11" ht="20" customHeight="1">
      <c r="B421" s="50" t="str">
        <f t="shared" si="8"/>
        <v>B15.272</v>
      </c>
      <c r="C421" s="55"/>
      <c r="D421" s="66" t="s">
        <v>797</v>
      </c>
      <c r="E421" s="55" t="s">
        <v>158</v>
      </c>
      <c r="F421" s="90">
        <v>1</v>
      </c>
      <c r="G421" s="171"/>
      <c r="H421" s="90" t="str">
        <f t="shared" si="15"/>
        <v/>
      </c>
      <c r="I421" s="130"/>
      <c r="K421" s="2">
        <f>IF(E421="","",MAX($K$7:K420)+0.001)</f>
        <v>15.271999999999849</v>
      </c>
    </row>
    <row r="422" spans="2:11" ht="20" customHeight="1">
      <c r="B422" s="50" t="str">
        <f t="shared" si="8"/>
        <v>B15.273</v>
      </c>
      <c r="C422" s="55"/>
      <c r="D422" s="66" t="s">
        <v>798</v>
      </c>
      <c r="E422" s="55" t="s">
        <v>158</v>
      </c>
      <c r="F422" s="90">
        <v>1</v>
      </c>
      <c r="G422" s="171"/>
      <c r="H422" s="90" t="str">
        <f t="shared" si="15"/>
        <v/>
      </c>
      <c r="I422" s="130"/>
      <c r="K422" s="2">
        <f>IF(E422="","",MAX($K$7:K421)+0.001)</f>
        <v>15.272999999999849</v>
      </c>
    </row>
    <row r="423" spans="2:11" ht="20" customHeight="1">
      <c r="B423" s="50" t="str">
        <f t="shared" si="8"/>
        <v>B15.274</v>
      </c>
      <c r="C423" s="55"/>
      <c r="D423" s="66" t="s">
        <v>799</v>
      </c>
      <c r="E423" s="55" t="s">
        <v>158</v>
      </c>
      <c r="F423" s="90">
        <v>1</v>
      </c>
      <c r="G423" s="171"/>
      <c r="H423" s="90" t="str">
        <f t="shared" si="15"/>
        <v/>
      </c>
      <c r="I423" s="130"/>
      <c r="K423" s="2">
        <f>IF(E423="","",MAX($K$7:K422)+0.001)</f>
        <v>15.273999999999848</v>
      </c>
    </row>
    <row r="424" spans="2:11" ht="20" customHeight="1">
      <c r="B424" s="50" t="str">
        <f t="shared" si="8"/>
        <v>B15.275</v>
      </c>
      <c r="C424" s="55"/>
      <c r="D424" s="66" t="s">
        <v>800</v>
      </c>
      <c r="E424" s="55" t="s">
        <v>158</v>
      </c>
      <c r="F424" s="90">
        <v>1</v>
      </c>
      <c r="G424" s="171"/>
      <c r="H424" s="90" t="str">
        <f t="shared" si="15"/>
        <v/>
      </c>
      <c r="I424" s="130"/>
      <c r="K424" s="2">
        <f>IF(E424="","",MAX($K$7:K423)+0.001)</f>
        <v>15.274999999999848</v>
      </c>
    </row>
    <row r="425" spans="2:11" ht="20" customHeight="1">
      <c r="B425" s="50" t="str">
        <f t="shared" si="8"/>
        <v>B15.276</v>
      </c>
      <c r="C425" s="55"/>
      <c r="D425" s="66" t="s">
        <v>831</v>
      </c>
      <c r="E425" s="55" t="s">
        <v>158</v>
      </c>
      <c r="F425" s="90">
        <v>1</v>
      </c>
      <c r="G425" s="171"/>
      <c r="H425" s="90" t="str">
        <f t="shared" si="15"/>
        <v/>
      </c>
      <c r="I425" s="130"/>
      <c r="K425" s="2">
        <f>IF(E425="","",MAX($K$7:K424)+0.001)</f>
        <v>15.275999999999847</v>
      </c>
    </row>
    <row r="426" spans="2:11" ht="20" customHeight="1">
      <c r="B426" s="50" t="str">
        <f t="shared" si="8"/>
        <v>B15.277</v>
      </c>
      <c r="C426" s="55"/>
      <c r="D426" s="66" t="s">
        <v>801</v>
      </c>
      <c r="E426" s="55" t="s">
        <v>158</v>
      </c>
      <c r="F426" s="90">
        <v>1</v>
      </c>
      <c r="G426" s="171"/>
      <c r="H426" s="90" t="str">
        <f t="shared" si="15"/>
        <v/>
      </c>
      <c r="I426" s="130"/>
      <c r="K426" s="2">
        <f>IF(E426="","",MAX($K$7:K425)+0.001)</f>
        <v>15.276999999999846</v>
      </c>
    </row>
    <row r="427" spans="2:11" ht="20" customHeight="1">
      <c r="B427" s="50" t="str">
        <f t="shared" si="8"/>
        <v>B15.278</v>
      </c>
      <c r="C427" s="55"/>
      <c r="D427" s="66" t="s">
        <v>832</v>
      </c>
      <c r="E427" s="55" t="s">
        <v>158</v>
      </c>
      <c r="F427" s="90">
        <v>1</v>
      </c>
      <c r="G427" s="171"/>
      <c r="H427" s="90" t="str">
        <f t="shared" si="15"/>
        <v/>
      </c>
      <c r="I427" s="130"/>
      <c r="K427" s="2">
        <f>IF(E427="","",MAX($K$7:K426)+0.001)</f>
        <v>15.277999999999846</v>
      </c>
    </row>
    <row r="428" spans="2:11" ht="20" customHeight="1">
      <c r="B428" s="50" t="str">
        <f t="shared" si="8"/>
        <v>B15.279</v>
      </c>
      <c r="C428" s="55"/>
      <c r="D428" s="66" t="s">
        <v>802</v>
      </c>
      <c r="E428" s="55" t="s">
        <v>158</v>
      </c>
      <c r="F428" s="90">
        <v>1</v>
      </c>
      <c r="G428" s="171"/>
      <c r="H428" s="90" t="str">
        <f t="shared" si="15"/>
        <v/>
      </c>
      <c r="I428" s="130"/>
      <c r="K428" s="2">
        <f>IF(E428="","",MAX($K$7:K427)+0.001)</f>
        <v>15.278999999999845</v>
      </c>
    </row>
    <row r="429" spans="2:11" ht="20" customHeight="1">
      <c r="B429" s="50" t="str">
        <f t="shared" si="8"/>
        <v>B15.280</v>
      </c>
      <c r="C429" s="55"/>
      <c r="D429" s="66" t="s">
        <v>833</v>
      </c>
      <c r="E429" s="55" t="s">
        <v>158</v>
      </c>
      <c r="F429" s="90">
        <v>1</v>
      </c>
      <c r="G429" s="171"/>
      <c r="H429" s="90" t="str">
        <f t="shared" si="15"/>
        <v/>
      </c>
      <c r="I429" s="130"/>
      <c r="K429" s="2">
        <f>IF(E429="","",MAX($K$7:K428)+0.001)</f>
        <v>15.279999999999845</v>
      </c>
    </row>
    <row r="430" spans="2:11" ht="20" customHeight="1">
      <c r="B430" s="50" t="str">
        <f t="shared" si="8"/>
        <v>B15.281</v>
      </c>
      <c r="C430" s="55"/>
      <c r="D430" s="66" t="s">
        <v>803</v>
      </c>
      <c r="E430" s="55" t="s">
        <v>158</v>
      </c>
      <c r="F430" s="90">
        <v>1</v>
      </c>
      <c r="G430" s="171"/>
      <c r="H430" s="90" t="str">
        <f t="shared" si="15"/>
        <v/>
      </c>
      <c r="I430" s="130"/>
      <c r="K430" s="2">
        <f>IF(E430="","",MAX($K$7:K429)+0.001)</f>
        <v>15.280999999999844</v>
      </c>
    </row>
    <row r="431" spans="2:11" ht="20" customHeight="1">
      <c r="B431" s="50" t="str">
        <f t="shared" si="8"/>
        <v>B15.282</v>
      </c>
      <c r="C431" s="55"/>
      <c r="D431" s="66" t="s">
        <v>834</v>
      </c>
      <c r="E431" s="55" t="s">
        <v>158</v>
      </c>
      <c r="F431" s="90">
        <v>1</v>
      </c>
      <c r="G431" s="171"/>
      <c r="H431" s="90" t="str">
        <f t="shared" si="15"/>
        <v/>
      </c>
      <c r="I431" s="130"/>
      <c r="K431" s="2">
        <f>IF(E431="","",MAX($K$7:K430)+0.001)</f>
        <v>15.281999999999844</v>
      </c>
    </row>
    <row r="432" spans="2:11" ht="20" customHeight="1">
      <c r="B432" s="50" t="str">
        <f t="shared" si="8"/>
        <v>B15.283</v>
      </c>
      <c r="C432" s="55"/>
      <c r="D432" s="66" t="s">
        <v>806</v>
      </c>
      <c r="E432" s="55" t="s">
        <v>158</v>
      </c>
      <c r="F432" s="90">
        <v>1</v>
      </c>
      <c r="G432" s="171"/>
      <c r="H432" s="90" t="str">
        <f t="shared" si="15"/>
        <v/>
      </c>
      <c r="I432" s="130"/>
      <c r="K432" s="2">
        <f>IF(E432="","",MAX($K$7:K431)+0.001)</f>
        <v>15.282999999999843</v>
      </c>
    </row>
    <row r="433" spans="2:11" ht="20" customHeight="1">
      <c r="B433" s="50" t="str">
        <f t="shared" si="8"/>
        <v>B15.284</v>
      </c>
      <c r="C433" s="55"/>
      <c r="D433" s="66" t="s">
        <v>837</v>
      </c>
      <c r="E433" s="55" t="s">
        <v>158</v>
      </c>
      <c r="F433" s="90">
        <v>1</v>
      </c>
      <c r="G433" s="171"/>
      <c r="H433" s="90" t="str">
        <f t="shared" si="15"/>
        <v/>
      </c>
      <c r="I433" s="130"/>
      <c r="K433" s="2">
        <f>IF(E433="","",MAX($K$7:K432)+0.001)</f>
        <v>15.283999999999843</v>
      </c>
    </row>
    <row r="434" spans="2:11" ht="20" customHeight="1">
      <c r="B434" s="50"/>
      <c r="C434" s="55"/>
      <c r="D434" s="66"/>
      <c r="E434" s="55"/>
      <c r="F434" s="90"/>
      <c r="G434" s="90"/>
      <c r="H434" s="90" t="str">
        <f t="shared" si="15"/>
        <v/>
      </c>
      <c r="I434" s="130"/>
      <c r="K434" s="2" t="str">
        <f>IF(E434="","",MAX($K$7:K433)+0.001)</f>
        <v/>
      </c>
    </row>
    <row r="435" spans="2:11" ht="20" customHeight="1">
      <c r="B435" s="50" t="str">
        <f t="shared" ref="B435:B445" si="16">IF(K435="","","B"&amp;TEXT(ROUND(K435,3),"0.000"))</f>
        <v/>
      </c>
      <c r="C435" s="55"/>
      <c r="D435" s="87" t="s">
        <v>1985</v>
      </c>
      <c r="E435" s="55"/>
      <c r="F435" s="90"/>
      <c r="G435" s="90"/>
      <c r="H435" s="90" t="str">
        <f t="shared" si="15"/>
        <v/>
      </c>
      <c r="K435" s="2" t="str">
        <f>IF(E435="","",MAX($K$7:K434)+0.001)</f>
        <v/>
      </c>
    </row>
    <row r="436" spans="2:11" ht="20" customHeight="1">
      <c r="B436" s="50" t="str">
        <f t="shared" si="16"/>
        <v>B15.285</v>
      </c>
      <c r="C436" s="55"/>
      <c r="D436" s="66" t="s">
        <v>797</v>
      </c>
      <c r="E436" s="55" t="s">
        <v>158</v>
      </c>
      <c r="F436" s="90">
        <v>1</v>
      </c>
      <c r="G436" s="171"/>
      <c r="H436" s="90" t="str">
        <f t="shared" si="15"/>
        <v/>
      </c>
      <c r="I436" s="130"/>
      <c r="K436" s="2">
        <f>IF(E436="","",MAX($K$7:K435)+0.001)</f>
        <v>15.284999999999842</v>
      </c>
    </row>
    <row r="437" spans="2:11" ht="20" customHeight="1">
      <c r="B437" s="50" t="str">
        <f t="shared" si="16"/>
        <v>B15.286</v>
      </c>
      <c r="C437" s="55"/>
      <c r="D437" s="66" t="s">
        <v>798</v>
      </c>
      <c r="E437" s="55" t="s">
        <v>158</v>
      </c>
      <c r="F437" s="90">
        <v>2</v>
      </c>
      <c r="G437" s="171"/>
      <c r="H437" s="90" t="str">
        <f t="shared" si="15"/>
        <v/>
      </c>
      <c r="I437" s="130"/>
      <c r="K437" s="2">
        <f>IF(E437="","",MAX($K$7:K436)+0.001)</f>
        <v>15.285999999999841</v>
      </c>
    </row>
    <row r="438" spans="2:11" ht="20" customHeight="1">
      <c r="B438" s="50" t="str">
        <f t="shared" si="16"/>
        <v>B15.287</v>
      </c>
      <c r="C438" s="55"/>
      <c r="D438" s="66" t="s">
        <v>799</v>
      </c>
      <c r="E438" s="55" t="s">
        <v>158</v>
      </c>
      <c r="F438" s="90">
        <v>1</v>
      </c>
      <c r="G438" s="171"/>
      <c r="H438" s="90" t="str">
        <f t="shared" si="15"/>
        <v/>
      </c>
      <c r="I438" s="130"/>
      <c r="K438" s="2">
        <f>IF(E438="","",MAX($K$7:K437)+0.001)</f>
        <v>15.286999999999841</v>
      </c>
    </row>
    <row r="439" spans="2:11" ht="20" customHeight="1">
      <c r="B439" s="50" t="str">
        <f t="shared" si="16"/>
        <v>B15.288</v>
      </c>
      <c r="C439" s="55"/>
      <c r="D439" s="66" t="s">
        <v>800</v>
      </c>
      <c r="E439" s="55" t="s">
        <v>158</v>
      </c>
      <c r="F439" s="90">
        <v>1</v>
      </c>
      <c r="G439" s="171"/>
      <c r="H439" s="90" t="str">
        <f t="shared" si="15"/>
        <v/>
      </c>
      <c r="I439" s="130"/>
      <c r="K439" s="2">
        <f>IF(E439="","",MAX($K$7:K438)+0.001)</f>
        <v>15.28799999999984</v>
      </c>
    </row>
    <row r="440" spans="2:11" ht="20" customHeight="1">
      <c r="B440" s="50" t="str">
        <f t="shared" si="16"/>
        <v>B15.289</v>
      </c>
      <c r="C440" s="55"/>
      <c r="D440" s="66" t="s">
        <v>831</v>
      </c>
      <c r="E440" s="55" t="s">
        <v>158</v>
      </c>
      <c r="F440" s="90">
        <v>1</v>
      </c>
      <c r="G440" s="171"/>
      <c r="H440" s="90" t="str">
        <f t="shared" si="15"/>
        <v/>
      </c>
      <c r="I440" s="130"/>
      <c r="K440" s="2">
        <f>IF(E440="","",MAX($K$7:K439)+0.001)</f>
        <v>15.28899999999984</v>
      </c>
    </row>
    <row r="441" spans="2:11" ht="20" customHeight="1">
      <c r="B441" s="50" t="str">
        <f t="shared" si="16"/>
        <v>B15.290</v>
      </c>
      <c r="C441" s="55"/>
      <c r="D441" s="66" t="s">
        <v>801</v>
      </c>
      <c r="E441" s="55" t="s">
        <v>158</v>
      </c>
      <c r="F441" s="90">
        <v>2</v>
      </c>
      <c r="G441" s="171"/>
      <c r="H441" s="90" t="str">
        <f t="shared" si="15"/>
        <v/>
      </c>
      <c r="I441" s="130"/>
      <c r="K441" s="2">
        <f>IF(E441="","",MAX($K$7:K440)+0.001)</f>
        <v>15.289999999999839</v>
      </c>
    </row>
    <row r="442" spans="2:11" ht="20" customHeight="1">
      <c r="B442" s="50" t="str">
        <f t="shared" si="16"/>
        <v>B15.291</v>
      </c>
      <c r="C442" s="55"/>
      <c r="D442" s="66" t="s">
        <v>832</v>
      </c>
      <c r="E442" s="55" t="s">
        <v>158</v>
      </c>
      <c r="F442" s="90">
        <v>1</v>
      </c>
      <c r="G442" s="171"/>
      <c r="H442" s="90" t="str">
        <f t="shared" si="15"/>
        <v/>
      </c>
      <c r="I442" s="130"/>
      <c r="K442" s="2">
        <f>IF(E442="","",MAX($K$7:K441)+0.001)</f>
        <v>15.290999999999839</v>
      </c>
    </row>
    <row r="443" spans="2:11" ht="20" customHeight="1">
      <c r="B443" s="50" t="str">
        <f t="shared" si="16"/>
        <v>B15.292</v>
      </c>
      <c r="C443" s="55"/>
      <c r="D443" s="66" t="s">
        <v>802</v>
      </c>
      <c r="E443" s="55" t="s">
        <v>158</v>
      </c>
      <c r="F443" s="90">
        <v>1</v>
      </c>
      <c r="G443" s="171"/>
      <c r="H443" s="90" t="str">
        <f t="shared" si="15"/>
        <v/>
      </c>
      <c r="I443" s="130"/>
      <c r="K443" s="2">
        <f>IF(E443="","",MAX($K$7:K442)+0.001)</f>
        <v>15.291999999999838</v>
      </c>
    </row>
    <row r="444" spans="2:11" ht="20" customHeight="1">
      <c r="B444" s="50" t="str">
        <f t="shared" si="16"/>
        <v>B15.293</v>
      </c>
      <c r="C444" s="55"/>
      <c r="D444" s="66" t="s">
        <v>833</v>
      </c>
      <c r="E444" s="55" t="s">
        <v>158</v>
      </c>
      <c r="F444" s="90">
        <v>1</v>
      </c>
      <c r="G444" s="171"/>
      <c r="H444" s="90" t="str">
        <f t="shared" si="15"/>
        <v/>
      </c>
      <c r="I444" s="130"/>
      <c r="K444" s="2">
        <f>IF(E444="","",MAX($K$7:K443)+0.001)</f>
        <v>15.292999999999838</v>
      </c>
    </row>
    <row r="445" spans="2:11" ht="20" customHeight="1">
      <c r="B445" s="50" t="str">
        <f t="shared" si="16"/>
        <v>B15.294</v>
      </c>
      <c r="C445" s="55"/>
      <c r="D445" s="66" t="s">
        <v>803</v>
      </c>
      <c r="E445" s="55" t="s">
        <v>158</v>
      </c>
      <c r="F445" s="90">
        <v>1</v>
      </c>
      <c r="G445" s="171"/>
      <c r="H445" s="90" t="str">
        <f t="shared" si="15"/>
        <v/>
      </c>
      <c r="I445" s="130"/>
      <c r="K445" s="2">
        <f>IF(E445="","",MAX($K$7:K444)+0.001)</f>
        <v>15.293999999999837</v>
      </c>
    </row>
    <row r="446" spans="2:11" ht="20" customHeight="1">
      <c r="B446" s="50" t="str">
        <f t="shared" si="8"/>
        <v/>
      </c>
      <c r="C446" s="55"/>
      <c r="D446" s="66"/>
      <c r="E446" s="55"/>
      <c r="F446" s="90"/>
      <c r="G446" s="90"/>
      <c r="H446" s="90" t="str">
        <f t="shared" si="15"/>
        <v/>
      </c>
      <c r="K446" s="2" t="str">
        <f>IF(E446="","",MAX($K$7:K445)+0.001)</f>
        <v/>
      </c>
    </row>
    <row r="447" spans="2:11" ht="25" customHeight="1">
      <c r="B447" s="368" t="s">
        <v>62</v>
      </c>
      <c r="C447" s="368"/>
      <c r="D447" s="368"/>
      <c r="E447" s="368"/>
      <c r="F447" s="368"/>
      <c r="G447" s="368"/>
      <c r="H447" s="95">
        <f>SUM(H394:H446)</f>
        <v>0</v>
      </c>
      <c r="I447" s="115"/>
      <c r="K447" s="2" t="str">
        <f>IF(E447="","",MAX($K$7:K446)+0.001)</f>
        <v/>
      </c>
    </row>
    <row r="448" spans="2:11" ht="25" customHeight="1">
      <c r="B448" s="45" t="s">
        <v>226</v>
      </c>
      <c r="C448" s="45" t="s">
        <v>2</v>
      </c>
      <c r="D448" s="45" t="s">
        <v>3</v>
      </c>
      <c r="E448" s="46" t="s">
        <v>4</v>
      </c>
      <c r="F448" s="95" t="s">
        <v>5</v>
      </c>
      <c r="G448" s="47" t="s">
        <v>6</v>
      </c>
      <c r="H448" s="47" t="s">
        <v>7</v>
      </c>
      <c r="I448" s="49"/>
      <c r="K448" s="2"/>
    </row>
    <row r="449" spans="2:11" ht="25" customHeight="1">
      <c r="B449" s="368" t="s">
        <v>64</v>
      </c>
      <c r="C449" s="368"/>
      <c r="D449" s="368"/>
      <c r="E449" s="368"/>
      <c r="F449" s="368"/>
      <c r="G449" s="368"/>
      <c r="H449" s="47">
        <f>H447</f>
        <v>0</v>
      </c>
      <c r="I449" s="116"/>
      <c r="K449" s="2" t="str">
        <f>IF(E449="","",MAX($K$7:K448)+0.001)</f>
        <v/>
      </c>
    </row>
    <row r="450" spans="2:11" ht="22" customHeight="1">
      <c r="B450" s="50" t="str">
        <f t="shared" si="8"/>
        <v>B15.295</v>
      </c>
      <c r="C450" s="55"/>
      <c r="D450" s="66" t="s">
        <v>834</v>
      </c>
      <c r="E450" s="55" t="s">
        <v>158</v>
      </c>
      <c r="F450" s="90">
        <v>1</v>
      </c>
      <c r="G450" s="171"/>
      <c r="H450" s="90" t="str">
        <f t="shared" ref="H450:H497" si="17">IF($F450="-","Rate Only",IF($G450="","",ROUNDUP($F450*$G450,2)))</f>
        <v/>
      </c>
      <c r="I450" s="130"/>
      <c r="K450" s="2">
        <f>IF(E450="","",MAX($K$7:K449)+0.001)</f>
        <v>15.294999999999837</v>
      </c>
    </row>
    <row r="451" spans="2:11" ht="22" customHeight="1">
      <c r="B451" s="50" t="str">
        <f t="shared" si="8"/>
        <v>B15.296</v>
      </c>
      <c r="C451" s="55"/>
      <c r="D451" s="66" t="s">
        <v>806</v>
      </c>
      <c r="E451" s="55" t="s">
        <v>158</v>
      </c>
      <c r="F451" s="90">
        <v>1</v>
      </c>
      <c r="G451" s="171"/>
      <c r="H451" s="90" t="str">
        <f t="shared" si="17"/>
        <v/>
      </c>
      <c r="I451" s="130"/>
      <c r="K451" s="2">
        <f>IF(E451="","",MAX($K$7:K450)+0.001)</f>
        <v>15.295999999999836</v>
      </c>
    </row>
    <row r="452" spans="2:11" ht="22" customHeight="1">
      <c r="B452" s="50" t="str">
        <f t="shared" si="8"/>
        <v>B15.297</v>
      </c>
      <c r="C452" s="55"/>
      <c r="D452" s="66" t="s">
        <v>837</v>
      </c>
      <c r="E452" s="55" t="s">
        <v>158</v>
      </c>
      <c r="F452" s="90">
        <v>1</v>
      </c>
      <c r="G452" s="171"/>
      <c r="H452" s="90" t="str">
        <f t="shared" si="17"/>
        <v/>
      </c>
      <c r="I452" s="130"/>
      <c r="K452" s="2">
        <f>IF(E452="","",MAX($K$7:K451)+0.001)</f>
        <v>15.296999999999835</v>
      </c>
    </row>
    <row r="453" spans="2:11" ht="20" customHeight="1">
      <c r="B453" s="50" t="str">
        <f t="shared" si="8"/>
        <v/>
      </c>
      <c r="C453" s="55"/>
      <c r="D453" s="66"/>
      <c r="E453" s="55"/>
      <c r="F453" s="90"/>
      <c r="G453" s="90"/>
      <c r="H453" s="90" t="str">
        <f t="shared" si="17"/>
        <v/>
      </c>
      <c r="I453" s="130"/>
      <c r="K453" s="2" t="str">
        <f>IF(E453="","",MAX($K$7:K452)+0.001)</f>
        <v/>
      </c>
    </row>
    <row r="454" spans="2:11" ht="22" customHeight="1">
      <c r="B454" s="50" t="str">
        <f t="shared" si="8"/>
        <v/>
      </c>
      <c r="C454" s="55"/>
      <c r="D454" s="87" t="s">
        <v>810</v>
      </c>
      <c r="E454" s="55"/>
      <c r="F454" s="90"/>
      <c r="G454" s="90"/>
      <c r="H454" s="90" t="str">
        <f t="shared" si="17"/>
        <v/>
      </c>
      <c r="I454" s="130"/>
      <c r="K454" s="2" t="str">
        <f>IF(E454="","",MAX($K$7:K453)+0.001)</f>
        <v/>
      </c>
    </row>
    <row r="455" spans="2:11" ht="22" customHeight="1">
      <c r="B455" s="50" t="str">
        <f t="shared" si="8"/>
        <v>B15.298</v>
      </c>
      <c r="C455" s="55"/>
      <c r="D455" s="66" t="s">
        <v>797</v>
      </c>
      <c r="E455" s="55" t="s">
        <v>158</v>
      </c>
      <c r="F455" s="90">
        <v>1</v>
      </c>
      <c r="G455" s="171"/>
      <c r="H455" s="90" t="str">
        <f t="shared" si="17"/>
        <v/>
      </c>
      <c r="I455" s="130"/>
      <c r="K455" s="2">
        <f>IF(E455="","",MAX($K$7:K454)+0.001)</f>
        <v>15.297999999999835</v>
      </c>
    </row>
    <row r="456" spans="2:11" ht="22" customHeight="1">
      <c r="B456" s="50" t="str">
        <f t="shared" si="8"/>
        <v>B15.299</v>
      </c>
      <c r="C456" s="55"/>
      <c r="D456" s="66" t="s">
        <v>798</v>
      </c>
      <c r="E456" s="55" t="s">
        <v>158</v>
      </c>
      <c r="F456" s="90">
        <v>1</v>
      </c>
      <c r="G456" s="171"/>
      <c r="H456" s="90" t="str">
        <f t="shared" si="17"/>
        <v/>
      </c>
      <c r="I456" s="130"/>
      <c r="K456" s="2">
        <f>IF(E456="","",MAX($K$7:K455)+0.001)</f>
        <v>15.298999999999834</v>
      </c>
    </row>
    <row r="457" spans="2:11" ht="22" customHeight="1">
      <c r="B457" s="50" t="str">
        <f t="shared" si="8"/>
        <v>B15.300</v>
      </c>
      <c r="C457" s="55"/>
      <c r="D457" s="66" t="s">
        <v>799</v>
      </c>
      <c r="E457" s="55" t="s">
        <v>158</v>
      </c>
      <c r="F457" s="90">
        <v>1</v>
      </c>
      <c r="G457" s="171"/>
      <c r="H457" s="90" t="str">
        <f t="shared" si="17"/>
        <v/>
      </c>
      <c r="I457" s="130"/>
      <c r="K457" s="2">
        <f>IF(E457="","",MAX($K$7:K456)+0.001)</f>
        <v>15.299999999999834</v>
      </c>
    </row>
    <row r="458" spans="2:11" ht="22" customHeight="1">
      <c r="B458" s="50" t="str">
        <f t="shared" si="8"/>
        <v>B15.301</v>
      </c>
      <c r="C458" s="55"/>
      <c r="D458" s="66" t="s">
        <v>800</v>
      </c>
      <c r="E458" s="55" t="s">
        <v>158</v>
      </c>
      <c r="F458" s="90">
        <v>1</v>
      </c>
      <c r="G458" s="171"/>
      <c r="H458" s="90" t="str">
        <f t="shared" si="17"/>
        <v/>
      </c>
      <c r="I458" s="130"/>
      <c r="K458" s="2">
        <f>IF(E458="","",MAX($K$7:K457)+0.001)</f>
        <v>15.300999999999833</v>
      </c>
    </row>
    <row r="459" spans="2:11" ht="22" customHeight="1">
      <c r="B459" s="50" t="str">
        <f t="shared" si="8"/>
        <v>B15.302</v>
      </c>
      <c r="C459" s="55"/>
      <c r="D459" s="66" t="s">
        <v>831</v>
      </c>
      <c r="E459" s="55" t="s">
        <v>158</v>
      </c>
      <c r="F459" s="90">
        <v>1</v>
      </c>
      <c r="G459" s="171"/>
      <c r="H459" s="90" t="str">
        <f t="shared" si="17"/>
        <v/>
      </c>
      <c r="I459" s="130"/>
      <c r="K459" s="2">
        <f>IF(E459="","",MAX($K$7:K458)+0.001)</f>
        <v>15.301999999999833</v>
      </c>
    </row>
    <row r="460" spans="2:11" ht="22" customHeight="1">
      <c r="B460" s="50" t="str">
        <f t="shared" si="8"/>
        <v>B15.303</v>
      </c>
      <c r="C460" s="55"/>
      <c r="D460" s="66" t="s">
        <v>801</v>
      </c>
      <c r="E460" s="55" t="s">
        <v>158</v>
      </c>
      <c r="F460" s="90">
        <v>4</v>
      </c>
      <c r="G460" s="171"/>
      <c r="H460" s="90" t="str">
        <f t="shared" si="17"/>
        <v/>
      </c>
      <c r="I460" s="130"/>
      <c r="K460" s="2">
        <f>IF(E460="","",MAX($K$7:K459)+0.001)</f>
        <v>15.302999999999832</v>
      </c>
    </row>
    <row r="461" spans="2:11" ht="22" customHeight="1">
      <c r="B461" s="50" t="str">
        <f t="shared" si="8"/>
        <v>B15.304</v>
      </c>
      <c r="C461" s="55"/>
      <c r="D461" s="66" t="s">
        <v>832</v>
      </c>
      <c r="E461" s="55" t="s">
        <v>158</v>
      </c>
      <c r="F461" s="90">
        <v>1</v>
      </c>
      <c r="G461" s="171"/>
      <c r="H461" s="90" t="str">
        <f t="shared" si="17"/>
        <v/>
      </c>
      <c r="I461" s="130"/>
      <c r="K461" s="2">
        <f>IF(E461="","",MAX($K$7:K460)+0.001)</f>
        <v>15.303999999999832</v>
      </c>
    </row>
    <row r="462" spans="2:11" ht="22" customHeight="1">
      <c r="B462" s="50" t="str">
        <f t="shared" si="8"/>
        <v>B15.305</v>
      </c>
      <c r="C462" s="55"/>
      <c r="D462" s="66" t="s">
        <v>802</v>
      </c>
      <c r="E462" s="55" t="s">
        <v>158</v>
      </c>
      <c r="F462" s="90">
        <v>1</v>
      </c>
      <c r="G462" s="171"/>
      <c r="H462" s="90" t="str">
        <f t="shared" si="17"/>
        <v/>
      </c>
      <c r="I462" s="130"/>
      <c r="K462" s="2">
        <f>IF(E462="","",MAX($K$7:K461)+0.001)</f>
        <v>15.304999999999831</v>
      </c>
    </row>
    <row r="463" spans="2:11" ht="22" customHeight="1">
      <c r="B463" s="50" t="str">
        <f t="shared" si="8"/>
        <v>B15.306</v>
      </c>
      <c r="C463" s="55"/>
      <c r="D463" s="66" t="s">
        <v>833</v>
      </c>
      <c r="E463" s="55" t="s">
        <v>158</v>
      </c>
      <c r="F463" s="90">
        <v>1</v>
      </c>
      <c r="G463" s="171"/>
      <c r="H463" s="90" t="str">
        <f t="shared" si="17"/>
        <v/>
      </c>
      <c r="I463" s="130"/>
      <c r="K463" s="2">
        <f>IF(E463="","",MAX($K$7:K462)+0.001)</f>
        <v>15.30599999999983</v>
      </c>
    </row>
    <row r="464" spans="2:11" ht="22" customHeight="1">
      <c r="B464" s="50" t="str">
        <f t="shared" si="8"/>
        <v>B15.307</v>
      </c>
      <c r="C464" s="55"/>
      <c r="D464" s="66" t="s">
        <v>803</v>
      </c>
      <c r="E464" s="55" t="s">
        <v>158</v>
      </c>
      <c r="F464" s="90">
        <v>1</v>
      </c>
      <c r="G464" s="171"/>
      <c r="H464" s="90" t="str">
        <f t="shared" si="17"/>
        <v/>
      </c>
      <c r="I464" s="130"/>
      <c r="K464" s="2">
        <f>IF(E464="","",MAX($K$7:K463)+0.001)</f>
        <v>15.30699999999983</v>
      </c>
    </row>
    <row r="465" spans="2:11" ht="22" customHeight="1">
      <c r="B465" s="50" t="str">
        <f t="shared" si="8"/>
        <v>B15.308</v>
      </c>
      <c r="C465" s="55"/>
      <c r="D465" s="66" t="s">
        <v>834</v>
      </c>
      <c r="E465" s="55" t="s">
        <v>158</v>
      </c>
      <c r="F465" s="90">
        <v>1</v>
      </c>
      <c r="G465" s="171"/>
      <c r="H465" s="90" t="str">
        <f t="shared" si="17"/>
        <v/>
      </c>
      <c r="I465" s="130"/>
      <c r="K465" s="2">
        <f>IF(E465="","",MAX($K$7:K464)+0.001)</f>
        <v>15.307999999999829</v>
      </c>
    </row>
    <row r="466" spans="2:11" ht="22" customHeight="1">
      <c r="B466" s="50" t="str">
        <f t="shared" si="8"/>
        <v>B15.309</v>
      </c>
      <c r="C466" s="55"/>
      <c r="D466" s="66" t="s">
        <v>806</v>
      </c>
      <c r="E466" s="55" t="s">
        <v>158</v>
      </c>
      <c r="F466" s="90">
        <v>1</v>
      </c>
      <c r="G466" s="171"/>
      <c r="H466" s="90" t="str">
        <f t="shared" si="17"/>
        <v/>
      </c>
      <c r="I466" s="130"/>
      <c r="K466" s="2">
        <f>IF(E466="","",MAX($K$7:K465)+0.001)</f>
        <v>15.308999999999829</v>
      </c>
    </row>
    <row r="467" spans="2:11" ht="22" customHeight="1">
      <c r="B467" s="50" t="str">
        <f t="shared" si="8"/>
        <v>B15.310</v>
      </c>
      <c r="C467" s="55"/>
      <c r="D467" s="66" t="s">
        <v>837</v>
      </c>
      <c r="E467" s="55" t="s">
        <v>158</v>
      </c>
      <c r="F467" s="90">
        <v>1</v>
      </c>
      <c r="G467" s="171"/>
      <c r="H467" s="90" t="str">
        <f t="shared" si="17"/>
        <v/>
      </c>
      <c r="I467" s="130"/>
      <c r="K467" s="2">
        <f>IF(E467="","",MAX($K$7:K466)+0.001)</f>
        <v>15.309999999999828</v>
      </c>
    </row>
    <row r="468" spans="2:11" ht="20" customHeight="1">
      <c r="B468" s="50" t="str">
        <f t="shared" si="8"/>
        <v/>
      </c>
      <c r="C468" s="55"/>
      <c r="D468" s="66"/>
      <c r="E468" s="55"/>
      <c r="F468" s="90"/>
      <c r="G468" s="90"/>
      <c r="H468" s="90" t="str">
        <f t="shared" si="17"/>
        <v/>
      </c>
      <c r="I468" s="130"/>
      <c r="K468" s="2" t="str">
        <f>IF(E468="","",MAX($K$7:K467)+0.001)</f>
        <v/>
      </c>
    </row>
    <row r="469" spans="2:11" ht="22" customHeight="1">
      <c r="B469" s="50" t="str">
        <f t="shared" si="8"/>
        <v/>
      </c>
      <c r="C469" s="55"/>
      <c r="D469" s="87" t="s">
        <v>654</v>
      </c>
      <c r="E469" s="55"/>
      <c r="F469" s="90"/>
      <c r="G469" s="90"/>
      <c r="H469" s="90" t="str">
        <f t="shared" si="17"/>
        <v/>
      </c>
      <c r="I469" s="130"/>
      <c r="K469" s="2" t="str">
        <f>IF(E469="","",MAX($K$7:K468)+0.001)</f>
        <v/>
      </c>
    </row>
    <row r="470" spans="2:11" ht="22" customHeight="1">
      <c r="B470" s="50" t="str">
        <f t="shared" si="8"/>
        <v>B15.311</v>
      </c>
      <c r="C470" s="55"/>
      <c r="D470" s="66" t="s">
        <v>797</v>
      </c>
      <c r="E470" s="55" t="s">
        <v>158</v>
      </c>
      <c r="F470" s="90">
        <v>1</v>
      </c>
      <c r="G470" s="171"/>
      <c r="H470" s="90" t="str">
        <f t="shared" si="17"/>
        <v/>
      </c>
      <c r="I470" s="130"/>
      <c r="K470" s="2">
        <f>IF(E470="","",MAX($K$7:K469)+0.001)</f>
        <v>15.310999999999828</v>
      </c>
    </row>
    <row r="471" spans="2:11" ht="22" customHeight="1">
      <c r="B471" s="50" t="str">
        <f t="shared" si="8"/>
        <v>B15.312</v>
      </c>
      <c r="C471" s="55"/>
      <c r="D471" s="66" t="s">
        <v>798</v>
      </c>
      <c r="E471" s="55" t="s">
        <v>158</v>
      </c>
      <c r="F471" s="90">
        <v>1</v>
      </c>
      <c r="G471" s="171"/>
      <c r="H471" s="90" t="str">
        <f t="shared" si="17"/>
        <v/>
      </c>
      <c r="I471" s="130"/>
      <c r="K471" s="2">
        <f>IF(E471="","",MAX($K$7:K470)+0.001)</f>
        <v>15.311999999999827</v>
      </c>
    </row>
    <row r="472" spans="2:11" ht="22" customHeight="1">
      <c r="B472" s="50" t="str">
        <f t="shared" si="8"/>
        <v>B15.313</v>
      </c>
      <c r="C472" s="55"/>
      <c r="D472" s="66" t="s">
        <v>799</v>
      </c>
      <c r="E472" s="55" t="s">
        <v>158</v>
      </c>
      <c r="F472" s="90">
        <v>1</v>
      </c>
      <c r="G472" s="171"/>
      <c r="H472" s="90" t="str">
        <f t="shared" si="17"/>
        <v/>
      </c>
      <c r="I472" s="130"/>
      <c r="K472" s="2">
        <f>IF(E472="","",MAX($K$7:K471)+0.001)</f>
        <v>15.312999999999827</v>
      </c>
    </row>
    <row r="473" spans="2:11" ht="22" customHeight="1">
      <c r="B473" s="50" t="str">
        <f t="shared" si="8"/>
        <v>B15.314</v>
      </c>
      <c r="C473" s="55"/>
      <c r="D473" s="66" t="s">
        <v>800</v>
      </c>
      <c r="E473" s="55" t="s">
        <v>158</v>
      </c>
      <c r="F473" s="90">
        <v>1</v>
      </c>
      <c r="G473" s="171"/>
      <c r="H473" s="90" t="str">
        <f t="shared" si="17"/>
        <v/>
      </c>
      <c r="I473" s="130"/>
      <c r="K473" s="2">
        <f>IF(E473="","",MAX($K$7:K472)+0.001)</f>
        <v>15.313999999999826</v>
      </c>
    </row>
    <row r="474" spans="2:11" ht="22" customHeight="1">
      <c r="B474" s="50" t="str">
        <f t="shared" si="8"/>
        <v>B15.315</v>
      </c>
      <c r="C474" s="55"/>
      <c r="D474" s="66" t="s">
        <v>831</v>
      </c>
      <c r="E474" s="55" t="s">
        <v>158</v>
      </c>
      <c r="F474" s="90">
        <v>1</v>
      </c>
      <c r="G474" s="171"/>
      <c r="H474" s="90" t="str">
        <f t="shared" si="17"/>
        <v/>
      </c>
      <c r="I474" s="130"/>
      <c r="K474" s="2">
        <f>IF(E474="","",MAX($K$7:K473)+0.001)</f>
        <v>15.314999999999825</v>
      </c>
    </row>
    <row r="475" spans="2:11" ht="22" customHeight="1">
      <c r="B475" s="50" t="str">
        <f t="shared" si="8"/>
        <v>B15.316</v>
      </c>
      <c r="C475" s="55"/>
      <c r="D475" s="66" t="s">
        <v>801</v>
      </c>
      <c r="E475" s="55" t="s">
        <v>158</v>
      </c>
      <c r="F475" s="90">
        <v>1</v>
      </c>
      <c r="G475" s="171"/>
      <c r="H475" s="90" t="str">
        <f t="shared" si="17"/>
        <v/>
      </c>
      <c r="I475" s="130"/>
      <c r="K475" s="2">
        <f>IF(E475="","",MAX($K$7:K474)+0.001)</f>
        <v>15.315999999999825</v>
      </c>
    </row>
    <row r="476" spans="2:11" ht="22" customHeight="1">
      <c r="B476" s="50" t="str">
        <f t="shared" si="8"/>
        <v>B15.317</v>
      </c>
      <c r="C476" s="55"/>
      <c r="D476" s="66" t="s">
        <v>832</v>
      </c>
      <c r="E476" s="55" t="s">
        <v>158</v>
      </c>
      <c r="F476" s="90">
        <v>1</v>
      </c>
      <c r="G476" s="171"/>
      <c r="H476" s="90" t="str">
        <f t="shared" si="17"/>
        <v/>
      </c>
      <c r="I476" s="130"/>
      <c r="K476" s="2">
        <f>IF(E476="","",MAX($K$7:K475)+0.001)</f>
        <v>15.316999999999824</v>
      </c>
    </row>
    <row r="477" spans="2:11" ht="22" customHeight="1">
      <c r="B477" s="50" t="str">
        <f t="shared" si="8"/>
        <v>B15.318</v>
      </c>
      <c r="C477" s="55"/>
      <c r="D477" s="66" t="s">
        <v>802</v>
      </c>
      <c r="E477" s="55" t="s">
        <v>158</v>
      </c>
      <c r="F477" s="90">
        <v>1</v>
      </c>
      <c r="G477" s="171"/>
      <c r="H477" s="90" t="str">
        <f t="shared" si="17"/>
        <v/>
      </c>
      <c r="I477" s="130"/>
      <c r="K477" s="2">
        <f>IF(E477="","",MAX($K$7:K476)+0.001)</f>
        <v>15.317999999999824</v>
      </c>
    </row>
    <row r="478" spans="2:11" ht="22" customHeight="1">
      <c r="B478" s="50" t="str">
        <f t="shared" si="8"/>
        <v>B15.319</v>
      </c>
      <c r="C478" s="55"/>
      <c r="D478" s="66" t="s">
        <v>833</v>
      </c>
      <c r="E478" s="55" t="s">
        <v>158</v>
      </c>
      <c r="F478" s="90">
        <v>1</v>
      </c>
      <c r="G478" s="171"/>
      <c r="H478" s="90" t="str">
        <f t="shared" si="17"/>
        <v/>
      </c>
      <c r="I478" s="130"/>
      <c r="K478" s="2">
        <f>IF(E478="","",MAX($K$7:K477)+0.001)</f>
        <v>15.318999999999823</v>
      </c>
    </row>
    <row r="479" spans="2:11" ht="22" customHeight="1">
      <c r="B479" s="50" t="str">
        <f t="shared" si="8"/>
        <v>B15.320</v>
      </c>
      <c r="C479" s="55"/>
      <c r="D479" s="66" t="s">
        <v>803</v>
      </c>
      <c r="E479" s="55" t="s">
        <v>158</v>
      </c>
      <c r="F479" s="90">
        <v>1</v>
      </c>
      <c r="G479" s="171"/>
      <c r="H479" s="90" t="str">
        <f t="shared" si="17"/>
        <v/>
      </c>
      <c r="I479" s="130"/>
      <c r="K479" s="2">
        <f>IF(E479="","",MAX($K$7:K478)+0.001)</f>
        <v>15.319999999999823</v>
      </c>
    </row>
    <row r="480" spans="2:11" ht="22" customHeight="1">
      <c r="B480" s="50" t="str">
        <f t="shared" si="8"/>
        <v>B15.321</v>
      </c>
      <c r="C480" s="55"/>
      <c r="D480" s="66" t="s">
        <v>834</v>
      </c>
      <c r="E480" s="55" t="s">
        <v>158</v>
      </c>
      <c r="F480" s="90">
        <v>1</v>
      </c>
      <c r="G480" s="171"/>
      <c r="H480" s="90" t="str">
        <f t="shared" si="17"/>
        <v/>
      </c>
      <c r="I480" s="130"/>
      <c r="K480" s="2">
        <f>IF(E480="","",MAX($K$7:K479)+0.001)</f>
        <v>15.320999999999822</v>
      </c>
    </row>
    <row r="481" spans="2:11" ht="22" customHeight="1">
      <c r="B481" s="50" t="str">
        <f t="shared" si="8"/>
        <v>B15.322</v>
      </c>
      <c r="C481" s="55"/>
      <c r="D481" s="66" t="s">
        <v>806</v>
      </c>
      <c r="E481" s="55" t="s">
        <v>158</v>
      </c>
      <c r="F481" s="90">
        <v>1</v>
      </c>
      <c r="G481" s="171"/>
      <c r="H481" s="90" t="str">
        <f t="shared" si="17"/>
        <v/>
      </c>
      <c r="I481" s="130"/>
      <c r="K481" s="2">
        <f>IF(E481="","",MAX($K$7:K480)+0.001)</f>
        <v>15.321999999999822</v>
      </c>
    </row>
    <row r="482" spans="2:11" ht="22" customHeight="1">
      <c r="B482" s="50" t="str">
        <f t="shared" si="8"/>
        <v>B15.323</v>
      </c>
      <c r="C482" s="55"/>
      <c r="D482" s="66" t="s">
        <v>837</v>
      </c>
      <c r="E482" s="55" t="s">
        <v>158</v>
      </c>
      <c r="F482" s="90">
        <v>1</v>
      </c>
      <c r="G482" s="171"/>
      <c r="H482" s="90" t="str">
        <f t="shared" si="17"/>
        <v/>
      </c>
      <c r="I482" s="130"/>
      <c r="K482" s="2">
        <f>IF(E482="","",MAX($K$7:K481)+0.001)</f>
        <v>15.322999999999821</v>
      </c>
    </row>
    <row r="483" spans="2:11" ht="20" customHeight="1">
      <c r="B483" s="50"/>
      <c r="C483" s="55"/>
      <c r="D483" s="66"/>
      <c r="E483" s="55"/>
      <c r="F483" s="90"/>
      <c r="G483" s="90"/>
      <c r="H483" s="90" t="str">
        <f t="shared" si="17"/>
        <v/>
      </c>
      <c r="I483" s="130"/>
      <c r="K483" s="2" t="str">
        <f>IF(E483="","",MAX($K$7:K482)+0.001)</f>
        <v/>
      </c>
    </row>
    <row r="484" spans="2:11" ht="22" customHeight="1">
      <c r="B484" s="50" t="str">
        <f t="shared" ref="B484:B497" si="18">IF(K484="","","B"&amp;TEXT(ROUND(K484,3),"0.000"))</f>
        <v/>
      </c>
      <c r="C484" s="55"/>
      <c r="D484" s="87" t="s">
        <v>812</v>
      </c>
      <c r="E484" s="55"/>
      <c r="F484" s="90"/>
      <c r="G484" s="90"/>
      <c r="H484" s="90" t="str">
        <f t="shared" si="17"/>
        <v/>
      </c>
      <c r="K484" s="2" t="str">
        <f>IF(E484="","",MAX($K$7:K483)+0.001)</f>
        <v/>
      </c>
    </row>
    <row r="485" spans="2:11" ht="22" customHeight="1">
      <c r="B485" s="50" t="str">
        <f t="shared" si="18"/>
        <v>B15.324</v>
      </c>
      <c r="C485" s="55"/>
      <c r="D485" s="66" t="s">
        <v>797</v>
      </c>
      <c r="E485" s="55" t="s">
        <v>158</v>
      </c>
      <c r="F485" s="90">
        <v>1</v>
      </c>
      <c r="G485" s="171"/>
      <c r="H485" s="90" t="str">
        <f t="shared" si="17"/>
        <v/>
      </c>
      <c r="I485" s="130"/>
      <c r="K485" s="2">
        <f>IF(E485="","",MAX($K$7:K484)+0.001)</f>
        <v>15.32399999999982</v>
      </c>
    </row>
    <row r="486" spans="2:11" ht="22" customHeight="1">
      <c r="B486" s="50" t="str">
        <f t="shared" si="18"/>
        <v>B15.325</v>
      </c>
      <c r="C486" s="55"/>
      <c r="D486" s="66" t="s">
        <v>798</v>
      </c>
      <c r="E486" s="55" t="s">
        <v>158</v>
      </c>
      <c r="F486" s="90">
        <v>1</v>
      </c>
      <c r="G486" s="171"/>
      <c r="H486" s="90" t="str">
        <f t="shared" si="17"/>
        <v/>
      </c>
      <c r="I486" s="130"/>
      <c r="K486" s="2">
        <f>IF(E486="","",MAX($K$7:K485)+0.001)</f>
        <v>15.32499999999982</v>
      </c>
    </row>
    <row r="487" spans="2:11" ht="22" customHeight="1">
      <c r="B487" s="50" t="str">
        <f t="shared" si="18"/>
        <v>B15.326</v>
      </c>
      <c r="C487" s="55"/>
      <c r="D487" s="66" t="s">
        <v>799</v>
      </c>
      <c r="E487" s="55" t="s">
        <v>158</v>
      </c>
      <c r="F487" s="90">
        <v>1</v>
      </c>
      <c r="G487" s="171"/>
      <c r="H487" s="90" t="str">
        <f t="shared" si="17"/>
        <v/>
      </c>
      <c r="I487" s="130"/>
      <c r="K487" s="2">
        <f>IF(E487="","",MAX($K$7:K486)+0.001)</f>
        <v>15.325999999999819</v>
      </c>
    </row>
    <row r="488" spans="2:11" ht="22" customHeight="1">
      <c r="B488" s="50" t="str">
        <f t="shared" si="18"/>
        <v>B15.327</v>
      </c>
      <c r="C488" s="55"/>
      <c r="D488" s="66" t="s">
        <v>800</v>
      </c>
      <c r="E488" s="55" t="s">
        <v>158</v>
      </c>
      <c r="F488" s="90">
        <v>1</v>
      </c>
      <c r="G488" s="171"/>
      <c r="H488" s="90" t="str">
        <f t="shared" si="17"/>
        <v/>
      </c>
      <c r="I488" s="130"/>
      <c r="K488" s="2">
        <f>IF(E488="","",MAX($K$7:K487)+0.001)</f>
        <v>15.326999999999819</v>
      </c>
    </row>
    <row r="489" spans="2:11" ht="22" customHeight="1">
      <c r="B489" s="50" t="str">
        <f t="shared" si="18"/>
        <v>B15.328</v>
      </c>
      <c r="C489" s="55"/>
      <c r="D489" s="66" t="s">
        <v>831</v>
      </c>
      <c r="E489" s="55" t="s">
        <v>158</v>
      </c>
      <c r="F489" s="90">
        <v>1</v>
      </c>
      <c r="G489" s="171"/>
      <c r="H489" s="90" t="str">
        <f t="shared" si="17"/>
        <v/>
      </c>
      <c r="I489" s="130"/>
      <c r="K489" s="2">
        <f>IF(E489="","",MAX($K$7:K488)+0.001)</f>
        <v>15.327999999999818</v>
      </c>
    </row>
    <row r="490" spans="2:11" ht="22" customHeight="1">
      <c r="B490" s="50" t="str">
        <f t="shared" si="18"/>
        <v>B15.329</v>
      </c>
      <c r="C490" s="55"/>
      <c r="D490" s="66" t="s">
        <v>801</v>
      </c>
      <c r="E490" s="55" t="s">
        <v>158</v>
      </c>
      <c r="F490" s="90">
        <v>1</v>
      </c>
      <c r="G490" s="171"/>
      <c r="H490" s="90" t="str">
        <f t="shared" si="17"/>
        <v/>
      </c>
      <c r="I490" s="130"/>
      <c r="K490" s="2">
        <f>IF(E490="","",MAX($K$7:K489)+0.001)</f>
        <v>15.328999999999818</v>
      </c>
    </row>
    <row r="491" spans="2:11" ht="22" customHeight="1">
      <c r="B491" s="50" t="str">
        <f t="shared" si="18"/>
        <v>B15.330</v>
      </c>
      <c r="C491" s="55"/>
      <c r="D491" s="66" t="s">
        <v>832</v>
      </c>
      <c r="E491" s="55" t="s">
        <v>158</v>
      </c>
      <c r="F491" s="90">
        <v>1</v>
      </c>
      <c r="G491" s="171"/>
      <c r="H491" s="90" t="str">
        <f t="shared" si="17"/>
        <v/>
      </c>
      <c r="I491" s="130"/>
      <c r="K491" s="2">
        <f>IF(E491="","",MAX($K$7:K490)+0.001)</f>
        <v>15.329999999999817</v>
      </c>
    </row>
    <row r="492" spans="2:11" ht="22" customHeight="1">
      <c r="B492" s="50" t="str">
        <f t="shared" si="18"/>
        <v>B15.331</v>
      </c>
      <c r="C492" s="55"/>
      <c r="D492" s="66" t="s">
        <v>802</v>
      </c>
      <c r="E492" s="55" t="s">
        <v>158</v>
      </c>
      <c r="F492" s="90">
        <v>1</v>
      </c>
      <c r="G492" s="171"/>
      <c r="H492" s="90" t="str">
        <f t="shared" si="17"/>
        <v/>
      </c>
      <c r="I492" s="130"/>
      <c r="K492" s="2">
        <f>IF(E492="","",MAX($K$7:K491)+0.001)</f>
        <v>15.330999999999817</v>
      </c>
    </row>
    <row r="493" spans="2:11" ht="22" customHeight="1">
      <c r="B493" s="50" t="str">
        <f t="shared" si="18"/>
        <v>B15.332</v>
      </c>
      <c r="C493" s="55"/>
      <c r="D493" s="66" t="s">
        <v>833</v>
      </c>
      <c r="E493" s="55" t="s">
        <v>158</v>
      </c>
      <c r="F493" s="90">
        <v>1</v>
      </c>
      <c r="G493" s="171"/>
      <c r="H493" s="90" t="str">
        <f t="shared" si="17"/>
        <v/>
      </c>
      <c r="I493" s="130"/>
      <c r="K493" s="2">
        <f>IF(E493="","",MAX($K$7:K492)+0.001)</f>
        <v>15.331999999999816</v>
      </c>
    </row>
    <row r="494" spans="2:11" ht="22" customHeight="1">
      <c r="B494" s="50" t="str">
        <f t="shared" si="18"/>
        <v>B15.333</v>
      </c>
      <c r="C494" s="55"/>
      <c r="D494" s="66" t="s">
        <v>803</v>
      </c>
      <c r="E494" s="55" t="s">
        <v>158</v>
      </c>
      <c r="F494" s="90">
        <v>1</v>
      </c>
      <c r="G494" s="171"/>
      <c r="H494" s="90" t="str">
        <f t="shared" si="17"/>
        <v/>
      </c>
      <c r="I494" s="130"/>
      <c r="K494" s="2">
        <f>IF(E494="","",MAX($K$7:K493)+0.001)</f>
        <v>15.332999999999815</v>
      </c>
    </row>
    <row r="495" spans="2:11" ht="22" customHeight="1">
      <c r="B495" s="50" t="str">
        <f t="shared" si="18"/>
        <v>B15.334</v>
      </c>
      <c r="C495" s="55"/>
      <c r="D495" s="66" t="s">
        <v>834</v>
      </c>
      <c r="E495" s="55" t="s">
        <v>158</v>
      </c>
      <c r="F495" s="90">
        <v>1</v>
      </c>
      <c r="G495" s="171"/>
      <c r="H495" s="90" t="str">
        <f t="shared" si="17"/>
        <v/>
      </c>
      <c r="I495" s="130"/>
      <c r="K495" s="2">
        <f>IF(E495="","",MAX($K$7:K494)+0.001)</f>
        <v>15.333999999999815</v>
      </c>
    </row>
    <row r="496" spans="2:11" ht="22" customHeight="1">
      <c r="B496" s="50" t="str">
        <f t="shared" si="18"/>
        <v>B15.335</v>
      </c>
      <c r="C496" s="55"/>
      <c r="D496" s="66" t="s">
        <v>806</v>
      </c>
      <c r="E496" s="55" t="s">
        <v>158</v>
      </c>
      <c r="F496" s="90">
        <v>1</v>
      </c>
      <c r="G496" s="171"/>
      <c r="H496" s="90" t="str">
        <f t="shared" si="17"/>
        <v/>
      </c>
      <c r="I496" s="130"/>
      <c r="K496" s="2">
        <f>IF(E496="","",MAX($K$7:K495)+0.001)</f>
        <v>15.334999999999814</v>
      </c>
    </row>
    <row r="497" spans="2:11" ht="22" customHeight="1">
      <c r="B497" s="50" t="str">
        <f t="shared" si="18"/>
        <v>B15.336</v>
      </c>
      <c r="C497" s="55"/>
      <c r="D497" s="66" t="s">
        <v>837</v>
      </c>
      <c r="E497" s="55" t="s">
        <v>158</v>
      </c>
      <c r="F497" s="90">
        <v>1</v>
      </c>
      <c r="G497" s="171"/>
      <c r="H497" s="90" t="str">
        <f t="shared" si="17"/>
        <v/>
      </c>
      <c r="I497" s="130"/>
      <c r="K497" s="2">
        <f>IF(E497="","",MAX($K$7:K496)+0.001)</f>
        <v>15.335999999999814</v>
      </c>
    </row>
    <row r="498" spans="2:11" ht="25" customHeight="1">
      <c r="B498" s="368" t="s">
        <v>62</v>
      </c>
      <c r="C498" s="368"/>
      <c r="D498" s="368"/>
      <c r="E498" s="368"/>
      <c r="F498" s="368"/>
      <c r="G498" s="368"/>
      <c r="H498" s="95">
        <f>SUM(H449:H497)</f>
        <v>0</v>
      </c>
      <c r="I498" s="115"/>
      <c r="K498" s="2" t="str">
        <f>IF(E498="","",MAX($K$7:K497)+0.001)</f>
        <v/>
      </c>
    </row>
    <row r="499" spans="2:11" ht="25" customHeight="1">
      <c r="B499" s="45" t="s">
        <v>226</v>
      </c>
      <c r="C499" s="45" t="s">
        <v>2</v>
      </c>
      <c r="D499" s="45" t="s">
        <v>3</v>
      </c>
      <c r="E499" s="46" t="s">
        <v>4</v>
      </c>
      <c r="F499" s="95" t="s">
        <v>5</v>
      </c>
      <c r="G499" s="47" t="s">
        <v>6</v>
      </c>
      <c r="H499" s="47" t="s">
        <v>7</v>
      </c>
      <c r="I499" s="49"/>
      <c r="K499" s="2"/>
    </row>
    <row r="500" spans="2:11" ht="25" customHeight="1">
      <c r="B500" s="368" t="s">
        <v>64</v>
      </c>
      <c r="C500" s="368"/>
      <c r="D500" s="368"/>
      <c r="E500" s="368"/>
      <c r="F500" s="368"/>
      <c r="G500" s="368"/>
      <c r="H500" s="47">
        <f>H498</f>
        <v>0</v>
      </c>
      <c r="I500" s="116"/>
      <c r="K500" s="2" t="str">
        <f>IF(E500="","",MAX($K$7:K499)+0.001)</f>
        <v/>
      </c>
    </row>
    <row r="501" spans="2:11" ht="21" customHeight="1">
      <c r="B501" s="50" t="str">
        <f t="shared" ref="B501:B562" si="19">IF(K501="","","B"&amp;TEXT(ROUND(K501,3),"0.000"))</f>
        <v/>
      </c>
      <c r="C501" s="55"/>
      <c r="D501" s="87" t="s">
        <v>813</v>
      </c>
      <c r="E501" s="55"/>
      <c r="F501" s="90"/>
      <c r="G501" s="90"/>
      <c r="H501" s="90" t="str">
        <f t="shared" ref="H501:H550" si="20">IF($F501="-","Rate Only",IF($G501="","",ROUNDUP($F501*$G501,2)))</f>
        <v/>
      </c>
      <c r="I501" s="130"/>
      <c r="K501" s="2" t="str">
        <f>IF(E501="","",MAX($K$7:K500)+0.001)</f>
        <v/>
      </c>
    </row>
    <row r="502" spans="2:11" ht="21" customHeight="1">
      <c r="B502" s="50" t="str">
        <f t="shared" si="19"/>
        <v>B15.337</v>
      </c>
      <c r="C502" s="55"/>
      <c r="D502" s="66" t="s">
        <v>797</v>
      </c>
      <c r="E502" s="55" t="s">
        <v>158</v>
      </c>
      <c r="F502" s="90">
        <v>16</v>
      </c>
      <c r="G502" s="171"/>
      <c r="H502" s="90" t="str">
        <f t="shared" si="20"/>
        <v/>
      </c>
      <c r="I502" s="130"/>
      <c r="K502" s="2">
        <f>IF(E502="","",MAX($K$7:K501)+0.001)</f>
        <v>15.336999999999813</v>
      </c>
    </row>
    <row r="503" spans="2:11" ht="21" customHeight="1">
      <c r="B503" s="50" t="str">
        <f t="shared" si="19"/>
        <v>B15.338</v>
      </c>
      <c r="C503" s="55"/>
      <c r="D503" s="66" t="s">
        <v>798</v>
      </c>
      <c r="E503" s="55" t="s">
        <v>158</v>
      </c>
      <c r="F503" s="90">
        <v>7</v>
      </c>
      <c r="G503" s="171"/>
      <c r="H503" s="90" t="str">
        <f t="shared" si="20"/>
        <v/>
      </c>
      <c r="I503" s="130"/>
      <c r="K503" s="2">
        <f>IF(E503="","",MAX($K$7:K502)+0.001)</f>
        <v>15.337999999999813</v>
      </c>
    </row>
    <row r="504" spans="2:11" ht="21" customHeight="1">
      <c r="B504" s="50" t="str">
        <f t="shared" si="19"/>
        <v>B15.339</v>
      </c>
      <c r="C504" s="55"/>
      <c r="D504" s="66" t="s">
        <v>799</v>
      </c>
      <c r="E504" s="55" t="s">
        <v>158</v>
      </c>
      <c r="F504" s="90">
        <v>9</v>
      </c>
      <c r="G504" s="171"/>
      <c r="H504" s="90" t="str">
        <f t="shared" si="20"/>
        <v/>
      </c>
      <c r="I504" s="130"/>
      <c r="K504" s="2">
        <f>IF(E504="","",MAX($K$7:K503)+0.001)</f>
        <v>15.338999999999812</v>
      </c>
    </row>
    <row r="505" spans="2:11" ht="21" customHeight="1">
      <c r="B505" s="50" t="str">
        <f t="shared" si="19"/>
        <v>B15.340</v>
      </c>
      <c r="C505" s="55"/>
      <c r="D505" s="66" t="s">
        <v>800</v>
      </c>
      <c r="E505" s="55" t="s">
        <v>158</v>
      </c>
      <c r="F505" s="90">
        <v>6</v>
      </c>
      <c r="G505" s="171"/>
      <c r="H505" s="90" t="str">
        <f t="shared" si="20"/>
        <v/>
      </c>
      <c r="I505" s="130"/>
      <c r="K505" s="2">
        <f>IF(E505="","",MAX($K$7:K504)+0.001)</f>
        <v>15.339999999999812</v>
      </c>
    </row>
    <row r="506" spans="2:11" ht="21" customHeight="1">
      <c r="B506" s="50" t="str">
        <f t="shared" si="19"/>
        <v>B15.341</v>
      </c>
      <c r="C506" s="55"/>
      <c r="D506" s="66" t="s">
        <v>831</v>
      </c>
      <c r="E506" s="55" t="s">
        <v>158</v>
      </c>
      <c r="F506" s="90">
        <v>1</v>
      </c>
      <c r="G506" s="171"/>
      <c r="H506" s="90" t="str">
        <f t="shared" si="20"/>
        <v/>
      </c>
      <c r="I506" s="130"/>
      <c r="K506" s="2">
        <f>IF(E506="","",MAX($K$7:K505)+0.001)</f>
        <v>15.340999999999811</v>
      </c>
    </row>
    <row r="507" spans="2:11" ht="21" customHeight="1">
      <c r="B507" s="50" t="str">
        <f t="shared" si="19"/>
        <v>B15.342</v>
      </c>
      <c r="C507" s="55"/>
      <c r="D507" s="66" t="s">
        <v>801</v>
      </c>
      <c r="E507" s="55" t="s">
        <v>158</v>
      </c>
      <c r="F507" s="90">
        <v>3</v>
      </c>
      <c r="G507" s="171"/>
      <c r="H507" s="90" t="str">
        <f t="shared" si="20"/>
        <v/>
      </c>
      <c r="I507" s="130"/>
      <c r="K507" s="2">
        <f>IF(E507="","",MAX($K$7:K506)+0.001)</f>
        <v>15.34199999999981</v>
      </c>
    </row>
    <row r="508" spans="2:11" ht="21" customHeight="1">
      <c r="B508" s="50" t="str">
        <f t="shared" si="19"/>
        <v>B15.343</v>
      </c>
      <c r="C508" s="55"/>
      <c r="D508" s="66" t="s">
        <v>832</v>
      </c>
      <c r="E508" s="55" t="s">
        <v>158</v>
      </c>
      <c r="F508" s="90">
        <v>1</v>
      </c>
      <c r="G508" s="171"/>
      <c r="H508" s="90" t="str">
        <f t="shared" si="20"/>
        <v/>
      </c>
      <c r="I508" s="130"/>
      <c r="K508" s="2">
        <f>IF(E508="","",MAX($K$7:K507)+0.001)</f>
        <v>15.34299999999981</v>
      </c>
    </row>
    <row r="509" spans="2:11" ht="17" customHeight="1">
      <c r="B509" s="50" t="str">
        <f t="shared" si="19"/>
        <v/>
      </c>
      <c r="C509" s="55"/>
      <c r="D509" s="66"/>
      <c r="E509" s="55"/>
      <c r="F509" s="90"/>
      <c r="G509" s="90"/>
      <c r="H509" s="90" t="str">
        <f t="shared" si="20"/>
        <v/>
      </c>
      <c r="I509" s="130"/>
      <c r="K509" s="2" t="str">
        <f>IF(E509="","",MAX($K$7:K508)+0.001)</f>
        <v/>
      </c>
    </row>
    <row r="510" spans="2:11" ht="21" customHeight="1">
      <c r="B510" s="50" t="str">
        <f t="shared" si="19"/>
        <v>B15.344</v>
      </c>
      <c r="C510" s="55"/>
      <c r="D510" s="66" t="s">
        <v>802</v>
      </c>
      <c r="E510" s="55" t="s">
        <v>158</v>
      </c>
      <c r="F510" s="90">
        <v>6</v>
      </c>
      <c r="G510" s="171"/>
      <c r="H510" s="90" t="str">
        <f t="shared" si="20"/>
        <v/>
      </c>
      <c r="I510" s="130"/>
      <c r="K510" s="2">
        <f>IF(E510="","",MAX($K$7:K509)+0.001)</f>
        <v>15.343999999999809</v>
      </c>
    </row>
    <row r="511" spans="2:11" ht="21" customHeight="1">
      <c r="B511" s="50" t="str">
        <f t="shared" si="19"/>
        <v>B15.345</v>
      </c>
      <c r="C511" s="55"/>
      <c r="D511" s="66" t="s">
        <v>833</v>
      </c>
      <c r="E511" s="55" t="s">
        <v>158</v>
      </c>
      <c r="F511" s="90">
        <v>1</v>
      </c>
      <c r="G511" s="171"/>
      <c r="H511" s="90" t="str">
        <f t="shared" si="20"/>
        <v/>
      </c>
      <c r="I511" s="130"/>
      <c r="K511" s="2">
        <f>IF(E511="","",MAX($K$7:K510)+0.001)</f>
        <v>15.344999999999809</v>
      </c>
    </row>
    <row r="512" spans="2:11" ht="21" customHeight="1">
      <c r="B512" s="50" t="str">
        <f t="shared" si="19"/>
        <v>B15.346</v>
      </c>
      <c r="C512" s="55"/>
      <c r="D512" s="66" t="s">
        <v>803</v>
      </c>
      <c r="E512" s="55" t="s">
        <v>158</v>
      </c>
      <c r="F512" s="90">
        <v>3</v>
      </c>
      <c r="G512" s="171"/>
      <c r="H512" s="90" t="str">
        <f t="shared" si="20"/>
        <v/>
      </c>
      <c r="I512" s="130"/>
      <c r="K512" s="2">
        <f>IF(E512="","",MAX($K$7:K511)+0.001)</f>
        <v>15.345999999999808</v>
      </c>
    </row>
    <row r="513" spans="2:11" ht="21" customHeight="1">
      <c r="B513" s="50" t="str">
        <f t="shared" si="19"/>
        <v>B15.347</v>
      </c>
      <c r="C513" s="55"/>
      <c r="D513" s="66" t="s">
        <v>834</v>
      </c>
      <c r="E513" s="55" t="s">
        <v>158</v>
      </c>
      <c r="F513" s="90">
        <v>1</v>
      </c>
      <c r="G513" s="171"/>
      <c r="H513" s="90" t="str">
        <f t="shared" si="20"/>
        <v/>
      </c>
      <c r="I513" s="130"/>
      <c r="K513" s="2">
        <f>IF(E513="","",MAX($K$7:K512)+0.001)</f>
        <v>15.346999999999808</v>
      </c>
    </row>
    <row r="514" spans="2:11" ht="21" customHeight="1">
      <c r="B514" s="50" t="str">
        <f t="shared" si="19"/>
        <v>B15.348</v>
      </c>
      <c r="C514" s="55"/>
      <c r="D514" s="66" t="s">
        <v>805</v>
      </c>
      <c r="E514" s="55" t="s">
        <v>158</v>
      </c>
      <c r="F514" s="90">
        <v>4</v>
      </c>
      <c r="G514" s="171"/>
      <c r="H514" s="90" t="str">
        <f t="shared" si="20"/>
        <v/>
      </c>
      <c r="I514" s="130"/>
      <c r="K514" s="2">
        <f>IF(E514="","",MAX($K$7:K513)+0.001)</f>
        <v>15.347999999999807</v>
      </c>
    </row>
    <row r="515" spans="2:11" ht="21" customHeight="1">
      <c r="B515" s="50" t="str">
        <f t="shared" si="19"/>
        <v>B15.349</v>
      </c>
      <c r="C515" s="55"/>
      <c r="D515" s="66" t="s">
        <v>836</v>
      </c>
      <c r="E515" s="55" t="s">
        <v>158</v>
      </c>
      <c r="F515" s="90">
        <v>1</v>
      </c>
      <c r="G515" s="171"/>
      <c r="H515" s="90" t="str">
        <f t="shared" si="20"/>
        <v/>
      </c>
      <c r="I515" s="130"/>
      <c r="K515" s="2">
        <f>IF(E515="","",MAX($K$7:K514)+0.001)</f>
        <v>15.348999999999807</v>
      </c>
    </row>
    <row r="516" spans="2:11" ht="21" customHeight="1">
      <c r="B516" s="50" t="str">
        <f t="shared" si="19"/>
        <v>B15.350</v>
      </c>
      <c r="C516" s="55"/>
      <c r="D516" s="66" t="s">
        <v>811</v>
      </c>
      <c r="E516" s="55" t="s">
        <v>158</v>
      </c>
      <c r="F516" s="90">
        <v>4</v>
      </c>
      <c r="G516" s="171"/>
      <c r="H516" s="90" t="str">
        <f t="shared" si="20"/>
        <v/>
      </c>
      <c r="I516" s="130"/>
      <c r="K516" s="2">
        <f>IF(E516="","",MAX($K$7:K515)+0.001)</f>
        <v>15.349999999999806</v>
      </c>
    </row>
    <row r="517" spans="2:11" ht="21" customHeight="1">
      <c r="B517" s="50" t="str">
        <f t="shared" si="19"/>
        <v>B15.351</v>
      </c>
      <c r="C517" s="55"/>
      <c r="D517" s="66" t="s">
        <v>837</v>
      </c>
      <c r="E517" s="55" t="s">
        <v>158</v>
      </c>
      <c r="F517" s="90">
        <v>1</v>
      </c>
      <c r="G517" s="171"/>
      <c r="H517" s="90" t="str">
        <f t="shared" si="20"/>
        <v/>
      </c>
      <c r="I517" s="130"/>
      <c r="K517" s="2">
        <f>IF(E517="","",MAX($K$7:K516)+0.001)</f>
        <v>15.350999999999805</v>
      </c>
    </row>
    <row r="518" spans="2:11" ht="17" customHeight="1">
      <c r="B518" s="50" t="str">
        <f t="shared" si="19"/>
        <v/>
      </c>
      <c r="C518" s="55"/>
      <c r="D518" s="66"/>
      <c r="E518" s="55"/>
      <c r="F518" s="90"/>
      <c r="G518" s="90"/>
      <c r="H518" s="90" t="str">
        <f t="shared" si="20"/>
        <v/>
      </c>
      <c r="I518" s="130"/>
      <c r="K518" s="2" t="str">
        <f>IF(E518="","",MAX($K$7:K517)+0.001)</f>
        <v/>
      </c>
    </row>
    <row r="519" spans="2:11" ht="21" customHeight="1">
      <c r="B519" s="50" t="str">
        <f t="shared" si="19"/>
        <v/>
      </c>
      <c r="C519" s="55"/>
      <c r="D519" s="87" t="s">
        <v>1986</v>
      </c>
      <c r="E519" s="55"/>
      <c r="F519" s="90"/>
      <c r="G519" s="90"/>
      <c r="H519" s="90" t="str">
        <f t="shared" si="20"/>
        <v/>
      </c>
      <c r="I519" s="130"/>
      <c r="K519" s="2" t="str">
        <f>IF(E519="","",MAX($K$7:K518)+0.001)</f>
        <v/>
      </c>
    </row>
    <row r="520" spans="2:11" ht="21" customHeight="1">
      <c r="B520" s="50" t="str">
        <f t="shared" si="19"/>
        <v>B15.352</v>
      </c>
      <c r="C520" s="55"/>
      <c r="D520" s="66" t="s">
        <v>815</v>
      </c>
      <c r="E520" s="55" t="s">
        <v>158</v>
      </c>
      <c r="F520" s="90">
        <v>2</v>
      </c>
      <c r="G520" s="171"/>
      <c r="H520" s="90" t="str">
        <f t="shared" si="20"/>
        <v/>
      </c>
      <c r="I520" s="130"/>
      <c r="K520" s="2">
        <f>IF(E520="","",MAX($K$7:K519)+0.001)</f>
        <v>15.351999999999805</v>
      </c>
    </row>
    <row r="521" spans="2:11" ht="21" customHeight="1">
      <c r="B521" s="50" t="str">
        <f t="shared" si="19"/>
        <v>B15.353</v>
      </c>
      <c r="C521" s="55"/>
      <c r="D521" s="66" t="s">
        <v>838</v>
      </c>
      <c r="E521" s="55" t="s">
        <v>158</v>
      </c>
      <c r="F521" s="90">
        <v>1</v>
      </c>
      <c r="G521" s="171"/>
      <c r="H521" s="90" t="str">
        <f t="shared" si="20"/>
        <v/>
      </c>
      <c r="I521" s="130"/>
      <c r="K521" s="2">
        <f>IF(E521="","",MAX($K$7:K520)+0.001)</f>
        <v>15.352999999999804</v>
      </c>
    </row>
    <row r="522" spans="2:11" ht="17" customHeight="1">
      <c r="B522" s="50" t="str">
        <f t="shared" si="19"/>
        <v/>
      </c>
      <c r="C522" s="55"/>
      <c r="D522" s="66"/>
      <c r="E522" s="55"/>
      <c r="F522" s="90"/>
      <c r="G522" s="90"/>
      <c r="H522" s="90" t="str">
        <f t="shared" si="20"/>
        <v/>
      </c>
      <c r="I522" s="130"/>
      <c r="K522" s="2" t="str">
        <f>IF(E522="","",MAX($K$7:K521)+0.001)</f>
        <v/>
      </c>
    </row>
    <row r="523" spans="2:11" ht="30">
      <c r="B523" s="50" t="str">
        <f t="shared" si="19"/>
        <v/>
      </c>
      <c r="C523" s="55"/>
      <c r="D523" s="87" t="s">
        <v>816</v>
      </c>
      <c r="E523" s="55"/>
      <c r="F523" s="90"/>
      <c r="G523" s="90"/>
      <c r="H523" s="90" t="str">
        <f t="shared" si="20"/>
        <v/>
      </c>
      <c r="I523" s="130"/>
      <c r="K523" s="2" t="str">
        <f>IF(E523="","",MAX($K$7:K522)+0.001)</f>
        <v/>
      </c>
    </row>
    <row r="524" spans="2:11" ht="21" customHeight="1">
      <c r="B524" s="50" t="str">
        <f t="shared" si="19"/>
        <v>B15.354</v>
      </c>
      <c r="C524" s="55"/>
      <c r="D524" s="66" t="s">
        <v>797</v>
      </c>
      <c r="E524" s="55" t="s">
        <v>158</v>
      </c>
      <c r="F524" s="90">
        <v>4</v>
      </c>
      <c r="G524" s="171"/>
      <c r="H524" s="90" t="str">
        <f t="shared" si="20"/>
        <v/>
      </c>
      <c r="I524" s="130"/>
      <c r="K524" s="2">
        <f>IF(E524="","",MAX($K$7:K523)+0.001)</f>
        <v>15.353999999999804</v>
      </c>
    </row>
    <row r="525" spans="2:11" ht="21" customHeight="1">
      <c r="B525" s="50" t="str">
        <f t="shared" si="19"/>
        <v>B15.355</v>
      </c>
      <c r="C525" s="55"/>
      <c r="D525" s="66" t="s">
        <v>798</v>
      </c>
      <c r="E525" s="55" t="s">
        <v>158</v>
      </c>
      <c r="F525" s="90">
        <v>8</v>
      </c>
      <c r="G525" s="171"/>
      <c r="H525" s="90" t="str">
        <f t="shared" si="20"/>
        <v/>
      </c>
      <c r="I525" s="130"/>
      <c r="K525" s="2">
        <f>IF(E525="","",MAX($K$7:K524)+0.001)</f>
        <v>15.354999999999803</v>
      </c>
    </row>
    <row r="526" spans="2:11" ht="21" customHeight="1">
      <c r="B526" s="50" t="str">
        <f t="shared" si="19"/>
        <v>B15.356</v>
      </c>
      <c r="C526" s="55"/>
      <c r="D526" s="66" t="s">
        <v>799</v>
      </c>
      <c r="E526" s="55" t="s">
        <v>158</v>
      </c>
      <c r="F526" s="90">
        <v>10</v>
      </c>
      <c r="G526" s="171"/>
      <c r="H526" s="90" t="str">
        <f t="shared" si="20"/>
        <v/>
      </c>
      <c r="I526" s="130"/>
      <c r="K526" s="2">
        <f>IF(E526="","",MAX($K$7:K525)+0.001)</f>
        <v>15.355999999999803</v>
      </c>
    </row>
    <row r="527" spans="2:11" ht="21" customHeight="1">
      <c r="B527" s="50" t="str">
        <f t="shared" si="19"/>
        <v>B15.357</v>
      </c>
      <c r="C527" s="55"/>
      <c r="D527" s="66" t="s">
        <v>800</v>
      </c>
      <c r="E527" s="55" t="s">
        <v>158</v>
      </c>
      <c r="F527" s="90">
        <v>2</v>
      </c>
      <c r="G527" s="171"/>
      <c r="H527" s="90" t="str">
        <f t="shared" si="20"/>
        <v/>
      </c>
      <c r="I527" s="130"/>
      <c r="K527" s="2">
        <f>IF(E527="","",MAX($K$7:K526)+0.001)</f>
        <v>15.356999999999802</v>
      </c>
    </row>
    <row r="528" spans="2:11" ht="21" customHeight="1">
      <c r="B528" s="50" t="str">
        <f t="shared" si="19"/>
        <v>B15.358</v>
      </c>
      <c r="C528" s="55"/>
      <c r="D528" s="66" t="s">
        <v>831</v>
      </c>
      <c r="E528" s="55" t="s">
        <v>158</v>
      </c>
      <c r="F528" s="90">
        <v>1</v>
      </c>
      <c r="G528" s="171"/>
      <c r="H528" s="90" t="str">
        <f t="shared" si="20"/>
        <v/>
      </c>
      <c r="I528" s="130"/>
      <c r="K528" s="2">
        <f>IF(E528="","",MAX($K$7:K527)+0.001)</f>
        <v>15.357999999999802</v>
      </c>
    </row>
    <row r="529" spans="2:11" ht="21" customHeight="1">
      <c r="B529" s="50" t="str">
        <f t="shared" si="19"/>
        <v>B15.359</v>
      </c>
      <c r="C529" s="55"/>
      <c r="D529" s="66" t="s">
        <v>801</v>
      </c>
      <c r="E529" s="55" t="s">
        <v>158</v>
      </c>
      <c r="F529" s="90">
        <v>6</v>
      </c>
      <c r="G529" s="171"/>
      <c r="H529" s="90" t="str">
        <f t="shared" si="20"/>
        <v/>
      </c>
      <c r="I529" s="130"/>
      <c r="K529" s="2">
        <f>IF(E529="","",MAX($K$7:K528)+0.001)</f>
        <v>15.358999999999801</v>
      </c>
    </row>
    <row r="530" spans="2:11" ht="21" customHeight="1">
      <c r="B530" s="50" t="str">
        <f t="shared" si="19"/>
        <v>B15.360</v>
      </c>
      <c r="C530" s="55"/>
      <c r="D530" s="66" t="s">
        <v>832</v>
      </c>
      <c r="E530" s="55" t="s">
        <v>158</v>
      </c>
      <c r="F530" s="90">
        <v>1</v>
      </c>
      <c r="G530" s="171"/>
      <c r="H530" s="90" t="str">
        <f t="shared" si="20"/>
        <v/>
      </c>
      <c r="I530" s="130"/>
      <c r="K530" s="2">
        <f>IF(E530="","",MAX($K$7:K529)+0.001)</f>
        <v>15.3599999999998</v>
      </c>
    </row>
    <row r="531" spans="2:11" ht="21" customHeight="1">
      <c r="B531" s="50" t="str">
        <f t="shared" si="19"/>
        <v>B15.361</v>
      </c>
      <c r="C531" s="55"/>
      <c r="D531" s="66" t="s">
        <v>802</v>
      </c>
      <c r="E531" s="55" t="s">
        <v>158</v>
      </c>
      <c r="F531" s="90">
        <v>4</v>
      </c>
      <c r="G531" s="171"/>
      <c r="H531" s="90" t="str">
        <f t="shared" si="20"/>
        <v/>
      </c>
      <c r="I531" s="130"/>
      <c r="K531" s="2">
        <f>IF(E531="","",MAX($K$7:K530)+0.001)</f>
        <v>15.3609999999998</v>
      </c>
    </row>
    <row r="532" spans="2:11" ht="21" customHeight="1">
      <c r="B532" s="50" t="str">
        <f t="shared" si="19"/>
        <v>B15.362</v>
      </c>
      <c r="C532" s="55"/>
      <c r="D532" s="66" t="s">
        <v>833</v>
      </c>
      <c r="E532" s="55" t="s">
        <v>158</v>
      </c>
      <c r="F532" s="90">
        <v>1</v>
      </c>
      <c r="G532" s="171"/>
      <c r="H532" s="90" t="str">
        <f t="shared" si="20"/>
        <v/>
      </c>
      <c r="I532" s="130"/>
      <c r="K532" s="2">
        <f>IF(E532="","",MAX($K$7:K531)+0.001)</f>
        <v>15.361999999999799</v>
      </c>
    </row>
    <row r="533" spans="2:11" ht="21" customHeight="1">
      <c r="B533" s="50" t="str">
        <f t="shared" si="19"/>
        <v>B15.363</v>
      </c>
      <c r="C533" s="55"/>
      <c r="D533" s="66" t="s">
        <v>803</v>
      </c>
      <c r="E533" s="55" t="s">
        <v>158</v>
      </c>
      <c r="F533" s="90">
        <v>2</v>
      </c>
      <c r="G533" s="171"/>
      <c r="H533" s="90" t="str">
        <f t="shared" si="20"/>
        <v/>
      </c>
      <c r="I533" s="130"/>
      <c r="K533" s="2">
        <f>IF(E533="","",MAX($K$7:K532)+0.001)</f>
        <v>15.362999999999799</v>
      </c>
    </row>
    <row r="534" spans="2:11" ht="21" customHeight="1">
      <c r="B534" s="50" t="str">
        <f t="shared" si="19"/>
        <v>B15.364</v>
      </c>
      <c r="C534" s="55"/>
      <c r="D534" s="66" t="s">
        <v>834</v>
      </c>
      <c r="E534" s="55" t="s">
        <v>158</v>
      </c>
      <c r="F534" s="90">
        <v>1</v>
      </c>
      <c r="G534" s="171"/>
      <c r="H534" s="90" t="str">
        <f t="shared" si="20"/>
        <v/>
      </c>
      <c r="I534" s="130"/>
      <c r="K534" s="2">
        <f>IF(E534="","",MAX($K$7:K533)+0.001)</f>
        <v>15.363999999999798</v>
      </c>
    </row>
    <row r="535" spans="2:11" ht="21" customHeight="1">
      <c r="B535" s="50" t="str">
        <f t="shared" si="19"/>
        <v>B15.365</v>
      </c>
      <c r="C535" s="55"/>
      <c r="D535" s="66" t="s">
        <v>817</v>
      </c>
      <c r="E535" s="55" t="s">
        <v>158</v>
      </c>
      <c r="F535" s="90">
        <v>2</v>
      </c>
      <c r="G535" s="171"/>
      <c r="H535" s="90" t="str">
        <f t="shared" si="20"/>
        <v/>
      </c>
      <c r="I535" s="130"/>
      <c r="K535" s="2">
        <f>IF(E535="","",MAX($K$7:K534)+0.001)</f>
        <v>15.364999999999798</v>
      </c>
    </row>
    <row r="536" spans="2:11" ht="21" customHeight="1">
      <c r="B536" s="50" t="str">
        <f t="shared" si="19"/>
        <v>B15.366</v>
      </c>
      <c r="C536" s="55"/>
      <c r="D536" s="66" t="s">
        <v>839</v>
      </c>
      <c r="E536" s="55" t="s">
        <v>158</v>
      </c>
      <c r="F536" s="90">
        <v>1</v>
      </c>
      <c r="G536" s="171"/>
      <c r="H536" s="90" t="str">
        <f t="shared" si="20"/>
        <v/>
      </c>
      <c r="I536" s="130"/>
      <c r="K536" s="2">
        <f>IF(E536="","",MAX($K$7:K535)+0.001)</f>
        <v>15.365999999999797</v>
      </c>
    </row>
    <row r="537" spans="2:11" ht="21" customHeight="1">
      <c r="B537" s="50" t="str">
        <f t="shared" si="19"/>
        <v>B15.367</v>
      </c>
      <c r="C537" s="55"/>
      <c r="D537" s="66" t="s">
        <v>818</v>
      </c>
      <c r="E537" s="55" t="s">
        <v>158</v>
      </c>
      <c r="F537" s="90">
        <v>4</v>
      </c>
      <c r="G537" s="171"/>
      <c r="H537" s="90" t="str">
        <f t="shared" si="20"/>
        <v/>
      </c>
      <c r="I537" s="130"/>
      <c r="K537" s="2">
        <f>IF(E537="","",MAX($K$7:K536)+0.001)</f>
        <v>15.366999999999797</v>
      </c>
    </row>
    <row r="538" spans="2:11" ht="21" customHeight="1">
      <c r="B538" s="50" t="str">
        <f t="shared" si="19"/>
        <v>B15.368</v>
      </c>
      <c r="C538" s="55"/>
      <c r="D538" s="66" t="s">
        <v>840</v>
      </c>
      <c r="E538" s="55" t="s">
        <v>158</v>
      </c>
      <c r="F538" s="90">
        <v>1</v>
      </c>
      <c r="G538" s="171"/>
      <c r="H538" s="90" t="str">
        <f t="shared" si="20"/>
        <v/>
      </c>
      <c r="I538" s="130"/>
      <c r="K538" s="2">
        <f>IF(E538="","",MAX($K$7:K537)+0.001)</f>
        <v>15.367999999999796</v>
      </c>
    </row>
    <row r="539" spans="2:11" ht="21" customHeight="1">
      <c r="B539" s="50" t="str">
        <f t="shared" si="19"/>
        <v>B15.369</v>
      </c>
      <c r="C539" s="55"/>
      <c r="D539" s="66" t="s">
        <v>811</v>
      </c>
      <c r="E539" s="55" t="s">
        <v>158</v>
      </c>
      <c r="F539" s="90">
        <v>22</v>
      </c>
      <c r="G539" s="171"/>
      <c r="H539" s="90" t="str">
        <f t="shared" si="20"/>
        <v/>
      </c>
      <c r="I539" s="130"/>
      <c r="K539" s="2">
        <f>IF(E539="","",MAX($K$7:K538)+0.001)</f>
        <v>15.368999999999795</v>
      </c>
    </row>
    <row r="540" spans="2:11" ht="21" customHeight="1">
      <c r="B540" s="50" t="str">
        <f t="shared" si="19"/>
        <v>B15.370</v>
      </c>
      <c r="C540" s="55"/>
      <c r="D540" s="66" t="s">
        <v>837</v>
      </c>
      <c r="E540" s="55" t="s">
        <v>158</v>
      </c>
      <c r="F540" s="90">
        <v>1</v>
      </c>
      <c r="G540" s="171"/>
      <c r="H540" s="90" t="str">
        <f t="shared" si="20"/>
        <v/>
      </c>
      <c r="I540" s="130"/>
      <c r="K540" s="2">
        <f>IF(E540="","",MAX($K$7:K539)+0.001)</f>
        <v>15.369999999999795</v>
      </c>
    </row>
    <row r="541" spans="2:11" ht="17" customHeight="1">
      <c r="B541" s="50"/>
      <c r="C541" s="55"/>
      <c r="D541" s="66"/>
      <c r="E541" s="55"/>
      <c r="F541" s="90"/>
      <c r="G541" s="171"/>
      <c r="H541" s="90" t="str">
        <f t="shared" si="20"/>
        <v/>
      </c>
      <c r="I541" s="130"/>
      <c r="K541" s="2" t="str">
        <f>IF(E541="","",MAX($K$7:K540)+0.001)</f>
        <v/>
      </c>
    </row>
    <row r="542" spans="2:11" ht="30">
      <c r="B542" s="50" t="str">
        <f t="shared" ref="B542:B550" si="21">IF(K542="","","B"&amp;TEXT(ROUND(K542,3),"0.000"))</f>
        <v/>
      </c>
      <c r="C542" s="55"/>
      <c r="D542" s="87" t="s">
        <v>819</v>
      </c>
      <c r="E542" s="55"/>
      <c r="F542" s="90"/>
      <c r="G542" s="90"/>
      <c r="H542" s="90" t="str">
        <f t="shared" si="20"/>
        <v/>
      </c>
      <c r="I542" s="130"/>
      <c r="K542" s="2" t="str">
        <f>IF(E542="","",MAX($K$7:K541)+0.001)</f>
        <v/>
      </c>
    </row>
    <row r="543" spans="2:11" ht="21" customHeight="1">
      <c r="B543" s="50" t="str">
        <f t="shared" si="21"/>
        <v>B15.371</v>
      </c>
      <c r="C543" s="55"/>
      <c r="D543" s="66" t="s">
        <v>797</v>
      </c>
      <c r="E543" s="55" t="s">
        <v>158</v>
      </c>
      <c r="F543" s="90">
        <v>4</v>
      </c>
      <c r="G543" s="171"/>
      <c r="H543" s="90" t="str">
        <f t="shared" si="20"/>
        <v/>
      </c>
      <c r="I543" s="130"/>
      <c r="K543" s="2">
        <f>IF(E543="","",MAX($K$7:K542)+0.001)</f>
        <v>15.370999999999794</v>
      </c>
    </row>
    <row r="544" spans="2:11" ht="21" customHeight="1">
      <c r="B544" s="50" t="str">
        <f t="shared" si="21"/>
        <v>B15.372</v>
      </c>
      <c r="C544" s="55"/>
      <c r="D544" s="66" t="s">
        <v>798</v>
      </c>
      <c r="E544" s="55" t="s">
        <v>158</v>
      </c>
      <c r="F544" s="90">
        <v>8</v>
      </c>
      <c r="G544" s="171"/>
      <c r="H544" s="90" t="str">
        <f t="shared" si="20"/>
        <v/>
      </c>
      <c r="I544" s="130"/>
      <c r="K544" s="2">
        <f>IF(E544="","",MAX($K$7:K543)+0.001)</f>
        <v>15.371999999999794</v>
      </c>
    </row>
    <row r="545" spans="2:11" ht="21" customHeight="1">
      <c r="B545" s="50" t="str">
        <f t="shared" si="21"/>
        <v>B15.373</v>
      </c>
      <c r="C545" s="55"/>
      <c r="D545" s="66" t="s">
        <v>799</v>
      </c>
      <c r="E545" s="55" t="s">
        <v>158</v>
      </c>
      <c r="F545" s="90">
        <v>10</v>
      </c>
      <c r="G545" s="171"/>
      <c r="H545" s="90" t="str">
        <f t="shared" si="20"/>
        <v/>
      </c>
      <c r="I545" s="130"/>
      <c r="K545" s="2">
        <f>IF(E545="","",MAX($K$7:K544)+0.001)</f>
        <v>15.372999999999793</v>
      </c>
    </row>
    <row r="546" spans="2:11" ht="21" customHeight="1">
      <c r="B546" s="50" t="str">
        <f t="shared" si="21"/>
        <v>B15.374</v>
      </c>
      <c r="C546" s="55"/>
      <c r="D546" s="66" t="s">
        <v>800</v>
      </c>
      <c r="E546" s="55" t="s">
        <v>158</v>
      </c>
      <c r="F546" s="90">
        <v>2</v>
      </c>
      <c r="G546" s="171"/>
      <c r="H546" s="90" t="str">
        <f t="shared" si="20"/>
        <v/>
      </c>
      <c r="I546" s="130"/>
      <c r="K546" s="2">
        <f>IF(E546="","",MAX($K$7:K545)+0.001)</f>
        <v>15.373999999999793</v>
      </c>
    </row>
    <row r="547" spans="2:11" ht="21" customHeight="1">
      <c r="B547" s="50" t="str">
        <f t="shared" si="21"/>
        <v>B15.375</v>
      </c>
      <c r="C547" s="55"/>
      <c r="D547" s="66" t="s">
        <v>831</v>
      </c>
      <c r="E547" s="55" t="s">
        <v>158</v>
      </c>
      <c r="F547" s="90">
        <v>1</v>
      </c>
      <c r="G547" s="171"/>
      <c r="H547" s="90" t="str">
        <f t="shared" si="20"/>
        <v/>
      </c>
      <c r="I547" s="130"/>
      <c r="K547" s="2">
        <f>IF(E547="","",MAX($K$7:K546)+0.001)</f>
        <v>15.374999999999792</v>
      </c>
    </row>
    <row r="548" spans="2:11" ht="21" customHeight="1">
      <c r="B548" s="50" t="str">
        <f t="shared" si="21"/>
        <v>B15.376</v>
      </c>
      <c r="C548" s="55"/>
      <c r="D548" s="66" t="s">
        <v>801</v>
      </c>
      <c r="E548" s="55" t="s">
        <v>158</v>
      </c>
      <c r="F548" s="90">
        <v>6</v>
      </c>
      <c r="G548" s="171"/>
      <c r="H548" s="90" t="str">
        <f t="shared" si="20"/>
        <v/>
      </c>
      <c r="I548" s="130"/>
      <c r="K548" s="2">
        <f>IF(E548="","",MAX($K$7:K547)+0.001)</f>
        <v>15.375999999999792</v>
      </c>
    </row>
    <row r="549" spans="2:11" ht="21" customHeight="1">
      <c r="B549" s="50" t="str">
        <f t="shared" si="21"/>
        <v>B15.377</v>
      </c>
      <c r="C549" s="55"/>
      <c r="D549" s="66" t="s">
        <v>832</v>
      </c>
      <c r="E549" s="55" t="s">
        <v>158</v>
      </c>
      <c r="F549" s="90">
        <v>1</v>
      </c>
      <c r="G549" s="171"/>
      <c r="H549" s="90" t="str">
        <f t="shared" si="20"/>
        <v/>
      </c>
      <c r="I549" s="130"/>
      <c r="K549" s="2">
        <f>IF(E549="","",MAX($K$7:K548)+0.001)</f>
        <v>15.376999999999791</v>
      </c>
    </row>
    <row r="550" spans="2:11" ht="21" customHeight="1">
      <c r="B550" s="50" t="str">
        <f t="shared" si="21"/>
        <v>B15.378</v>
      </c>
      <c r="C550" s="55"/>
      <c r="D550" s="66" t="s">
        <v>802</v>
      </c>
      <c r="E550" s="55" t="s">
        <v>158</v>
      </c>
      <c r="F550" s="90">
        <v>4</v>
      </c>
      <c r="G550" s="171"/>
      <c r="H550" s="90" t="str">
        <f t="shared" si="20"/>
        <v/>
      </c>
      <c r="I550" s="130"/>
      <c r="K550" s="2">
        <f>IF(E550="","",MAX($K$7:K549)+0.001)</f>
        <v>15.377999999999791</v>
      </c>
    </row>
    <row r="551" spans="2:11" ht="25" customHeight="1">
      <c r="B551" s="368" t="s">
        <v>62</v>
      </c>
      <c r="C551" s="368"/>
      <c r="D551" s="368"/>
      <c r="E551" s="368"/>
      <c r="F551" s="368"/>
      <c r="G551" s="368"/>
      <c r="H551" s="95">
        <f>SUM(H500:H550)</f>
        <v>0</v>
      </c>
      <c r="I551" s="115"/>
      <c r="K551" s="2" t="str">
        <f>IF(E551="","",MAX($K$7:K550)+0.001)</f>
        <v/>
      </c>
    </row>
    <row r="552" spans="2:11" ht="25" customHeight="1">
      <c r="B552" s="45" t="s">
        <v>226</v>
      </c>
      <c r="C552" s="45" t="s">
        <v>2</v>
      </c>
      <c r="D552" s="45" t="s">
        <v>3</v>
      </c>
      <c r="E552" s="46" t="s">
        <v>4</v>
      </c>
      <c r="F552" s="95" t="s">
        <v>5</v>
      </c>
      <c r="G552" s="47" t="s">
        <v>6</v>
      </c>
      <c r="H552" s="47" t="s">
        <v>7</v>
      </c>
      <c r="I552" s="49"/>
      <c r="K552" s="2"/>
    </row>
    <row r="553" spans="2:11" ht="25" customHeight="1">
      <c r="B553" s="368" t="s">
        <v>64</v>
      </c>
      <c r="C553" s="368"/>
      <c r="D553" s="368"/>
      <c r="E553" s="368"/>
      <c r="F553" s="368"/>
      <c r="G553" s="368"/>
      <c r="H553" s="47">
        <f>H551</f>
        <v>0</v>
      </c>
      <c r="I553" s="116"/>
      <c r="K553" s="2" t="str">
        <f>IF(E553="","",MAX($K$7:K552)+0.001)</f>
        <v/>
      </c>
    </row>
    <row r="554" spans="2:11" ht="25" customHeight="1">
      <c r="B554" s="50" t="str">
        <f>IF(K554="","","B"&amp;TEXT(ROUND(K554,3),"0.000"))</f>
        <v/>
      </c>
      <c r="C554" s="55"/>
      <c r="D554" s="66"/>
      <c r="E554" s="55"/>
      <c r="F554" s="90"/>
      <c r="G554" s="90"/>
      <c r="H554" s="90" t="str">
        <f t="shared" ref="H554:H590" si="22">IF($F554="-","Rate Only",IF($G554="","",ROUNDUP($F554*$G554,2)))</f>
        <v/>
      </c>
      <c r="K554" s="2" t="str">
        <f>IF(E554="","",MAX($K$7:K553)+0.001)</f>
        <v/>
      </c>
    </row>
    <row r="555" spans="2:11" ht="25" customHeight="1">
      <c r="B555" s="50" t="str">
        <f>IF(K555="","","B"&amp;TEXT(ROUND(K555,3),"0.000"))</f>
        <v>B15.379</v>
      </c>
      <c r="C555" s="55"/>
      <c r="D555" s="66" t="s">
        <v>833</v>
      </c>
      <c r="E555" s="55" t="s">
        <v>158</v>
      </c>
      <c r="F555" s="90">
        <v>1</v>
      </c>
      <c r="G555" s="171"/>
      <c r="H555" s="90" t="str">
        <f t="shared" si="22"/>
        <v/>
      </c>
      <c r="I555" s="130"/>
      <c r="K555" s="2">
        <f>IF(E555="","",MAX($K$7:K550)+0.001)</f>
        <v>15.37899999999979</v>
      </c>
    </row>
    <row r="556" spans="2:11" ht="25" customHeight="1">
      <c r="B556" s="50" t="str">
        <f>IF(K556="","","B"&amp;TEXT(ROUND(K556,3),"0.000"))</f>
        <v>B15.380</v>
      </c>
      <c r="C556" s="55"/>
      <c r="D556" s="66" t="s">
        <v>803</v>
      </c>
      <c r="E556" s="55" t="s">
        <v>158</v>
      </c>
      <c r="F556" s="90">
        <v>2</v>
      </c>
      <c r="G556" s="171"/>
      <c r="H556" s="90" t="str">
        <f t="shared" si="22"/>
        <v/>
      </c>
      <c r="I556" s="130"/>
      <c r="K556" s="2">
        <f>IF(E556="","",MAX($K$7:K555)+0.001)</f>
        <v>15.379999999999789</v>
      </c>
    </row>
    <row r="557" spans="2:11" ht="25" customHeight="1">
      <c r="B557" s="50" t="str">
        <f>IF(K557="","","B"&amp;TEXT(ROUND(K557,3),"0.000"))</f>
        <v>B15.381</v>
      </c>
      <c r="C557" s="55"/>
      <c r="D557" s="66" t="s">
        <v>834</v>
      </c>
      <c r="E557" s="55" t="s">
        <v>158</v>
      </c>
      <c r="F557" s="90">
        <v>1</v>
      </c>
      <c r="G557" s="171"/>
      <c r="H557" s="90" t="str">
        <f t="shared" si="22"/>
        <v/>
      </c>
      <c r="I557" s="130"/>
      <c r="K557" s="2">
        <f>IF(E557="","",MAX($K$7:K556)+0.001)</f>
        <v>15.380999999999789</v>
      </c>
    </row>
    <row r="558" spans="2:11" ht="25" customHeight="1">
      <c r="B558" s="50" t="str">
        <f t="shared" si="19"/>
        <v>B15.379</v>
      </c>
      <c r="C558" s="55"/>
      <c r="D558" s="66" t="s">
        <v>817</v>
      </c>
      <c r="E558" s="55" t="s">
        <v>158</v>
      </c>
      <c r="F558" s="90">
        <v>2</v>
      </c>
      <c r="G558" s="171"/>
      <c r="H558" s="90" t="str">
        <f t="shared" si="22"/>
        <v/>
      </c>
      <c r="I558" s="130"/>
      <c r="K558" s="2">
        <f>IF(E558="","",MAX($K$7:K554)+0.001)</f>
        <v>15.37899999999979</v>
      </c>
    </row>
    <row r="559" spans="2:11" ht="25" customHeight="1">
      <c r="B559" s="50" t="str">
        <f t="shared" si="19"/>
        <v>B15.382</v>
      </c>
      <c r="C559" s="55"/>
      <c r="D559" s="66" t="s">
        <v>839</v>
      </c>
      <c r="E559" s="55" t="s">
        <v>158</v>
      </c>
      <c r="F559" s="90">
        <v>1</v>
      </c>
      <c r="G559" s="171"/>
      <c r="H559" s="90" t="str">
        <f t="shared" si="22"/>
        <v/>
      </c>
      <c r="I559" s="130"/>
      <c r="K559" s="2">
        <f>IF(E559="","",MAX($K$7:K558)+0.001)</f>
        <v>15.381999999999788</v>
      </c>
    </row>
    <row r="560" spans="2:11" ht="25" customHeight="1">
      <c r="B560" s="50" t="str">
        <f t="shared" si="19"/>
        <v>B15.383</v>
      </c>
      <c r="C560" s="55"/>
      <c r="D560" s="66" t="s">
        <v>818</v>
      </c>
      <c r="E560" s="55" t="s">
        <v>158</v>
      </c>
      <c r="F560" s="90">
        <v>4</v>
      </c>
      <c r="G560" s="171"/>
      <c r="H560" s="90" t="str">
        <f t="shared" si="22"/>
        <v/>
      </c>
      <c r="I560" s="130"/>
      <c r="K560" s="2">
        <f>IF(E560="","",MAX($K$7:K559)+0.001)</f>
        <v>15.382999999999788</v>
      </c>
    </row>
    <row r="561" spans="2:11" ht="25" customHeight="1">
      <c r="B561" s="50" t="str">
        <f t="shared" si="19"/>
        <v>B15.384</v>
      </c>
      <c r="C561" s="55"/>
      <c r="D561" s="66" t="s">
        <v>840</v>
      </c>
      <c r="E561" s="55" t="s">
        <v>158</v>
      </c>
      <c r="F561" s="90">
        <v>1</v>
      </c>
      <c r="G561" s="171"/>
      <c r="H561" s="90" t="str">
        <f t="shared" si="22"/>
        <v/>
      </c>
      <c r="I561" s="130"/>
      <c r="K561" s="2">
        <f>IF(E561="","",MAX($K$7:K560)+0.001)</f>
        <v>15.383999999999787</v>
      </c>
    </row>
    <row r="562" spans="2:11" ht="25" customHeight="1">
      <c r="B562" s="50" t="str">
        <f t="shared" si="19"/>
        <v>B15.385</v>
      </c>
      <c r="C562" s="55"/>
      <c r="D562" s="66" t="s">
        <v>811</v>
      </c>
      <c r="E562" s="55" t="s">
        <v>158</v>
      </c>
      <c r="F562" s="90">
        <v>22</v>
      </c>
      <c r="G562" s="171"/>
      <c r="H562" s="90" t="str">
        <f t="shared" si="22"/>
        <v/>
      </c>
      <c r="I562" s="130"/>
      <c r="K562" s="2">
        <f>IF(E562="","",MAX($K$7:K561)+0.001)</f>
        <v>15.384999999999787</v>
      </c>
    </row>
    <row r="563" spans="2:11" ht="25" customHeight="1">
      <c r="B563" s="50" t="str">
        <f t="shared" ref="B563:B590" si="23">IF(K563="","","B"&amp;TEXT(ROUND(K563,3),"0.000"))</f>
        <v>B15.386</v>
      </c>
      <c r="C563" s="55"/>
      <c r="D563" s="66" t="s">
        <v>837</v>
      </c>
      <c r="E563" s="55" t="s">
        <v>158</v>
      </c>
      <c r="F563" s="90">
        <v>1</v>
      </c>
      <c r="G563" s="171"/>
      <c r="H563" s="90" t="str">
        <f t="shared" si="22"/>
        <v/>
      </c>
      <c r="I563" s="130"/>
      <c r="K563" s="2">
        <f>IF(E563="","",MAX($K$7:K562)+0.001)</f>
        <v>15.385999999999786</v>
      </c>
    </row>
    <row r="564" spans="2:11" ht="25" customHeight="1">
      <c r="B564" s="50" t="str">
        <f t="shared" si="23"/>
        <v/>
      </c>
      <c r="C564" s="55"/>
      <c r="D564" s="89"/>
      <c r="E564" s="55"/>
      <c r="F564" s="90"/>
      <c r="G564" s="90"/>
      <c r="H564" s="90" t="str">
        <f t="shared" si="22"/>
        <v/>
      </c>
      <c r="I564" s="130"/>
      <c r="K564" s="2" t="str">
        <f>IF(E564="","",MAX($K$7:K563)+0.001)</f>
        <v/>
      </c>
    </row>
    <row r="565" spans="2:11" ht="25" customHeight="1">
      <c r="B565" s="50" t="str">
        <f t="shared" si="23"/>
        <v/>
      </c>
      <c r="C565" s="55" t="s">
        <v>183</v>
      </c>
      <c r="D565" s="87" t="s">
        <v>841</v>
      </c>
      <c r="E565" s="55"/>
      <c r="F565" s="90"/>
      <c r="G565" s="90"/>
      <c r="H565" s="90" t="str">
        <f t="shared" si="22"/>
        <v/>
      </c>
      <c r="I565" s="130"/>
      <c r="K565" s="2" t="str">
        <f>IF(E565="","",MAX($K$7:K564)+0.001)</f>
        <v/>
      </c>
    </row>
    <row r="566" spans="2:11" ht="25" customHeight="1">
      <c r="B566" s="50" t="str">
        <f t="shared" si="23"/>
        <v>B15.387</v>
      </c>
      <c r="C566" s="55"/>
      <c r="D566" s="66" t="s">
        <v>842</v>
      </c>
      <c r="E566" s="55" t="s">
        <v>200</v>
      </c>
      <c r="F566" s="90">
        <v>27</v>
      </c>
      <c r="G566" s="171"/>
      <c r="H566" s="90" t="str">
        <f t="shared" si="22"/>
        <v/>
      </c>
      <c r="I566" s="130"/>
      <c r="K566" s="2">
        <f>IF(E566="","",MAX($K$7:K565)+0.001)</f>
        <v>15.386999999999786</v>
      </c>
    </row>
    <row r="567" spans="2:11" ht="25" customHeight="1">
      <c r="B567" s="50" t="str">
        <f t="shared" si="23"/>
        <v/>
      </c>
      <c r="C567" s="55"/>
      <c r="D567" s="66"/>
      <c r="E567" s="55"/>
      <c r="F567" s="90"/>
      <c r="G567" s="90"/>
      <c r="H567" s="90" t="str">
        <f t="shared" si="22"/>
        <v/>
      </c>
      <c r="I567" s="130"/>
      <c r="K567" s="2" t="str">
        <f>IF(E567="","",MAX($K$7:K566)+0.001)</f>
        <v/>
      </c>
    </row>
    <row r="568" spans="2:11" ht="45">
      <c r="B568" s="50" t="str">
        <f t="shared" si="23"/>
        <v/>
      </c>
      <c r="C568" s="55" t="s">
        <v>190</v>
      </c>
      <c r="D568" s="87" t="s">
        <v>843</v>
      </c>
      <c r="E568" s="55"/>
      <c r="F568" s="90"/>
      <c r="G568" s="90"/>
      <c r="H568" s="90" t="str">
        <f t="shared" si="22"/>
        <v/>
      </c>
      <c r="I568" s="130"/>
      <c r="K568" s="2" t="str">
        <f>IF(E568="","",MAX($K$7:K567)+0.001)</f>
        <v/>
      </c>
    </row>
    <row r="569" spans="2:11" ht="30">
      <c r="B569" s="50" t="str">
        <f t="shared" si="23"/>
        <v/>
      </c>
      <c r="C569" s="55"/>
      <c r="D569" s="87" t="s">
        <v>814</v>
      </c>
      <c r="E569" s="55"/>
      <c r="F569" s="90"/>
      <c r="G569" s="90"/>
      <c r="H569" s="90" t="str">
        <f t="shared" si="22"/>
        <v/>
      </c>
      <c r="I569" s="130"/>
      <c r="K569" s="2" t="str">
        <f>IF(E569="","",MAX($K$7:K568)+0.001)</f>
        <v/>
      </c>
    </row>
    <row r="570" spans="2:11" ht="30">
      <c r="B570" s="50" t="str">
        <f t="shared" si="23"/>
        <v>B15.388</v>
      </c>
      <c r="C570" s="55"/>
      <c r="D570" s="66" t="s">
        <v>844</v>
      </c>
      <c r="E570" s="55" t="s">
        <v>158</v>
      </c>
      <c r="F570" s="90">
        <v>2</v>
      </c>
      <c r="G570" s="171"/>
      <c r="H570" s="90" t="str">
        <f t="shared" si="22"/>
        <v/>
      </c>
      <c r="I570" s="130"/>
      <c r="K570" s="2">
        <f>IF(E570="","",MAX($K$7:K569)+0.001)</f>
        <v>15.387999999999785</v>
      </c>
    </row>
    <row r="571" spans="2:11" ht="25" customHeight="1">
      <c r="B571" s="50" t="str">
        <f t="shared" si="23"/>
        <v/>
      </c>
      <c r="C571" s="55"/>
      <c r="D571" s="66"/>
      <c r="E571" s="55"/>
      <c r="F571" s="90"/>
      <c r="G571" s="90"/>
      <c r="H571" s="90" t="str">
        <f t="shared" si="22"/>
        <v/>
      </c>
      <c r="I571" s="130"/>
      <c r="K571" s="2" t="str">
        <f>IF(E571="","",MAX($K$7:K570)+0.001)</f>
        <v/>
      </c>
    </row>
    <row r="572" spans="2:11" ht="30">
      <c r="B572" s="50" t="str">
        <f t="shared" si="23"/>
        <v/>
      </c>
      <c r="C572" s="55" t="s">
        <v>197</v>
      </c>
      <c r="D572" s="87" t="s">
        <v>542</v>
      </c>
      <c r="E572" s="55"/>
      <c r="F572" s="90"/>
      <c r="G572" s="90"/>
      <c r="H572" s="90" t="str">
        <f t="shared" si="22"/>
        <v/>
      </c>
      <c r="K572" s="2" t="str">
        <f>IF(E572="","",MAX($K$7:K594)+0.001)</f>
        <v/>
      </c>
    </row>
    <row r="573" spans="2:11" ht="45">
      <c r="B573" s="50" t="str">
        <f t="shared" si="23"/>
        <v/>
      </c>
      <c r="C573" s="55"/>
      <c r="D573" s="87" t="s">
        <v>845</v>
      </c>
      <c r="E573" s="55"/>
      <c r="F573" s="90"/>
      <c r="G573" s="90"/>
      <c r="H573" s="90" t="str">
        <f t="shared" si="22"/>
        <v/>
      </c>
      <c r="K573" s="2" t="str">
        <f>IF(E573="","",MAX($K$7:K572)+0.001)</f>
        <v/>
      </c>
    </row>
    <row r="574" spans="2:11" ht="30">
      <c r="B574" s="50" t="str">
        <f t="shared" si="23"/>
        <v>B15.389</v>
      </c>
      <c r="C574" s="55"/>
      <c r="D574" s="66" t="s">
        <v>846</v>
      </c>
      <c r="E574" s="55" t="s">
        <v>158</v>
      </c>
      <c r="F574" s="90">
        <v>2</v>
      </c>
      <c r="G574" s="171"/>
      <c r="H574" s="90" t="str">
        <f t="shared" si="22"/>
        <v/>
      </c>
      <c r="I574" s="130"/>
      <c r="K574" s="2">
        <f>IF(E574="","",MAX($K$7:K573)+0.001)</f>
        <v>15.388999999999784</v>
      </c>
    </row>
    <row r="575" spans="2:11" ht="30">
      <c r="B575" s="50" t="str">
        <f t="shared" si="23"/>
        <v>B15.390</v>
      </c>
      <c r="C575" s="55"/>
      <c r="D575" s="66" t="s">
        <v>847</v>
      </c>
      <c r="E575" s="55" t="s">
        <v>158</v>
      </c>
      <c r="F575" s="90">
        <v>2</v>
      </c>
      <c r="G575" s="171"/>
      <c r="H575" s="90" t="str">
        <f t="shared" si="22"/>
        <v/>
      </c>
      <c r="I575" s="130"/>
      <c r="K575" s="2">
        <f>IF(E575="","",MAX($K$7:K574)+0.001)</f>
        <v>15.389999999999784</v>
      </c>
    </row>
    <row r="576" spans="2:11" ht="25" customHeight="1">
      <c r="B576" s="50" t="str">
        <f t="shared" si="23"/>
        <v>B15.391</v>
      </c>
      <c r="C576" s="55"/>
      <c r="D576" s="66" t="s">
        <v>848</v>
      </c>
      <c r="E576" s="55" t="s">
        <v>158</v>
      </c>
      <c r="F576" s="90">
        <v>2</v>
      </c>
      <c r="G576" s="171"/>
      <c r="H576" s="90" t="str">
        <f t="shared" si="22"/>
        <v/>
      </c>
      <c r="I576" s="130"/>
      <c r="K576" s="2">
        <f>IF(E576="","",MAX($K$7:K575)+0.001)</f>
        <v>15.390999999999783</v>
      </c>
    </row>
    <row r="577" spans="2:11" ht="30">
      <c r="B577" s="50" t="str">
        <f t="shared" si="23"/>
        <v>B15.392</v>
      </c>
      <c r="C577" s="55"/>
      <c r="D577" s="66" t="s">
        <v>849</v>
      </c>
      <c r="E577" s="55" t="s">
        <v>158</v>
      </c>
      <c r="F577" s="90">
        <v>10</v>
      </c>
      <c r="G577" s="171"/>
      <c r="H577" s="90" t="str">
        <f t="shared" si="22"/>
        <v/>
      </c>
      <c r="I577" s="130"/>
      <c r="K577" s="2">
        <f>IF(E577="","",MAX($K$7:K576)+0.001)</f>
        <v>15.391999999999783</v>
      </c>
    </row>
    <row r="578" spans="2:11" ht="30">
      <c r="B578" s="50" t="str">
        <f t="shared" si="23"/>
        <v>B15.393</v>
      </c>
      <c r="C578" s="55"/>
      <c r="D578" s="66" t="s">
        <v>850</v>
      </c>
      <c r="E578" s="55" t="s">
        <v>158</v>
      </c>
      <c r="F578" s="90">
        <v>4</v>
      </c>
      <c r="G578" s="171"/>
      <c r="H578" s="90" t="str">
        <f t="shared" si="22"/>
        <v/>
      </c>
      <c r="I578" s="130"/>
      <c r="K578" s="2">
        <f>IF(E578="","",MAX($K$7:K577)+0.001)</f>
        <v>15.392999999999782</v>
      </c>
    </row>
    <row r="579" spans="2:11" ht="30">
      <c r="B579" s="50" t="str">
        <f t="shared" si="23"/>
        <v>B15.394</v>
      </c>
      <c r="C579" s="55"/>
      <c r="D579" s="66" t="s">
        <v>851</v>
      </c>
      <c r="E579" s="55" t="s">
        <v>158</v>
      </c>
      <c r="F579" s="90">
        <v>4</v>
      </c>
      <c r="G579" s="171"/>
      <c r="H579" s="90" t="str">
        <f t="shared" si="22"/>
        <v/>
      </c>
      <c r="I579" s="130"/>
      <c r="K579" s="2">
        <f>IF(E579="","",MAX($K$7:K578)+0.001)</f>
        <v>15.393999999999782</v>
      </c>
    </row>
    <row r="580" spans="2:11" ht="30">
      <c r="B580" s="50" t="str">
        <f t="shared" si="23"/>
        <v>B15.395</v>
      </c>
      <c r="C580" s="55"/>
      <c r="D580" s="66" t="s">
        <v>852</v>
      </c>
      <c r="E580" s="55" t="s">
        <v>158</v>
      </c>
      <c r="F580" s="90">
        <v>4</v>
      </c>
      <c r="G580" s="171"/>
      <c r="H580" s="90" t="str">
        <f t="shared" si="22"/>
        <v/>
      </c>
      <c r="I580" s="130"/>
      <c r="K580" s="2">
        <f>IF(E580="","",MAX($K$7:K579)+0.001)</f>
        <v>15.394999999999781</v>
      </c>
    </row>
    <row r="581" spans="2:11" ht="30">
      <c r="B581" s="50" t="str">
        <f t="shared" si="23"/>
        <v>B15.396</v>
      </c>
      <c r="C581" s="55"/>
      <c r="D581" s="66" t="s">
        <v>853</v>
      </c>
      <c r="E581" s="55" t="s">
        <v>158</v>
      </c>
      <c r="F581" s="90">
        <v>18</v>
      </c>
      <c r="G581" s="171"/>
      <c r="H581" s="90" t="str">
        <f t="shared" si="22"/>
        <v/>
      </c>
      <c r="I581" s="130"/>
      <c r="K581" s="2">
        <f>IF(E581="","",MAX($K$7:K580)+0.001)</f>
        <v>15.395999999999781</v>
      </c>
    </row>
    <row r="582" spans="2:11" ht="30">
      <c r="B582" s="50" t="str">
        <f t="shared" si="23"/>
        <v>B15.397</v>
      </c>
      <c r="C582" s="55"/>
      <c r="D582" s="66" t="s">
        <v>854</v>
      </c>
      <c r="E582" s="55" t="s">
        <v>158</v>
      </c>
      <c r="F582" s="90">
        <v>10</v>
      </c>
      <c r="G582" s="171"/>
      <c r="H582" s="90" t="str">
        <f t="shared" si="22"/>
        <v/>
      </c>
      <c r="I582" s="130"/>
      <c r="K582" s="2">
        <f>IF(E582="","",MAX($K$7:K581)+0.001)</f>
        <v>15.39699999999978</v>
      </c>
    </row>
    <row r="583" spans="2:11" ht="25" customHeight="1">
      <c r="B583" s="50" t="str">
        <f t="shared" si="23"/>
        <v>B15.398</v>
      </c>
      <c r="C583" s="55"/>
      <c r="D583" s="66" t="s">
        <v>855</v>
      </c>
      <c r="E583" s="55" t="s">
        <v>158</v>
      </c>
      <c r="F583" s="90">
        <v>6</v>
      </c>
      <c r="G583" s="171"/>
      <c r="H583" s="90" t="str">
        <f t="shared" si="22"/>
        <v/>
      </c>
      <c r="I583" s="130"/>
      <c r="K583" s="2">
        <f>IF(E583="","",MAX($K$7:K582)+0.001)</f>
        <v>15.397999999999779</v>
      </c>
    </row>
    <row r="584" spans="2:11" ht="25" customHeight="1">
      <c r="B584" s="50" t="str">
        <f t="shared" si="23"/>
        <v/>
      </c>
      <c r="C584" s="55"/>
      <c r="D584" s="89"/>
      <c r="E584" s="55"/>
      <c r="F584" s="90"/>
      <c r="G584" s="90"/>
      <c r="H584" s="90" t="str">
        <f t="shared" si="22"/>
        <v/>
      </c>
      <c r="I584" s="130"/>
      <c r="K584" s="2" t="str">
        <f>IF(E584="","",MAX($K$7:K583)+0.001)</f>
        <v/>
      </c>
    </row>
    <row r="585" spans="2:11" ht="25" customHeight="1">
      <c r="B585" s="50"/>
      <c r="C585" s="55"/>
      <c r="D585" s="89"/>
      <c r="E585" s="55"/>
      <c r="F585" s="90"/>
      <c r="G585" s="90"/>
      <c r="H585" s="90" t="str">
        <f t="shared" si="22"/>
        <v/>
      </c>
      <c r="I585" s="130"/>
      <c r="K585" s="2"/>
    </row>
    <row r="586" spans="2:11" ht="25" customHeight="1">
      <c r="B586" s="50"/>
      <c r="C586" s="55"/>
      <c r="D586" s="66"/>
      <c r="E586" s="55"/>
      <c r="F586" s="90"/>
      <c r="G586" s="90"/>
      <c r="H586" s="90" t="str">
        <f t="shared" si="22"/>
        <v/>
      </c>
      <c r="K586" s="2" t="str">
        <f>IF(E586="","",MAX($K$7:K584)+0.001)</f>
        <v/>
      </c>
    </row>
    <row r="587" spans="2:11" ht="25" customHeight="1">
      <c r="B587" s="50"/>
      <c r="C587" s="55"/>
      <c r="D587" s="66"/>
      <c r="E587" s="55"/>
      <c r="F587" s="90"/>
      <c r="G587" s="90"/>
      <c r="H587" s="90" t="str">
        <f t="shared" si="22"/>
        <v/>
      </c>
      <c r="K587" s="2" t="str">
        <f>IF(E587="","",MAX($K$7:K586)+0.001)</f>
        <v/>
      </c>
    </row>
    <row r="588" spans="2:11" ht="25" customHeight="1">
      <c r="B588" s="50"/>
      <c r="C588" s="55"/>
      <c r="D588" s="66"/>
      <c r="E588" s="55"/>
      <c r="F588" s="90"/>
      <c r="G588" s="90"/>
      <c r="H588" s="90" t="str">
        <f t="shared" si="22"/>
        <v/>
      </c>
      <c r="K588" s="2" t="str">
        <f>IF(E588="","",MAX($K$7:K587)+0.001)</f>
        <v/>
      </c>
    </row>
    <row r="589" spans="2:11" ht="25" customHeight="1">
      <c r="B589" s="50" t="str">
        <f t="shared" si="23"/>
        <v/>
      </c>
      <c r="C589" s="55"/>
      <c r="D589" s="66"/>
      <c r="E589" s="55"/>
      <c r="F589" s="90"/>
      <c r="G589" s="90"/>
      <c r="H589" s="90" t="str">
        <f t="shared" si="22"/>
        <v/>
      </c>
      <c r="K589" s="2" t="str">
        <f>IF(E589="","",MAX($K$7:K588)+0.001)</f>
        <v/>
      </c>
    </row>
    <row r="590" spans="2:11" ht="25" customHeight="1">
      <c r="B590" s="50" t="str">
        <f t="shared" si="23"/>
        <v/>
      </c>
      <c r="C590" s="55"/>
      <c r="D590" s="66"/>
      <c r="E590" s="55"/>
      <c r="F590" s="90"/>
      <c r="G590" s="90"/>
      <c r="H590" s="90" t="str">
        <f t="shared" si="22"/>
        <v/>
      </c>
      <c r="K590" s="2" t="str">
        <f>IF(E590="","",MAX($K$7:K589)+0.001)</f>
        <v/>
      </c>
    </row>
    <row r="591" spans="2:11" ht="25" customHeight="1">
      <c r="B591" s="368" t="s">
        <v>62</v>
      </c>
      <c r="C591" s="368"/>
      <c r="D591" s="368"/>
      <c r="E591" s="368"/>
      <c r="F591" s="368"/>
      <c r="G591" s="368"/>
      <c r="H591" s="95">
        <f>SUM(H553:H590)</f>
        <v>0</v>
      </c>
      <c r="I591" s="115"/>
      <c r="K591" s="2" t="str">
        <f>IF(E591="","",MAX($K$7:K590)+0.001)</f>
        <v/>
      </c>
    </row>
    <row r="592" spans="2:11" ht="25" customHeight="1">
      <c r="B592" s="45" t="s">
        <v>226</v>
      </c>
      <c r="C592" s="45" t="s">
        <v>2</v>
      </c>
      <c r="D592" s="45" t="s">
        <v>3</v>
      </c>
      <c r="E592" s="46" t="s">
        <v>4</v>
      </c>
      <c r="F592" s="95" t="s">
        <v>5</v>
      </c>
      <c r="G592" s="47" t="s">
        <v>6</v>
      </c>
      <c r="H592" s="47" t="s">
        <v>7</v>
      </c>
      <c r="I592" s="49"/>
      <c r="K592" s="2"/>
    </row>
    <row r="593" spans="2:11" ht="25" customHeight="1">
      <c r="B593" s="368" t="s">
        <v>64</v>
      </c>
      <c r="C593" s="368"/>
      <c r="D593" s="368"/>
      <c r="E593" s="368"/>
      <c r="F593" s="368"/>
      <c r="G593" s="368"/>
      <c r="H593" s="47">
        <f>H591</f>
        <v>0</v>
      </c>
      <c r="I593" s="116"/>
      <c r="K593" s="2" t="str">
        <f>IF(E593="","",MAX($K$7:K592)+0.001)</f>
        <v/>
      </c>
    </row>
    <row r="594" spans="2:11" ht="25" customHeight="1">
      <c r="B594" s="50" t="str">
        <f t="shared" ref="B594:B620" si="24">IF(K594="","","B"&amp;TEXT(ROUND(K594,3),"0.000"))</f>
        <v/>
      </c>
      <c r="C594" s="55"/>
      <c r="D594" s="66"/>
      <c r="E594" s="55"/>
      <c r="F594" s="90"/>
      <c r="G594" s="90"/>
      <c r="H594" s="90" t="str">
        <f t="shared" ref="H594:H620" si="25">IF($F594="-","Rate Only",IF($G594="","",ROUNDUP($F594*$G594,2)))</f>
        <v/>
      </c>
      <c r="K594" s="2" t="str">
        <f>IF(E594="","",MAX($K$7:K593)+0.001)</f>
        <v/>
      </c>
    </row>
    <row r="595" spans="2:11" ht="45">
      <c r="B595" s="50" t="str">
        <f t="shared" si="24"/>
        <v/>
      </c>
      <c r="C595" s="55" t="s">
        <v>197</v>
      </c>
      <c r="D595" s="87" t="s">
        <v>856</v>
      </c>
      <c r="E595" s="55"/>
      <c r="F595" s="90"/>
      <c r="G595" s="90"/>
      <c r="H595" s="90" t="str">
        <f t="shared" si="25"/>
        <v/>
      </c>
      <c r="I595" s="130"/>
      <c r="K595" s="2" t="str">
        <f>IF(E595="","",MAX($K$7:K594)+0.001)</f>
        <v/>
      </c>
    </row>
    <row r="596" spans="2:11" ht="30">
      <c r="B596" s="50" t="str">
        <f t="shared" si="24"/>
        <v>B15.399</v>
      </c>
      <c r="C596" s="55"/>
      <c r="D596" s="66" t="s">
        <v>857</v>
      </c>
      <c r="E596" s="55" t="s">
        <v>158</v>
      </c>
      <c r="F596" s="90">
        <v>2</v>
      </c>
      <c r="G596" s="171"/>
      <c r="H596" s="90" t="str">
        <f t="shared" si="25"/>
        <v/>
      </c>
      <c r="I596" s="130"/>
      <c r="K596" s="2">
        <f>IF(E596="","",MAX($K$7:K595)+0.001)</f>
        <v>15.398999999999779</v>
      </c>
    </row>
    <row r="597" spans="2:11" ht="30">
      <c r="B597" s="50" t="str">
        <f t="shared" si="24"/>
        <v>B15.400</v>
      </c>
      <c r="C597" s="55"/>
      <c r="D597" s="66" t="s">
        <v>858</v>
      </c>
      <c r="E597" s="55" t="s">
        <v>158</v>
      </c>
      <c r="F597" s="90">
        <v>6</v>
      </c>
      <c r="G597" s="171"/>
      <c r="H597" s="90" t="str">
        <f t="shared" si="25"/>
        <v/>
      </c>
      <c r="I597" s="130"/>
      <c r="K597" s="2">
        <f>IF(E597="","",MAX($K$7:K596)+0.001)</f>
        <v>15.399999999999778</v>
      </c>
    </row>
    <row r="598" spans="2:11" ht="30">
      <c r="B598" s="50" t="str">
        <f t="shared" si="24"/>
        <v>B15.401</v>
      </c>
      <c r="C598" s="55"/>
      <c r="D598" s="66" t="s">
        <v>859</v>
      </c>
      <c r="E598" s="55" t="s">
        <v>158</v>
      </c>
      <c r="F598" s="90">
        <v>12</v>
      </c>
      <c r="G598" s="171"/>
      <c r="H598" s="90" t="str">
        <f t="shared" si="25"/>
        <v/>
      </c>
      <c r="I598" s="130"/>
      <c r="K598" s="2">
        <f>IF(E598="","",MAX($K$7:K597)+0.001)</f>
        <v>15.400999999999778</v>
      </c>
    </row>
    <row r="599" spans="2:11" ht="30">
      <c r="B599" s="50" t="str">
        <f t="shared" si="24"/>
        <v>B15.402</v>
      </c>
      <c r="C599" s="55"/>
      <c r="D599" s="66" t="s">
        <v>860</v>
      </c>
      <c r="E599" s="55" t="s">
        <v>158</v>
      </c>
      <c r="F599" s="90">
        <v>6</v>
      </c>
      <c r="G599" s="171"/>
      <c r="H599" s="90" t="str">
        <f t="shared" si="25"/>
        <v/>
      </c>
      <c r="I599" s="130"/>
      <c r="K599" s="2">
        <f>IF(E599="","",MAX($K$7:K598)+0.001)</f>
        <v>15.401999999999777</v>
      </c>
    </row>
    <row r="600" spans="2:11" ht="30">
      <c r="B600" s="50" t="str">
        <f t="shared" si="24"/>
        <v>B15.403</v>
      </c>
      <c r="C600" s="55"/>
      <c r="D600" s="66" t="s">
        <v>861</v>
      </c>
      <c r="E600" s="55" t="s">
        <v>158</v>
      </c>
      <c r="F600" s="90">
        <v>1</v>
      </c>
      <c r="G600" s="171"/>
      <c r="H600" s="90" t="str">
        <f t="shared" si="25"/>
        <v/>
      </c>
      <c r="I600" s="130"/>
      <c r="K600" s="2">
        <f>IF(E600="","",MAX($K$7:K599)+0.001)</f>
        <v>15.402999999999777</v>
      </c>
    </row>
    <row r="601" spans="2:11" ht="15">
      <c r="B601" s="50" t="str">
        <f t="shared" si="24"/>
        <v>B15.404</v>
      </c>
      <c r="C601" s="55"/>
      <c r="D601" s="66" t="s">
        <v>862</v>
      </c>
      <c r="E601" s="55" t="s">
        <v>158</v>
      </c>
      <c r="F601" s="90">
        <v>8</v>
      </c>
      <c r="G601" s="171"/>
      <c r="H601" s="90" t="str">
        <f t="shared" si="25"/>
        <v/>
      </c>
      <c r="I601" s="130"/>
      <c r="K601" s="2">
        <f>IF(E601="","",MAX($K$7:K600)+0.001)</f>
        <v>15.403999999999776</v>
      </c>
    </row>
    <row r="602" spans="2:11" ht="30">
      <c r="B602" s="50" t="str">
        <f t="shared" si="24"/>
        <v>B15.405</v>
      </c>
      <c r="C602" s="55"/>
      <c r="D602" s="66" t="s">
        <v>863</v>
      </c>
      <c r="E602" s="55" t="s">
        <v>158</v>
      </c>
      <c r="F602" s="90">
        <v>2</v>
      </c>
      <c r="G602" s="171"/>
      <c r="H602" s="90" t="str">
        <f t="shared" si="25"/>
        <v/>
      </c>
      <c r="I602" s="130"/>
      <c r="K602" s="2">
        <f>IF(E602="","",MAX($K$7:K601)+0.001)</f>
        <v>15.404999999999776</v>
      </c>
    </row>
    <row r="603" spans="2:11" ht="30">
      <c r="B603" s="50" t="str">
        <f t="shared" si="24"/>
        <v>B15.406</v>
      </c>
      <c r="C603" s="55"/>
      <c r="D603" s="66" t="s">
        <v>864</v>
      </c>
      <c r="E603" s="55" t="s">
        <v>158</v>
      </c>
      <c r="F603" s="90">
        <v>1</v>
      </c>
      <c r="G603" s="171"/>
      <c r="H603" s="90" t="str">
        <f t="shared" si="25"/>
        <v/>
      </c>
      <c r="I603" s="130"/>
      <c r="K603" s="2">
        <f>IF(E603="","",MAX($K$7:K602)+0.001)</f>
        <v>15.405999999999775</v>
      </c>
    </row>
    <row r="604" spans="2:11" ht="30">
      <c r="B604" s="50" t="str">
        <f t="shared" si="24"/>
        <v>B15.407</v>
      </c>
      <c r="C604" s="55"/>
      <c r="D604" s="66" t="s">
        <v>865</v>
      </c>
      <c r="E604" s="55" t="s">
        <v>158</v>
      </c>
      <c r="F604" s="90">
        <v>2</v>
      </c>
      <c r="G604" s="171"/>
      <c r="H604" s="90" t="str">
        <f t="shared" si="25"/>
        <v/>
      </c>
      <c r="I604" s="130"/>
      <c r="K604" s="2">
        <f>IF(E604="","",MAX($K$7:K603)+0.001)</f>
        <v>15.406999999999774</v>
      </c>
    </row>
    <row r="605" spans="2:11" ht="30">
      <c r="B605" s="50" t="str">
        <f t="shared" si="24"/>
        <v>B15.408</v>
      </c>
      <c r="C605" s="55"/>
      <c r="D605" s="66" t="s">
        <v>866</v>
      </c>
      <c r="E605" s="55" t="s">
        <v>158</v>
      </c>
      <c r="F605" s="90">
        <v>4</v>
      </c>
      <c r="G605" s="171"/>
      <c r="H605" s="90" t="str">
        <f t="shared" si="25"/>
        <v/>
      </c>
      <c r="I605" s="130"/>
      <c r="K605" s="2">
        <f>IF(E605="","",MAX($K$7:K604)+0.001)</f>
        <v>15.407999999999774</v>
      </c>
    </row>
    <row r="606" spans="2:11" ht="30">
      <c r="B606" s="50" t="str">
        <f t="shared" si="24"/>
        <v>B15.409</v>
      </c>
      <c r="C606" s="55"/>
      <c r="D606" s="66" t="s">
        <v>852</v>
      </c>
      <c r="E606" s="55" t="s">
        <v>158</v>
      </c>
      <c r="F606" s="90">
        <v>4</v>
      </c>
      <c r="G606" s="171"/>
      <c r="H606" s="90" t="str">
        <f t="shared" si="25"/>
        <v/>
      </c>
      <c r="I606" s="130"/>
      <c r="K606" s="2">
        <f>IF(E606="","",MAX($K$7:K605)+0.001)</f>
        <v>15.408999999999773</v>
      </c>
    </row>
    <row r="607" spans="2:11" ht="30">
      <c r="B607" s="50" t="str">
        <f t="shared" si="24"/>
        <v>B15.410</v>
      </c>
      <c r="C607" s="55"/>
      <c r="D607" s="66" t="s">
        <v>867</v>
      </c>
      <c r="E607" s="55" t="s">
        <v>158</v>
      </c>
      <c r="F607" s="90">
        <v>11</v>
      </c>
      <c r="G607" s="171"/>
      <c r="H607" s="90" t="str">
        <f t="shared" si="25"/>
        <v/>
      </c>
      <c r="I607" s="130"/>
      <c r="K607" s="2">
        <f>IF(E607="","",MAX($K$7:K606)+0.001)</f>
        <v>15.409999999999773</v>
      </c>
    </row>
    <row r="608" spans="2:11" ht="30">
      <c r="B608" s="50" t="str">
        <f t="shared" si="24"/>
        <v>B15.411</v>
      </c>
      <c r="C608" s="55"/>
      <c r="D608" s="66" t="s">
        <v>868</v>
      </c>
      <c r="E608" s="55" t="s">
        <v>158</v>
      </c>
      <c r="F608" s="90">
        <v>8</v>
      </c>
      <c r="G608" s="171"/>
      <c r="H608" s="90" t="str">
        <f t="shared" si="25"/>
        <v/>
      </c>
      <c r="I608" s="130"/>
      <c r="K608" s="2">
        <f>IF(E608="","",MAX($K$7:K607)+0.001)</f>
        <v>15.410999999999772</v>
      </c>
    </row>
    <row r="609" spans="2:11" ht="30">
      <c r="B609" s="50" t="str">
        <f t="shared" si="24"/>
        <v>B15.412</v>
      </c>
      <c r="C609" s="55"/>
      <c r="D609" s="66" t="s">
        <v>869</v>
      </c>
      <c r="E609" s="55" t="s">
        <v>158</v>
      </c>
      <c r="F609" s="90">
        <v>19</v>
      </c>
      <c r="G609" s="171"/>
      <c r="H609" s="90" t="str">
        <f t="shared" si="25"/>
        <v/>
      </c>
      <c r="I609" s="130"/>
      <c r="K609" s="2">
        <f>IF(E609="","",MAX($K$7:K608)+0.001)</f>
        <v>15.411999999999772</v>
      </c>
    </row>
    <row r="610" spans="2:11" ht="30">
      <c r="B610" s="50" t="str">
        <f t="shared" si="24"/>
        <v>B15.413</v>
      </c>
      <c r="C610" s="55"/>
      <c r="D610" s="66" t="s">
        <v>870</v>
      </c>
      <c r="E610" s="55" t="s">
        <v>158</v>
      </c>
      <c r="F610" s="90">
        <v>1</v>
      </c>
      <c r="G610" s="171"/>
      <c r="H610" s="90" t="str">
        <f t="shared" si="25"/>
        <v/>
      </c>
      <c r="I610" s="130"/>
      <c r="K610" s="2">
        <f>IF(E610="","",MAX($K$7:K609)+0.001)</f>
        <v>15.412999999999771</v>
      </c>
    </row>
    <row r="611" spans="2:11" ht="30">
      <c r="B611" s="50" t="str">
        <f t="shared" si="24"/>
        <v>B15.414</v>
      </c>
      <c r="C611" s="55"/>
      <c r="D611" s="66" t="s">
        <v>871</v>
      </c>
      <c r="E611" s="55" t="s">
        <v>158</v>
      </c>
      <c r="F611" s="90">
        <v>1</v>
      </c>
      <c r="G611" s="171"/>
      <c r="H611" s="90" t="str">
        <f t="shared" si="25"/>
        <v/>
      </c>
      <c r="I611" s="130"/>
      <c r="K611" s="2">
        <f>IF(E611="","",MAX($K$7:K610)+0.001)</f>
        <v>15.413999999999771</v>
      </c>
    </row>
    <row r="612" spans="2:11" ht="30">
      <c r="B612" s="50" t="str">
        <f t="shared" si="24"/>
        <v>B15.415</v>
      </c>
      <c r="C612" s="55"/>
      <c r="D612" s="66" t="s">
        <v>854</v>
      </c>
      <c r="E612" s="55" t="s">
        <v>158</v>
      </c>
      <c r="F612" s="90">
        <v>18</v>
      </c>
      <c r="G612" s="171"/>
      <c r="H612" s="90" t="str">
        <f t="shared" si="25"/>
        <v/>
      </c>
      <c r="I612" s="130"/>
      <c r="K612" s="2">
        <f>IF(E612="","",MAX($K$7:K611)+0.001)</f>
        <v>15.41499999999977</v>
      </c>
    </row>
    <row r="613" spans="2:11" ht="45">
      <c r="B613" s="50" t="str">
        <f t="shared" si="24"/>
        <v>B15.416</v>
      </c>
      <c r="C613" s="55"/>
      <c r="D613" s="66" t="s">
        <v>872</v>
      </c>
      <c r="E613" s="55" t="s">
        <v>158</v>
      </c>
      <c r="F613" s="90">
        <v>4</v>
      </c>
      <c r="G613" s="171"/>
      <c r="H613" s="90" t="str">
        <f t="shared" si="25"/>
        <v/>
      </c>
      <c r="I613" s="130"/>
      <c r="K613" s="2">
        <f>IF(E613="","",MAX($K$7:K612)+0.001)</f>
        <v>15.415999999999769</v>
      </c>
    </row>
    <row r="614" spans="2:11" ht="30">
      <c r="B614" s="50" t="str">
        <f t="shared" si="24"/>
        <v>B15.417</v>
      </c>
      <c r="C614" s="55"/>
      <c r="D614" s="66" t="s">
        <v>873</v>
      </c>
      <c r="E614" s="55" t="s">
        <v>158</v>
      </c>
      <c r="F614" s="90">
        <v>6</v>
      </c>
      <c r="G614" s="171"/>
      <c r="H614" s="90" t="str">
        <f t="shared" si="25"/>
        <v/>
      </c>
      <c r="I614" s="130"/>
      <c r="K614" s="2">
        <f>IF(E614="","",MAX($K$7:K613)+0.001)</f>
        <v>15.416999999999769</v>
      </c>
    </row>
    <row r="615" spans="2:11" ht="25" customHeight="1">
      <c r="B615" s="50" t="str">
        <f t="shared" si="24"/>
        <v>B15.418</v>
      </c>
      <c r="C615" s="55"/>
      <c r="D615" s="66" t="s">
        <v>874</v>
      </c>
      <c r="E615" s="55" t="s">
        <v>158</v>
      </c>
      <c r="F615" s="90">
        <v>2</v>
      </c>
      <c r="G615" s="171"/>
      <c r="H615" s="90" t="str">
        <f t="shared" si="25"/>
        <v/>
      </c>
      <c r="I615" s="130"/>
      <c r="K615" s="2">
        <f>IF(E615="","",MAX($K$7:K614)+0.001)</f>
        <v>15.417999999999768</v>
      </c>
    </row>
    <row r="616" spans="2:11" ht="30">
      <c r="B616" s="50" t="str">
        <f t="shared" si="24"/>
        <v>B15.419</v>
      </c>
      <c r="C616" s="55"/>
      <c r="D616" s="66" t="s">
        <v>875</v>
      </c>
      <c r="E616" s="55" t="s">
        <v>158</v>
      </c>
      <c r="F616" s="90">
        <v>2</v>
      </c>
      <c r="G616" s="171"/>
      <c r="H616" s="90" t="str">
        <f t="shared" si="25"/>
        <v/>
      </c>
      <c r="I616" s="130"/>
      <c r="K616" s="2">
        <f>IF(E616="","",MAX($K$7:K615)+0.001)</f>
        <v>15.418999999999768</v>
      </c>
    </row>
    <row r="617" spans="2:11" ht="25" customHeight="1">
      <c r="B617" s="50" t="str">
        <f t="shared" si="24"/>
        <v>B15.420</v>
      </c>
      <c r="C617" s="55"/>
      <c r="D617" s="66" t="s">
        <v>876</v>
      </c>
      <c r="E617" s="55" t="s">
        <v>158</v>
      </c>
      <c r="F617" s="90">
        <v>2</v>
      </c>
      <c r="G617" s="171"/>
      <c r="H617" s="90" t="str">
        <f t="shared" si="25"/>
        <v/>
      </c>
      <c r="I617" s="130"/>
      <c r="K617" s="2">
        <f>IF(E617="","",MAX($K$7:K616)+0.001)</f>
        <v>15.419999999999767</v>
      </c>
    </row>
    <row r="618" spans="2:11" ht="25" customHeight="1">
      <c r="B618" s="50" t="str">
        <f t="shared" si="24"/>
        <v>B15.421</v>
      </c>
      <c r="C618" s="55"/>
      <c r="D618" s="66" t="s">
        <v>877</v>
      </c>
      <c r="E618" s="55" t="s">
        <v>158</v>
      </c>
      <c r="F618" s="90">
        <v>50</v>
      </c>
      <c r="G618" s="171"/>
      <c r="H618" s="90" t="str">
        <f t="shared" si="25"/>
        <v/>
      </c>
      <c r="I618" s="130"/>
      <c r="K618" s="2">
        <f>IF(E618="","",MAX($K$7:K617)+0.001)</f>
        <v>15.420999999999767</v>
      </c>
    </row>
    <row r="619" spans="2:11" ht="15">
      <c r="B619" s="50" t="str">
        <f t="shared" si="24"/>
        <v>B15.422</v>
      </c>
      <c r="C619" s="55"/>
      <c r="D619" s="66" t="s">
        <v>878</v>
      </c>
      <c r="E619" s="55" t="s">
        <v>158</v>
      </c>
      <c r="F619" s="90">
        <v>17</v>
      </c>
      <c r="G619" s="171"/>
      <c r="H619" s="90" t="str">
        <f t="shared" si="25"/>
        <v/>
      </c>
      <c r="I619" s="130"/>
      <c r="K619" s="2">
        <f>IF(E619="","",MAX($K$7:K618)+0.001)</f>
        <v>15.421999999999766</v>
      </c>
    </row>
    <row r="620" spans="2:11" ht="25" customHeight="1">
      <c r="B620" s="50" t="str">
        <f t="shared" si="24"/>
        <v>B15.423</v>
      </c>
      <c r="C620" s="55"/>
      <c r="D620" s="66" t="s">
        <v>879</v>
      </c>
      <c r="E620" s="55" t="s">
        <v>158</v>
      </c>
      <c r="F620" s="90">
        <v>2</v>
      </c>
      <c r="G620" s="171"/>
      <c r="H620" s="90" t="str">
        <f t="shared" si="25"/>
        <v/>
      </c>
      <c r="I620" s="130"/>
      <c r="K620" s="2">
        <f>IF(E620="","",MAX($K$7:K619)+0.001)</f>
        <v>15.422999999999766</v>
      </c>
    </row>
    <row r="621" spans="2:11" ht="25" customHeight="1">
      <c r="B621" s="50"/>
      <c r="C621" s="55"/>
      <c r="D621" s="66"/>
      <c r="E621" s="55"/>
      <c r="F621" s="90"/>
      <c r="G621" s="171"/>
      <c r="H621" s="90"/>
      <c r="I621" s="130"/>
      <c r="K621" s="2"/>
    </row>
    <row r="622" spans="2:11" ht="25" customHeight="1">
      <c r="B622" s="50"/>
      <c r="C622" s="55"/>
      <c r="D622" s="66"/>
      <c r="E622" s="55"/>
      <c r="F622" s="90"/>
      <c r="G622" s="171"/>
      <c r="H622" s="90"/>
      <c r="I622" s="130"/>
      <c r="K622" s="2"/>
    </row>
    <row r="623" spans="2:11" ht="25" customHeight="1">
      <c r="B623" s="50"/>
      <c r="C623" s="55"/>
      <c r="D623" s="66"/>
      <c r="E623" s="55"/>
      <c r="F623" s="90"/>
      <c r="G623" s="171"/>
      <c r="H623" s="90"/>
      <c r="I623" s="130"/>
      <c r="K623" s="2"/>
    </row>
    <row r="624" spans="2:11" ht="25" customHeight="1">
      <c r="B624" s="50"/>
      <c r="C624" s="55"/>
      <c r="D624" s="66"/>
      <c r="E624" s="55"/>
      <c r="F624" s="90"/>
      <c r="G624" s="171"/>
      <c r="H624" s="90"/>
      <c r="I624" s="130"/>
      <c r="K624" s="2"/>
    </row>
    <row r="625" spans="2:11" ht="25" customHeight="1">
      <c r="B625" s="50"/>
      <c r="C625" s="55"/>
      <c r="D625" s="66"/>
      <c r="E625" s="55"/>
      <c r="F625" s="90"/>
      <c r="G625" s="171"/>
      <c r="H625" s="90"/>
      <c r="I625" s="130"/>
      <c r="K625" s="2"/>
    </row>
    <row r="626" spans="2:11" ht="25" customHeight="1">
      <c r="B626" s="50"/>
      <c r="C626" s="55"/>
      <c r="D626" s="66"/>
      <c r="E626" s="55"/>
      <c r="F626" s="90"/>
      <c r="G626" s="171"/>
      <c r="H626" s="90"/>
      <c r="I626" s="130"/>
      <c r="K626" s="2"/>
    </row>
    <row r="627" spans="2:11" ht="25" customHeight="1">
      <c r="B627" s="50"/>
      <c r="C627" s="55"/>
      <c r="D627" s="66"/>
      <c r="E627" s="55"/>
      <c r="F627" s="90"/>
      <c r="G627" s="171"/>
      <c r="H627" s="90"/>
      <c r="I627" s="130"/>
      <c r="K627" s="2"/>
    </row>
    <row r="628" spans="2:11" ht="25" customHeight="1">
      <c r="B628" s="368" t="s">
        <v>62</v>
      </c>
      <c r="C628" s="368"/>
      <c r="D628" s="368"/>
      <c r="E628" s="368"/>
      <c r="F628" s="368"/>
      <c r="G628" s="368"/>
      <c r="H628" s="95">
        <f>SUM(H593:H627)</f>
        <v>0</v>
      </c>
      <c r="I628" s="115"/>
      <c r="K628" s="2" t="str">
        <f>IF(E628="","",MAX($K$7:K620)+0.001)</f>
        <v/>
      </c>
    </row>
    <row r="629" spans="2:11" ht="25" customHeight="1">
      <c r="B629" s="45" t="s">
        <v>226</v>
      </c>
      <c r="C629" s="45" t="s">
        <v>2</v>
      </c>
      <c r="D629" s="45" t="s">
        <v>3</v>
      </c>
      <c r="E629" s="46" t="s">
        <v>4</v>
      </c>
      <c r="F629" s="95" t="s">
        <v>5</v>
      </c>
      <c r="G629" s="47" t="s">
        <v>6</v>
      </c>
      <c r="H629" s="47" t="s">
        <v>7</v>
      </c>
      <c r="I629" s="49"/>
      <c r="K629" s="2"/>
    </row>
    <row r="630" spans="2:11" ht="25" customHeight="1">
      <c r="B630" s="368" t="s">
        <v>64</v>
      </c>
      <c r="C630" s="368"/>
      <c r="D630" s="368"/>
      <c r="E630" s="368"/>
      <c r="F630" s="368"/>
      <c r="G630" s="368"/>
      <c r="H630" s="47">
        <f>H628</f>
        <v>0</v>
      </c>
      <c r="I630" s="116"/>
      <c r="K630" s="2" t="str">
        <f>IF(E630="","",MAX($K$7:K629)+0.001)</f>
        <v/>
      </c>
    </row>
    <row r="631" spans="2:11" ht="25" customHeight="1">
      <c r="B631" s="50" t="str">
        <f t="shared" ref="B631:B654" si="26">IF(K631="","","B"&amp;TEXT(ROUND(K631,3),"0.000"))</f>
        <v/>
      </c>
      <c r="C631" s="55"/>
      <c r="D631" s="66"/>
      <c r="E631" s="55"/>
      <c r="F631" s="90"/>
      <c r="G631" s="90"/>
      <c r="H631" s="90" t="str">
        <f t="shared" ref="H631:H664" si="27">IF($F631="-","Rate Only",IF($G631="","",ROUNDUP($F631*$G631,2)))</f>
        <v/>
      </c>
      <c r="K631" s="2" t="str">
        <f>IF(E631="","",MAX($K$7:K630)+0.001)</f>
        <v/>
      </c>
    </row>
    <row r="632" spans="2:11" ht="45">
      <c r="B632" s="50" t="str">
        <f t="shared" si="26"/>
        <v/>
      </c>
      <c r="C632" s="55" t="s">
        <v>197</v>
      </c>
      <c r="D632" s="87" t="s">
        <v>401</v>
      </c>
      <c r="E632" s="55"/>
      <c r="F632" s="90"/>
      <c r="G632" s="90"/>
      <c r="H632" s="90" t="str">
        <f t="shared" si="27"/>
        <v/>
      </c>
      <c r="I632" s="130"/>
      <c r="K632" s="2" t="str">
        <f>IF(E632="","",MAX($K$7:K631)+0.001)</f>
        <v/>
      </c>
    </row>
    <row r="633" spans="2:11" ht="30">
      <c r="B633" s="50" t="str">
        <f t="shared" si="26"/>
        <v>B15.424</v>
      </c>
      <c r="C633" s="55"/>
      <c r="D633" s="66" t="s">
        <v>880</v>
      </c>
      <c r="E633" s="55" t="s">
        <v>158</v>
      </c>
      <c r="F633" s="90">
        <v>6</v>
      </c>
      <c r="G633" s="171"/>
      <c r="H633" s="90" t="str">
        <f t="shared" si="27"/>
        <v/>
      </c>
      <c r="I633" s="130"/>
      <c r="K633" s="2">
        <f>IF(E633="","",MAX($K$7:K632)+0.001)</f>
        <v>15.423999999999765</v>
      </c>
    </row>
    <row r="634" spans="2:11" ht="30">
      <c r="B634" s="50" t="str">
        <f t="shared" si="26"/>
        <v>B15.425</v>
      </c>
      <c r="C634" s="55"/>
      <c r="D634" s="66" t="s">
        <v>881</v>
      </c>
      <c r="E634" s="55" t="s">
        <v>158</v>
      </c>
      <c r="F634" s="90">
        <v>2</v>
      </c>
      <c r="G634" s="171"/>
      <c r="H634" s="90" t="str">
        <f t="shared" si="27"/>
        <v/>
      </c>
      <c r="I634" s="130"/>
      <c r="K634" s="2">
        <f>IF(E634="","",MAX($K$7:K633)+0.001)</f>
        <v>15.424999999999764</v>
      </c>
    </row>
    <row r="635" spans="2:11" ht="30">
      <c r="B635" s="50" t="str">
        <f t="shared" si="26"/>
        <v>B15.426</v>
      </c>
      <c r="C635" s="55"/>
      <c r="D635" s="66" t="s">
        <v>882</v>
      </c>
      <c r="E635" s="55" t="s">
        <v>158</v>
      </c>
      <c r="F635" s="90">
        <v>11</v>
      </c>
      <c r="G635" s="171"/>
      <c r="H635" s="90" t="str">
        <f t="shared" si="27"/>
        <v/>
      </c>
      <c r="I635" s="130"/>
      <c r="K635" s="2">
        <f>IF(E635="","",MAX($K$7:K634)+0.001)</f>
        <v>15.425999999999764</v>
      </c>
    </row>
    <row r="636" spans="2:11" ht="30">
      <c r="B636" s="50" t="str">
        <f t="shared" si="26"/>
        <v>B15.427</v>
      </c>
      <c r="C636" s="55"/>
      <c r="D636" s="66" t="s">
        <v>883</v>
      </c>
      <c r="E636" s="55" t="s">
        <v>158</v>
      </c>
      <c r="F636" s="90">
        <v>2</v>
      </c>
      <c r="G636" s="171"/>
      <c r="H636" s="90" t="str">
        <f t="shared" si="27"/>
        <v/>
      </c>
      <c r="I636" s="130"/>
      <c r="K636" s="2">
        <f>IF(E636="","",MAX($K$7:K635)+0.001)</f>
        <v>15.426999999999763</v>
      </c>
    </row>
    <row r="637" spans="2:11" ht="30">
      <c r="B637" s="50" t="str">
        <f t="shared" si="26"/>
        <v>B15.428</v>
      </c>
      <c r="C637" s="55"/>
      <c r="D637" s="66" t="s">
        <v>884</v>
      </c>
      <c r="E637" s="55" t="s">
        <v>158</v>
      </c>
      <c r="F637" s="90">
        <v>1</v>
      </c>
      <c r="G637" s="171"/>
      <c r="H637" s="90" t="str">
        <f t="shared" si="27"/>
        <v/>
      </c>
      <c r="I637" s="130"/>
      <c r="K637" s="2">
        <f>IF(E637="","",MAX($K$7:K636)+0.001)</f>
        <v>15.427999999999763</v>
      </c>
    </row>
    <row r="638" spans="2:11" ht="30">
      <c r="B638" s="50" t="str">
        <f t="shared" si="26"/>
        <v>B15.429</v>
      </c>
      <c r="C638" s="55"/>
      <c r="D638" s="66" t="s">
        <v>885</v>
      </c>
      <c r="E638" s="55" t="s">
        <v>158</v>
      </c>
      <c r="F638" s="90">
        <v>3</v>
      </c>
      <c r="G638" s="171"/>
      <c r="H638" s="90" t="str">
        <f t="shared" si="27"/>
        <v/>
      </c>
      <c r="I638" s="130"/>
      <c r="K638" s="2">
        <f>IF(E638="","",MAX($K$7:K637)+0.001)</f>
        <v>15.428999999999762</v>
      </c>
    </row>
    <row r="639" spans="2:11" ht="45">
      <c r="B639" s="50" t="str">
        <f t="shared" si="26"/>
        <v>B15.430</v>
      </c>
      <c r="C639" s="55"/>
      <c r="D639" s="66" t="s">
        <v>886</v>
      </c>
      <c r="E639" s="55" t="s">
        <v>158</v>
      </c>
      <c r="F639" s="90">
        <v>4</v>
      </c>
      <c r="G639" s="171"/>
      <c r="H639" s="90" t="str">
        <f t="shared" si="27"/>
        <v/>
      </c>
      <c r="I639" s="130"/>
      <c r="K639" s="2">
        <f>IF(E639="","",MAX($K$7:K638)+0.001)</f>
        <v>15.429999999999762</v>
      </c>
    </row>
    <row r="640" spans="2:11" ht="30">
      <c r="B640" s="50" t="str">
        <f t="shared" si="26"/>
        <v>B15.431</v>
      </c>
      <c r="C640" s="55"/>
      <c r="D640" s="66" t="s">
        <v>887</v>
      </c>
      <c r="E640" s="55" t="s">
        <v>158</v>
      </c>
      <c r="F640" s="90">
        <v>4</v>
      </c>
      <c r="G640" s="171"/>
      <c r="H640" s="90" t="str">
        <f t="shared" si="27"/>
        <v/>
      </c>
      <c r="I640" s="130"/>
      <c r="K640" s="2">
        <f>IF(E640="","",MAX($K$7:K639)+0.001)</f>
        <v>15.430999999999761</v>
      </c>
    </row>
    <row r="641" spans="2:11" ht="30">
      <c r="B641" s="50" t="str">
        <f t="shared" si="26"/>
        <v>B15.432</v>
      </c>
      <c r="C641" s="55"/>
      <c r="D641" s="66" t="s">
        <v>888</v>
      </c>
      <c r="E641" s="55" t="s">
        <v>158</v>
      </c>
      <c r="F641" s="90">
        <v>4</v>
      </c>
      <c r="G641" s="171"/>
      <c r="H641" s="90" t="str">
        <f t="shared" si="27"/>
        <v/>
      </c>
      <c r="I641" s="130"/>
      <c r="K641" s="2">
        <f>IF(E641="","",MAX($K$7:K640)+0.001)</f>
        <v>15.431999999999761</v>
      </c>
    </row>
    <row r="642" spans="2:11" ht="30">
      <c r="B642" s="50" t="str">
        <f t="shared" si="26"/>
        <v>B15.433</v>
      </c>
      <c r="C642" s="55"/>
      <c r="D642" s="66" t="s">
        <v>889</v>
      </c>
      <c r="E642" s="55" t="s">
        <v>158</v>
      </c>
      <c r="F642" s="90">
        <v>4</v>
      </c>
      <c r="G642" s="171"/>
      <c r="H642" s="90" t="str">
        <f t="shared" si="27"/>
        <v/>
      </c>
      <c r="I642" s="130"/>
      <c r="K642" s="2">
        <f>IF(E642="","",MAX($K$7:K641)+0.001)</f>
        <v>15.43299999999976</v>
      </c>
    </row>
    <row r="643" spans="2:11" ht="30">
      <c r="B643" s="50" t="str">
        <f t="shared" si="26"/>
        <v>B15.434</v>
      </c>
      <c r="C643" s="55"/>
      <c r="D643" s="66" t="s">
        <v>890</v>
      </c>
      <c r="E643" s="55" t="s">
        <v>158</v>
      </c>
      <c r="F643" s="90">
        <v>4</v>
      </c>
      <c r="G643" s="171"/>
      <c r="H643" s="90" t="str">
        <f t="shared" si="27"/>
        <v/>
      </c>
      <c r="I643" s="130"/>
      <c r="K643" s="2">
        <f>IF(E643="","",MAX($K$7:K642)+0.001)</f>
        <v>15.433999999999759</v>
      </c>
    </row>
    <row r="644" spans="2:11" ht="30">
      <c r="B644" s="50" t="str">
        <f t="shared" si="26"/>
        <v>B15.435</v>
      </c>
      <c r="C644" s="55"/>
      <c r="D644" s="66" t="s">
        <v>891</v>
      </c>
      <c r="E644" s="55" t="s">
        <v>158</v>
      </c>
      <c r="F644" s="90">
        <v>4</v>
      </c>
      <c r="G644" s="171"/>
      <c r="H644" s="90" t="str">
        <f t="shared" si="27"/>
        <v/>
      </c>
      <c r="I644" s="130"/>
      <c r="K644" s="2">
        <f>IF(E644="","",MAX($K$7:K643)+0.001)</f>
        <v>15.434999999999759</v>
      </c>
    </row>
    <row r="645" spans="2:11" ht="30">
      <c r="B645" s="50" t="str">
        <f t="shared" si="26"/>
        <v>B15.436</v>
      </c>
      <c r="C645" s="55"/>
      <c r="D645" s="66" t="s">
        <v>892</v>
      </c>
      <c r="E645" s="55" t="s">
        <v>158</v>
      </c>
      <c r="F645" s="90">
        <v>2</v>
      </c>
      <c r="G645" s="171"/>
      <c r="H645" s="90" t="str">
        <f t="shared" si="27"/>
        <v/>
      </c>
      <c r="I645" s="130"/>
      <c r="K645" s="2">
        <f>IF(E645="","",MAX($K$7:K644)+0.001)</f>
        <v>15.435999999999758</v>
      </c>
    </row>
    <row r="646" spans="2:11" ht="30">
      <c r="B646" s="50" t="str">
        <f t="shared" si="26"/>
        <v>B15.437</v>
      </c>
      <c r="C646" s="55"/>
      <c r="D646" s="66" t="s">
        <v>893</v>
      </c>
      <c r="E646" s="55" t="s">
        <v>158</v>
      </c>
      <c r="F646" s="90">
        <v>3</v>
      </c>
      <c r="G646" s="171"/>
      <c r="H646" s="90" t="str">
        <f t="shared" si="27"/>
        <v/>
      </c>
      <c r="I646" s="130"/>
      <c r="K646" s="2">
        <f>IF(E646="","",MAX($K$7:K645)+0.001)</f>
        <v>15.436999999999758</v>
      </c>
    </row>
    <row r="647" spans="2:11" ht="25" customHeight="1">
      <c r="B647" s="50" t="str">
        <f t="shared" si="26"/>
        <v>B15.438</v>
      </c>
      <c r="C647" s="55"/>
      <c r="D647" s="66" t="s">
        <v>894</v>
      </c>
      <c r="E647" s="55" t="s">
        <v>158</v>
      </c>
      <c r="F647" s="90">
        <v>4</v>
      </c>
      <c r="G647" s="171"/>
      <c r="H647" s="90" t="str">
        <f t="shared" si="27"/>
        <v/>
      </c>
      <c r="I647" s="130"/>
      <c r="K647" s="2">
        <f>IF(E647="","",MAX($K$7:K646)+0.001)</f>
        <v>15.437999999999757</v>
      </c>
    </row>
    <row r="648" spans="2:11" ht="25" customHeight="1">
      <c r="B648" s="50" t="str">
        <f t="shared" si="26"/>
        <v>B15.439</v>
      </c>
      <c r="C648" s="55"/>
      <c r="D648" s="66" t="s">
        <v>895</v>
      </c>
      <c r="E648" s="55" t="s">
        <v>158</v>
      </c>
      <c r="F648" s="90">
        <v>2</v>
      </c>
      <c r="G648" s="171"/>
      <c r="H648" s="90" t="str">
        <f t="shared" si="27"/>
        <v/>
      </c>
      <c r="I648" s="130"/>
      <c r="K648" s="2">
        <f>IF(E648="","",MAX($K$7:K647)+0.001)</f>
        <v>15.438999999999757</v>
      </c>
    </row>
    <row r="649" spans="2:11" ht="30">
      <c r="B649" s="50" t="str">
        <f t="shared" si="26"/>
        <v>B15.440</v>
      </c>
      <c r="C649" s="55"/>
      <c r="D649" s="66" t="s">
        <v>896</v>
      </c>
      <c r="E649" s="55" t="s">
        <v>158</v>
      </c>
      <c r="F649" s="90">
        <v>4</v>
      </c>
      <c r="G649" s="171"/>
      <c r="H649" s="90" t="str">
        <f t="shared" si="27"/>
        <v/>
      </c>
      <c r="I649" s="130"/>
      <c r="K649" s="2">
        <f>IF(E649="","",MAX($K$7:K648)+0.001)</f>
        <v>15.439999999999756</v>
      </c>
    </row>
    <row r="650" spans="2:11" ht="25" customHeight="1">
      <c r="B650" s="50" t="str">
        <f t="shared" si="26"/>
        <v>B15.441</v>
      </c>
      <c r="C650" s="55"/>
      <c r="D650" s="66" t="s">
        <v>897</v>
      </c>
      <c r="E650" s="55" t="s">
        <v>158</v>
      </c>
      <c r="F650" s="90">
        <v>4</v>
      </c>
      <c r="G650" s="171"/>
      <c r="H650" s="90" t="str">
        <f t="shared" si="27"/>
        <v/>
      </c>
      <c r="I650" s="130"/>
      <c r="K650" s="2">
        <f>IF(E650="","",MAX($K$7:K649)+0.001)</f>
        <v>15.440999999999756</v>
      </c>
    </row>
    <row r="651" spans="2:11" ht="30">
      <c r="B651" s="50" t="str">
        <f t="shared" si="26"/>
        <v>B15.442</v>
      </c>
      <c r="C651" s="55"/>
      <c r="D651" s="66" t="s">
        <v>898</v>
      </c>
      <c r="E651" s="55" t="s">
        <v>158</v>
      </c>
      <c r="F651" s="90">
        <v>4</v>
      </c>
      <c r="G651" s="171"/>
      <c r="H651" s="90" t="str">
        <f t="shared" si="27"/>
        <v/>
      </c>
      <c r="I651" s="130"/>
      <c r="K651" s="2">
        <f>IF(E651="","",MAX($K$7:K650)+0.001)</f>
        <v>15.441999999999755</v>
      </c>
    </row>
    <row r="652" spans="2:11" ht="30">
      <c r="B652" s="50" t="str">
        <f t="shared" si="26"/>
        <v>B15.443</v>
      </c>
      <c r="C652" s="55"/>
      <c r="D652" s="66" t="s">
        <v>899</v>
      </c>
      <c r="E652" s="55" t="s">
        <v>158</v>
      </c>
      <c r="F652" s="90">
        <v>4</v>
      </c>
      <c r="G652" s="171"/>
      <c r="H652" s="90" t="str">
        <f t="shared" si="27"/>
        <v/>
      </c>
      <c r="I652" s="130"/>
      <c r="K652" s="2">
        <f>IF(E652="","",MAX($K$7:K651)+0.001)</f>
        <v>15.442999999999754</v>
      </c>
    </row>
    <row r="653" spans="2:11" ht="30">
      <c r="B653" s="50" t="str">
        <f t="shared" si="26"/>
        <v>B15.444</v>
      </c>
      <c r="C653" s="55"/>
      <c r="D653" s="66" t="s">
        <v>900</v>
      </c>
      <c r="E653" s="55" t="s">
        <v>158</v>
      </c>
      <c r="F653" s="90">
        <v>1</v>
      </c>
      <c r="G653" s="171"/>
      <c r="H653" s="90" t="str">
        <f t="shared" si="27"/>
        <v/>
      </c>
      <c r="I653" s="130"/>
      <c r="K653" s="2">
        <f>IF(E653="","",MAX($K$7:K652)+0.001)</f>
        <v>15.443999999999754</v>
      </c>
    </row>
    <row r="654" spans="2:11" ht="30">
      <c r="B654" s="50" t="str">
        <f t="shared" si="26"/>
        <v>B15.445</v>
      </c>
      <c r="C654" s="55"/>
      <c r="D654" s="66" t="s">
        <v>901</v>
      </c>
      <c r="E654" s="55" t="s">
        <v>158</v>
      </c>
      <c r="F654" s="90">
        <v>2</v>
      </c>
      <c r="G654" s="171"/>
      <c r="H654" s="90" t="str">
        <f t="shared" si="27"/>
        <v/>
      </c>
      <c r="I654" s="130"/>
      <c r="K654" s="2">
        <f>IF(E654="","",MAX($K$7:K653)+0.001)</f>
        <v>15.444999999999753</v>
      </c>
    </row>
    <row r="655" spans="2:11" ht="25" customHeight="1">
      <c r="B655" s="50"/>
      <c r="C655" s="55"/>
      <c r="D655" s="66"/>
      <c r="E655" s="55"/>
      <c r="F655" s="90"/>
      <c r="G655" s="171"/>
      <c r="H655" s="90"/>
      <c r="I655" s="130"/>
      <c r="K655" s="2"/>
    </row>
    <row r="656" spans="2:11" ht="25" customHeight="1">
      <c r="B656" s="50"/>
      <c r="C656" s="55"/>
      <c r="D656" s="66"/>
      <c r="E656" s="55"/>
      <c r="F656" s="90"/>
      <c r="G656" s="171"/>
      <c r="H656" s="90"/>
      <c r="I656" s="130"/>
      <c r="K656" s="2"/>
    </row>
    <row r="657" spans="2:11" ht="25" customHeight="1">
      <c r="B657" s="50"/>
      <c r="C657" s="55"/>
      <c r="D657" s="66"/>
      <c r="E657" s="55"/>
      <c r="F657" s="90"/>
      <c r="G657" s="171"/>
      <c r="H657" s="90"/>
      <c r="I657" s="130"/>
      <c r="K657" s="2"/>
    </row>
    <row r="658" spans="2:11" ht="25" customHeight="1">
      <c r="B658" s="50"/>
      <c r="C658" s="55"/>
      <c r="D658" s="66"/>
      <c r="E658" s="55"/>
      <c r="F658" s="90"/>
      <c r="G658" s="171"/>
      <c r="H658" s="90"/>
      <c r="I658" s="130"/>
      <c r="K658" s="2"/>
    </row>
    <row r="659" spans="2:11" ht="25" customHeight="1">
      <c r="B659" s="50"/>
      <c r="C659" s="55"/>
      <c r="D659" s="66"/>
      <c r="E659" s="55"/>
      <c r="F659" s="90"/>
      <c r="G659" s="171"/>
      <c r="H659" s="90"/>
      <c r="I659" s="130"/>
      <c r="K659" s="2"/>
    </row>
    <row r="660" spans="2:11" ht="25" customHeight="1">
      <c r="B660" s="50"/>
      <c r="C660" s="55"/>
      <c r="D660" s="66"/>
      <c r="E660" s="55"/>
      <c r="F660" s="90"/>
      <c r="G660" s="171"/>
      <c r="H660" s="90"/>
      <c r="I660" s="130"/>
      <c r="K660" s="2"/>
    </row>
    <row r="661" spans="2:11" ht="25" customHeight="1">
      <c r="B661" s="50"/>
      <c r="C661" s="55"/>
      <c r="D661" s="66"/>
      <c r="E661" s="55"/>
      <c r="F661" s="90"/>
      <c r="G661" s="171"/>
      <c r="H661" s="90"/>
      <c r="I661" s="130"/>
      <c r="K661" s="2"/>
    </row>
    <row r="662" spans="2:11" ht="25" customHeight="1">
      <c r="B662" s="50"/>
      <c r="C662" s="55"/>
      <c r="D662" s="66"/>
      <c r="E662" s="55"/>
      <c r="F662" s="90"/>
      <c r="G662" s="171"/>
      <c r="H662" s="90"/>
      <c r="I662" s="130"/>
      <c r="K662" s="2"/>
    </row>
    <row r="663" spans="2:11" ht="25" customHeight="1">
      <c r="B663" s="50"/>
      <c r="C663" s="55"/>
      <c r="D663" s="66"/>
      <c r="E663" s="55"/>
      <c r="F663" s="90"/>
      <c r="G663" s="171"/>
      <c r="H663" s="90"/>
      <c r="I663" s="130"/>
      <c r="K663" s="2"/>
    </row>
    <row r="664" spans="2:11" ht="25" customHeight="1">
      <c r="B664" s="50"/>
      <c r="C664" s="55"/>
      <c r="D664" s="66"/>
      <c r="E664" s="55"/>
      <c r="F664" s="90"/>
      <c r="G664" s="90"/>
      <c r="H664" s="90" t="str">
        <f t="shared" si="27"/>
        <v/>
      </c>
      <c r="K664" s="2" t="str">
        <f>IF(E664="","",MAX($K$7:K654)+0.001)</f>
        <v/>
      </c>
    </row>
    <row r="665" spans="2:11" ht="25" customHeight="1">
      <c r="B665" s="368" t="s">
        <v>62</v>
      </c>
      <c r="C665" s="368"/>
      <c r="D665" s="368"/>
      <c r="E665" s="368"/>
      <c r="F665" s="368"/>
      <c r="G665" s="368"/>
      <c r="H665" s="95">
        <f>SUM(H630:H664)</f>
        <v>0</v>
      </c>
      <c r="I665" s="115"/>
      <c r="K665" s="2" t="str">
        <f>IF(E665="","",MAX($K$7:K664)+0.001)</f>
        <v/>
      </c>
    </row>
    <row r="666" spans="2:11" ht="25" customHeight="1">
      <c r="B666" s="45" t="s">
        <v>226</v>
      </c>
      <c r="C666" s="45" t="s">
        <v>2</v>
      </c>
      <c r="D666" s="45" t="s">
        <v>3</v>
      </c>
      <c r="E666" s="46" t="s">
        <v>4</v>
      </c>
      <c r="F666" s="95" t="s">
        <v>5</v>
      </c>
      <c r="G666" s="47" t="s">
        <v>6</v>
      </c>
      <c r="H666" s="47" t="s">
        <v>7</v>
      </c>
      <c r="I666" s="49"/>
      <c r="K666" s="2"/>
    </row>
    <row r="667" spans="2:11" ht="25" customHeight="1">
      <c r="B667" s="368" t="s">
        <v>64</v>
      </c>
      <c r="C667" s="368"/>
      <c r="D667" s="368"/>
      <c r="E667" s="368"/>
      <c r="F667" s="368"/>
      <c r="G667" s="368"/>
      <c r="H667" s="47">
        <f>H665</f>
        <v>0</v>
      </c>
      <c r="I667" s="116"/>
      <c r="K667" s="2" t="str">
        <f>IF(E667="","",MAX($K$7:K666)+0.001)</f>
        <v/>
      </c>
    </row>
    <row r="668" spans="2:11" ht="25" customHeight="1">
      <c r="B668" s="50" t="str">
        <f t="shared" ref="B668:B705" si="28">IF(K668="","","B"&amp;TEXT(ROUND(K668,3),"0.000"))</f>
        <v/>
      </c>
      <c r="C668" s="55"/>
      <c r="D668" s="66"/>
      <c r="E668" s="55"/>
      <c r="F668" s="90"/>
      <c r="G668" s="90"/>
      <c r="H668" s="90" t="str">
        <f t="shared" ref="H668:H705" si="29">IF($F668="-","Rate Only",IF($G668="","",ROUNDUP($F668*$G668,2)))</f>
        <v/>
      </c>
      <c r="K668" s="2" t="str">
        <f>IF(E668="","",MAX($K$7:K667)+0.001)</f>
        <v/>
      </c>
    </row>
    <row r="669" spans="2:11" ht="30">
      <c r="B669" s="50" t="str">
        <f t="shared" si="28"/>
        <v>B15.446</v>
      </c>
      <c r="C669" s="55"/>
      <c r="D669" s="66" t="s">
        <v>902</v>
      </c>
      <c r="E669" s="55" t="s">
        <v>158</v>
      </c>
      <c r="F669" s="90">
        <v>4</v>
      </c>
      <c r="G669" s="171"/>
      <c r="H669" s="90" t="str">
        <f t="shared" si="29"/>
        <v/>
      </c>
      <c r="I669" s="130"/>
      <c r="K669" s="2">
        <f>IF(E669="","",MAX($K$7:K668)+0.001)</f>
        <v>15.445999999999753</v>
      </c>
    </row>
    <row r="670" spans="2:11" ht="30">
      <c r="B670" s="50" t="str">
        <f t="shared" si="28"/>
        <v>B15.447</v>
      </c>
      <c r="C670" s="55"/>
      <c r="D670" s="66" t="s">
        <v>903</v>
      </c>
      <c r="E670" s="55" t="s">
        <v>158</v>
      </c>
      <c r="F670" s="90">
        <v>3</v>
      </c>
      <c r="G670" s="171"/>
      <c r="H670" s="90" t="str">
        <f t="shared" si="29"/>
        <v/>
      </c>
      <c r="I670" s="130"/>
      <c r="K670" s="2">
        <f>IF(E670="","",MAX($K$7:K669)+0.001)</f>
        <v>15.446999999999752</v>
      </c>
    </row>
    <row r="671" spans="2:11" ht="30">
      <c r="B671" s="50" t="str">
        <f t="shared" si="28"/>
        <v>B15.448</v>
      </c>
      <c r="C671" s="55"/>
      <c r="D671" s="66" t="s">
        <v>904</v>
      </c>
      <c r="E671" s="55" t="s">
        <v>158</v>
      </c>
      <c r="F671" s="90">
        <v>5</v>
      </c>
      <c r="G671" s="171"/>
      <c r="H671" s="90" t="str">
        <f t="shared" si="29"/>
        <v/>
      </c>
      <c r="I671" s="130"/>
      <c r="K671" s="2">
        <f>IF(E671="","",MAX($K$7:K670)+0.001)</f>
        <v>15.447999999999752</v>
      </c>
    </row>
    <row r="672" spans="2:11" ht="25" customHeight="1">
      <c r="B672" s="50" t="str">
        <f t="shared" si="28"/>
        <v>B15.449</v>
      </c>
      <c r="C672" s="55"/>
      <c r="D672" s="66" t="s">
        <v>905</v>
      </c>
      <c r="E672" s="55" t="s">
        <v>158</v>
      </c>
      <c r="F672" s="90">
        <v>4</v>
      </c>
      <c r="G672" s="171"/>
      <c r="H672" s="90" t="str">
        <f t="shared" si="29"/>
        <v/>
      </c>
      <c r="I672" s="130"/>
      <c r="K672" s="2">
        <f>IF(E672="","",MAX($K$7:K671)+0.001)</f>
        <v>15.448999999999751</v>
      </c>
    </row>
    <row r="673" spans="2:11" ht="25" customHeight="1">
      <c r="B673" s="50" t="str">
        <f t="shared" si="28"/>
        <v>B15.450</v>
      </c>
      <c r="C673" s="55"/>
      <c r="D673" s="66" t="s">
        <v>906</v>
      </c>
      <c r="E673" s="55" t="s">
        <v>158</v>
      </c>
      <c r="F673" s="90">
        <v>4</v>
      </c>
      <c r="G673" s="171"/>
      <c r="H673" s="90" t="str">
        <f t="shared" si="29"/>
        <v/>
      </c>
      <c r="I673" s="130"/>
      <c r="K673" s="2">
        <f>IF(E673="","",MAX($K$7:K672)+0.001)</f>
        <v>15.449999999999751</v>
      </c>
    </row>
    <row r="674" spans="2:11" ht="45">
      <c r="B674" s="50" t="str">
        <f t="shared" si="28"/>
        <v>B15.451</v>
      </c>
      <c r="C674" s="55"/>
      <c r="D674" s="66" t="s">
        <v>907</v>
      </c>
      <c r="E674" s="55" t="s">
        <v>158</v>
      </c>
      <c r="F674" s="90">
        <v>4</v>
      </c>
      <c r="G674" s="171"/>
      <c r="H674" s="90" t="str">
        <f t="shared" si="29"/>
        <v/>
      </c>
      <c r="I674" s="130"/>
      <c r="K674" s="2">
        <f>IF(E674="","",MAX($K$7:K673)+0.001)</f>
        <v>15.45099999999975</v>
      </c>
    </row>
    <row r="675" spans="2:11" ht="30">
      <c r="B675" s="50" t="str">
        <f t="shared" si="28"/>
        <v>B15.452</v>
      </c>
      <c r="C675" s="55"/>
      <c r="D675" s="66" t="s">
        <v>908</v>
      </c>
      <c r="E675" s="55" t="s">
        <v>158</v>
      </c>
      <c r="F675" s="90">
        <v>1</v>
      </c>
      <c r="G675" s="171"/>
      <c r="H675" s="90" t="str">
        <f t="shared" si="29"/>
        <v/>
      </c>
      <c r="I675" s="130"/>
      <c r="K675" s="2">
        <f>IF(E675="","",MAX($K$7:K674)+0.001)</f>
        <v>15.451999999999749</v>
      </c>
    </row>
    <row r="676" spans="2:11" ht="30">
      <c r="B676" s="50" t="str">
        <f t="shared" si="28"/>
        <v>B15.453</v>
      </c>
      <c r="C676" s="55"/>
      <c r="D676" s="66" t="s">
        <v>909</v>
      </c>
      <c r="E676" s="55" t="s">
        <v>158</v>
      </c>
      <c r="F676" s="90">
        <v>2</v>
      </c>
      <c r="G676" s="171"/>
      <c r="H676" s="90" t="str">
        <f t="shared" si="29"/>
        <v/>
      </c>
      <c r="I676" s="130"/>
      <c r="K676" s="2">
        <f>IF(E676="","",MAX($K$7:K675)+0.001)</f>
        <v>15.452999999999749</v>
      </c>
    </row>
    <row r="677" spans="2:11" ht="30">
      <c r="B677" s="50" t="str">
        <f t="shared" si="28"/>
        <v>B15.454</v>
      </c>
      <c r="C677" s="55"/>
      <c r="D677" s="66" t="s">
        <v>910</v>
      </c>
      <c r="E677" s="55" t="s">
        <v>158</v>
      </c>
      <c r="F677" s="90">
        <v>2</v>
      </c>
      <c r="G677" s="171"/>
      <c r="H677" s="90" t="str">
        <f t="shared" si="29"/>
        <v/>
      </c>
      <c r="I677" s="130"/>
      <c r="K677" s="2">
        <f>IF(E677="","",MAX($K$7:K676)+0.001)</f>
        <v>15.453999999999748</v>
      </c>
    </row>
    <row r="678" spans="2:11" ht="30">
      <c r="B678" s="50" t="str">
        <f t="shared" si="28"/>
        <v>B15.455</v>
      </c>
      <c r="C678" s="55"/>
      <c r="D678" s="66" t="s">
        <v>911</v>
      </c>
      <c r="E678" s="55" t="s">
        <v>158</v>
      </c>
      <c r="F678" s="90">
        <v>2</v>
      </c>
      <c r="G678" s="171"/>
      <c r="H678" s="90" t="str">
        <f t="shared" si="29"/>
        <v/>
      </c>
      <c r="I678" s="130"/>
      <c r="K678" s="2">
        <f>IF(E678="","",MAX($K$7:K677)+0.001)</f>
        <v>15.454999999999748</v>
      </c>
    </row>
    <row r="679" spans="2:11" ht="30">
      <c r="B679" s="50" t="str">
        <f t="shared" si="28"/>
        <v>B15.456</v>
      </c>
      <c r="C679" s="55"/>
      <c r="D679" s="66" t="s">
        <v>912</v>
      </c>
      <c r="E679" s="55" t="s">
        <v>158</v>
      </c>
      <c r="F679" s="90">
        <v>3</v>
      </c>
      <c r="G679" s="171"/>
      <c r="H679" s="90" t="str">
        <f t="shared" si="29"/>
        <v/>
      </c>
      <c r="I679" s="130"/>
      <c r="K679" s="2">
        <f>IF(E679="","",MAX($K$7:K678)+0.001)</f>
        <v>15.455999999999747</v>
      </c>
    </row>
    <row r="680" spans="2:11" ht="25" customHeight="1">
      <c r="B680" s="50" t="str">
        <f t="shared" si="28"/>
        <v>B15.457</v>
      </c>
      <c r="C680" s="55"/>
      <c r="D680" s="66" t="s">
        <v>913</v>
      </c>
      <c r="E680" s="55" t="s">
        <v>158</v>
      </c>
      <c r="F680" s="90">
        <v>5</v>
      </c>
      <c r="G680" s="171"/>
      <c r="H680" s="90" t="str">
        <f t="shared" si="29"/>
        <v/>
      </c>
      <c r="I680" s="130"/>
      <c r="K680" s="2">
        <f>IF(E680="","",MAX($K$7:K679)+0.001)</f>
        <v>15.456999999999747</v>
      </c>
    </row>
    <row r="681" spans="2:11" ht="25" customHeight="1">
      <c r="B681" s="50" t="str">
        <f t="shared" si="28"/>
        <v>B15.458</v>
      </c>
      <c r="C681" s="55"/>
      <c r="D681" s="66" t="s">
        <v>914</v>
      </c>
      <c r="E681" s="55" t="s">
        <v>158</v>
      </c>
      <c r="F681" s="90">
        <v>5</v>
      </c>
      <c r="G681" s="171"/>
      <c r="H681" s="90" t="str">
        <f t="shared" si="29"/>
        <v/>
      </c>
      <c r="I681" s="130"/>
      <c r="K681" s="2">
        <f>IF(E681="","",MAX($K$7:K680)+0.001)</f>
        <v>15.457999999999746</v>
      </c>
    </row>
    <row r="682" spans="2:11" ht="30">
      <c r="B682" s="50" t="str">
        <f t="shared" si="28"/>
        <v>B15.459</v>
      </c>
      <c r="C682" s="55"/>
      <c r="D682" s="66" t="s">
        <v>915</v>
      </c>
      <c r="E682" s="55" t="s">
        <v>158</v>
      </c>
      <c r="F682" s="90">
        <v>4</v>
      </c>
      <c r="G682" s="171"/>
      <c r="H682" s="90" t="str">
        <f t="shared" si="29"/>
        <v/>
      </c>
      <c r="I682" s="130"/>
      <c r="K682" s="2">
        <f>IF(E682="","",MAX($K$7:K681)+0.001)</f>
        <v>15.458999999999746</v>
      </c>
    </row>
    <row r="683" spans="2:11" ht="25" customHeight="1">
      <c r="B683" s="50" t="str">
        <f t="shared" si="28"/>
        <v/>
      </c>
      <c r="C683" s="55"/>
      <c r="D683" s="89"/>
      <c r="E683" s="55"/>
      <c r="F683" s="90"/>
      <c r="G683" s="90"/>
      <c r="H683" s="90" t="str">
        <f t="shared" si="29"/>
        <v/>
      </c>
      <c r="I683" s="130"/>
      <c r="K683" s="2" t="str">
        <f>IF(E683="","",MAX($K$7:K682)+0.001)</f>
        <v/>
      </c>
    </row>
    <row r="684" spans="2:11" ht="25" customHeight="1">
      <c r="B684" s="50" t="str">
        <f t="shared" si="28"/>
        <v/>
      </c>
      <c r="C684" s="55" t="s">
        <v>916</v>
      </c>
      <c r="D684" s="87" t="s">
        <v>917</v>
      </c>
      <c r="E684" s="55"/>
      <c r="F684" s="90"/>
      <c r="G684" s="90"/>
      <c r="H684" s="90" t="str">
        <f t="shared" si="29"/>
        <v/>
      </c>
      <c r="I684" s="130"/>
      <c r="K684" s="2" t="str">
        <f>IF(E684="","",MAX($K$7:K683)+0.001)</f>
        <v/>
      </c>
    </row>
    <row r="685" spans="2:11" ht="25" customHeight="1">
      <c r="B685" s="50" t="str">
        <f t="shared" si="28"/>
        <v>B15.460</v>
      </c>
      <c r="C685" s="55"/>
      <c r="D685" s="66" t="s">
        <v>918</v>
      </c>
      <c r="E685" s="55" t="s">
        <v>164</v>
      </c>
      <c r="F685" s="90">
        <v>100</v>
      </c>
      <c r="G685" s="171"/>
      <c r="H685" s="90" t="str">
        <f t="shared" si="29"/>
        <v/>
      </c>
      <c r="I685" s="130"/>
      <c r="K685" s="2">
        <f>IF(E685="","",MAX($K$7:K684)+0.001)</f>
        <v>15.459999999999745</v>
      </c>
    </row>
    <row r="686" spans="2:11" ht="25" customHeight="1">
      <c r="B686" s="50" t="str">
        <f t="shared" si="28"/>
        <v>B15.461</v>
      </c>
      <c r="C686" s="55"/>
      <c r="D686" s="66" t="s">
        <v>919</v>
      </c>
      <c r="E686" s="55" t="s">
        <v>187</v>
      </c>
      <c r="F686" s="90">
        <v>300</v>
      </c>
      <c r="G686" s="171"/>
      <c r="H686" s="90" t="str">
        <f t="shared" si="29"/>
        <v/>
      </c>
      <c r="I686" s="130"/>
      <c r="K686" s="2">
        <f>IF(E686="","",MAX($K$7:K685)+0.001)</f>
        <v>15.460999999999745</v>
      </c>
    </row>
    <row r="687" spans="2:11" ht="25" customHeight="1">
      <c r="B687" s="50" t="str">
        <f t="shared" si="28"/>
        <v>B15.462</v>
      </c>
      <c r="C687" s="55"/>
      <c r="D687" s="66" t="s">
        <v>920</v>
      </c>
      <c r="E687" s="55" t="s">
        <v>220</v>
      </c>
      <c r="F687" s="90">
        <v>3</v>
      </c>
      <c r="G687" s="171"/>
      <c r="H687" s="90" t="str">
        <f t="shared" si="29"/>
        <v/>
      </c>
      <c r="I687" s="130"/>
      <c r="K687" s="2">
        <f>IF(E687="","",MAX($K$7:K686)+0.001)</f>
        <v>15.461999999999744</v>
      </c>
    </row>
    <row r="688" spans="2:11" ht="25" customHeight="1">
      <c r="B688" s="50" t="str">
        <f t="shared" si="28"/>
        <v/>
      </c>
      <c r="C688" s="55"/>
      <c r="D688" s="66"/>
      <c r="E688" s="55"/>
      <c r="F688" s="90"/>
      <c r="G688" s="90"/>
      <c r="H688" s="90" t="str">
        <f t="shared" si="29"/>
        <v/>
      </c>
      <c r="I688" s="130"/>
      <c r="K688" s="2" t="str">
        <f>IF(E688="","",MAX($K$7:K687)+0.001)</f>
        <v/>
      </c>
    </row>
    <row r="689" spans="2:11" ht="25" customHeight="1">
      <c r="B689" s="50" t="str">
        <f t="shared" si="28"/>
        <v/>
      </c>
      <c r="C689" s="55" t="s">
        <v>921</v>
      </c>
      <c r="D689" s="87" t="s">
        <v>922</v>
      </c>
      <c r="E689" s="55"/>
      <c r="F689" s="90"/>
      <c r="G689" s="90"/>
      <c r="H689" s="90" t="str">
        <f t="shared" si="29"/>
        <v/>
      </c>
      <c r="I689" s="130"/>
      <c r="K689" s="2" t="str">
        <f>IF(E689="","",MAX($K$7:K688)+0.001)</f>
        <v/>
      </c>
    </row>
    <row r="690" spans="2:11" ht="25" customHeight="1">
      <c r="B690" s="50" t="str">
        <f t="shared" si="28"/>
        <v>B15.463</v>
      </c>
      <c r="C690" s="55"/>
      <c r="D690" s="66" t="s">
        <v>918</v>
      </c>
      <c r="E690" s="55" t="s">
        <v>164</v>
      </c>
      <c r="F690" s="90">
        <v>60</v>
      </c>
      <c r="G690" s="171"/>
      <c r="H690" s="90" t="str">
        <f t="shared" si="29"/>
        <v/>
      </c>
      <c r="I690" s="130"/>
      <c r="K690" s="2">
        <f>IF(E690="","",MAX($K$7:K689)+0.001)</f>
        <v>15.462999999999743</v>
      </c>
    </row>
    <row r="691" spans="2:11" ht="25" customHeight="1">
      <c r="B691" s="50" t="str">
        <f t="shared" si="28"/>
        <v/>
      </c>
      <c r="C691" s="55"/>
      <c r="D691" s="66"/>
      <c r="E691" s="55"/>
      <c r="F691" s="90"/>
      <c r="G691" s="90"/>
      <c r="H691" s="90" t="str">
        <f t="shared" si="29"/>
        <v/>
      </c>
      <c r="I691" s="130"/>
      <c r="K691" s="2" t="str">
        <f>IF(E691="","",MAX($K$7:K690)+0.001)</f>
        <v/>
      </c>
    </row>
    <row r="692" spans="2:11" ht="25" customHeight="1">
      <c r="B692" s="50" t="str">
        <f t="shared" si="28"/>
        <v/>
      </c>
      <c r="C692" s="55" t="s">
        <v>923</v>
      </c>
      <c r="D692" s="87" t="s">
        <v>924</v>
      </c>
      <c r="E692" s="55"/>
      <c r="F692" s="90"/>
      <c r="G692" s="90"/>
      <c r="H692" s="90" t="str">
        <f t="shared" si="29"/>
        <v/>
      </c>
      <c r="I692" s="130"/>
      <c r="K692" s="2" t="str">
        <f>IF(E692="","",MAX($K$7:K691)+0.001)</f>
        <v/>
      </c>
    </row>
    <row r="693" spans="2:11" ht="30">
      <c r="B693" s="50" t="str">
        <f t="shared" si="28"/>
        <v>B15.464</v>
      </c>
      <c r="C693" s="55"/>
      <c r="D693" s="66" t="s">
        <v>925</v>
      </c>
      <c r="E693" s="55" t="s">
        <v>158</v>
      </c>
      <c r="F693" s="90">
        <v>7</v>
      </c>
      <c r="G693" s="171"/>
      <c r="H693" s="90" t="str">
        <f t="shared" si="29"/>
        <v/>
      </c>
      <c r="I693" s="130"/>
      <c r="K693" s="2">
        <f>IF(E693="","",MAX($K$7:K692)+0.001)</f>
        <v>15.463999999999743</v>
      </c>
    </row>
    <row r="694" spans="2:11" ht="25" customHeight="1">
      <c r="B694" s="50" t="str">
        <f t="shared" si="28"/>
        <v/>
      </c>
      <c r="C694" s="55"/>
      <c r="D694" s="66"/>
      <c r="E694" s="55"/>
      <c r="F694" s="90"/>
      <c r="G694" s="90"/>
      <c r="H694" s="90" t="str">
        <f t="shared" si="29"/>
        <v/>
      </c>
      <c r="I694" s="130"/>
      <c r="K694" s="2" t="str">
        <f>IF(E694="","",MAX($K$7:K693)+0.001)</f>
        <v/>
      </c>
    </row>
    <row r="695" spans="2:11" ht="25" customHeight="1">
      <c r="B695" s="50" t="str">
        <f t="shared" si="28"/>
        <v>B15.465</v>
      </c>
      <c r="C695" s="98" t="s">
        <v>926</v>
      </c>
      <c r="D695" s="87" t="s">
        <v>927</v>
      </c>
      <c r="E695" s="55" t="s">
        <v>158</v>
      </c>
      <c r="F695" s="90">
        <v>84</v>
      </c>
      <c r="G695" s="171"/>
      <c r="H695" s="90" t="str">
        <f t="shared" si="29"/>
        <v/>
      </c>
      <c r="I695" s="130"/>
      <c r="K695" s="2">
        <f>IF(E695="","",MAX($K$7:K694)+0.001)</f>
        <v>15.464999999999742</v>
      </c>
    </row>
    <row r="696" spans="2:11" ht="25" customHeight="1">
      <c r="B696" s="50"/>
      <c r="C696" s="98"/>
      <c r="D696" s="87"/>
      <c r="E696" s="55"/>
      <c r="F696" s="90"/>
      <c r="G696" s="90"/>
      <c r="H696" s="90" t="str">
        <f t="shared" si="29"/>
        <v/>
      </c>
      <c r="I696" s="130"/>
      <c r="K696" s="2" t="str">
        <f>IF(E696="","",MAX($K$7:K695)+0.001)</f>
        <v/>
      </c>
    </row>
    <row r="697" spans="2:11" ht="30">
      <c r="B697" s="50" t="str">
        <f>IF(K697="","","B"&amp;TEXT(ROUND(K697,3),"0.000"))</f>
        <v/>
      </c>
      <c r="C697" s="98" t="s">
        <v>928</v>
      </c>
      <c r="D697" s="87" t="s">
        <v>317</v>
      </c>
      <c r="E697" s="55"/>
      <c r="F697" s="90"/>
      <c r="G697" s="90"/>
      <c r="H697" s="90" t="str">
        <f t="shared" si="29"/>
        <v/>
      </c>
      <c r="I697" s="130"/>
      <c r="K697" s="2" t="str">
        <f>IF(E697="","",MAX($K$7:K696)+0.001)</f>
        <v/>
      </c>
    </row>
    <row r="698" spans="2:11" ht="25" customHeight="1">
      <c r="B698" s="50" t="str">
        <f>IF(K698="","","B"&amp;TEXT(ROUND(K698,3),"0.000"))</f>
        <v/>
      </c>
      <c r="C698" s="55" t="s">
        <v>183</v>
      </c>
      <c r="D698" s="87" t="s">
        <v>643</v>
      </c>
      <c r="E698" s="55"/>
      <c r="F698" s="90"/>
      <c r="G698" s="90"/>
      <c r="H698" s="90" t="str">
        <f t="shared" si="29"/>
        <v/>
      </c>
      <c r="I698" s="130"/>
      <c r="K698" s="2" t="str">
        <f>IF(E698="","",MAX($K$7:K697)+0.001)</f>
        <v/>
      </c>
    </row>
    <row r="699" spans="2:11" ht="25" customHeight="1">
      <c r="B699" s="50" t="str">
        <f>IF(K699="","","B"&amp;TEXT(ROUND(K699,3),"0.000"))</f>
        <v>B15.466</v>
      </c>
      <c r="C699" s="55"/>
      <c r="D699" s="66" t="s">
        <v>319</v>
      </c>
      <c r="E699" s="55" t="s">
        <v>164</v>
      </c>
      <c r="F699" s="90">
        <v>780</v>
      </c>
      <c r="G699" s="171"/>
      <c r="H699" s="90" t="str">
        <f t="shared" si="29"/>
        <v/>
      </c>
      <c r="I699" s="130"/>
      <c r="K699" s="2">
        <f>IF(E699="","",MAX($K$7:K698)+0.001)</f>
        <v>15.465999999999742</v>
      </c>
    </row>
    <row r="700" spans="2:11" ht="25" customHeight="1">
      <c r="B700" s="50" t="str">
        <f>IF(K700="","","B"&amp;TEXT(ROUND(K700,3),"0.000"))</f>
        <v>B15.467</v>
      </c>
      <c r="C700" s="55"/>
      <c r="D700" s="66" t="s">
        <v>320</v>
      </c>
      <c r="E700" s="55" t="s">
        <v>164</v>
      </c>
      <c r="F700" s="90">
        <v>320</v>
      </c>
      <c r="G700" s="171"/>
      <c r="H700" s="90" t="str">
        <f t="shared" si="29"/>
        <v/>
      </c>
      <c r="I700" s="130"/>
      <c r="K700" s="2">
        <f>IF(E700="","",MAX($K$7:K699)+0.001)</f>
        <v>15.466999999999741</v>
      </c>
    </row>
    <row r="701" spans="2:11" ht="25" customHeight="1">
      <c r="B701" s="50" t="str">
        <f>IF(K701="","","B"&amp;TEXT(ROUND(K701,3),"0.000"))</f>
        <v/>
      </c>
      <c r="C701" s="55"/>
      <c r="D701" s="89"/>
      <c r="E701" s="55"/>
      <c r="F701" s="90"/>
      <c r="G701" s="90"/>
      <c r="H701" s="90" t="str">
        <f t="shared" si="29"/>
        <v/>
      </c>
      <c r="K701" s="2" t="str">
        <f>IF(E701="","",MAX($K$7:K700)+0.001)</f>
        <v/>
      </c>
    </row>
    <row r="702" spans="2:11" ht="25" customHeight="1">
      <c r="B702" s="50"/>
      <c r="C702" s="55"/>
      <c r="D702" s="89"/>
      <c r="E702" s="55"/>
      <c r="F702" s="90"/>
      <c r="G702" s="90"/>
      <c r="H702" s="90" t="str">
        <f t="shared" si="29"/>
        <v/>
      </c>
      <c r="K702" s="2"/>
    </row>
    <row r="703" spans="2:11" ht="25" customHeight="1">
      <c r="B703" s="50"/>
      <c r="C703" s="55"/>
      <c r="D703" s="89"/>
      <c r="E703" s="55"/>
      <c r="F703" s="90"/>
      <c r="G703" s="90"/>
      <c r="H703" s="90" t="str">
        <f t="shared" si="29"/>
        <v/>
      </c>
      <c r="K703" s="2"/>
    </row>
    <row r="704" spans="2:11" ht="25" customHeight="1">
      <c r="B704" s="50"/>
      <c r="C704" s="55"/>
      <c r="D704" s="89"/>
      <c r="E704" s="55"/>
      <c r="F704" s="90"/>
      <c r="G704" s="90"/>
      <c r="H704" s="90" t="str">
        <f t="shared" si="29"/>
        <v/>
      </c>
      <c r="K704" s="2"/>
    </row>
    <row r="705" spans="2:11" ht="25" customHeight="1">
      <c r="B705" s="50" t="str">
        <f t="shared" si="28"/>
        <v/>
      </c>
      <c r="C705" s="55"/>
      <c r="D705" s="66"/>
      <c r="E705" s="55"/>
      <c r="F705" s="90"/>
      <c r="G705" s="90"/>
      <c r="H705" s="90" t="str">
        <f t="shared" si="29"/>
        <v/>
      </c>
      <c r="K705" s="2" t="str">
        <f>IF(E705="","",MAX($K$7:K704)+0.001)</f>
        <v/>
      </c>
    </row>
    <row r="706" spans="2:11" ht="25" customHeight="1">
      <c r="B706" s="368" t="s">
        <v>62</v>
      </c>
      <c r="C706" s="368"/>
      <c r="D706" s="368"/>
      <c r="E706" s="368"/>
      <c r="F706" s="368"/>
      <c r="G706" s="368"/>
      <c r="H706" s="95">
        <f>SUM(H667:H705)</f>
        <v>0</v>
      </c>
      <c r="I706" s="115"/>
      <c r="K706" s="2" t="str">
        <f>IF(E706="","",MAX($K$7:K705)+0.001)</f>
        <v/>
      </c>
    </row>
    <row r="707" spans="2:11" ht="25" customHeight="1">
      <c r="B707" s="45" t="s">
        <v>226</v>
      </c>
      <c r="C707" s="45" t="s">
        <v>2</v>
      </c>
      <c r="D707" s="45" t="s">
        <v>3</v>
      </c>
      <c r="E707" s="46" t="s">
        <v>4</v>
      </c>
      <c r="F707" s="95" t="s">
        <v>5</v>
      </c>
      <c r="G707" s="47" t="s">
        <v>6</v>
      </c>
      <c r="H707" s="47" t="s">
        <v>7</v>
      </c>
      <c r="I707" s="49"/>
      <c r="K707" s="2">
        <f>IF(E707="","",MAX($K$7:K706)+0.001)</f>
        <v>15.467999999999741</v>
      </c>
    </row>
    <row r="708" spans="2:11" ht="25" customHeight="1">
      <c r="B708" s="368" t="s">
        <v>64</v>
      </c>
      <c r="C708" s="368"/>
      <c r="D708" s="368"/>
      <c r="E708" s="368"/>
      <c r="F708" s="368"/>
      <c r="G708" s="368"/>
      <c r="H708" s="47">
        <f>H706</f>
        <v>0</v>
      </c>
      <c r="I708" s="116"/>
      <c r="K708" s="2" t="str">
        <f>IF(E708="","",MAX($K$7:K707)+0.001)</f>
        <v/>
      </c>
    </row>
    <row r="709" spans="2:11" ht="25" customHeight="1">
      <c r="B709" s="50" t="str">
        <f t="shared" ref="B709:B749" si="30">IF(K709="","","B"&amp;TEXT(ROUND(K709,3),"0.000"))</f>
        <v/>
      </c>
      <c r="C709" s="55"/>
      <c r="D709" s="66"/>
      <c r="E709" s="55"/>
      <c r="F709" s="90"/>
      <c r="G709" s="90"/>
      <c r="H709" s="90" t="str">
        <f t="shared" ref="H709:H749" si="31">IF($F709="-","Rate Only",IF($G709="","",ROUNDUP($F709*$G709,2)))</f>
        <v/>
      </c>
      <c r="K709" s="2" t="str">
        <f>IF(E709="","",MAX($K$7:K708)+0.001)</f>
        <v/>
      </c>
    </row>
    <row r="710" spans="2:11" ht="25" customHeight="1">
      <c r="B710" s="50" t="str">
        <f t="shared" si="30"/>
        <v/>
      </c>
      <c r="C710" s="55" t="s">
        <v>190</v>
      </c>
      <c r="D710" s="87" t="s">
        <v>321</v>
      </c>
      <c r="E710" s="55"/>
      <c r="F710" s="90"/>
      <c r="G710" s="90"/>
      <c r="H710" s="90" t="str">
        <f t="shared" si="31"/>
        <v/>
      </c>
      <c r="K710" s="2" t="str">
        <f>IF(E710="","",MAX($K$7:K709)+0.001)</f>
        <v/>
      </c>
    </row>
    <row r="711" spans="2:11" ht="30">
      <c r="B711" s="50" t="str">
        <f t="shared" si="30"/>
        <v/>
      </c>
      <c r="C711" s="55" t="s">
        <v>644</v>
      </c>
      <c r="D711" s="66" t="s">
        <v>322</v>
      </c>
      <c r="E711" s="55"/>
      <c r="F711" s="90"/>
      <c r="G711" s="90"/>
      <c r="H711" s="90" t="str">
        <f t="shared" si="31"/>
        <v/>
      </c>
      <c r="I711" s="130"/>
      <c r="K711" s="2" t="str">
        <f>IF(E711="","",MAX($K$7:K710)+0.001)</f>
        <v/>
      </c>
    </row>
    <row r="712" spans="2:11" ht="25" customHeight="1">
      <c r="B712" s="50" t="str">
        <f t="shared" si="30"/>
        <v>B15.469</v>
      </c>
      <c r="C712" s="55"/>
      <c r="D712" s="66" t="s">
        <v>323</v>
      </c>
      <c r="E712" s="55" t="s">
        <v>164</v>
      </c>
      <c r="F712" s="90">
        <v>880</v>
      </c>
      <c r="G712" s="171"/>
      <c r="H712" s="90" t="str">
        <f t="shared" si="31"/>
        <v/>
      </c>
      <c r="I712" s="130"/>
      <c r="K712" s="2">
        <f>IF(E712="","",MAX($K$7:K711)+0.001)</f>
        <v>15.46899999999974</v>
      </c>
    </row>
    <row r="713" spans="2:11" ht="25" customHeight="1">
      <c r="B713" s="50" t="str">
        <f t="shared" si="30"/>
        <v>B15.470</v>
      </c>
      <c r="C713" s="55"/>
      <c r="D713" s="66" t="s">
        <v>324</v>
      </c>
      <c r="E713" s="55" t="s">
        <v>164</v>
      </c>
      <c r="F713" s="90">
        <v>205</v>
      </c>
      <c r="G713" s="171"/>
      <c r="H713" s="90" t="str">
        <f t="shared" si="31"/>
        <v/>
      </c>
      <c r="I713" s="130"/>
      <c r="K713" s="2">
        <f>IF(E713="","",MAX($K$7:K712)+0.001)</f>
        <v>15.46999999999974</v>
      </c>
    </row>
    <row r="714" spans="2:11" ht="25" customHeight="1">
      <c r="B714" s="50" t="str">
        <f t="shared" si="30"/>
        <v/>
      </c>
      <c r="C714" s="55"/>
      <c r="D714" s="66"/>
      <c r="E714" s="55"/>
      <c r="F714" s="90"/>
      <c r="G714" s="90"/>
      <c r="H714" s="90" t="str">
        <f t="shared" si="31"/>
        <v/>
      </c>
      <c r="I714" s="130"/>
      <c r="K714" s="2" t="str">
        <f>IF(E714="","",MAX($K$7:K713)+0.001)</f>
        <v/>
      </c>
    </row>
    <row r="715" spans="2:11" ht="25" customHeight="1">
      <c r="B715" s="50" t="str">
        <f t="shared" si="30"/>
        <v/>
      </c>
      <c r="C715" s="55" t="s">
        <v>645</v>
      </c>
      <c r="D715" s="66" t="s">
        <v>325</v>
      </c>
      <c r="E715" s="55"/>
      <c r="F715" s="90"/>
      <c r="G715" s="90"/>
      <c r="H715" s="90" t="str">
        <f t="shared" si="31"/>
        <v/>
      </c>
      <c r="I715" s="130"/>
      <c r="K715" s="2" t="str">
        <f>IF(E715="","",MAX($K$7:K714)+0.001)</f>
        <v/>
      </c>
    </row>
    <row r="716" spans="2:11" ht="25" customHeight="1">
      <c r="B716" s="50" t="str">
        <f t="shared" si="30"/>
        <v>B15.471</v>
      </c>
      <c r="C716" s="55"/>
      <c r="D716" s="66" t="s">
        <v>323</v>
      </c>
      <c r="E716" s="55" t="s">
        <v>164</v>
      </c>
      <c r="F716" s="90">
        <v>290</v>
      </c>
      <c r="G716" s="171"/>
      <c r="H716" s="90" t="str">
        <f t="shared" si="31"/>
        <v/>
      </c>
      <c r="I716" s="130"/>
      <c r="K716" s="2">
        <f>IF(E716="","",MAX($K$7:K715)+0.001)</f>
        <v>15.470999999999739</v>
      </c>
    </row>
    <row r="717" spans="2:11" ht="25" customHeight="1">
      <c r="B717" s="50" t="str">
        <f t="shared" si="30"/>
        <v>B15.472</v>
      </c>
      <c r="C717" s="55"/>
      <c r="D717" s="66" t="s">
        <v>326</v>
      </c>
      <c r="E717" s="55" t="s">
        <v>164</v>
      </c>
      <c r="F717" s="90">
        <v>60</v>
      </c>
      <c r="G717" s="171"/>
      <c r="H717" s="90" t="str">
        <f t="shared" si="31"/>
        <v/>
      </c>
      <c r="I717" s="130"/>
      <c r="K717" s="2">
        <f>IF(E717="","",MAX($K$7:K716)+0.001)</f>
        <v>15.471999999999738</v>
      </c>
    </row>
    <row r="718" spans="2:11" ht="25" customHeight="1">
      <c r="B718" s="50" t="str">
        <f t="shared" si="30"/>
        <v/>
      </c>
      <c r="C718" s="55"/>
      <c r="D718" s="66"/>
      <c r="E718" s="55"/>
      <c r="F718" s="90"/>
      <c r="G718" s="90"/>
      <c r="H718" s="90" t="str">
        <f t="shared" si="31"/>
        <v/>
      </c>
      <c r="I718" s="130"/>
      <c r="K718" s="2" t="str">
        <f>IF(E718="","",MAX($K$7:K717)+0.001)</f>
        <v/>
      </c>
    </row>
    <row r="719" spans="2:11" ht="25" customHeight="1">
      <c r="B719" s="50" t="str">
        <f t="shared" si="30"/>
        <v>B15.473</v>
      </c>
      <c r="C719" s="55" t="s">
        <v>646</v>
      </c>
      <c r="D719" s="87" t="s">
        <v>647</v>
      </c>
      <c r="E719" s="55" t="s">
        <v>164</v>
      </c>
      <c r="F719" s="90">
        <v>30</v>
      </c>
      <c r="G719" s="171"/>
      <c r="H719" s="90" t="str">
        <f t="shared" si="31"/>
        <v/>
      </c>
      <c r="I719" s="130"/>
      <c r="K719" s="2">
        <f>IF(E719="","",MAX($K$7:K718)+0.001)</f>
        <v>15.472999999999738</v>
      </c>
    </row>
    <row r="720" spans="2:11" ht="25" customHeight="1">
      <c r="B720" s="50" t="str">
        <f t="shared" si="30"/>
        <v/>
      </c>
      <c r="C720" s="55"/>
      <c r="D720" s="66"/>
      <c r="E720" s="55"/>
      <c r="F720" s="90"/>
      <c r="G720" s="90"/>
      <c r="H720" s="90" t="str">
        <f t="shared" si="31"/>
        <v/>
      </c>
      <c r="I720" s="130"/>
      <c r="K720" s="2" t="str">
        <f>IF(E720="","",MAX($K$7:K719)+0.001)</f>
        <v/>
      </c>
    </row>
    <row r="721" spans="2:11" ht="30">
      <c r="B721" s="50" t="str">
        <f t="shared" si="30"/>
        <v/>
      </c>
      <c r="C721" s="98" t="s">
        <v>929</v>
      </c>
      <c r="D721" s="87" t="s">
        <v>930</v>
      </c>
      <c r="E721" s="55"/>
      <c r="F721" s="90"/>
      <c r="G721" s="90"/>
      <c r="H721" s="90" t="str">
        <f t="shared" si="31"/>
        <v/>
      </c>
      <c r="I721" s="130"/>
      <c r="K721" s="2" t="str">
        <f>IF(E721="","",MAX($K$7:K720)+0.001)</f>
        <v/>
      </c>
    </row>
    <row r="722" spans="2:11" ht="25" customHeight="1">
      <c r="B722" s="50" t="str">
        <f t="shared" si="30"/>
        <v/>
      </c>
      <c r="C722" s="55" t="s">
        <v>190</v>
      </c>
      <c r="D722" s="87" t="s">
        <v>931</v>
      </c>
      <c r="E722" s="55"/>
      <c r="F722" s="90"/>
      <c r="G722" s="90"/>
      <c r="H722" s="90" t="str">
        <f t="shared" si="31"/>
        <v/>
      </c>
      <c r="I722" s="130"/>
      <c r="K722" s="2" t="str">
        <f>IF(E722="","",MAX($K$7:K721)+0.001)</f>
        <v/>
      </c>
    </row>
    <row r="723" spans="2:11" ht="30">
      <c r="B723" s="50" t="str">
        <f t="shared" si="30"/>
        <v/>
      </c>
      <c r="C723" s="55"/>
      <c r="D723" s="87" t="s">
        <v>932</v>
      </c>
      <c r="E723" s="55"/>
      <c r="F723" s="90"/>
      <c r="G723" s="90"/>
      <c r="H723" s="90" t="str">
        <f t="shared" si="31"/>
        <v/>
      </c>
      <c r="I723" s="130"/>
      <c r="K723" s="2" t="str">
        <f>IF(E723="","",MAX($K$7:K722)+0.001)</f>
        <v/>
      </c>
    </row>
    <row r="724" spans="2:11" ht="25" customHeight="1">
      <c r="B724" s="50" t="str">
        <f t="shared" si="30"/>
        <v>B15.474</v>
      </c>
      <c r="C724" s="55"/>
      <c r="D724" s="66" t="s">
        <v>933</v>
      </c>
      <c r="E724" s="55" t="s">
        <v>200</v>
      </c>
      <c r="F724" s="90">
        <v>10</v>
      </c>
      <c r="G724" s="171"/>
      <c r="H724" s="90" t="str">
        <f t="shared" si="31"/>
        <v/>
      </c>
      <c r="I724" s="130"/>
      <c r="K724" s="2">
        <f>IF(E724="","",MAX($K$7:K723)+0.001)</f>
        <v>15.473999999999737</v>
      </c>
    </row>
    <row r="725" spans="2:11" ht="25" customHeight="1">
      <c r="B725" s="50" t="str">
        <f t="shared" si="30"/>
        <v>B15.475</v>
      </c>
      <c r="C725" s="55"/>
      <c r="D725" s="66" t="s">
        <v>934</v>
      </c>
      <c r="E725" s="55" t="s">
        <v>200</v>
      </c>
      <c r="F725" s="90">
        <v>10</v>
      </c>
      <c r="G725" s="171"/>
      <c r="H725" s="90" t="str">
        <f t="shared" si="31"/>
        <v/>
      </c>
      <c r="I725" s="130"/>
      <c r="K725" s="2">
        <f>IF(E725="","",MAX($K$7:K724)+0.001)</f>
        <v>15.474999999999737</v>
      </c>
    </row>
    <row r="726" spans="2:11" ht="25" customHeight="1">
      <c r="B726" s="50" t="str">
        <f t="shared" si="30"/>
        <v>B15.476</v>
      </c>
      <c r="C726" s="55"/>
      <c r="D726" s="66" t="s">
        <v>935</v>
      </c>
      <c r="E726" s="55" t="s">
        <v>200</v>
      </c>
      <c r="F726" s="90">
        <v>60</v>
      </c>
      <c r="G726" s="171"/>
      <c r="H726" s="90" t="str">
        <f t="shared" si="31"/>
        <v/>
      </c>
      <c r="I726" s="130"/>
      <c r="K726" s="2">
        <f>IF(E726="","",MAX($K$7:K725)+0.001)</f>
        <v>15.475999999999736</v>
      </c>
    </row>
    <row r="727" spans="2:11" ht="25" customHeight="1">
      <c r="B727" s="50" t="str">
        <f t="shared" si="30"/>
        <v>B15.477</v>
      </c>
      <c r="C727" s="55"/>
      <c r="D727" s="66" t="s">
        <v>936</v>
      </c>
      <c r="E727" s="55" t="s">
        <v>200</v>
      </c>
      <c r="F727" s="90">
        <v>25</v>
      </c>
      <c r="G727" s="171"/>
      <c r="H727" s="90" t="str">
        <f t="shared" si="31"/>
        <v/>
      </c>
      <c r="I727" s="130"/>
      <c r="K727" s="2">
        <f>IF(E727="","",MAX($K$7:K726)+0.001)</f>
        <v>15.476999999999736</v>
      </c>
    </row>
    <row r="728" spans="2:11" ht="25" customHeight="1">
      <c r="B728" s="50" t="str">
        <f t="shared" si="30"/>
        <v/>
      </c>
      <c r="C728" s="55"/>
      <c r="D728" s="66"/>
      <c r="E728" s="55"/>
      <c r="F728" s="90"/>
      <c r="G728" s="90"/>
      <c r="H728" s="90" t="str">
        <f t="shared" si="31"/>
        <v/>
      </c>
      <c r="I728" s="130"/>
      <c r="K728" s="2" t="str">
        <f>IF(E728="","",MAX($K$7:K727)+0.001)</f>
        <v/>
      </c>
    </row>
    <row r="729" spans="2:11" ht="25" customHeight="1">
      <c r="B729" s="50" t="str">
        <f t="shared" si="30"/>
        <v/>
      </c>
      <c r="C729" s="55" t="s">
        <v>937</v>
      </c>
      <c r="D729" s="87" t="s">
        <v>938</v>
      </c>
      <c r="E729" s="55"/>
      <c r="F729" s="90"/>
      <c r="G729" s="90"/>
      <c r="H729" s="90" t="str">
        <f t="shared" si="31"/>
        <v/>
      </c>
      <c r="I729" s="130"/>
      <c r="K729" s="2" t="str">
        <f>IF(E729="","",MAX($K$7:K728)+0.001)</f>
        <v/>
      </c>
    </row>
    <row r="730" spans="2:11" ht="30">
      <c r="B730" s="50" t="str">
        <f t="shared" si="30"/>
        <v/>
      </c>
      <c r="C730" s="55"/>
      <c r="D730" s="66" t="s">
        <v>939</v>
      </c>
      <c r="E730" s="55"/>
      <c r="F730" s="90"/>
      <c r="G730" s="90"/>
      <c r="H730" s="90" t="str">
        <f t="shared" si="31"/>
        <v/>
      </c>
      <c r="I730" s="130"/>
      <c r="K730" s="2" t="str">
        <f>IF(E730="","",MAX($K$7:K729)+0.001)</f>
        <v/>
      </c>
    </row>
    <row r="731" spans="2:11" ht="25" customHeight="1">
      <c r="B731" s="50" t="str">
        <f t="shared" si="30"/>
        <v>B15.478</v>
      </c>
      <c r="C731" s="55"/>
      <c r="D731" s="66" t="s">
        <v>933</v>
      </c>
      <c r="E731" s="55" t="s">
        <v>158</v>
      </c>
      <c r="F731" s="90">
        <v>2</v>
      </c>
      <c r="G731" s="171"/>
      <c r="H731" s="90" t="str">
        <f t="shared" si="31"/>
        <v/>
      </c>
      <c r="I731" s="130"/>
      <c r="K731" s="2">
        <f>IF(E731="","",MAX($K$7:K730)+0.001)</f>
        <v>15.477999999999735</v>
      </c>
    </row>
    <row r="732" spans="2:11" ht="25" customHeight="1">
      <c r="B732" s="50" t="str">
        <f t="shared" si="30"/>
        <v>B15.479</v>
      </c>
      <c r="C732" s="55"/>
      <c r="D732" s="66" t="s">
        <v>934</v>
      </c>
      <c r="E732" s="55" t="s">
        <v>158</v>
      </c>
      <c r="F732" s="90">
        <v>2</v>
      </c>
      <c r="G732" s="171"/>
      <c r="H732" s="90" t="str">
        <f t="shared" si="31"/>
        <v/>
      </c>
      <c r="I732" s="130"/>
      <c r="K732" s="2">
        <f>IF(E732="","",MAX($K$7:K731)+0.001)</f>
        <v>15.478999999999735</v>
      </c>
    </row>
    <row r="733" spans="2:11" ht="25" customHeight="1">
      <c r="B733" s="50" t="str">
        <f t="shared" si="30"/>
        <v>B15.480</v>
      </c>
      <c r="C733" s="55"/>
      <c r="D733" s="66" t="s">
        <v>935</v>
      </c>
      <c r="E733" s="55" t="s">
        <v>158</v>
      </c>
      <c r="F733" s="90">
        <v>10</v>
      </c>
      <c r="G733" s="171"/>
      <c r="H733" s="90" t="str">
        <f t="shared" si="31"/>
        <v/>
      </c>
      <c r="I733" s="130"/>
      <c r="K733" s="2">
        <f>IF(E733="","",MAX($K$7:K732)+0.001)</f>
        <v>15.479999999999734</v>
      </c>
    </row>
    <row r="734" spans="2:11" ht="25" customHeight="1">
      <c r="B734" s="50" t="str">
        <f t="shared" si="30"/>
        <v>B15.481</v>
      </c>
      <c r="C734" s="55"/>
      <c r="D734" s="66" t="s">
        <v>936</v>
      </c>
      <c r="E734" s="55" t="s">
        <v>158</v>
      </c>
      <c r="F734" s="90">
        <v>4</v>
      </c>
      <c r="G734" s="171"/>
      <c r="H734" s="90" t="str">
        <f t="shared" si="31"/>
        <v/>
      </c>
      <c r="I734" s="130"/>
      <c r="K734" s="2">
        <f>IF(E734="","",MAX($K$7:K733)+0.001)</f>
        <v>15.480999999999733</v>
      </c>
    </row>
    <row r="735" spans="2:11" ht="25" customHeight="1">
      <c r="B735" s="50" t="str">
        <f t="shared" si="30"/>
        <v/>
      </c>
      <c r="C735" s="55"/>
      <c r="D735" s="89"/>
      <c r="E735" s="55"/>
      <c r="F735" s="90"/>
      <c r="G735" s="90"/>
      <c r="H735" s="90" t="str">
        <f t="shared" si="31"/>
        <v/>
      </c>
      <c r="I735" s="130"/>
      <c r="K735" s="2" t="str">
        <f>IF(E735="","",MAX($K$7:K734)+0.001)</f>
        <v/>
      </c>
    </row>
    <row r="736" spans="2:11" ht="25" customHeight="1">
      <c r="B736" s="50" t="str">
        <f t="shared" si="30"/>
        <v/>
      </c>
      <c r="C736" s="55"/>
      <c r="D736" s="89"/>
      <c r="E736" s="55"/>
      <c r="F736" s="90"/>
      <c r="G736" s="90"/>
      <c r="H736" s="90" t="str">
        <f t="shared" si="31"/>
        <v/>
      </c>
      <c r="K736" s="2" t="str">
        <f>IF(E736="","",MAX($K$7:K735)+0.001)</f>
        <v/>
      </c>
    </row>
    <row r="737" spans="2:11" ht="25" customHeight="1">
      <c r="B737" s="50" t="str">
        <f t="shared" si="30"/>
        <v/>
      </c>
      <c r="C737" s="55"/>
      <c r="D737" s="89"/>
      <c r="E737" s="55"/>
      <c r="F737" s="90"/>
      <c r="G737" s="90"/>
      <c r="H737" s="90" t="str">
        <f t="shared" si="31"/>
        <v/>
      </c>
      <c r="K737" s="2" t="str">
        <f>IF(E737="","",MAX($K$7:K736)+0.001)</f>
        <v/>
      </c>
    </row>
    <row r="738" spans="2:11" ht="25" customHeight="1">
      <c r="B738" s="50" t="str">
        <f t="shared" si="30"/>
        <v/>
      </c>
      <c r="C738" s="55"/>
      <c r="D738" s="89"/>
      <c r="E738" s="55"/>
      <c r="F738" s="90"/>
      <c r="G738" s="90"/>
      <c r="H738" s="90" t="str">
        <f t="shared" si="31"/>
        <v/>
      </c>
      <c r="K738" s="2" t="str">
        <f>IF(E738="","",MAX($K$7:K737)+0.001)</f>
        <v/>
      </c>
    </row>
    <row r="739" spans="2:11" ht="25" customHeight="1">
      <c r="B739" s="50"/>
      <c r="C739" s="55"/>
      <c r="D739" s="89"/>
      <c r="E739" s="55"/>
      <c r="F739" s="90"/>
      <c r="G739" s="90"/>
      <c r="H739" s="90" t="str">
        <f t="shared" si="31"/>
        <v/>
      </c>
      <c r="K739" s="2" t="str">
        <f>IF(E739="","",MAX($K$7:K738)+0.001)</f>
        <v/>
      </c>
    </row>
    <row r="740" spans="2:11" ht="25" customHeight="1">
      <c r="B740" s="50"/>
      <c r="C740" s="55"/>
      <c r="D740" s="89"/>
      <c r="E740" s="55"/>
      <c r="F740" s="90"/>
      <c r="G740" s="90"/>
      <c r="H740" s="90" t="str">
        <f t="shared" si="31"/>
        <v/>
      </c>
      <c r="K740" s="2" t="str">
        <f>IF(E740="","",MAX($K$7:K739)+0.001)</f>
        <v/>
      </c>
    </row>
    <row r="741" spans="2:11" ht="25" customHeight="1">
      <c r="B741" s="50"/>
      <c r="C741" s="55"/>
      <c r="D741" s="89"/>
      <c r="E741" s="55"/>
      <c r="F741" s="90"/>
      <c r="G741" s="90"/>
      <c r="H741" s="90" t="str">
        <f t="shared" si="31"/>
        <v/>
      </c>
      <c r="K741" s="2" t="str">
        <f>IF(E741="","",MAX($K$7:K740)+0.001)</f>
        <v/>
      </c>
    </row>
    <row r="742" spans="2:11" ht="25" customHeight="1">
      <c r="B742" s="50"/>
      <c r="C742" s="55"/>
      <c r="D742" s="89"/>
      <c r="E742" s="55"/>
      <c r="F742" s="90"/>
      <c r="G742" s="90"/>
      <c r="H742" s="90" t="str">
        <f t="shared" si="31"/>
        <v/>
      </c>
      <c r="K742" s="2" t="str">
        <f>IF(E742="","",MAX($K$7:K741)+0.001)</f>
        <v/>
      </c>
    </row>
    <row r="743" spans="2:11" ht="25" customHeight="1">
      <c r="B743" s="50"/>
      <c r="C743" s="55"/>
      <c r="D743" s="89"/>
      <c r="E743" s="55"/>
      <c r="F743" s="90"/>
      <c r="G743" s="90"/>
      <c r="H743" s="90" t="str">
        <f t="shared" si="31"/>
        <v/>
      </c>
      <c r="K743" s="2" t="str">
        <f>IF(E743="","",MAX($K$7:K742)+0.001)</f>
        <v/>
      </c>
    </row>
    <row r="744" spans="2:11" ht="25" customHeight="1">
      <c r="B744" s="50"/>
      <c r="C744" s="55"/>
      <c r="D744" s="89"/>
      <c r="E744" s="55"/>
      <c r="F744" s="90"/>
      <c r="G744" s="90"/>
      <c r="H744" s="90" t="str">
        <f t="shared" si="31"/>
        <v/>
      </c>
    </row>
    <row r="745" spans="2:11" ht="25" customHeight="1">
      <c r="B745" s="50"/>
      <c r="C745" s="55"/>
      <c r="D745" s="89"/>
      <c r="E745" s="55"/>
      <c r="F745" s="90"/>
      <c r="G745" s="90"/>
      <c r="H745" s="90" t="str">
        <f t="shared" si="31"/>
        <v/>
      </c>
    </row>
    <row r="746" spans="2:11" ht="25" customHeight="1">
      <c r="B746" s="50"/>
      <c r="C746" s="55"/>
      <c r="D746" s="89"/>
      <c r="E746" s="55"/>
      <c r="F746" s="90"/>
      <c r="G746" s="90"/>
      <c r="H746" s="90" t="str">
        <f t="shared" si="31"/>
        <v/>
      </c>
    </row>
    <row r="747" spans="2:11" ht="25" customHeight="1">
      <c r="B747" s="50"/>
      <c r="C747" s="55"/>
      <c r="D747" s="89"/>
      <c r="E747" s="55"/>
      <c r="F747" s="90"/>
      <c r="G747" s="90"/>
      <c r="H747" s="90"/>
    </row>
    <row r="748" spans="2:11" ht="25" customHeight="1">
      <c r="B748" s="50" t="str">
        <f t="shared" si="30"/>
        <v/>
      </c>
      <c r="C748" s="55"/>
      <c r="D748" s="89"/>
      <c r="E748" s="55"/>
      <c r="F748" s="90"/>
      <c r="G748" s="90"/>
      <c r="H748" s="90" t="str">
        <f t="shared" si="31"/>
        <v/>
      </c>
    </row>
    <row r="749" spans="2:11" ht="10" customHeight="1">
      <c r="B749" s="50" t="str">
        <f t="shared" si="30"/>
        <v/>
      </c>
      <c r="C749" s="55"/>
      <c r="D749" s="89"/>
      <c r="E749" s="122"/>
      <c r="F749" s="90"/>
      <c r="G749" s="90"/>
      <c r="H749" s="418" t="str">
        <f t="shared" si="31"/>
        <v/>
      </c>
    </row>
    <row r="750" spans="2:11" ht="25" customHeight="1">
      <c r="B750" s="368" t="s">
        <v>337</v>
      </c>
      <c r="C750" s="368"/>
      <c r="D750" s="368"/>
      <c r="E750" s="368"/>
      <c r="F750" s="368"/>
      <c r="G750" s="368"/>
      <c r="H750" s="95">
        <f>SUM(H708:H749)</f>
        <v>0</v>
      </c>
      <c r="I750" s="115"/>
    </row>
    <row r="751" spans="2:11" ht="25" customHeight="1">
      <c r="B751" s="68"/>
      <c r="C751" s="68"/>
      <c r="D751" s="69"/>
      <c r="E751" s="68"/>
      <c r="F751" s="70"/>
      <c r="G751" s="70"/>
      <c r="H751" s="70"/>
    </row>
    <row r="771" spans="11:11" ht="25" customHeight="1">
      <c r="K771" s="75"/>
    </row>
    <row r="774" spans="11:11" ht="25" customHeight="1">
      <c r="K774" s="75"/>
    </row>
    <row r="777" spans="11:11" ht="25" customHeight="1">
      <c r="K777" s="75"/>
    </row>
    <row r="780" spans="11:11" ht="25" customHeight="1">
      <c r="K780" s="75"/>
    </row>
    <row r="783" spans="11:11" ht="25" customHeight="1">
      <c r="K783" s="75"/>
    </row>
    <row r="786" spans="11:11" ht="25" customHeight="1">
      <c r="K786" s="75"/>
    </row>
    <row r="788" spans="11:11" ht="25" customHeight="1">
      <c r="K788" s="75"/>
    </row>
    <row r="791" spans="11:11" ht="25" customHeight="1">
      <c r="K791" s="75"/>
    </row>
    <row r="794" spans="11:11" ht="25" customHeight="1">
      <c r="K794" s="75"/>
    </row>
    <row r="797" spans="11:11" ht="25" customHeight="1">
      <c r="K797" s="75"/>
    </row>
    <row r="800" spans="11:11" ht="25" customHeight="1">
      <c r="K800" s="75"/>
    </row>
    <row r="803" spans="11:11" ht="25" customHeight="1">
      <c r="K803" s="75"/>
    </row>
    <row r="806" spans="11:11" ht="25" customHeight="1">
      <c r="K806" s="75"/>
    </row>
    <row r="809" spans="11:11" ht="25" customHeight="1">
      <c r="K809" s="75"/>
    </row>
    <row r="812" spans="11:11" ht="25" customHeight="1">
      <c r="K812" s="75"/>
    </row>
    <row r="815" spans="11:11" ht="25" customHeight="1">
      <c r="K815" s="75"/>
    </row>
    <row r="818" spans="11:11" ht="25" customHeight="1">
      <c r="K818" s="75"/>
    </row>
    <row r="821" spans="11:11" ht="25" customHeight="1">
      <c r="K821" s="75"/>
    </row>
    <row r="824" spans="11:11" ht="25" customHeight="1">
      <c r="K824" s="75"/>
    </row>
  </sheetData>
  <mergeCells count="32">
    <mergeCell ref="B288:G288"/>
    <mergeCell ref="B1:H1"/>
    <mergeCell ref="B44:G44"/>
    <mergeCell ref="B46:G46"/>
    <mergeCell ref="B87:G87"/>
    <mergeCell ref="B89:G89"/>
    <mergeCell ref="B130:G130"/>
    <mergeCell ref="B132:G132"/>
    <mergeCell ref="B184:G184"/>
    <mergeCell ref="B186:G186"/>
    <mergeCell ref="B236:G236"/>
    <mergeCell ref="B238:G238"/>
    <mergeCell ref="B591:G591"/>
    <mergeCell ref="B290:G290"/>
    <mergeCell ref="B342:G342"/>
    <mergeCell ref="B344:G344"/>
    <mergeCell ref="B392:G392"/>
    <mergeCell ref="B394:G394"/>
    <mergeCell ref="B447:G447"/>
    <mergeCell ref="B449:G449"/>
    <mergeCell ref="B498:G498"/>
    <mergeCell ref="B500:G500"/>
    <mergeCell ref="B551:G551"/>
    <mergeCell ref="B553:G553"/>
    <mergeCell ref="B708:G708"/>
    <mergeCell ref="B750:G750"/>
    <mergeCell ref="B593:G593"/>
    <mergeCell ref="B628:G628"/>
    <mergeCell ref="B630:G630"/>
    <mergeCell ref="B665:G665"/>
    <mergeCell ref="B667:G667"/>
    <mergeCell ref="B706:G706"/>
  </mergeCells>
  <conditionalFormatting sqref="G1:H1048576">
    <cfRule type="containsText" dxfId="41" priority="1" operator="containsText" text="RATE">
      <formula>NOT(ISERROR(SEARCH("RATE",G1)))</formula>
    </cfRule>
    <cfRule type="containsText" dxfId="40" priority="2" stopIfTrue="1" operator="containsText" text="AMOUNT">
      <formula>NOT(ISERROR(SEARCH("AMOUNT",G1)))</formula>
    </cfRule>
    <cfRule type="containsText" dxfId="39"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5" manualBreakCount="15">
    <brk id="44" max="8" man="1"/>
    <brk id="87" max="8" man="1"/>
    <brk id="130" max="8" man="1"/>
    <brk id="184" max="8" man="1"/>
    <brk id="236" max="8" man="1"/>
    <brk id="288" max="8" man="1"/>
    <brk id="342" max="8" man="1"/>
    <brk id="392" max="8" man="1"/>
    <brk id="447" max="8" man="1"/>
    <brk id="498" max="8" man="1"/>
    <brk id="551" max="8" man="1"/>
    <brk id="591" max="8" man="1"/>
    <brk id="628" max="8" man="1"/>
    <brk id="665" max="8" man="1"/>
    <brk id="706" max="8"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35CCAE-2348-5841-9835-C354936CBDE0}">
  <sheetPr>
    <tabColor theme="0"/>
  </sheetPr>
  <dimension ref="A1:K51"/>
  <sheetViews>
    <sheetView view="pageBreakPreview" topLeftCell="A14" zoomScale="80" zoomScaleNormal="100" zoomScaleSheetLayoutView="80" workbookViewId="0">
      <selection activeCell="D40" sqref="D40"/>
    </sheetView>
  </sheetViews>
  <sheetFormatPr baseColWidth="10" defaultColWidth="8.83203125" defaultRowHeight="26"/>
  <cols>
    <col min="1" max="1" width="8.83203125" style="269" customWidth="1"/>
    <col min="2" max="2" width="12.83203125" style="269" customWidth="1"/>
    <col min="3" max="3" width="45.33203125" style="269" customWidth="1"/>
    <col min="4" max="4" width="9.83203125" style="269" customWidth="1"/>
    <col min="5" max="6" width="12.83203125" style="269" customWidth="1"/>
    <col min="7" max="7" width="13.83203125" style="48" customWidth="1"/>
    <col min="8" max="8" width="0" style="48" hidden="1" customWidth="1"/>
    <col min="9" max="9" width="8.83203125" style="234"/>
    <col min="10" max="11" width="8.83203125" style="48" customWidth="1"/>
    <col min="12" max="16384" width="8.83203125" style="48"/>
  </cols>
  <sheetData>
    <row r="1" spans="1:11">
      <c r="A1" s="233"/>
      <c r="B1" s="233"/>
      <c r="C1" s="233"/>
      <c r="D1" s="233"/>
      <c r="E1" s="233"/>
      <c r="F1" s="233"/>
      <c r="G1" s="231" t="s">
        <v>1946</v>
      </c>
    </row>
    <row r="2" spans="1:11">
      <c r="A2" s="235" t="s">
        <v>3</v>
      </c>
      <c r="B2" s="236"/>
      <c r="C2" s="236"/>
      <c r="D2" s="236"/>
      <c r="E2" s="237"/>
      <c r="F2" s="238"/>
      <c r="G2" s="239" t="s">
        <v>7</v>
      </c>
      <c r="J2" s="44"/>
      <c r="K2" s="44"/>
    </row>
    <row r="3" spans="1:11">
      <c r="A3" s="235" t="s">
        <v>2015</v>
      </c>
      <c r="B3" s="236"/>
      <c r="C3" s="236"/>
      <c r="D3" s="236"/>
      <c r="E3" s="237"/>
      <c r="F3" s="238"/>
      <c r="G3" s="240"/>
    </row>
    <row r="4" spans="1:11">
      <c r="A4" s="241" t="s">
        <v>2016</v>
      </c>
      <c r="B4" s="242"/>
      <c r="C4" s="242"/>
      <c r="D4" s="242"/>
      <c r="E4" s="243"/>
      <c r="F4" s="244"/>
      <c r="G4" s="240">
        <f>'Part C- SCH1'!G32</f>
        <v>0</v>
      </c>
    </row>
    <row r="5" spans="1:11">
      <c r="A5" s="241" t="s">
        <v>2017</v>
      </c>
      <c r="B5" s="242"/>
      <c r="C5" s="242"/>
      <c r="D5" s="242"/>
      <c r="E5" s="243"/>
      <c r="F5" s="244"/>
      <c r="G5" s="240">
        <f>'Part C- SCH2'!G32</f>
        <v>0</v>
      </c>
    </row>
    <row r="6" spans="1:11">
      <c r="A6" s="241" t="s">
        <v>2018</v>
      </c>
      <c r="B6" s="242"/>
      <c r="C6" s="242"/>
      <c r="D6" s="242"/>
      <c r="E6" s="243"/>
      <c r="F6" s="244"/>
      <c r="G6" s="240">
        <f>'Part C- SCH3'!G31</f>
        <v>0</v>
      </c>
    </row>
    <row r="7" spans="1:11">
      <c r="A7" s="241" t="s">
        <v>2019</v>
      </c>
      <c r="B7" s="242"/>
      <c r="C7" s="242"/>
      <c r="D7" s="242"/>
      <c r="E7" s="243"/>
      <c r="F7" s="244"/>
      <c r="G7" s="240">
        <f>'Part C- SCH4'!G65</f>
        <v>0</v>
      </c>
    </row>
    <row r="8" spans="1:11">
      <c r="A8" s="241" t="s">
        <v>2020</v>
      </c>
      <c r="B8" s="242"/>
      <c r="C8" s="242"/>
      <c r="D8" s="242"/>
      <c r="E8" s="243"/>
      <c r="F8" s="244"/>
      <c r="G8" s="240">
        <f>'Part C- SCH5'!G128</f>
        <v>0</v>
      </c>
    </row>
    <row r="9" spans="1:11">
      <c r="A9" s="241" t="s">
        <v>2021</v>
      </c>
      <c r="B9" s="242"/>
      <c r="C9" s="242"/>
      <c r="D9" s="242"/>
      <c r="E9" s="243"/>
      <c r="F9" s="244"/>
      <c r="G9" s="240">
        <f>'Part C- SCH6'!G143</f>
        <v>0</v>
      </c>
    </row>
    <row r="10" spans="1:11">
      <c r="A10" s="241" t="s">
        <v>2022</v>
      </c>
      <c r="B10" s="242"/>
      <c r="C10" s="242"/>
      <c r="D10" s="242"/>
      <c r="E10" s="243"/>
      <c r="F10" s="244"/>
      <c r="G10" s="240">
        <f>'Part C- SCH7'!G92</f>
        <v>0</v>
      </c>
    </row>
    <row r="11" spans="1:11">
      <c r="A11" s="241" t="s">
        <v>2023</v>
      </c>
      <c r="B11" s="242"/>
      <c r="C11" s="242"/>
      <c r="D11" s="242"/>
      <c r="E11" s="243"/>
      <c r="F11" s="244"/>
      <c r="G11" s="240">
        <f>'Part C- SCH8'!G65</f>
        <v>0</v>
      </c>
    </row>
    <row r="12" spans="1:11">
      <c r="A12" s="241" t="s">
        <v>2024</v>
      </c>
      <c r="B12" s="242"/>
      <c r="C12" s="242"/>
      <c r="D12" s="242"/>
      <c r="E12" s="243"/>
      <c r="F12" s="244"/>
      <c r="G12" s="240">
        <f>'Part C- SCH9'!G32</f>
        <v>0</v>
      </c>
    </row>
    <row r="13" spans="1:11">
      <c r="A13" s="241" t="s">
        <v>2025</v>
      </c>
      <c r="B13" s="242"/>
      <c r="C13" s="242"/>
      <c r="D13" s="242"/>
      <c r="E13" s="243"/>
      <c r="F13" s="244"/>
      <c r="G13" s="240">
        <f>'Part C- SCH10'!G32</f>
        <v>0</v>
      </c>
    </row>
    <row r="14" spans="1:11">
      <c r="A14" s="241" t="s">
        <v>2026</v>
      </c>
      <c r="B14" s="242"/>
      <c r="C14" s="242"/>
      <c r="D14" s="242"/>
      <c r="E14" s="243"/>
      <c r="F14" s="244"/>
      <c r="G14" s="240">
        <f>'Part C- SCH11'!G30</f>
        <v>0</v>
      </c>
    </row>
    <row r="15" spans="1:11">
      <c r="A15" s="241" t="s">
        <v>2027</v>
      </c>
      <c r="B15" s="242"/>
      <c r="C15" s="242"/>
      <c r="D15" s="242"/>
      <c r="E15" s="243"/>
      <c r="F15" s="244"/>
      <c r="G15" s="240">
        <f>'Part C- SCH12'!G26</f>
        <v>0</v>
      </c>
    </row>
    <row r="16" spans="1:11">
      <c r="A16" s="241" t="s">
        <v>2028</v>
      </c>
      <c r="B16" s="242"/>
      <c r="C16" s="242"/>
      <c r="D16" s="242"/>
      <c r="E16" s="243"/>
      <c r="F16" s="244"/>
      <c r="G16" s="240">
        <f>'Part C- SCH13'!G32</f>
        <v>0</v>
      </c>
    </row>
    <row r="17" spans="1:7">
      <c r="A17" s="241" t="s">
        <v>2029</v>
      </c>
      <c r="B17" s="242"/>
      <c r="C17" s="242"/>
      <c r="D17" s="242"/>
      <c r="E17" s="243"/>
      <c r="F17" s="244"/>
      <c r="G17" s="240">
        <f>'Part C- SCH14'!G32</f>
        <v>0</v>
      </c>
    </row>
    <row r="18" spans="1:7">
      <c r="A18" s="241" t="s">
        <v>2030</v>
      </c>
      <c r="B18" s="242"/>
      <c r="C18" s="242"/>
      <c r="D18" s="242"/>
      <c r="E18" s="243"/>
      <c r="F18" s="244"/>
      <c r="G18" s="240">
        <f>'Part C- SCH15'!G31</f>
        <v>0</v>
      </c>
    </row>
    <row r="19" spans="1:7">
      <c r="A19" s="241" t="s">
        <v>2031</v>
      </c>
      <c r="B19" s="242"/>
      <c r="C19" s="242"/>
      <c r="D19" s="242"/>
      <c r="E19" s="243"/>
      <c r="F19" s="244"/>
      <c r="G19" s="240">
        <f>'Part C- SCH16'!G32</f>
        <v>0</v>
      </c>
    </row>
    <row r="20" spans="1:7">
      <c r="A20" s="241" t="s">
        <v>2032</v>
      </c>
      <c r="B20" s="242"/>
      <c r="C20" s="242"/>
      <c r="D20" s="242"/>
      <c r="E20" s="243"/>
      <c r="F20" s="244"/>
      <c r="G20" s="240">
        <f>'Part C- SCH17'!G63</f>
        <v>0</v>
      </c>
    </row>
    <row r="21" spans="1:7">
      <c r="A21" s="241" t="s">
        <v>2033</v>
      </c>
      <c r="B21" s="242"/>
      <c r="C21" s="242"/>
      <c r="D21" s="242"/>
      <c r="E21" s="243"/>
      <c r="F21" s="244"/>
      <c r="G21" s="240">
        <f>'Part C- SCH18'!G226</f>
        <v>0</v>
      </c>
    </row>
    <row r="22" spans="1:7">
      <c r="A22" s="241" t="s">
        <v>2034</v>
      </c>
      <c r="B22" s="242"/>
      <c r="C22" s="242"/>
      <c r="D22" s="242"/>
      <c r="E22" s="243"/>
      <c r="F22" s="244"/>
      <c r="G22" s="240">
        <f>'Part C- SCH19'!G32</f>
        <v>0</v>
      </c>
    </row>
    <row r="23" spans="1:7">
      <c r="A23" s="241" t="s">
        <v>2035</v>
      </c>
      <c r="B23" s="242"/>
      <c r="C23" s="242"/>
      <c r="D23" s="242"/>
      <c r="E23" s="243"/>
      <c r="F23" s="244"/>
      <c r="G23" s="240">
        <f>'Part C- SCH20'!G32</f>
        <v>0</v>
      </c>
    </row>
    <row r="24" spans="1:7">
      <c r="A24" s="241" t="s">
        <v>2036</v>
      </c>
      <c r="B24" s="242"/>
      <c r="C24" s="242"/>
      <c r="D24" s="242"/>
      <c r="E24" s="243"/>
      <c r="F24" s="244"/>
      <c r="G24" s="240">
        <f>'Part C- SCH21'!G31</f>
        <v>0</v>
      </c>
    </row>
    <row r="25" spans="1:7">
      <c r="A25" s="241" t="s">
        <v>2037</v>
      </c>
      <c r="B25" s="242"/>
      <c r="C25" s="242"/>
      <c r="D25" s="242"/>
      <c r="E25" s="243"/>
      <c r="F25" s="244"/>
      <c r="G25" s="240">
        <f>'Part C- SCH22'!G30</f>
        <v>0</v>
      </c>
    </row>
    <row r="26" spans="1:7">
      <c r="A26" s="245" t="s">
        <v>2038</v>
      </c>
      <c r="B26" s="246"/>
      <c r="C26" s="246"/>
      <c r="D26" s="246"/>
      <c r="E26" s="247"/>
      <c r="F26" s="248"/>
      <c r="G26" s="249">
        <f>'Part C- SCH23'!G32</f>
        <v>6500000</v>
      </c>
    </row>
    <row r="27" spans="1:7">
      <c r="A27" s="245" t="s">
        <v>2039</v>
      </c>
      <c r="B27" s="246"/>
      <c r="C27" s="246"/>
      <c r="D27" s="246"/>
      <c r="E27" s="247"/>
      <c r="F27" s="248"/>
      <c r="G27" s="249">
        <f>'Part C- SCH24'!G32</f>
        <v>0</v>
      </c>
    </row>
    <row r="28" spans="1:7" ht="27" thickBot="1">
      <c r="A28" s="245" t="s">
        <v>2040</v>
      </c>
      <c r="B28" s="246"/>
      <c r="C28" s="246"/>
      <c r="D28" s="246"/>
      <c r="E28" s="247"/>
      <c r="F28" s="248"/>
      <c r="G28" s="249">
        <f>'Part C- SCH25'!G83</f>
        <v>6882000</v>
      </c>
    </row>
    <row r="29" spans="1:7" ht="28" thickTop="1" thickBot="1">
      <c r="A29" s="250"/>
      <c r="B29" s="251"/>
      <c r="C29" s="251"/>
      <c r="D29" s="251"/>
      <c r="E29" s="252" t="s">
        <v>2041</v>
      </c>
      <c r="F29" s="253"/>
      <c r="G29" s="254">
        <f>SUM(G4:G27)</f>
        <v>6500000</v>
      </c>
    </row>
    <row r="30" spans="1:7" ht="27" thickTop="1">
      <c r="A30" s="235" t="s">
        <v>2042</v>
      </c>
      <c r="B30" s="236"/>
      <c r="C30" s="236"/>
      <c r="D30" s="236"/>
      <c r="E30" s="237"/>
      <c r="F30" s="238"/>
      <c r="G30" s="240"/>
    </row>
    <row r="31" spans="1:7">
      <c r="A31" s="241" t="s">
        <v>0</v>
      </c>
      <c r="B31" s="242"/>
      <c r="C31" s="242"/>
      <c r="D31" s="242"/>
      <c r="E31" s="243"/>
      <c r="F31" s="244"/>
      <c r="G31" s="240">
        <f>'Part D- SCH1'!G60</f>
        <v>20100000</v>
      </c>
    </row>
    <row r="32" spans="1:7" ht="27" thickBot="1">
      <c r="A32" s="241" t="s">
        <v>2043</v>
      </c>
      <c r="B32" s="242"/>
      <c r="C32" s="242"/>
      <c r="D32" s="242"/>
      <c r="E32" s="243"/>
      <c r="F32" s="244"/>
      <c r="G32" s="240">
        <f>'Part D- SCH2'!G27</f>
        <v>6250000</v>
      </c>
    </row>
    <row r="33" spans="1:7" ht="28" thickTop="1" thickBot="1">
      <c r="A33" s="250"/>
      <c r="B33" s="251"/>
      <c r="C33" s="251"/>
      <c r="D33" s="251"/>
      <c r="E33" s="252" t="s">
        <v>2044</v>
      </c>
      <c r="F33" s="253"/>
      <c r="G33" s="254">
        <f>SUM(G30:G32)</f>
        <v>26350000</v>
      </c>
    </row>
    <row r="34" spans="1:7" ht="27" thickTop="1">
      <c r="A34" s="235" t="s">
        <v>2045</v>
      </c>
      <c r="B34" s="236"/>
      <c r="C34" s="236"/>
      <c r="D34" s="236"/>
      <c r="E34" s="237"/>
      <c r="F34" s="238"/>
      <c r="G34" s="240"/>
    </row>
    <row r="35" spans="1:7" ht="27" thickBot="1">
      <c r="A35" s="241" t="s">
        <v>2046</v>
      </c>
      <c r="B35" s="242"/>
      <c r="C35" s="242"/>
      <c r="D35" s="242"/>
      <c r="E35" s="243"/>
      <c r="F35" s="244"/>
      <c r="G35" s="240">
        <v>57506240.289999999</v>
      </c>
    </row>
    <row r="36" spans="1:7" ht="28" thickTop="1" thickBot="1">
      <c r="A36" s="250"/>
      <c r="B36" s="251"/>
      <c r="C36" s="251"/>
      <c r="D36" s="251"/>
      <c r="E36" s="252" t="s">
        <v>2044</v>
      </c>
      <c r="F36" s="253"/>
      <c r="G36" s="254">
        <f>SUM(G34:G35)</f>
        <v>57506240.289999999</v>
      </c>
    </row>
    <row r="37" spans="1:7" ht="27" thickTop="1">
      <c r="A37" s="241"/>
      <c r="B37" s="242"/>
      <c r="C37" s="242"/>
      <c r="D37" s="242"/>
      <c r="E37" s="243"/>
      <c r="F37" s="244"/>
      <c r="G37" s="255"/>
    </row>
    <row r="38" spans="1:7">
      <c r="A38" s="235" t="s">
        <v>2047</v>
      </c>
      <c r="B38" s="236"/>
      <c r="C38" s="236"/>
      <c r="D38" s="236"/>
      <c r="E38" s="237"/>
      <c r="F38" s="238"/>
      <c r="G38" s="255">
        <f>SUM(G29,G33,G36)</f>
        <v>90356240.289999992</v>
      </c>
    </row>
    <row r="39" spans="1:7">
      <c r="A39" s="241" t="s">
        <v>1997</v>
      </c>
      <c r="B39" s="236"/>
      <c r="C39" s="236"/>
      <c r="D39" s="236"/>
      <c r="E39" s="237"/>
      <c r="F39" s="238"/>
      <c r="G39" s="255"/>
    </row>
    <row r="40" spans="1:7">
      <c r="A40" s="241" t="s">
        <v>1999</v>
      </c>
      <c r="B40" s="242"/>
      <c r="C40" s="242"/>
      <c r="D40" s="242"/>
      <c r="E40" s="243"/>
      <c r="F40" s="244"/>
      <c r="G40" s="240">
        <f>G38*0.12</f>
        <v>10842748.834799999</v>
      </c>
    </row>
    <row r="41" spans="1:7">
      <c r="A41" s="235" t="s">
        <v>2048</v>
      </c>
      <c r="B41" s="256"/>
      <c r="C41" s="256"/>
      <c r="D41" s="256"/>
      <c r="E41" s="257"/>
      <c r="F41" s="258"/>
      <c r="G41" s="255">
        <f>SUM(G38:G40)</f>
        <v>101198989.1248</v>
      </c>
    </row>
    <row r="42" spans="1:7" ht="27" thickBot="1">
      <c r="A42" s="259" t="s">
        <v>1998</v>
      </c>
      <c r="B42" s="260"/>
      <c r="C42" s="260"/>
      <c r="D42" s="260"/>
      <c r="E42" s="261"/>
      <c r="F42" s="262"/>
      <c r="G42" s="263">
        <f>G41*0.15</f>
        <v>15179848.368719999</v>
      </c>
    </row>
    <row r="43" spans="1:7">
      <c r="A43" s="264" t="s">
        <v>2049</v>
      </c>
      <c r="B43" s="265"/>
      <c r="C43" s="265"/>
      <c r="D43" s="265"/>
      <c r="E43" s="266"/>
      <c r="F43" s="264"/>
      <c r="G43" s="267">
        <f>SUM(G41:G42)</f>
        <v>116378837.49351999</v>
      </c>
    </row>
    <row r="44" spans="1:7">
      <c r="A44" s="268"/>
      <c r="B44" s="268"/>
      <c r="C44" s="268"/>
      <c r="D44" s="268"/>
      <c r="E44" s="268"/>
      <c r="F44" s="268"/>
    </row>
    <row r="45" spans="1:7">
      <c r="A45" s="268"/>
      <c r="B45" s="268"/>
      <c r="C45" s="268"/>
      <c r="D45" s="268"/>
      <c r="E45" s="268"/>
      <c r="F45" s="268"/>
    </row>
    <row r="46" spans="1:7">
      <c r="A46" s="268"/>
      <c r="B46" s="268"/>
      <c r="C46" s="268"/>
      <c r="D46" s="268"/>
      <c r="E46" s="268"/>
      <c r="F46" s="268"/>
    </row>
    <row r="47" spans="1:7">
      <c r="A47" s="268"/>
      <c r="B47" s="268"/>
      <c r="C47" s="268"/>
      <c r="D47" s="268"/>
      <c r="E47" s="268"/>
      <c r="F47" s="268"/>
    </row>
    <row r="48" spans="1:7">
      <c r="A48" s="268"/>
      <c r="B48" s="268"/>
      <c r="C48" s="268"/>
      <c r="D48" s="268"/>
      <c r="E48" s="268"/>
      <c r="F48" s="268"/>
    </row>
    <row r="49" spans="1:6">
      <c r="A49" s="268"/>
      <c r="B49" s="268"/>
      <c r="C49" s="268"/>
      <c r="D49" s="268"/>
      <c r="E49" s="268"/>
      <c r="F49" s="268"/>
    </row>
    <row r="50" spans="1:6">
      <c r="A50" s="268"/>
      <c r="B50" s="268"/>
      <c r="C50" s="268"/>
      <c r="D50" s="268"/>
      <c r="E50" s="268"/>
      <c r="F50" s="268"/>
    </row>
    <row r="51" spans="1:6">
      <c r="A51" s="268"/>
      <c r="B51" s="268"/>
      <c r="C51" s="268"/>
      <c r="D51" s="268"/>
      <c r="E51" s="268"/>
      <c r="F51" s="268"/>
    </row>
  </sheetData>
  <pageMargins left="0.59055118110236227" right="0.59055118110236227" top="0.47244094488188981" bottom="0.51181102362204722" header="0.23622047244094491" footer="0.23622047244094491"/>
  <pageSetup paperSize="9" scale="73" firstPageNumber="144" orientation="portrait" useFirstPageNumber="1" horizontalDpi="1200" verticalDpi="1200" r:id="rId1"/>
  <headerFooter>
    <oddHeader>&amp;L&amp;"Palatino Linotype,Regular"&amp;10&amp;K000000Polokwane Regional Wastewater Treatment Works Phase 2B – Civil, Mechanical &amp; Electrical Works (Multi-Year Project)&amp;R&amp;"Palatino Linotype,Regular"&amp;10&amp;K000000PM18–25/26</oddHeader>
    <oddFooter>&amp;L&amp;"Palatino Linotype,Regular"&amp;10&amp;K000000TENDER
Polokwane Municipality&amp;R&amp;"Palatino Linotype,Regular"&amp;10&amp;K000000Page &amp;P
Water and Sanitation Directorate</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A71C32-D156-44E6-AE83-9EB7EA7C9995}">
  <sheetPr>
    <tabColor theme="5"/>
  </sheetPr>
  <dimension ref="B1:L888"/>
  <sheetViews>
    <sheetView view="pageBreakPreview" topLeftCell="B838" zoomScale="60" zoomScaleNormal="100" workbookViewId="0">
      <selection activeCell="P857" sqref="P857"/>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8" style="48" hidden="1" customWidth="1"/>
    <col min="12" max="16384" width="8.83203125" style="48"/>
  </cols>
  <sheetData>
    <row r="1" spans="2:11" s="44" customFormat="1" ht="25" customHeight="1">
      <c r="B1" s="379" t="s">
        <v>1960</v>
      </c>
      <c r="C1" s="380"/>
      <c r="D1" s="380"/>
      <c r="E1" s="380"/>
      <c r="F1" s="380"/>
      <c r="G1" s="380"/>
      <c r="H1" s="381"/>
      <c r="I1" s="76"/>
    </row>
    <row r="2" spans="2:11" ht="25" customHeight="1">
      <c r="B2" s="45" t="s">
        <v>226</v>
      </c>
      <c r="C2" s="45" t="s">
        <v>2</v>
      </c>
      <c r="D2" s="45" t="s">
        <v>3</v>
      </c>
      <c r="E2" s="46" t="s">
        <v>4</v>
      </c>
      <c r="F2" s="47" t="s">
        <v>5</v>
      </c>
      <c r="G2" s="47" t="s">
        <v>6</v>
      </c>
      <c r="H2" s="47" t="s">
        <v>7</v>
      </c>
      <c r="I2" s="49"/>
      <c r="K2" s="49"/>
    </row>
    <row r="3" spans="2:11" ht="25" customHeight="1">
      <c r="B3" s="81"/>
      <c r="C3" s="81"/>
      <c r="D3" s="99" t="s">
        <v>940</v>
      </c>
      <c r="E3" s="80"/>
      <c r="F3" s="154"/>
      <c r="G3" s="154"/>
      <c r="H3" s="154" t="str">
        <f t="shared" ref="H3:H44" si="0">IF($F3="-","Rate Only",IF($G3="","",ROUNDUP($F3*$G3,2)))</f>
        <v/>
      </c>
      <c r="I3" s="49"/>
    </row>
    <row r="4" spans="2:11" ht="25" customHeight="1">
      <c r="B4" s="55" t="s">
        <v>1987</v>
      </c>
      <c r="C4" s="98" t="s">
        <v>735</v>
      </c>
      <c r="D4" s="87" t="s">
        <v>635</v>
      </c>
      <c r="E4" s="55"/>
      <c r="F4" s="90"/>
      <c r="G4" s="90"/>
      <c r="H4" s="90" t="str">
        <f t="shared" si="0"/>
        <v/>
      </c>
    </row>
    <row r="5" spans="2:11" ht="25" customHeight="1">
      <c r="B5" s="55"/>
      <c r="C5" s="55" t="s">
        <v>15</v>
      </c>
      <c r="D5" s="87" t="s">
        <v>636</v>
      </c>
      <c r="E5" s="55"/>
      <c r="F5" s="90"/>
      <c r="G5" s="90"/>
      <c r="H5" s="90" t="str">
        <f t="shared" si="0"/>
        <v/>
      </c>
    </row>
    <row r="6" spans="2:11" ht="30">
      <c r="B6" s="55"/>
      <c r="C6" s="55" t="s">
        <v>637</v>
      </c>
      <c r="D6" s="87" t="s">
        <v>638</v>
      </c>
      <c r="E6" s="55"/>
      <c r="F6" s="90"/>
      <c r="G6" s="90"/>
      <c r="H6" s="90" t="str">
        <f t="shared" si="0"/>
        <v/>
      </c>
    </row>
    <row r="7" spans="2:11" ht="25" customHeight="1">
      <c r="B7" s="55"/>
      <c r="C7" s="55"/>
      <c r="D7" s="87" t="s">
        <v>639</v>
      </c>
      <c r="E7" s="55"/>
      <c r="F7" s="90"/>
      <c r="G7" s="90"/>
      <c r="H7" s="90" t="str">
        <f t="shared" si="0"/>
        <v/>
      </c>
    </row>
    <row r="8" spans="2:11" ht="25" customHeight="1">
      <c r="B8" s="50" t="str">
        <f>IF(K8="","","B"&amp;TEXT(ROUND(K8,3),"0.000"))</f>
        <v>B16.001</v>
      </c>
      <c r="C8" s="55"/>
      <c r="D8" s="89" t="s">
        <v>640</v>
      </c>
      <c r="E8" s="55" t="s">
        <v>200</v>
      </c>
      <c r="F8" s="90">
        <v>493</v>
      </c>
      <c r="G8" s="171"/>
      <c r="H8" s="90" t="str">
        <f t="shared" si="0"/>
        <v/>
      </c>
      <c r="I8" s="130"/>
      <c r="K8" s="2">
        <f>IF(E8="","",MAX($K$5:K7)+16.001)</f>
        <v>16.001000000000001</v>
      </c>
    </row>
    <row r="9" spans="2:11" ht="25" customHeight="1">
      <c r="B9" s="50" t="str">
        <f t="shared" ref="B9:B37" si="1">IF(K9="","","B"&amp;TEXT(ROUND(K9,3),"0.000"))</f>
        <v>B16.002</v>
      </c>
      <c r="C9" s="55"/>
      <c r="D9" s="89" t="s">
        <v>641</v>
      </c>
      <c r="E9" s="55" t="s">
        <v>200</v>
      </c>
      <c r="F9" s="90">
        <v>1551</v>
      </c>
      <c r="G9" s="171"/>
      <c r="H9" s="90" t="str">
        <f t="shared" si="0"/>
        <v/>
      </c>
      <c r="I9" s="130"/>
      <c r="K9" s="2">
        <f>IF(E9="","",MAX($K$5:K8)+0.001)</f>
        <v>16.002000000000002</v>
      </c>
    </row>
    <row r="10" spans="2:11" ht="25" customHeight="1">
      <c r="B10" s="50" t="str">
        <f t="shared" si="1"/>
        <v/>
      </c>
      <c r="C10" s="55"/>
      <c r="D10" s="87"/>
      <c r="E10" s="55"/>
      <c r="F10" s="90"/>
      <c r="G10" s="90"/>
      <c r="H10" s="90" t="str">
        <f t="shared" si="0"/>
        <v/>
      </c>
      <c r="K10" s="2" t="str">
        <f>IF(E10="","",MAX($K$5:K9)+0.001)</f>
        <v/>
      </c>
    </row>
    <row r="11" spans="2:11" ht="25" customHeight="1">
      <c r="B11" s="50" t="str">
        <f t="shared" si="1"/>
        <v/>
      </c>
      <c r="C11" s="98" t="s">
        <v>745</v>
      </c>
      <c r="D11" s="87" t="s">
        <v>746</v>
      </c>
      <c r="E11" s="55"/>
      <c r="F11" s="90"/>
      <c r="G11" s="90"/>
      <c r="H11" s="90" t="str">
        <f t="shared" si="0"/>
        <v/>
      </c>
      <c r="K11" s="2" t="str">
        <f>IF(E11="","",MAX($K$5:K10)+0.001)</f>
        <v/>
      </c>
    </row>
    <row r="12" spans="2:11" ht="25" customHeight="1">
      <c r="B12" s="50" t="str">
        <f t="shared" si="1"/>
        <v>B16.003</v>
      </c>
      <c r="C12" s="55"/>
      <c r="D12" s="89" t="s">
        <v>747</v>
      </c>
      <c r="E12" s="55" t="s">
        <v>164</v>
      </c>
      <c r="F12" s="90">
        <v>280</v>
      </c>
      <c r="G12" s="171"/>
      <c r="H12" s="90" t="str">
        <f t="shared" si="0"/>
        <v/>
      </c>
      <c r="I12" s="130"/>
      <c r="K12" s="2">
        <f>IF(E12="","",MAX($K$5:K11)+0.001)</f>
        <v>16.003000000000004</v>
      </c>
    </row>
    <row r="13" spans="2:11" ht="25" customHeight="1">
      <c r="B13" s="50" t="str">
        <f t="shared" si="1"/>
        <v>B16.004</v>
      </c>
      <c r="C13" s="55"/>
      <c r="D13" s="89" t="s">
        <v>748</v>
      </c>
      <c r="E13" s="55" t="s">
        <v>164</v>
      </c>
      <c r="F13" s="90">
        <v>280</v>
      </c>
      <c r="G13" s="171"/>
      <c r="H13" s="90" t="str">
        <f t="shared" si="0"/>
        <v/>
      </c>
      <c r="I13" s="130"/>
      <c r="K13" s="2">
        <f>IF(E13="","",MAX($K$5:K12)+0.001)</f>
        <v>16.004000000000005</v>
      </c>
    </row>
    <row r="14" spans="2:11" ht="25" customHeight="1">
      <c r="B14" s="50" t="str">
        <f t="shared" si="1"/>
        <v/>
      </c>
      <c r="C14" s="55"/>
      <c r="D14" s="89" t="s">
        <v>749</v>
      </c>
      <c r="E14" s="55"/>
      <c r="F14" s="90"/>
      <c r="G14" s="90"/>
      <c r="H14" s="90" t="str">
        <f t="shared" si="0"/>
        <v/>
      </c>
      <c r="K14" s="2" t="str">
        <f>IF(E14="","",MAX($K$5:K13)+0.001)</f>
        <v/>
      </c>
    </row>
    <row r="15" spans="2:11" ht="25" customHeight="1">
      <c r="B15" s="50" t="str">
        <f t="shared" si="1"/>
        <v>B16.005</v>
      </c>
      <c r="C15" s="55"/>
      <c r="D15" s="89" t="s">
        <v>750</v>
      </c>
      <c r="E15" s="55" t="s">
        <v>164</v>
      </c>
      <c r="F15" s="90">
        <v>170</v>
      </c>
      <c r="G15" s="171"/>
      <c r="H15" s="90" t="str">
        <f t="shared" si="0"/>
        <v/>
      </c>
      <c r="I15" s="130"/>
      <c r="K15" s="2">
        <f>IF(E15="","",MAX($K$5:K14)+0.001)</f>
        <v>16.005000000000006</v>
      </c>
    </row>
    <row r="16" spans="2:11" ht="25" customHeight="1">
      <c r="B16" s="50" t="str">
        <f t="shared" si="1"/>
        <v>B16.006</v>
      </c>
      <c r="C16" s="55"/>
      <c r="D16" s="89" t="s">
        <v>751</v>
      </c>
      <c r="E16" s="55" t="s">
        <v>164</v>
      </c>
      <c r="F16" s="90">
        <v>80</v>
      </c>
      <c r="G16" s="171"/>
      <c r="H16" s="90" t="str">
        <f t="shared" si="0"/>
        <v/>
      </c>
      <c r="I16" s="130"/>
      <c r="K16" s="2">
        <f>IF(E16="","",MAX($K$5:K15)+0.001)</f>
        <v>16.006000000000007</v>
      </c>
    </row>
    <row r="17" spans="2:11" ht="25" customHeight="1">
      <c r="B17" s="50" t="str">
        <f t="shared" si="1"/>
        <v>B16.007</v>
      </c>
      <c r="C17" s="55"/>
      <c r="D17" s="89" t="s">
        <v>752</v>
      </c>
      <c r="E17" s="55" t="s">
        <v>164</v>
      </c>
      <c r="F17" s="90">
        <v>60</v>
      </c>
      <c r="G17" s="171"/>
      <c r="H17" s="90" t="str">
        <f t="shared" si="0"/>
        <v/>
      </c>
      <c r="I17" s="130"/>
      <c r="K17" s="2">
        <f>IF(E17="","",MAX($K$5:K16)+0.001)</f>
        <v>16.007000000000009</v>
      </c>
    </row>
    <row r="18" spans="2:11" ht="30">
      <c r="B18" s="50" t="str">
        <f t="shared" si="1"/>
        <v>B16.008</v>
      </c>
      <c r="C18" s="55"/>
      <c r="D18" s="89" t="s">
        <v>753</v>
      </c>
      <c r="E18" s="55" t="s">
        <v>164</v>
      </c>
      <c r="F18" s="90">
        <v>100</v>
      </c>
      <c r="G18" s="171"/>
      <c r="H18" s="90" t="str">
        <f t="shared" si="0"/>
        <v/>
      </c>
      <c r="I18" s="130"/>
      <c r="K18" s="2">
        <f>IF(E18="","",MAX($K$5:K17)+0.001)</f>
        <v>16.00800000000001</v>
      </c>
    </row>
    <row r="19" spans="2:11" ht="25" customHeight="1">
      <c r="B19" s="50" t="str">
        <f t="shared" si="1"/>
        <v>B16.009</v>
      </c>
      <c r="C19" s="55"/>
      <c r="D19" s="89" t="s">
        <v>754</v>
      </c>
      <c r="E19" s="55" t="s">
        <v>164</v>
      </c>
      <c r="F19" s="90">
        <v>100</v>
      </c>
      <c r="G19" s="171"/>
      <c r="H19" s="90" t="str">
        <f t="shared" si="0"/>
        <v/>
      </c>
      <c r="I19" s="130"/>
      <c r="K19" s="2">
        <f>IF(E19="","",MAX($K$5:K18)+0.001)</f>
        <v>16.009000000000011</v>
      </c>
    </row>
    <row r="20" spans="2:11" ht="25" customHeight="1">
      <c r="B20" s="50" t="str">
        <f t="shared" si="1"/>
        <v/>
      </c>
      <c r="C20" s="55"/>
      <c r="D20" s="66"/>
      <c r="E20" s="55"/>
      <c r="F20" s="90"/>
      <c r="G20" s="90"/>
      <c r="H20" s="90" t="str">
        <f t="shared" si="0"/>
        <v/>
      </c>
      <c r="K20" s="2" t="str">
        <f>IF(E20="","",MAX($K$5:K19)+0.001)</f>
        <v/>
      </c>
    </row>
    <row r="21" spans="2:11" ht="30">
      <c r="B21" s="50" t="str">
        <f t="shared" si="1"/>
        <v>B16.010</v>
      </c>
      <c r="C21" s="55" t="s">
        <v>755</v>
      </c>
      <c r="D21" s="87" t="s">
        <v>756</v>
      </c>
      <c r="E21" s="55" t="s">
        <v>164</v>
      </c>
      <c r="F21" s="90">
        <v>50</v>
      </c>
      <c r="G21" s="171"/>
      <c r="H21" s="90" t="str">
        <f t="shared" si="0"/>
        <v/>
      </c>
      <c r="I21" s="130"/>
      <c r="K21" s="2">
        <f>IF(E21="","",MAX($K$5:K20)+0.001)</f>
        <v>16.010000000000012</v>
      </c>
    </row>
    <row r="22" spans="2:11" ht="25" customHeight="1">
      <c r="B22" s="50" t="str">
        <f t="shared" si="1"/>
        <v/>
      </c>
      <c r="C22" s="55"/>
      <c r="D22" s="87"/>
      <c r="E22" s="55"/>
      <c r="F22" s="90"/>
      <c r="G22" s="90"/>
      <c r="H22" s="90" t="str">
        <f t="shared" si="0"/>
        <v/>
      </c>
      <c r="K22" s="2" t="str">
        <f>IF(E22="","",MAX($K$5:K21)+0.001)</f>
        <v/>
      </c>
    </row>
    <row r="23" spans="2:11" ht="25" customHeight="1">
      <c r="B23" s="50" t="str">
        <f t="shared" si="1"/>
        <v/>
      </c>
      <c r="C23" s="55" t="s">
        <v>312</v>
      </c>
      <c r="D23" s="87" t="s">
        <v>757</v>
      </c>
      <c r="E23" s="55"/>
      <c r="F23" s="90"/>
      <c r="G23" s="90"/>
      <c r="H23" s="90" t="str">
        <f t="shared" si="0"/>
        <v/>
      </c>
      <c r="K23" s="2" t="str">
        <f>IF(E23="","",MAX($K$5:K22)+0.001)</f>
        <v/>
      </c>
    </row>
    <row r="24" spans="2:11" ht="25" customHeight="1">
      <c r="B24" s="50" t="str">
        <f t="shared" si="1"/>
        <v/>
      </c>
      <c r="C24" s="55" t="s">
        <v>314</v>
      </c>
      <c r="D24" s="87" t="s">
        <v>758</v>
      </c>
      <c r="E24" s="55"/>
      <c r="F24" s="90"/>
      <c r="G24" s="90"/>
      <c r="H24" s="90" t="str">
        <f t="shared" si="0"/>
        <v/>
      </c>
      <c r="K24" s="2" t="str">
        <f>IF(E24="","",MAX($K$5:K23)+0.001)</f>
        <v/>
      </c>
    </row>
    <row r="25" spans="2:11" ht="25" customHeight="1">
      <c r="B25" s="50" t="str">
        <f t="shared" si="1"/>
        <v>B16.011</v>
      </c>
      <c r="C25" s="55" t="s">
        <v>759</v>
      </c>
      <c r="D25" s="66" t="s">
        <v>760</v>
      </c>
      <c r="E25" s="55" t="s">
        <v>164</v>
      </c>
      <c r="F25" s="90">
        <v>30</v>
      </c>
      <c r="G25" s="171"/>
      <c r="H25" s="90" t="str">
        <f t="shared" si="0"/>
        <v/>
      </c>
      <c r="I25" s="130"/>
      <c r="K25" s="2">
        <f>IF(E25="","",MAX($K$5:K24)+0.001)</f>
        <v>16.011000000000013</v>
      </c>
    </row>
    <row r="26" spans="2:11" ht="30">
      <c r="B26" s="50" t="str">
        <f t="shared" si="1"/>
        <v>B16.012</v>
      </c>
      <c r="C26" s="55" t="s">
        <v>761</v>
      </c>
      <c r="D26" s="66" t="s">
        <v>762</v>
      </c>
      <c r="E26" s="55" t="s">
        <v>164</v>
      </c>
      <c r="F26" s="90">
        <v>20</v>
      </c>
      <c r="G26" s="171"/>
      <c r="H26" s="90" t="str">
        <f t="shared" si="0"/>
        <v/>
      </c>
      <c r="I26" s="130"/>
      <c r="K26" s="2">
        <f>IF(E26="","",MAX($K$5:K25)+0.001)</f>
        <v>16.012000000000015</v>
      </c>
    </row>
    <row r="27" spans="2:11" ht="25" customHeight="1">
      <c r="B27" s="50" t="str">
        <f t="shared" si="1"/>
        <v/>
      </c>
      <c r="C27" s="55"/>
      <c r="D27" s="66"/>
      <c r="E27" s="55"/>
      <c r="F27" s="90"/>
      <c r="G27" s="90"/>
      <c r="H27" s="90" t="str">
        <f t="shared" si="0"/>
        <v/>
      </c>
      <c r="K27" s="2" t="str">
        <f>IF(E27="","",MAX($K$5:K26)+0.001)</f>
        <v/>
      </c>
    </row>
    <row r="28" spans="2:11" ht="25" customHeight="1">
      <c r="B28" s="50" t="str">
        <f t="shared" si="1"/>
        <v>B16.013</v>
      </c>
      <c r="C28" s="55" t="s">
        <v>763</v>
      </c>
      <c r="D28" s="87" t="s">
        <v>764</v>
      </c>
      <c r="E28" s="55" t="s">
        <v>164</v>
      </c>
      <c r="F28" s="90">
        <v>100</v>
      </c>
      <c r="G28" s="171"/>
      <c r="H28" s="90" t="str">
        <f t="shared" si="0"/>
        <v/>
      </c>
      <c r="I28" s="130"/>
      <c r="K28" s="2">
        <f>IF(E28="","",MAX($K$5:K27)+0.001)</f>
        <v>16.013000000000016</v>
      </c>
    </row>
    <row r="29" spans="2:11" ht="25" customHeight="1">
      <c r="B29" s="50" t="str">
        <f t="shared" si="1"/>
        <v/>
      </c>
      <c r="C29" s="55"/>
      <c r="D29" s="87"/>
      <c r="E29" s="55"/>
      <c r="F29" s="90"/>
      <c r="G29" s="90"/>
      <c r="H29" s="90" t="str">
        <f t="shared" si="0"/>
        <v/>
      </c>
      <c r="K29" s="2" t="str">
        <f>IF(E29="","",MAX($K$5:K28)+0.001)</f>
        <v/>
      </c>
    </row>
    <row r="30" spans="2:11" ht="25" customHeight="1">
      <c r="B30" s="50" t="str">
        <f t="shared" si="1"/>
        <v/>
      </c>
      <c r="C30" s="55" t="s">
        <v>463</v>
      </c>
      <c r="D30" s="87" t="s">
        <v>765</v>
      </c>
      <c r="E30" s="55"/>
      <c r="F30" s="90"/>
      <c r="G30" s="90"/>
      <c r="H30" s="90" t="str">
        <f t="shared" si="0"/>
        <v/>
      </c>
      <c r="K30" s="2" t="str">
        <f>IF(E30="","",MAX($K$5:K29)+0.001)</f>
        <v/>
      </c>
    </row>
    <row r="31" spans="2:11" ht="25" customHeight="1">
      <c r="B31" s="50" t="str">
        <f t="shared" si="1"/>
        <v/>
      </c>
      <c r="C31" s="55" t="s">
        <v>766</v>
      </c>
      <c r="D31" s="87" t="s">
        <v>767</v>
      </c>
      <c r="E31" s="55"/>
      <c r="F31" s="90"/>
      <c r="G31" s="90"/>
      <c r="H31" s="90" t="str">
        <f t="shared" si="0"/>
        <v/>
      </c>
      <c r="K31" s="2" t="str">
        <f>IF(E31="","",MAX($K$5:K30)+0.001)</f>
        <v/>
      </c>
    </row>
    <row r="32" spans="2:11" ht="30">
      <c r="B32" s="50" t="str">
        <f t="shared" si="1"/>
        <v>B16.014</v>
      </c>
      <c r="C32" s="55"/>
      <c r="D32" s="66" t="s">
        <v>768</v>
      </c>
      <c r="E32" s="55" t="s">
        <v>187</v>
      </c>
      <c r="F32" s="90">
        <v>70</v>
      </c>
      <c r="G32" s="171"/>
      <c r="H32" s="90" t="str">
        <f t="shared" si="0"/>
        <v/>
      </c>
      <c r="I32" s="130"/>
      <c r="K32" s="2">
        <f>IF(E32="","",MAX($K$5:K31)+0.001)</f>
        <v>16.014000000000017</v>
      </c>
    </row>
    <row r="33" spans="2:11" ht="25" customHeight="1">
      <c r="B33" s="50" t="str">
        <f t="shared" si="1"/>
        <v/>
      </c>
      <c r="C33" s="55"/>
      <c r="D33" s="66"/>
      <c r="E33" s="55"/>
      <c r="F33" s="90"/>
      <c r="G33" s="90"/>
      <c r="H33" s="90" t="str">
        <f t="shared" si="0"/>
        <v/>
      </c>
      <c r="K33" s="2" t="str">
        <f>IF(E33="","",MAX($K$5:K32)+0.001)</f>
        <v/>
      </c>
    </row>
    <row r="34" spans="2:11" ht="25" customHeight="1">
      <c r="B34" s="50" t="str">
        <f t="shared" si="1"/>
        <v/>
      </c>
      <c r="C34" s="98"/>
      <c r="D34" s="97" t="s">
        <v>942</v>
      </c>
      <c r="E34" s="101"/>
      <c r="F34" s="90"/>
      <c r="G34" s="90"/>
      <c r="H34" s="90" t="str">
        <f t="shared" si="0"/>
        <v/>
      </c>
      <c r="K34" s="2" t="str">
        <f>IF(E34="","",MAX($K$5:K33)+0.001)</f>
        <v/>
      </c>
    </row>
    <row r="35" spans="2:11" ht="30">
      <c r="B35" s="50" t="str">
        <f t="shared" si="1"/>
        <v/>
      </c>
      <c r="C35" s="98" t="s">
        <v>735</v>
      </c>
      <c r="D35" s="87" t="s">
        <v>635</v>
      </c>
      <c r="E35" s="55"/>
      <c r="F35" s="90"/>
      <c r="G35" s="90"/>
      <c r="H35" s="90" t="str">
        <f t="shared" si="0"/>
        <v/>
      </c>
      <c r="K35" s="2" t="str">
        <f>IF(E35="","",MAX($K$5:K34)+0.001)</f>
        <v/>
      </c>
    </row>
    <row r="36" spans="2:11" ht="25" customHeight="1">
      <c r="B36" s="50" t="str">
        <f t="shared" si="1"/>
        <v/>
      </c>
      <c r="C36" s="55" t="s">
        <v>15</v>
      </c>
      <c r="D36" s="87" t="s">
        <v>636</v>
      </c>
      <c r="E36" s="55"/>
      <c r="F36" s="90"/>
      <c r="G36" s="90"/>
      <c r="H36" s="90" t="str">
        <f t="shared" si="0"/>
        <v/>
      </c>
      <c r="K36" s="2" t="str">
        <f>IF(E36="","",MAX($K$5:K35)+0.001)</f>
        <v/>
      </c>
    </row>
    <row r="37" spans="2:11" ht="30">
      <c r="B37" s="50" t="str">
        <f t="shared" si="1"/>
        <v/>
      </c>
      <c r="C37" s="55" t="s">
        <v>637</v>
      </c>
      <c r="D37" s="87" t="s">
        <v>638</v>
      </c>
      <c r="E37" s="55"/>
      <c r="F37" s="90"/>
      <c r="G37" s="90"/>
      <c r="H37" s="90" t="str">
        <f t="shared" si="0"/>
        <v/>
      </c>
      <c r="K37" s="2" t="str">
        <f>IF(E37="","",MAX($K$5:K36)+0.001)</f>
        <v/>
      </c>
    </row>
    <row r="38" spans="2:11" ht="25" customHeight="1">
      <c r="B38" s="50"/>
      <c r="C38" s="55"/>
      <c r="D38" s="66"/>
      <c r="E38" s="55"/>
      <c r="F38" s="90"/>
      <c r="G38" s="171"/>
      <c r="H38" s="90" t="str">
        <f t="shared" si="0"/>
        <v/>
      </c>
      <c r="I38" s="130"/>
      <c r="K38" s="2" t="str">
        <f>IF(E38="","",MAX($K$5:K37)+0.001)</f>
        <v/>
      </c>
    </row>
    <row r="39" spans="2:11" ht="25" customHeight="1">
      <c r="B39" s="50"/>
      <c r="C39" s="55"/>
      <c r="D39" s="66"/>
      <c r="E39" s="55"/>
      <c r="F39" s="90"/>
      <c r="G39" s="171"/>
      <c r="H39" s="90"/>
      <c r="I39" s="130"/>
      <c r="K39" s="2" t="str">
        <f>IF(E39="","",MAX($K$5:K38)+0.001)</f>
        <v/>
      </c>
    </row>
    <row r="40" spans="2:11" ht="25" customHeight="1">
      <c r="B40" s="50"/>
      <c r="C40" s="55"/>
      <c r="D40" s="66"/>
      <c r="E40" s="55"/>
      <c r="F40" s="90"/>
      <c r="G40" s="171"/>
      <c r="H40" s="90"/>
      <c r="I40" s="130"/>
      <c r="K40" s="2" t="str">
        <f>IF(E40="","",MAX($K$5:K39)+0.001)</f>
        <v/>
      </c>
    </row>
    <row r="41" spans="2:11" ht="25" customHeight="1">
      <c r="B41" s="50"/>
      <c r="C41" s="55"/>
      <c r="D41" s="66"/>
      <c r="E41" s="55"/>
      <c r="F41" s="90"/>
      <c r="G41" s="171"/>
      <c r="H41" s="90"/>
      <c r="I41" s="130"/>
      <c r="K41" s="2" t="str">
        <f>IF(E41="","",MAX($K$5:K40)+0.001)</f>
        <v/>
      </c>
    </row>
    <row r="42" spans="2:11" ht="25" customHeight="1">
      <c r="B42" s="50"/>
      <c r="C42" s="55"/>
      <c r="D42" s="66"/>
      <c r="E42" s="55"/>
      <c r="F42" s="90"/>
      <c r="G42" s="171"/>
      <c r="H42" s="90"/>
      <c r="I42" s="130"/>
      <c r="K42" s="2" t="str">
        <f>IF(E42="","",MAX($K$5:K41)+0.001)</f>
        <v/>
      </c>
    </row>
    <row r="43" spans="2:11" ht="25" customHeight="1">
      <c r="B43" s="50"/>
      <c r="C43" s="55"/>
      <c r="D43" s="66"/>
      <c r="E43" s="55"/>
      <c r="F43" s="90"/>
      <c r="G43" s="171"/>
      <c r="H43" s="90"/>
      <c r="I43" s="130"/>
      <c r="K43" s="2" t="str">
        <f>IF(E43="","",MAX($K$5:K42)+0.001)</f>
        <v/>
      </c>
    </row>
    <row r="44" spans="2:11" ht="10" customHeight="1">
      <c r="B44" s="50"/>
      <c r="C44" s="55"/>
      <c r="D44" s="66"/>
      <c r="E44" s="55"/>
      <c r="F44" s="90"/>
      <c r="G44" s="171"/>
      <c r="H44" s="90" t="str">
        <f t="shared" si="0"/>
        <v/>
      </c>
      <c r="I44" s="130"/>
      <c r="K44" s="2" t="str">
        <f>IF(E44="","",MAX($K$5:K43)+0.001)</f>
        <v/>
      </c>
    </row>
    <row r="45" spans="2:11" ht="25" customHeight="1">
      <c r="B45" s="368" t="s">
        <v>62</v>
      </c>
      <c r="C45" s="368"/>
      <c r="D45" s="368"/>
      <c r="E45" s="368"/>
      <c r="F45" s="368"/>
      <c r="G45" s="368"/>
      <c r="H45" s="95">
        <f>SUM(H3:H44)</f>
        <v>0</v>
      </c>
      <c r="I45" s="115"/>
      <c r="K45" s="2" t="str">
        <f>IF(E45="","",MAX($K$5:K44)+0.001)</f>
        <v/>
      </c>
    </row>
    <row r="46" spans="2:11" ht="25" customHeight="1">
      <c r="B46" s="45" t="s">
        <v>226</v>
      </c>
      <c r="C46" s="45" t="s">
        <v>2</v>
      </c>
      <c r="D46" s="45" t="s">
        <v>3</v>
      </c>
      <c r="E46" s="46" t="s">
        <v>4</v>
      </c>
      <c r="F46" s="95" t="s">
        <v>5</v>
      </c>
      <c r="G46" s="47" t="s">
        <v>6</v>
      </c>
      <c r="H46" s="47" t="s">
        <v>7</v>
      </c>
      <c r="I46" s="49"/>
      <c r="K46" s="2"/>
    </row>
    <row r="47" spans="2:11" ht="25" customHeight="1">
      <c r="B47" s="368" t="s">
        <v>64</v>
      </c>
      <c r="C47" s="368"/>
      <c r="D47" s="368"/>
      <c r="E47" s="368"/>
      <c r="F47" s="368"/>
      <c r="G47" s="368"/>
      <c r="H47" s="47">
        <f>H45</f>
        <v>0</v>
      </c>
      <c r="I47" s="116"/>
      <c r="K47" s="2" t="str">
        <f>IF(E47="","",MAX($K$5:K46)+0.001)</f>
        <v/>
      </c>
    </row>
    <row r="48" spans="2:11" ht="25" customHeight="1">
      <c r="B48" s="50" t="str">
        <f t="shared" ref="B48:B82" si="2">IF(K48="","","B"&amp;TEXT(ROUND(K48,3),"0.000"))</f>
        <v/>
      </c>
      <c r="C48" s="55"/>
      <c r="D48" s="66"/>
      <c r="E48" s="55"/>
      <c r="F48" s="90"/>
      <c r="G48" s="90"/>
      <c r="H48" s="90" t="str">
        <f t="shared" ref="H48:H82" si="3">IF($F48="-","Rate Only",IF($G48="","",ROUNDUP($F48*$G48,2)))</f>
        <v/>
      </c>
      <c r="K48" s="2" t="str">
        <f>IF(E48="","",MAX($K$5:K47)+0.001)</f>
        <v/>
      </c>
    </row>
    <row r="49" spans="2:11" ht="25" customHeight="1">
      <c r="B49" s="50" t="str">
        <f>IF(K49="","","B"&amp;TEXT(ROUND(K49,3),"0.000"))</f>
        <v/>
      </c>
      <c r="C49" s="55"/>
      <c r="D49" s="87" t="s">
        <v>639</v>
      </c>
      <c r="E49" s="55"/>
      <c r="F49" s="90"/>
      <c r="G49" s="90"/>
      <c r="H49" s="90" t="str">
        <f t="shared" si="3"/>
        <v/>
      </c>
      <c r="K49" s="2" t="str">
        <f>IF(E49="","",MAX($K$5:K48)+0.001)</f>
        <v/>
      </c>
    </row>
    <row r="50" spans="2:11" ht="25" customHeight="1">
      <c r="B50" s="50" t="str">
        <f>IF(K50="","","B"&amp;TEXT(ROUND(K50,3),"0.000"))</f>
        <v>B16.015</v>
      </c>
      <c r="C50" s="55"/>
      <c r="D50" s="66" t="s">
        <v>640</v>
      </c>
      <c r="E50" s="55" t="s">
        <v>200</v>
      </c>
      <c r="F50" s="90">
        <v>187</v>
      </c>
      <c r="G50" s="171"/>
      <c r="H50" s="90" t="str">
        <f t="shared" si="3"/>
        <v/>
      </c>
      <c r="I50" s="130"/>
      <c r="K50" s="2">
        <f>IF(E50="","",MAX($K$5:K49)+0.001)</f>
        <v>16.015000000000018</v>
      </c>
    </row>
    <row r="51" spans="2:11" ht="25" customHeight="1">
      <c r="B51" s="50" t="str">
        <f>IF(K51="","","B"&amp;TEXT(ROUND(K51,3),"0.000"))</f>
        <v>B16.016</v>
      </c>
      <c r="C51" s="55"/>
      <c r="D51" s="66" t="s">
        <v>641</v>
      </c>
      <c r="E51" s="55" t="s">
        <v>200</v>
      </c>
      <c r="F51" s="90">
        <v>1893</v>
      </c>
      <c r="G51" s="171"/>
      <c r="H51" s="90" t="str">
        <f t="shared" si="3"/>
        <v/>
      </c>
      <c r="I51" s="130"/>
      <c r="K51" s="2">
        <f>IF(E51="","",MAX($K$5:K50)+0.001)</f>
        <v>16.01600000000002</v>
      </c>
    </row>
    <row r="52" spans="2:11" ht="25" customHeight="1">
      <c r="B52" s="50"/>
      <c r="C52" s="55"/>
      <c r="D52" s="66"/>
      <c r="E52" s="55"/>
      <c r="F52" s="90"/>
      <c r="G52" s="90"/>
      <c r="H52" s="90" t="str">
        <f t="shared" si="3"/>
        <v/>
      </c>
      <c r="K52" s="2" t="str">
        <f>IF(E52="","",MAX($K$5:K51)+0.001)</f>
        <v/>
      </c>
    </row>
    <row r="53" spans="2:11" ht="25" customHeight="1">
      <c r="B53" s="50" t="str">
        <f t="shared" si="2"/>
        <v/>
      </c>
      <c r="C53" s="98" t="s">
        <v>745</v>
      </c>
      <c r="D53" s="87" t="s">
        <v>746</v>
      </c>
      <c r="E53" s="55"/>
      <c r="F53" s="90"/>
      <c r="G53" s="90"/>
      <c r="H53" s="90" t="str">
        <f t="shared" si="3"/>
        <v/>
      </c>
      <c r="K53" s="2" t="str">
        <f>IF(E53="","",MAX($K$5:K52)+0.001)</f>
        <v/>
      </c>
    </row>
    <row r="54" spans="2:11" ht="25" customHeight="1">
      <c r="B54" s="50" t="str">
        <f t="shared" si="2"/>
        <v>B16.017</v>
      </c>
      <c r="C54" s="55"/>
      <c r="D54" s="66" t="s">
        <v>747</v>
      </c>
      <c r="E54" s="55" t="s">
        <v>164</v>
      </c>
      <c r="F54" s="90">
        <v>330</v>
      </c>
      <c r="G54" s="171"/>
      <c r="H54" s="90" t="str">
        <f t="shared" si="3"/>
        <v/>
      </c>
      <c r="I54" s="130"/>
      <c r="K54" s="2">
        <f>IF(E54="","",MAX($K$5:K53)+0.001)</f>
        <v>16.017000000000021</v>
      </c>
    </row>
    <row r="55" spans="2:11" ht="25" customHeight="1">
      <c r="B55" s="50" t="str">
        <f t="shared" si="2"/>
        <v>B16.018</v>
      </c>
      <c r="C55" s="55"/>
      <c r="D55" s="66" t="s">
        <v>748</v>
      </c>
      <c r="E55" s="55" t="s">
        <v>164</v>
      </c>
      <c r="F55" s="90">
        <v>330</v>
      </c>
      <c r="G55" s="171"/>
      <c r="H55" s="90" t="str">
        <f t="shared" si="3"/>
        <v/>
      </c>
      <c r="I55" s="130"/>
      <c r="K55" s="2">
        <f>IF(E55="","",MAX($K$5:K54)+0.001)</f>
        <v>16.018000000000022</v>
      </c>
    </row>
    <row r="56" spans="2:11" ht="25" customHeight="1">
      <c r="B56" s="50" t="str">
        <f t="shared" si="2"/>
        <v/>
      </c>
      <c r="C56" s="55"/>
      <c r="D56" s="89" t="s">
        <v>749</v>
      </c>
      <c r="E56" s="55"/>
      <c r="F56" s="90"/>
      <c r="G56" s="90"/>
      <c r="H56" s="90" t="str">
        <f t="shared" si="3"/>
        <v/>
      </c>
      <c r="K56" s="2" t="str">
        <f>IF(E56="","",MAX($K$5:K55)+0.001)</f>
        <v/>
      </c>
    </row>
    <row r="57" spans="2:11" ht="25" customHeight="1">
      <c r="B57" s="50" t="str">
        <f t="shared" si="2"/>
        <v>B16.019</v>
      </c>
      <c r="C57" s="55"/>
      <c r="D57" s="89" t="s">
        <v>750</v>
      </c>
      <c r="E57" s="55" t="s">
        <v>164</v>
      </c>
      <c r="F57" s="90">
        <v>200</v>
      </c>
      <c r="G57" s="171"/>
      <c r="H57" s="90" t="str">
        <f t="shared" si="3"/>
        <v/>
      </c>
      <c r="I57" s="130"/>
      <c r="K57" s="2">
        <f>IF(E57="","",MAX($K$5:K56)+0.001)</f>
        <v>16.019000000000023</v>
      </c>
    </row>
    <row r="58" spans="2:11" ht="25" customHeight="1">
      <c r="B58" s="50" t="str">
        <f t="shared" si="2"/>
        <v>B16.020</v>
      </c>
      <c r="C58" s="55"/>
      <c r="D58" s="66" t="s">
        <v>751</v>
      </c>
      <c r="E58" s="55" t="s">
        <v>164</v>
      </c>
      <c r="F58" s="90">
        <v>100</v>
      </c>
      <c r="G58" s="171"/>
      <c r="H58" s="90" t="str">
        <f t="shared" si="3"/>
        <v/>
      </c>
      <c r="I58" s="130"/>
      <c r="K58" s="2">
        <f>IF(E58="","",MAX($K$5:K57)+0.001)</f>
        <v>16.020000000000024</v>
      </c>
    </row>
    <row r="59" spans="2:11" ht="25" customHeight="1">
      <c r="B59" s="50" t="str">
        <f t="shared" si="2"/>
        <v>B16.021</v>
      </c>
      <c r="C59" s="55"/>
      <c r="D59" s="66" t="s">
        <v>752</v>
      </c>
      <c r="E59" s="55" t="s">
        <v>164</v>
      </c>
      <c r="F59" s="90">
        <v>65</v>
      </c>
      <c r="G59" s="171"/>
      <c r="H59" s="90" t="str">
        <f t="shared" si="3"/>
        <v/>
      </c>
      <c r="I59" s="130"/>
      <c r="K59" s="2">
        <f>IF(E59="","",MAX($K$5:K58)+0.001)</f>
        <v>16.021000000000026</v>
      </c>
    </row>
    <row r="60" spans="2:11" ht="30">
      <c r="B60" s="50" t="str">
        <f t="shared" si="2"/>
        <v>B16.022</v>
      </c>
      <c r="C60" s="55"/>
      <c r="D60" s="89" t="s">
        <v>753</v>
      </c>
      <c r="E60" s="55" t="s">
        <v>164</v>
      </c>
      <c r="F60" s="90">
        <v>100</v>
      </c>
      <c r="G60" s="171"/>
      <c r="H60" s="90" t="str">
        <f t="shared" si="3"/>
        <v/>
      </c>
      <c r="I60" s="130"/>
      <c r="K60" s="2">
        <f>IF(E60="","",MAX($K$5:K59)+0.001)</f>
        <v>16.022000000000027</v>
      </c>
    </row>
    <row r="61" spans="2:11" ht="25" customHeight="1">
      <c r="B61" s="50" t="str">
        <f t="shared" si="2"/>
        <v>B16.023</v>
      </c>
      <c r="C61" s="55"/>
      <c r="D61" s="89" t="s">
        <v>754</v>
      </c>
      <c r="E61" s="55" t="s">
        <v>164</v>
      </c>
      <c r="F61" s="90">
        <v>100</v>
      </c>
      <c r="G61" s="171"/>
      <c r="H61" s="90" t="str">
        <f t="shared" si="3"/>
        <v/>
      </c>
      <c r="I61" s="130"/>
      <c r="K61" s="2">
        <f>IF(E61="","",MAX($K$5:K60)+0.001)</f>
        <v>16.023000000000028</v>
      </c>
    </row>
    <row r="62" spans="2:11" ht="25" customHeight="1">
      <c r="B62" s="50" t="str">
        <f t="shared" si="2"/>
        <v/>
      </c>
      <c r="C62" s="55"/>
      <c r="D62" s="66"/>
      <c r="E62" s="55"/>
      <c r="F62" s="90"/>
      <c r="G62" s="90"/>
      <c r="H62" s="90" t="str">
        <f t="shared" si="3"/>
        <v/>
      </c>
      <c r="K62" s="2" t="str">
        <f>IF(E62="","",MAX($K$5:K61)+0.001)</f>
        <v/>
      </c>
    </row>
    <row r="63" spans="2:11" ht="30">
      <c r="B63" s="50" t="str">
        <f t="shared" si="2"/>
        <v>B16.024</v>
      </c>
      <c r="C63" s="55" t="s">
        <v>755</v>
      </c>
      <c r="D63" s="87" t="s">
        <v>756</v>
      </c>
      <c r="E63" s="55" t="s">
        <v>164</v>
      </c>
      <c r="F63" s="90">
        <v>50</v>
      </c>
      <c r="G63" s="171"/>
      <c r="H63" s="90" t="str">
        <f t="shared" si="3"/>
        <v/>
      </c>
      <c r="I63" s="130"/>
      <c r="K63" s="2">
        <f>IF(E63="","",MAX($K$5:K62)+0.001)</f>
        <v>16.024000000000029</v>
      </c>
    </row>
    <row r="64" spans="2:11" ht="25" customHeight="1">
      <c r="B64" s="50" t="str">
        <f t="shared" si="2"/>
        <v/>
      </c>
      <c r="C64" s="55"/>
      <c r="D64" s="87"/>
      <c r="E64" s="55"/>
      <c r="F64" s="90"/>
      <c r="G64" s="90"/>
      <c r="H64" s="90" t="str">
        <f t="shared" si="3"/>
        <v/>
      </c>
      <c r="K64" s="2" t="str">
        <f>IF(E64="","",MAX($K$5:K63)+0.001)</f>
        <v/>
      </c>
    </row>
    <row r="65" spans="2:11" ht="25" customHeight="1">
      <c r="B65" s="50" t="str">
        <f t="shared" si="2"/>
        <v/>
      </c>
      <c r="C65" s="55" t="s">
        <v>312</v>
      </c>
      <c r="D65" s="87" t="s">
        <v>757</v>
      </c>
      <c r="E65" s="55"/>
      <c r="F65" s="90"/>
      <c r="G65" s="90"/>
      <c r="H65" s="90" t="str">
        <f t="shared" si="3"/>
        <v/>
      </c>
      <c r="K65" s="2" t="str">
        <f>IF(E65="","",MAX($K$5:K64)+0.001)</f>
        <v/>
      </c>
    </row>
    <row r="66" spans="2:11" ht="25" customHeight="1">
      <c r="B66" s="50" t="str">
        <f t="shared" si="2"/>
        <v/>
      </c>
      <c r="C66" s="55" t="s">
        <v>314</v>
      </c>
      <c r="D66" s="87" t="s">
        <v>758</v>
      </c>
      <c r="E66" s="55"/>
      <c r="F66" s="90"/>
      <c r="G66" s="90"/>
      <c r="H66" s="90" t="str">
        <f t="shared" si="3"/>
        <v/>
      </c>
      <c r="K66" s="2" t="str">
        <f>IF(E66="","",MAX($K$5:K65)+0.001)</f>
        <v/>
      </c>
    </row>
    <row r="67" spans="2:11" ht="25" customHeight="1">
      <c r="B67" s="50" t="str">
        <f t="shared" si="2"/>
        <v>B16.025</v>
      </c>
      <c r="C67" s="55" t="s">
        <v>759</v>
      </c>
      <c r="D67" s="66" t="s">
        <v>760</v>
      </c>
      <c r="E67" s="55" t="s">
        <v>164</v>
      </c>
      <c r="F67" s="90">
        <v>30</v>
      </c>
      <c r="G67" s="171"/>
      <c r="H67" s="90" t="str">
        <f t="shared" si="3"/>
        <v/>
      </c>
      <c r="I67" s="130"/>
      <c r="K67" s="2">
        <f>IF(E67="","",MAX($K$5:K66)+0.001)</f>
        <v>16.025000000000031</v>
      </c>
    </row>
    <row r="68" spans="2:11" ht="30">
      <c r="B68" s="50" t="str">
        <f t="shared" si="2"/>
        <v>B16.026</v>
      </c>
      <c r="C68" s="55" t="s">
        <v>761</v>
      </c>
      <c r="D68" s="66" t="s">
        <v>762</v>
      </c>
      <c r="E68" s="55" t="s">
        <v>164</v>
      </c>
      <c r="F68" s="90">
        <v>20</v>
      </c>
      <c r="G68" s="171"/>
      <c r="H68" s="90" t="str">
        <f t="shared" si="3"/>
        <v/>
      </c>
      <c r="I68" s="130"/>
      <c r="K68" s="2">
        <f>IF(E68="","",MAX($K$5:K67)+0.001)</f>
        <v>16.026000000000032</v>
      </c>
    </row>
    <row r="69" spans="2:11" ht="25" customHeight="1">
      <c r="B69" s="50" t="str">
        <f t="shared" si="2"/>
        <v/>
      </c>
      <c r="C69" s="55"/>
      <c r="D69" s="66"/>
      <c r="E69" s="55"/>
      <c r="F69" s="90"/>
      <c r="G69" s="90"/>
      <c r="H69" s="90" t="str">
        <f t="shared" si="3"/>
        <v/>
      </c>
      <c r="K69" s="2" t="str">
        <f>IF(E69="","",MAX($K$5:K68)+0.001)</f>
        <v/>
      </c>
    </row>
    <row r="70" spans="2:11" ht="25" customHeight="1">
      <c r="B70" s="50" t="str">
        <f t="shared" si="2"/>
        <v>B16.027</v>
      </c>
      <c r="C70" s="55" t="s">
        <v>763</v>
      </c>
      <c r="D70" s="87" t="s">
        <v>764</v>
      </c>
      <c r="E70" s="55" t="s">
        <v>164</v>
      </c>
      <c r="F70" s="90">
        <v>100</v>
      </c>
      <c r="G70" s="171"/>
      <c r="H70" s="90" t="str">
        <f t="shared" si="3"/>
        <v/>
      </c>
      <c r="I70" s="130"/>
      <c r="K70" s="2">
        <f>IF(E70="","",MAX($K$5:K69)+0.001)</f>
        <v>16.027000000000033</v>
      </c>
    </row>
    <row r="71" spans="2:11" ht="25" customHeight="1">
      <c r="B71" s="50" t="str">
        <f t="shared" si="2"/>
        <v/>
      </c>
      <c r="C71" s="55"/>
      <c r="D71" s="87"/>
      <c r="E71" s="55"/>
      <c r="F71" s="90"/>
      <c r="G71" s="90"/>
      <c r="H71" s="90" t="str">
        <f t="shared" si="3"/>
        <v/>
      </c>
      <c r="K71" s="2" t="str">
        <f>IF(E71="","",MAX($K$5:K70)+0.001)</f>
        <v/>
      </c>
    </row>
    <row r="72" spans="2:11" ht="25" customHeight="1">
      <c r="B72" s="50" t="str">
        <f t="shared" si="2"/>
        <v/>
      </c>
      <c r="C72" s="55" t="s">
        <v>463</v>
      </c>
      <c r="D72" s="87" t="s">
        <v>765</v>
      </c>
      <c r="E72" s="55"/>
      <c r="F72" s="90"/>
      <c r="G72" s="90"/>
      <c r="H72" s="90" t="str">
        <f t="shared" si="3"/>
        <v/>
      </c>
      <c r="K72" s="2" t="str">
        <f>IF(E72="","",MAX($K$5:K71)+0.001)</f>
        <v/>
      </c>
    </row>
    <row r="73" spans="2:11" ht="25" customHeight="1">
      <c r="B73" s="50" t="str">
        <f t="shared" si="2"/>
        <v/>
      </c>
      <c r="C73" s="55" t="s">
        <v>766</v>
      </c>
      <c r="D73" s="87" t="s">
        <v>767</v>
      </c>
      <c r="E73" s="55"/>
      <c r="F73" s="90"/>
      <c r="G73" s="90"/>
      <c r="H73" s="90" t="str">
        <f t="shared" si="3"/>
        <v/>
      </c>
      <c r="K73" s="2" t="str">
        <f>IF(E73="","",MAX($K$5:K72)+0.001)</f>
        <v/>
      </c>
    </row>
    <row r="74" spans="2:11" ht="30">
      <c r="B74" s="50" t="str">
        <f t="shared" si="2"/>
        <v>B16.028</v>
      </c>
      <c r="C74" s="55"/>
      <c r="D74" s="66" t="s">
        <v>768</v>
      </c>
      <c r="E74" s="55" t="s">
        <v>187</v>
      </c>
      <c r="F74" s="90">
        <v>70</v>
      </c>
      <c r="G74" s="171"/>
      <c r="H74" s="90" t="str">
        <f t="shared" si="3"/>
        <v/>
      </c>
      <c r="I74" s="130"/>
      <c r="K74" s="2">
        <f>IF(E74="","",MAX($K$5:K73)+0.001)</f>
        <v>16.028000000000034</v>
      </c>
    </row>
    <row r="75" spans="2:11" ht="25" customHeight="1">
      <c r="B75" s="50" t="str">
        <f t="shared" si="2"/>
        <v/>
      </c>
      <c r="C75" s="55"/>
      <c r="D75" s="66"/>
      <c r="E75" s="55"/>
      <c r="F75" s="90"/>
      <c r="G75" s="90"/>
      <c r="H75" s="90" t="str">
        <f t="shared" si="3"/>
        <v/>
      </c>
      <c r="K75" s="2" t="str">
        <f>IF(E75="","",MAX($K$5:K74)+0.001)</f>
        <v/>
      </c>
    </row>
    <row r="76" spans="2:11" ht="25" customHeight="1">
      <c r="B76" s="50" t="str">
        <f t="shared" si="2"/>
        <v/>
      </c>
      <c r="C76" s="98"/>
      <c r="D76" s="97" t="s">
        <v>943</v>
      </c>
      <c r="E76" s="101"/>
      <c r="F76" s="90"/>
      <c r="G76" s="90"/>
      <c r="H76" s="90" t="str">
        <f t="shared" si="3"/>
        <v/>
      </c>
      <c r="K76" s="2" t="str">
        <f>IF(E76="","",MAX($K$5:K75)+0.001)</f>
        <v/>
      </c>
    </row>
    <row r="77" spans="2:11" ht="30">
      <c r="B77" s="50" t="str">
        <f t="shared" si="2"/>
        <v/>
      </c>
      <c r="C77" s="98" t="s">
        <v>735</v>
      </c>
      <c r="D77" s="87" t="s">
        <v>635</v>
      </c>
      <c r="E77" s="55"/>
      <c r="F77" s="90"/>
      <c r="G77" s="90"/>
      <c r="H77" s="90" t="str">
        <f t="shared" si="3"/>
        <v/>
      </c>
      <c r="K77" s="2" t="str">
        <f>IF(E77="","",MAX($K$5:K76)+0.001)</f>
        <v/>
      </c>
    </row>
    <row r="78" spans="2:11" ht="25" customHeight="1">
      <c r="B78" s="50" t="str">
        <f t="shared" si="2"/>
        <v/>
      </c>
      <c r="C78" s="55" t="s">
        <v>15</v>
      </c>
      <c r="D78" s="87" t="s">
        <v>636</v>
      </c>
      <c r="E78" s="55"/>
      <c r="F78" s="90"/>
      <c r="G78" s="90"/>
      <c r="H78" s="90" t="str">
        <f t="shared" si="3"/>
        <v/>
      </c>
      <c r="K78" s="2" t="str">
        <f>IF(E78="","",MAX($K$5:K77)+0.001)</f>
        <v/>
      </c>
    </row>
    <row r="79" spans="2:11" ht="30">
      <c r="B79" s="50" t="str">
        <f t="shared" si="2"/>
        <v/>
      </c>
      <c r="C79" s="55" t="s">
        <v>637</v>
      </c>
      <c r="D79" s="87" t="s">
        <v>638</v>
      </c>
      <c r="E79" s="55"/>
      <c r="F79" s="90"/>
      <c r="G79" s="90"/>
      <c r="H79" s="90" t="str">
        <f t="shared" si="3"/>
        <v/>
      </c>
      <c r="K79" s="2" t="str">
        <f>IF(E79="","",MAX($K$5:K78)+0.001)</f>
        <v/>
      </c>
    </row>
    <row r="80" spans="2:11" ht="25" customHeight="1">
      <c r="B80" s="50" t="str">
        <f t="shared" si="2"/>
        <v/>
      </c>
      <c r="C80" s="55"/>
      <c r="D80" s="87" t="s">
        <v>639</v>
      </c>
      <c r="E80" s="55"/>
      <c r="F80" s="90"/>
      <c r="G80" s="90"/>
      <c r="H80" s="90" t="str">
        <f t="shared" si="3"/>
        <v/>
      </c>
      <c r="K80" s="2" t="str">
        <f>IF(E80="","",MAX($K$5:K79)+0.001)</f>
        <v/>
      </c>
    </row>
    <row r="81" spans="2:11" ht="25" customHeight="1">
      <c r="B81" s="50" t="str">
        <f t="shared" si="2"/>
        <v>B16.029</v>
      </c>
      <c r="C81" s="55"/>
      <c r="D81" s="66" t="s">
        <v>640</v>
      </c>
      <c r="E81" s="55" t="s">
        <v>200</v>
      </c>
      <c r="F81" s="90">
        <v>35</v>
      </c>
      <c r="G81" s="171"/>
      <c r="H81" s="90" t="str">
        <f t="shared" si="3"/>
        <v/>
      </c>
      <c r="I81" s="130"/>
      <c r="K81" s="2">
        <f>IF(E81="","",MAX($K$5:K80)+0.001)</f>
        <v>16.029000000000035</v>
      </c>
    </row>
    <row r="82" spans="2:11" ht="25" customHeight="1">
      <c r="B82" s="50" t="str">
        <f t="shared" si="2"/>
        <v>B16.030</v>
      </c>
      <c r="C82" s="55"/>
      <c r="D82" s="66" t="s">
        <v>641</v>
      </c>
      <c r="E82" s="55" t="s">
        <v>200</v>
      </c>
      <c r="F82" s="90">
        <v>1617</v>
      </c>
      <c r="G82" s="171"/>
      <c r="H82" s="90" t="str">
        <f t="shared" si="3"/>
        <v/>
      </c>
      <c r="I82" s="130"/>
      <c r="K82" s="2">
        <f>IF(E82="","",MAX($K$5:K81)+0.001)</f>
        <v>16.030000000000037</v>
      </c>
    </row>
    <row r="83" spans="2:11" ht="25" customHeight="1">
      <c r="B83" s="50"/>
      <c r="C83" s="55"/>
      <c r="D83" s="66"/>
      <c r="E83" s="55"/>
      <c r="F83" s="90"/>
      <c r="G83" s="171"/>
      <c r="H83" s="90"/>
      <c r="I83" s="130"/>
      <c r="K83" s="2" t="str">
        <f>IF(E83="","",MAX($K$5:K82)+0.001)</f>
        <v/>
      </c>
    </row>
    <row r="84" spans="2:11" ht="25" customHeight="1">
      <c r="B84" s="50"/>
      <c r="C84" s="55"/>
      <c r="D84" s="66"/>
      <c r="E84" s="55"/>
      <c r="F84" s="90"/>
      <c r="G84" s="171"/>
      <c r="H84" s="90"/>
      <c r="I84" s="130"/>
      <c r="K84" s="2" t="str">
        <f>IF(E84="","",MAX($K$5:K83)+0.001)</f>
        <v/>
      </c>
    </row>
    <row r="85" spans="2:11" ht="25" customHeight="1">
      <c r="B85" s="50"/>
      <c r="C85" s="55"/>
      <c r="D85" s="66"/>
      <c r="E85" s="55"/>
      <c r="F85" s="90"/>
      <c r="G85" s="171"/>
      <c r="H85" s="90"/>
      <c r="I85" s="130"/>
      <c r="K85" s="2" t="str">
        <f>IF(E85="","",MAX($K$5:K84)+0.001)</f>
        <v/>
      </c>
    </row>
    <row r="86" spans="2:11" ht="25" customHeight="1">
      <c r="B86" s="50"/>
      <c r="C86" s="55"/>
      <c r="D86" s="66"/>
      <c r="E86" s="55"/>
      <c r="F86" s="90"/>
      <c r="G86" s="171"/>
      <c r="H86" s="90"/>
      <c r="I86" s="130"/>
      <c r="K86" s="2" t="str">
        <f>IF(E86="","",MAX($K$5:K85)+0.001)</f>
        <v/>
      </c>
    </row>
    <row r="87" spans="2:11" ht="25" customHeight="1">
      <c r="B87" s="50"/>
      <c r="C87" s="55"/>
      <c r="D87" s="66"/>
      <c r="E87" s="55"/>
      <c r="F87" s="90"/>
      <c r="G87" s="171"/>
      <c r="H87" s="90"/>
      <c r="I87" s="130"/>
      <c r="K87" s="2" t="str">
        <f>IF(E87="","",MAX($K$5:K86)+0.001)</f>
        <v/>
      </c>
    </row>
    <row r="88" spans="2:11" ht="25" customHeight="1">
      <c r="B88" s="368" t="s">
        <v>62</v>
      </c>
      <c r="C88" s="369"/>
      <c r="D88" s="368"/>
      <c r="E88" s="368"/>
      <c r="F88" s="368"/>
      <c r="G88" s="368"/>
      <c r="H88" s="95">
        <f>SUM(H47:H87)</f>
        <v>0</v>
      </c>
      <c r="I88" s="115"/>
      <c r="K88" s="2" t="str">
        <f>IF(E88="","",MAX($K$5:K87)+0.001)</f>
        <v/>
      </c>
    </row>
    <row r="89" spans="2:11" ht="25" customHeight="1">
      <c r="B89" s="45" t="s">
        <v>226</v>
      </c>
      <c r="C89" s="45" t="s">
        <v>2</v>
      </c>
      <c r="D89" s="45" t="s">
        <v>3</v>
      </c>
      <c r="E89" s="46" t="s">
        <v>4</v>
      </c>
      <c r="F89" s="95" t="s">
        <v>5</v>
      </c>
      <c r="G89" s="47" t="s">
        <v>6</v>
      </c>
      <c r="H89" s="47" t="s">
        <v>7</v>
      </c>
      <c r="I89" s="49"/>
      <c r="K89" s="2"/>
    </row>
    <row r="90" spans="2:11" ht="25" customHeight="1">
      <c r="B90" s="368" t="s">
        <v>64</v>
      </c>
      <c r="C90" s="369"/>
      <c r="D90" s="368"/>
      <c r="E90" s="368"/>
      <c r="F90" s="368"/>
      <c r="G90" s="368"/>
      <c r="H90" s="47">
        <f>H88</f>
        <v>0</v>
      </c>
      <c r="I90" s="116"/>
      <c r="K90" s="2" t="str">
        <f>IF(E90="","",MAX($K$5:K89)+0.001)</f>
        <v/>
      </c>
    </row>
    <row r="91" spans="2:11" ht="25" customHeight="1">
      <c r="B91" s="50" t="str">
        <f t="shared" ref="B91:B126" si="4">IF(K91="","","B"&amp;TEXT(ROUND(K91,3),"0.000"))</f>
        <v/>
      </c>
      <c r="C91" s="55"/>
      <c r="D91" s="66"/>
      <c r="E91" s="55"/>
      <c r="F91" s="90"/>
      <c r="G91" s="90"/>
      <c r="H91" s="90" t="str">
        <f t="shared" ref="H91:H126" si="5">IF($F91="-","Rate Only",IF($G91="","",ROUNDUP($F91*$G91,2)))</f>
        <v/>
      </c>
      <c r="K91" s="2" t="str">
        <f>IF(E91="","",MAX($K$5:K90)+0.001)</f>
        <v/>
      </c>
    </row>
    <row r="92" spans="2:11" ht="25" customHeight="1">
      <c r="B92" s="50" t="str">
        <f>IF(K92="","","B"&amp;TEXT(ROUND(K92,3),"0.000"))</f>
        <v/>
      </c>
      <c r="C92" s="98" t="s">
        <v>745</v>
      </c>
      <c r="D92" s="87" t="s">
        <v>746</v>
      </c>
      <c r="E92" s="55"/>
      <c r="F92" s="90"/>
      <c r="G92" s="90"/>
      <c r="H92" s="90" t="str">
        <f t="shared" si="5"/>
        <v/>
      </c>
      <c r="K92" s="2" t="str">
        <f>IF(E92="","",MAX($K$5:K91)+0.001)</f>
        <v/>
      </c>
    </row>
    <row r="93" spans="2:11" ht="25" customHeight="1">
      <c r="B93" s="50" t="str">
        <f>IF(K93="","","B"&amp;TEXT(ROUND(K93,3),"0.000"))</f>
        <v>B16.031</v>
      </c>
      <c r="C93" s="55"/>
      <c r="D93" s="66" t="s">
        <v>747</v>
      </c>
      <c r="E93" s="55" t="s">
        <v>164</v>
      </c>
      <c r="F93" s="90">
        <v>300</v>
      </c>
      <c r="G93" s="171"/>
      <c r="H93" s="90" t="str">
        <f t="shared" si="5"/>
        <v/>
      </c>
      <c r="I93" s="130"/>
      <c r="K93" s="2">
        <f>IF(E93="","",MAX($K$5:K92)+0.001)</f>
        <v>16.031000000000038</v>
      </c>
    </row>
    <row r="94" spans="2:11" ht="25" customHeight="1">
      <c r="B94" s="50" t="str">
        <f>IF(K94="","","B"&amp;TEXT(ROUND(K94,3),"0.000"))</f>
        <v>B16.032</v>
      </c>
      <c r="C94" s="55"/>
      <c r="D94" s="66" t="s">
        <v>748</v>
      </c>
      <c r="E94" s="55" t="s">
        <v>164</v>
      </c>
      <c r="F94" s="90">
        <v>300</v>
      </c>
      <c r="G94" s="171"/>
      <c r="H94" s="90" t="str">
        <f t="shared" si="5"/>
        <v/>
      </c>
      <c r="I94" s="130"/>
      <c r="K94" s="2">
        <f>IF(E94="","",MAX($K$5:K93)+0.001)</f>
        <v>16.032000000000039</v>
      </c>
    </row>
    <row r="95" spans="2:11" ht="25" customHeight="1">
      <c r="B95" s="50"/>
      <c r="C95" s="55"/>
      <c r="D95" s="66"/>
      <c r="E95" s="55"/>
      <c r="F95" s="90"/>
      <c r="G95" s="90"/>
      <c r="H95" s="90" t="str">
        <f t="shared" si="5"/>
        <v/>
      </c>
      <c r="K95" s="2" t="str">
        <f>IF(E95="","",MAX($K$5:K94)+0.001)</f>
        <v/>
      </c>
    </row>
    <row r="96" spans="2:11" ht="25" customHeight="1">
      <c r="B96" s="50" t="str">
        <f>IF(K96="","","B"&amp;TEXT(ROUND(K96,3),"0.000"))</f>
        <v/>
      </c>
      <c r="C96" s="55"/>
      <c r="D96" s="89" t="s">
        <v>749</v>
      </c>
      <c r="E96" s="55"/>
      <c r="F96" s="90"/>
      <c r="G96" s="90"/>
      <c r="H96" s="90" t="str">
        <f t="shared" si="5"/>
        <v/>
      </c>
      <c r="K96" s="2" t="str">
        <f>IF(E96="","",MAX($K$5:K95)+0.001)</f>
        <v/>
      </c>
    </row>
    <row r="97" spans="2:11" ht="25" customHeight="1">
      <c r="B97" s="50" t="str">
        <f>IF(K97="","","B"&amp;TEXT(ROUND(K97,3),"0.000"))</f>
        <v>B16.033</v>
      </c>
      <c r="C97" s="55"/>
      <c r="D97" s="89" t="s">
        <v>750</v>
      </c>
      <c r="E97" s="55" t="s">
        <v>164</v>
      </c>
      <c r="F97" s="90">
        <v>180</v>
      </c>
      <c r="G97" s="171"/>
      <c r="H97" s="90" t="str">
        <f t="shared" si="5"/>
        <v/>
      </c>
      <c r="I97" s="130"/>
      <c r="K97" s="2">
        <f>IF(E97="","",MAX($K$5:K96)+0.001)</f>
        <v>16.03300000000004</v>
      </c>
    </row>
    <row r="98" spans="2:11" ht="25" customHeight="1">
      <c r="B98" s="50" t="str">
        <f>IF(K98="","","B"&amp;TEXT(ROUND(K98,3),"0.000"))</f>
        <v>B16.034</v>
      </c>
      <c r="C98" s="55"/>
      <c r="D98" s="66" t="s">
        <v>751</v>
      </c>
      <c r="E98" s="55" t="s">
        <v>164</v>
      </c>
      <c r="F98" s="90">
        <v>90</v>
      </c>
      <c r="G98" s="171"/>
      <c r="H98" s="90" t="str">
        <f t="shared" si="5"/>
        <v/>
      </c>
      <c r="I98" s="130"/>
      <c r="K98" s="2">
        <f>IF(E98="","",MAX($K$5:K97)+0.001)</f>
        <v>16.034000000000042</v>
      </c>
    </row>
    <row r="99" spans="2:11" ht="25" customHeight="1">
      <c r="B99" s="50" t="str">
        <f>IF(K99="","","B"&amp;TEXT(ROUND(K99,3),"0.000"))</f>
        <v>B16.035</v>
      </c>
      <c r="C99" s="55"/>
      <c r="D99" s="66" t="s">
        <v>752</v>
      </c>
      <c r="E99" s="55" t="s">
        <v>164</v>
      </c>
      <c r="F99" s="90">
        <v>60</v>
      </c>
      <c r="G99" s="171"/>
      <c r="H99" s="90" t="str">
        <f t="shared" si="5"/>
        <v/>
      </c>
      <c r="I99" s="130"/>
      <c r="K99" s="2">
        <f>IF(E99="","",MAX($K$5:K98)+0.001)</f>
        <v>16.035000000000043</v>
      </c>
    </row>
    <row r="100" spans="2:11" ht="30">
      <c r="B100" s="50" t="str">
        <f t="shared" si="4"/>
        <v>B16.036</v>
      </c>
      <c r="C100" s="55"/>
      <c r="D100" s="89" t="s">
        <v>753</v>
      </c>
      <c r="E100" s="55" t="s">
        <v>164</v>
      </c>
      <c r="F100" s="90">
        <v>100</v>
      </c>
      <c r="G100" s="171"/>
      <c r="H100" s="90" t="str">
        <f t="shared" si="5"/>
        <v/>
      </c>
      <c r="I100" s="130"/>
      <c r="K100" s="2">
        <f>IF(E100="","",MAX($K$5:K99)+0.001)</f>
        <v>16.036000000000044</v>
      </c>
    </row>
    <row r="101" spans="2:11" ht="25" customHeight="1">
      <c r="B101" s="50" t="str">
        <f t="shared" si="4"/>
        <v>B16.037</v>
      </c>
      <c r="C101" s="55"/>
      <c r="D101" s="89" t="s">
        <v>754</v>
      </c>
      <c r="E101" s="55" t="s">
        <v>164</v>
      </c>
      <c r="F101" s="90">
        <v>100</v>
      </c>
      <c r="G101" s="171"/>
      <c r="H101" s="90" t="str">
        <f t="shared" si="5"/>
        <v/>
      </c>
      <c r="I101" s="130"/>
      <c r="K101" s="2">
        <f>IF(E101="","",MAX($K$5:K100)+0.001)</f>
        <v>16.037000000000045</v>
      </c>
    </row>
    <row r="102" spans="2:11" ht="25" customHeight="1">
      <c r="B102" s="50" t="str">
        <f t="shared" si="4"/>
        <v/>
      </c>
      <c r="C102" s="55"/>
      <c r="D102" s="66"/>
      <c r="E102" s="55"/>
      <c r="F102" s="90"/>
      <c r="G102" s="90"/>
      <c r="H102" s="90" t="str">
        <f t="shared" si="5"/>
        <v/>
      </c>
      <c r="K102" s="2" t="str">
        <f>IF(E102="","",MAX($K$5:K101)+0.001)</f>
        <v/>
      </c>
    </row>
    <row r="103" spans="2:11" ht="30">
      <c r="B103" s="50" t="str">
        <f t="shared" si="4"/>
        <v>B16.038</v>
      </c>
      <c r="C103" s="55" t="s">
        <v>755</v>
      </c>
      <c r="D103" s="87" t="s">
        <v>756</v>
      </c>
      <c r="E103" s="55" t="s">
        <v>164</v>
      </c>
      <c r="F103" s="90">
        <v>50</v>
      </c>
      <c r="G103" s="171"/>
      <c r="H103" s="90" t="str">
        <f t="shared" si="5"/>
        <v/>
      </c>
      <c r="I103" s="130"/>
      <c r="K103" s="2">
        <f>IF(E103="","",MAX($K$5:K102)+0.001)</f>
        <v>16.038000000000046</v>
      </c>
    </row>
    <row r="104" spans="2:11" ht="25" customHeight="1">
      <c r="B104" s="50" t="str">
        <f t="shared" si="4"/>
        <v/>
      </c>
      <c r="C104" s="55"/>
      <c r="D104" s="87"/>
      <c r="E104" s="55"/>
      <c r="F104" s="90"/>
      <c r="G104" s="90"/>
      <c r="H104" s="90" t="str">
        <f t="shared" si="5"/>
        <v/>
      </c>
      <c r="K104" s="2" t="str">
        <f>IF(E104="","",MAX($K$5:K103)+0.001)</f>
        <v/>
      </c>
    </row>
    <row r="105" spans="2:11" ht="25" customHeight="1">
      <c r="B105" s="50" t="str">
        <f t="shared" si="4"/>
        <v/>
      </c>
      <c r="C105" s="55" t="s">
        <v>312</v>
      </c>
      <c r="D105" s="87" t="s">
        <v>757</v>
      </c>
      <c r="E105" s="55"/>
      <c r="F105" s="90"/>
      <c r="G105" s="90"/>
      <c r="H105" s="90" t="str">
        <f t="shared" si="5"/>
        <v/>
      </c>
      <c r="K105" s="2" t="str">
        <f>IF(E105="","",MAX($K$5:K104)+0.001)</f>
        <v/>
      </c>
    </row>
    <row r="106" spans="2:11" ht="25" customHeight="1">
      <c r="B106" s="50" t="str">
        <f t="shared" si="4"/>
        <v/>
      </c>
      <c r="C106" s="55" t="s">
        <v>314</v>
      </c>
      <c r="D106" s="87" t="s">
        <v>758</v>
      </c>
      <c r="E106" s="55"/>
      <c r="F106" s="90"/>
      <c r="G106" s="90"/>
      <c r="H106" s="90" t="str">
        <f t="shared" si="5"/>
        <v/>
      </c>
      <c r="K106" s="2" t="str">
        <f>IF(E106="","",MAX($K$5:K105)+0.001)</f>
        <v/>
      </c>
    </row>
    <row r="107" spans="2:11" ht="25" customHeight="1">
      <c r="B107" s="50" t="str">
        <f t="shared" si="4"/>
        <v>B16.039</v>
      </c>
      <c r="C107" s="55" t="s">
        <v>759</v>
      </c>
      <c r="D107" s="66" t="s">
        <v>760</v>
      </c>
      <c r="E107" s="55" t="s">
        <v>164</v>
      </c>
      <c r="F107" s="90">
        <v>30</v>
      </c>
      <c r="G107" s="171"/>
      <c r="H107" s="90" t="str">
        <f t="shared" si="5"/>
        <v/>
      </c>
      <c r="I107" s="130"/>
      <c r="K107" s="2">
        <f>IF(E107="","",MAX($K$5:K106)+0.001)</f>
        <v>16.039000000000048</v>
      </c>
    </row>
    <row r="108" spans="2:11" ht="30">
      <c r="B108" s="50" t="str">
        <f t="shared" si="4"/>
        <v>B16.040</v>
      </c>
      <c r="C108" s="55" t="s">
        <v>761</v>
      </c>
      <c r="D108" s="66" t="s">
        <v>762</v>
      </c>
      <c r="E108" s="55" t="s">
        <v>164</v>
      </c>
      <c r="F108" s="90">
        <v>20</v>
      </c>
      <c r="G108" s="171"/>
      <c r="H108" s="90" t="str">
        <f t="shared" si="5"/>
        <v/>
      </c>
      <c r="I108" s="130"/>
      <c r="K108" s="2">
        <f>IF(E108="","",MAX($K$5:K107)+0.001)</f>
        <v>16.040000000000049</v>
      </c>
    </row>
    <row r="109" spans="2:11" ht="25" customHeight="1">
      <c r="B109" s="50" t="str">
        <f t="shared" si="4"/>
        <v/>
      </c>
      <c r="C109" s="55"/>
      <c r="D109" s="66"/>
      <c r="E109" s="55"/>
      <c r="F109" s="90"/>
      <c r="G109" s="90"/>
      <c r="H109" s="90" t="str">
        <f t="shared" si="5"/>
        <v/>
      </c>
      <c r="K109" s="2" t="str">
        <f>IF(E109="","",MAX($K$5:K108)+0.001)</f>
        <v/>
      </c>
    </row>
    <row r="110" spans="2:11" ht="25" customHeight="1">
      <c r="B110" s="50" t="str">
        <f t="shared" si="4"/>
        <v>B16.041</v>
      </c>
      <c r="C110" s="55" t="s">
        <v>763</v>
      </c>
      <c r="D110" s="87" t="s">
        <v>764</v>
      </c>
      <c r="E110" s="55" t="s">
        <v>164</v>
      </c>
      <c r="F110" s="90">
        <v>100</v>
      </c>
      <c r="G110" s="171"/>
      <c r="H110" s="90" t="str">
        <f t="shared" si="5"/>
        <v/>
      </c>
      <c r="I110" s="130"/>
      <c r="K110" s="2">
        <f>IF(E110="","",MAX($K$5:K109)+0.001)</f>
        <v>16.04100000000005</v>
      </c>
    </row>
    <row r="111" spans="2:11" ht="25" customHeight="1">
      <c r="B111" s="50" t="str">
        <f t="shared" si="4"/>
        <v/>
      </c>
      <c r="C111" s="55"/>
      <c r="D111" s="87"/>
      <c r="E111" s="55"/>
      <c r="F111" s="90"/>
      <c r="G111" s="90"/>
      <c r="H111" s="90" t="str">
        <f t="shared" si="5"/>
        <v/>
      </c>
      <c r="K111" s="2" t="str">
        <f>IF(E111="","",MAX($K$5:K110)+0.001)</f>
        <v/>
      </c>
    </row>
    <row r="112" spans="2:11" ht="25" customHeight="1">
      <c r="B112" s="50" t="str">
        <f t="shared" si="4"/>
        <v/>
      </c>
      <c r="C112" s="55" t="s">
        <v>463</v>
      </c>
      <c r="D112" s="87" t="s">
        <v>765</v>
      </c>
      <c r="E112" s="55"/>
      <c r="F112" s="90"/>
      <c r="G112" s="90"/>
      <c r="H112" s="90" t="str">
        <f t="shared" si="5"/>
        <v/>
      </c>
      <c r="K112" s="2" t="str">
        <f>IF(E112="","",MAX($K$5:K111)+0.001)</f>
        <v/>
      </c>
    </row>
    <row r="113" spans="2:11" ht="25" customHeight="1">
      <c r="B113" s="50" t="str">
        <f t="shared" si="4"/>
        <v/>
      </c>
      <c r="C113" s="55" t="s">
        <v>766</v>
      </c>
      <c r="D113" s="87" t="s">
        <v>767</v>
      </c>
      <c r="E113" s="55"/>
      <c r="F113" s="90"/>
      <c r="G113" s="90"/>
      <c r="H113" s="90" t="str">
        <f t="shared" si="5"/>
        <v/>
      </c>
      <c r="K113" s="2" t="str">
        <f>IF(E113="","",MAX($K$5:K112)+0.001)</f>
        <v/>
      </c>
    </row>
    <row r="114" spans="2:11" ht="30">
      <c r="B114" s="50" t="str">
        <f t="shared" si="4"/>
        <v>B16.042</v>
      </c>
      <c r="C114" s="55"/>
      <c r="D114" s="66" t="s">
        <v>768</v>
      </c>
      <c r="E114" s="55" t="s">
        <v>187</v>
      </c>
      <c r="F114" s="90">
        <v>70</v>
      </c>
      <c r="G114" s="171"/>
      <c r="H114" s="90" t="str">
        <f t="shared" si="5"/>
        <v/>
      </c>
      <c r="I114" s="130"/>
      <c r="K114" s="2">
        <f>IF(E114="","",MAX($K$5:K113)+0.001)</f>
        <v>16.042000000000051</v>
      </c>
    </row>
    <row r="115" spans="2:11" ht="25" customHeight="1">
      <c r="B115" s="50" t="str">
        <f t="shared" si="4"/>
        <v/>
      </c>
      <c r="C115" s="55"/>
      <c r="D115" s="66"/>
      <c r="E115" s="55"/>
      <c r="F115" s="90"/>
      <c r="G115" s="90"/>
      <c r="H115" s="90" t="str">
        <f t="shared" si="5"/>
        <v/>
      </c>
      <c r="K115" s="2" t="str">
        <f>IF(E115="","",MAX($K$5:K114)+0.001)</f>
        <v/>
      </c>
    </row>
    <row r="116" spans="2:11" ht="25" customHeight="1">
      <c r="B116" s="50" t="str">
        <f t="shared" si="4"/>
        <v/>
      </c>
      <c r="C116" s="98"/>
      <c r="D116" s="97" t="s">
        <v>944</v>
      </c>
      <c r="E116" s="101"/>
      <c r="F116" s="90"/>
      <c r="G116" s="90"/>
      <c r="H116" s="90" t="str">
        <f t="shared" si="5"/>
        <v/>
      </c>
      <c r="K116" s="2" t="str">
        <f>IF(E116="","",MAX($K$5:K115)+0.001)</f>
        <v/>
      </c>
    </row>
    <row r="117" spans="2:11" ht="30">
      <c r="B117" s="50" t="str">
        <f t="shared" si="4"/>
        <v/>
      </c>
      <c r="C117" s="98" t="s">
        <v>735</v>
      </c>
      <c r="D117" s="87" t="s">
        <v>635</v>
      </c>
      <c r="E117" s="55"/>
      <c r="F117" s="90"/>
      <c r="G117" s="90"/>
      <c r="H117" s="90" t="str">
        <f t="shared" si="5"/>
        <v/>
      </c>
      <c r="K117" s="2" t="str">
        <f>IF(E117="","",MAX($K$5:K116)+0.001)</f>
        <v/>
      </c>
    </row>
    <row r="118" spans="2:11" ht="25" customHeight="1">
      <c r="B118" s="50" t="str">
        <f t="shared" si="4"/>
        <v/>
      </c>
      <c r="C118" s="55" t="s">
        <v>15</v>
      </c>
      <c r="D118" s="87" t="s">
        <v>636</v>
      </c>
      <c r="E118" s="55"/>
      <c r="F118" s="90"/>
      <c r="G118" s="90"/>
      <c r="H118" s="90" t="str">
        <f t="shared" si="5"/>
        <v/>
      </c>
      <c r="K118" s="2" t="str">
        <f>IF(E118="","",MAX($K$5:K117)+0.001)</f>
        <v/>
      </c>
    </row>
    <row r="119" spans="2:11" ht="30">
      <c r="B119" s="50" t="str">
        <f t="shared" si="4"/>
        <v/>
      </c>
      <c r="C119" s="55" t="s">
        <v>637</v>
      </c>
      <c r="D119" s="87" t="s">
        <v>638</v>
      </c>
      <c r="E119" s="55"/>
      <c r="F119" s="90"/>
      <c r="G119" s="90"/>
      <c r="H119" s="90" t="str">
        <f t="shared" si="5"/>
        <v/>
      </c>
      <c r="K119" s="2" t="str">
        <f>IF(E119="","",MAX($K$5:K118)+0.001)</f>
        <v/>
      </c>
    </row>
    <row r="120" spans="2:11" ht="25" customHeight="1">
      <c r="B120" s="50" t="str">
        <f t="shared" si="4"/>
        <v/>
      </c>
      <c r="C120" s="55"/>
      <c r="D120" s="87" t="s">
        <v>639</v>
      </c>
      <c r="E120" s="55"/>
      <c r="F120" s="90"/>
      <c r="G120" s="90"/>
      <c r="H120" s="90" t="str">
        <f t="shared" si="5"/>
        <v/>
      </c>
      <c r="K120" s="2" t="str">
        <f>IF(E120="","",MAX($K$5:K119)+0.001)</f>
        <v/>
      </c>
    </row>
    <row r="121" spans="2:11" ht="25" customHeight="1">
      <c r="B121" s="50" t="str">
        <f t="shared" si="4"/>
        <v>B16.043</v>
      </c>
      <c r="C121" s="55"/>
      <c r="D121" s="66" t="s">
        <v>640</v>
      </c>
      <c r="E121" s="55" t="s">
        <v>200</v>
      </c>
      <c r="F121" s="128" t="s">
        <v>239</v>
      </c>
      <c r="G121" s="171"/>
      <c r="H121" s="90" t="str">
        <f t="shared" si="5"/>
        <v>Rate Only</v>
      </c>
      <c r="I121" s="72"/>
      <c r="K121" s="2">
        <f>IF(E121="","",MAX($K$5:K120)+0.001)</f>
        <v>16.043000000000053</v>
      </c>
    </row>
    <row r="122" spans="2:11" ht="25" customHeight="1">
      <c r="B122" s="50" t="str">
        <f t="shared" si="4"/>
        <v>B16.044</v>
      </c>
      <c r="C122" s="55"/>
      <c r="D122" s="66" t="s">
        <v>641</v>
      </c>
      <c r="E122" s="55" t="s">
        <v>200</v>
      </c>
      <c r="F122" s="90">
        <v>77</v>
      </c>
      <c r="G122" s="171"/>
      <c r="H122" s="90" t="str">
        <f t="shared" si="5"/>
        <v/>
      </c>
      <c r="I122" s="130"/>
      <c r="K122" s="2">
        <f>IF(E122="","",MAX($K$5:K121)+0.001)</f>
        <v>16.044000000000054</v>
      </c>
    </row>
    <row r="123" spans="2:11" ht="25" customHeight="1">
      <c r="B123" s="50" t="str">
        <f t="shared" si="4"/>
        <v>B16.045</v>
      </c>
      <c r="C123" s="55"/>
      <c r="D123" s="66" t="s">
        <v>736</v>
      </c>
      <c r="E123" s="55" t="s">
        <v>200</v>
      </c>
      <c r="F123" s="90">
        <v>70</v>
      </c>
      <c r="G123" s="171"/>
      <c r="H123" s="90" t="str">
        <f t="shared" si="5"/>
        <v/>
      </c>
      <c r="I123" s="130"/>
      <c r="K123" s="2">
        <f>IF(E123="","",MAX($K$5:K122)+0.001)</f>
        <v>16.045000000000055</v>
      </c>
    </row>
    <row r="124" spans="2:11" ht="25" customHeight="1">
      <c r="B124" s="50" t="str">
        <f t="shared" si="4"/>
        <v>B16.046</v>
      </c>
      <c r="C124" s="55"/>
      <c r="D124" s="66" t="s">
        <v>737</v>
      </c>
      <c r="E124" s="55" t="s">
        <v>200</v>
      </c>
      <c r="F124" s="90">
        <v>89</v>
      </c>
      <c r="G124" s="171"/>
      <c r="H124" s="90" t="str">
        <f t="shared" si="5"/>
        <v/>
      </c>
      <c r="I124" s="130"/>
      <c r="K124" s="2">
        <f>IF(E124="","",MAX($K$5:K123)+0.001)</f>
        <v>16.046000000000056</v>
      </c>
    </row>
    <row r="125" spans="2:11" ht="25" customHeight="1">
      <c r="B125" s="50" t="str">
        <f t="shared" si="4"/>
        <v>B16.047</v>
      </c>
      <c r="C125" s="55"/>
      <c r="D125" s="66" t="s">
        <v>738</v>
      </c>
      <c r="E125" s="55" t="s">
        <v>200</v>
      </c>
      <c r="F125" s="90">
        <v>29</v>
      </c>
      <c r="G125" s="171"/>
      <c r="H125" s="90" t="str">
        <f t="shared" si="5"/>
        <v/>
      </c>
      <c r="I125" s="130"/>
      <c r="K125" s="2">
        <f>IF(E125="","",MAX($K$5:K124)+0.001)</f>
        <v>16.047000000000057</v>
      </c>
    </row>
    <row r="126" spans="2:11" ht="25" customHeight="1">
      <c r="B126" s="50" t="str">
        <f t="shared" si="4"/>
        <v>B16.048</v>
      </c>
      <c r="C126" s="55"/>
      <c r="D126" s="66" t="s">
        <v>739</v>
      </c>
      <c r="E126" s="55" t="s">
        <v>200</v>
      </c>
      <c r="F126" s="90">
        <v>9</v>
      </c>
      <c r="G126" s="171"/>
      <c r="H126" s="90" t="str">
        <f t="shared" si="5"/>
        <v/>
      </c>
      <c r="I126" s="130"/>
      <c r="K126" s="2">
        <f>IF(E126="","",MAX($K$5:K125)+0.001)</f>
        <v>16.048000000000059</v>
      </c>
    </row>
    <row r="127" spans="2:11" ht="25" customHeight="1">
      <c r="B127" s="50"/>
      <c r="C127" s="55"/>
      <c r="D127" s="66"/>
      <c r="E127" s="55"/>
      <c r="F127" s="90"/>
      <c r="G127" s="171"/>
      <c r="H127" s="90"/>
      <c r="I127" s="130"/>
      <c r="K127" s="2" t="str">
        <f>IF(E127="","",MAX($K$5:K126)+0.001)</f>
        <v/>
      </c>
    </row>
    <row r="128" spans="2:11" ht="25" customHeight="1">
      <c r="B128" s="50"/>
      <c r="C128" s="55"/>
      <c r="D128" s="66"/>
      <c r="E128" s="55"/>
      <c r="F128" s="90"/>
      <c r="G128" s="171"/>
      <c r="H128" s="90"/>
      <c r="I128" s="130"/>
      <c r="K128" s="2" t="str">
        <f>IF(E128="","",MAX($K$5:K127)+0.001)</f>
        <v/>
      </c>
    </row>
    <row r="129" spans="2:11" ht="25" customHeight="1">
      <c r="B129" s="50"/>
      <c r="C129" s="55"/>
      <c r="D129" s="66"/>
      <c r="E129" s="55"/>
      <c r="F129" s="90"/>
      <c r="G129" s="171"/>
      <c r="H129" s="90"/>
      <c r="I129" s="130"/>
      <c r="K129" s="2" t="str">
        <f>IF(E129="","",MAX($K$5:K128)+0.001)</f>
        <v/>
      </c>
    </row>
    <row r="130" spans="2:11" ht="25" customHeight="1">
      <c r="B130" s="50"/>
      <c r="C130" s="55"/>
      <c r="D130" s="66"/>
      <c r="E130" s="55"/>
      <c r="F130" s="90"/>
      <c r="G130" s="171"/>
      <c r="H130" s="90"/>
      <c r="I130" s="130"/>
      <c r="K130" s="2" t="str">
        <f>IF(E130="","",MAX($K$5:K129)+0.001)</f>
        <v/>
      </c>
    </row>
    <row r="131" spans="2:11" ht="25" customHeight="1">
      <c r="B131" s="368" t="s">
        <v>62</v>
      </c>
      <c r="C131" s="369"/>
      <c r="D131" s="368"/>
      <c r="E131" s="368"/>
      <c r="F131" s="368"/>
      <c r="G131" s="368"/>
      <c r="H131" s="95">
        <f>SUM(H90:H130)</f>
        <v>0</v>
      </c>
      <c r="I131" s="115"/>
      <c r="K131" s="2" t="str">
        <f>IF(E131="","",MAX($K$5:K130)+0.001)</f>
        <v/>
      </c>
    </row>
    <row r="132" spans="2:11" ht="25" customHeight="1">
      <c r="B132" s="45" t="s">
        <v>226</v>
      </c>
      <c r="C132" s="45" t="s">
        <v>2</v>
      </c>
      <c r="D132" s="45" t="s">
        <v>3</v>
      </c>
      <c r="E132" s="46" t="s">
        <v>4</v>
      </c>
      <c r="F132" s="95" t="s">
        <v>5</v>
      </c>
      <c r="G132" s="47" t="s">
        <v>6</v>
      </c>
      <c r="H132" s="47" t="s">
        <v>7</v>
      </c>
      <c r="I132" s="49"/>
      <c r="K132" s="2"/>
    </row>
    <row r="133" spans="2:11" ht="25" customHeight="1">
      <c r="B133" s="368" t="s">
        <v>64</v>
      </c>
      <c r="C133" s="369"/>
      <c r="D133" s="368"/>
      <c r="E133" s="368"/>
      <c r="F133" s="368"/>
      <c r="G133" s="368"/>
      <c r="H133" s="47">
        <f>H131</f>
        <v>0</v>
      </c>
      <c r="I133" s="116"/>
      <c r="K133" s="2" t="str">
        <f>IF(E133="","",MAX($K$5:K132)+0.001)</f>
        <v/>
      </c>
    </row>
    <row r="134" spans="2:11" ht="25" customHeight="1">
      <c r="B134" s="50" t="str">
        <f t="shared" ref="B134:B174" si="6">IF(K134="","","B"&amp;TEXT(ROUND(K134,3),"0.000"))</f>
        <v/>
      </c>
      <c r="C134" s="55"/>
      <c r="D134" s="66"/>
      <c r="E134" s="55"/>
      <c r="F134" s="90"/>
      <c r="G134" s="90"/>
      <c r="H134" s="90" t="str">
        <f t="shared" ref="H134:H174" si="7">IF($F134="-","Rate Only",IF($G134="","",ROUNDUP($F134*$G134,2)))</f>
        <v/>
      </c>
      <c r="K134" s="2" t="str">
        <f>IF(E134="","",MAX($K$5:K133)+0.001)</f>
        <v/>
      </c>
    </row>
    <row r="135" spans="2:11" ht="25" customHeight="1">
      <c r="B135" s="50" t="str">
        <f>IF(K135="","","B"&amp;TEXT(ROUND(K135,3),"0.000"))</f>
        <v/>
      </c>
      <c r="C135" s="98" t="s">
        <v>745</v>
      </c>
      <c r="D135" s="87" t="s">
        <v>746</v>
      </c>
      <c r="E135" s="55"/>
      <c r="F135" s="90"/>
      <c r="G135" s="90"/>
      <c r="H135" s="90" t="str">
        <f t="shared" si="7"/>
        <v/>
      </c>
      <c r="K135" s="2" t="str">
        <f>IF(E135="","",MAX($K$5:K134)+0.001)</f>
        <v/>
      </c>
    </row>
    <row r="136" spans="2:11" ht="25" customHeight="1">
      <c r="B136" s="50" t="str">
        <f>IF(K136="","","B"&amp;TEXT(ROUND(K136,3),"0.000"))</f>
        <v>B16.049</v>
      </c>
      <c r="C136" s="55"/>
      <c r="D136" s="66" t="s">
        <v>747</v>
      </c>
      <c r="E136" s="55" t="s">
        <v>164</v>
      </c>
      <c r="F136" s="90">
        <v>70</v>
      </c>
      <c r="G136" s="171"/>
      <c r="H136" s="90" t="str">
        <f t="shared" si="7"/>
        <v/>
      </c>
      <c r="I136" s="130"/>
      <c r="K136" s="2">
        <f>IF(E136="","",MAX($K$5:K135)+0.001)</f>
        <v>16.04900000000006</v>
      </c>
    </row>
    <row r="137" spans="2:11" ht="25" customHeight="1">
      <c r="B137" s="50" t="str">
        <f>IF(K137="","","B"&amp;TEXT(ROUND(K137,3),"0.000"))</f>
        <v>B16.050</v>
      </c>
      <c r="C137" s="55"/>
      <c r="D137" s="66" t="s">
        <v>748</v>
      </c>
      <c r="E137" s="55" t="s">
        <v>164</v>
      </c>
      <c r="F137" s="90">
        <v>280</v>
      </c>
      <c r="G137" s="171"/>
      <c r="H137" s="90" t="str">
        <f t="shared" si="7"/>
        <v/>
      </c>
      <c r="I137" s="130"/>
      <c r="K137" s="2">
        <f>IF(E137="","",MAX($K$5:K136)+0.001)</f>
        <v>16.050000000000061</v>
      </c>
    </row>
    <row r="138" spans="2:11" ht="25" customHeight="1">
      <c r="B138" s="50" t="str">
        <f>IF(K138="","","B"&amp;TEXT(ROUND(K138,3),"0.000"))</f>
        <v/>
      </c>
      <c r="C138" s="55"/>
      <c r="D138" s="66"/>
      <c r="E138" s="55"/>
      <c r="F138" s="90"/>
      <c r="G138" s="90"/>
      <c r="H138" s="90" t="str">
        <f t="shared" si="7"/>
        <v/>
      </c>
      <c r="K138" s="2" t="str">
        <f>IF(E138="","",MAX($K$5:K137)+0.001)</f>
        <v/>
      </c>
    </row>
    <row r="139" spans="2:11" ht="25" customHeight="1">
      <c r="B139" s="50" t="str">
        <f t="shared" si="6"/>
        <v/>
      </c>
      <c r="C139" s="55"/>
      <c r="D139" s="89" t="s">
        <v>749</v>
      </c>
      <c r="E139" s="55"/>
      <c r="F139" s="90"/>
      <c r="G139" s="90"/>
      <c r="H139" s="90" t="str">
        <f t="shared" si="7"/>
        <v/>
      </c>
      <c r="K139" s="2" t="str">
        <f>IF(E139="","",MAX($K$5:K138)+0.001)</f>
        <v/>
      </c>
    </row>
    <row r="140" spans="2:11" ht="25" customHeight="1">
      <c r="B140" s="50" t="str">
        <f t="shared" si="6"/>
        <v>B16.051</v>
      </c>
      <c r="C140" s="55"/>
      <c r="D140" s="89" t="s">
        <v>750</v>
      </c>
      <c r="E140" s="55" t="s">
        <v>164</v>
      </c>
      <c r="F140" s="90">
        <v>35</v>
      </c>
      <c r="G140" s="171"/>
      <c r="H140" s="90" t="str">
        <f t="shared" si="7"/>
        <v/>
      </c>
      <c r="I140" s="130"/>
      <c r="K140" s="2">
        <f>IF(E140="","",MAX($K$5:K139)+0.001)</f>
        <v>16.051000000000062</v>
      </c>
    </row>
    <row r="141" spans="2:11" ht="25" customHeight="1">
      <c r="B141" s="50" t="str">
        <f t="shared" si="6"/>
        <v>B16.052</v>
      </c>
      <c r="C141" s="55"/>
      <c r="D141" s="66" t="s">
        <v>751</v>
      </c>
      <c r="E141" s="55" t="s">
        <v>164</v>
      </c>
      <c r="F141" s="90">
        <v>18</v>
      </c>
      <c r="G141" s="171"/>
      <c r="H141" s="90" t="str">
        <f t="shared" si="7"/>
        <v/>
      </c>
      <c r="I141" s="130"/>
      <c r="K141" s="2">
        <f>IF(E141="","",MAX($K$5:K140)+0.001)</f>
        <v>16.052000000000064</v>
      </c>
    </row>
    <row r="142" spans="2:11" ht="25" customHeight="1">
      <c r="B142" s="50" t="str">
        <f t="shared" si="6"/>
        <v>B16.053</v>
      </c>
      <c r="C142" s="55"/>
      <c r="D142" s="66" t="s">
        <v>752</v>
      </c>
      <c r="E142" s="55" t="s">
        <v>164</v>
      </c>
      <c r="F142" s="90">
        <v>12</v>
      </c>
      <c r="G142" s="171"/>
      <c r="H142" s="90" t="str">
        <f t="shared" si="7"/>
        <v/>
      </c>
      <c r="I142" s="130"/>
      <c r="K142" s="2">
        <f>IF(E142="","",MAX($K$5:K141)+0.001)</f>
        <v>16.053000000000065</v>
      </c>
    </row>
    <row r="143" spans="2:11" ht="30">
      <c r="B143" s="50" t="str">
        <f t="shared" si="6"/>
        <v>B16.054</v>
      </c>
      <c r="C143" s="55"/>
      <c r="D143" s="89" t="s">
        <v>753</v>
      </c>
      <c r="E143" s="55" t="s">
        <v>164</v>
      </c>
      <c r="F143" s="90">
        <v>50</v>
      </c>
      <c r="G143" s="171"/>
      <c r="H143" s="90" t="str">
        <f t="shared" si="7"/>
        <v/>
      </c>
      <c r="I143" s="130"/>
      <c r="K143" s="2">
        <f>IF(E143="","",MAX($K$5:K142)+0.001)</f>
        <v>16.054000000000066</v>
      </c>
    </row>
    <row r="144" spans="2:11" ht="25" customHeight="1">
      <c r="B144" s="50" t="str">
        <f t="shared" si="6"/>
        <v>B16.055</v>
      </c>
      <c r="C144" s="55"/>
      <c r="D144" s="89" t="s">
        <v>754</v>
      </c>
      <c r="E144" s="55" t="s">
        <v>164</v>
      </c>
      <c r="F144" s="90">
        <v>50</v>
      </c>
      <c r="G144" s="171"/>
      <c r="H144" s="90" t="str">
        <f t="shared" si="7"/>
        <v/>
      </c>
      <c r="I144" s="130"/>
      <c r="K144" s="2">
        <f>IF(E144="","",MAX($K$5:K143)+0.001)</f>
        <v>16.055000000000067</v>
      </c>
    </row>
    <row r="145" spans="2:11" ht="25" customHeight="1">
      <c r="B145" s="50" t="str">
        <f t="shared" si="6"/>
        <v/>
      </c>
      <c r="C145" s="55"/>
      <c r="D145" s="66"/>
      <c r="E145" s="55"/>
      <c r="F145" s="90"/>
      <c r="G145" s="90"/>
      <c r="H145" s="90" t="str">
        <f t="shared" si="7"/>
        <v/>
      </c>
      <c r="K145" s="2" t="str">
        <f>IF(E145="","",MAX($K$5:K144)+0.001)</f>
        <v/>
      </c>
    </row>
    <row r="146" spans="2:11" ht="25" customHeight="1">
      <c r="B146" s="50" t="str">
        <f t="shared" si="6"/>
        <v>B16.056</v>
      </c>
      <c r="C146" s="55" t="s">
        <v>755</v>
      </c>
      <c r="D146" s="87" t="s">
        <v>756</v>
      </c>
      <c r="E146" s="55" t="s">
        <v>164</v>
      </c>
      <c r="F146" s="90">
        <v>20</v>
      </c>
      <c r="G146" s="171"/>
      <c r="H146" s="90" t="str">
        <f t="shared" si="7"/>
        <v/>
      </c>
      <c r="I146" s="130"/>
      <c r="K146" s="2">
        <f>IF(E146="","",MAX($K$5:K145)+0.001)</f>
        <v>16.056000000000068</v>
      </c>
    </row>
    <row r="147" spans="2:11" ht="25" customHeight="1">
      <c r="B147" s="50" t="str">
        <f t="shared" si="6"/>
        <v/>
      </c>
      <c r="C147" s="55"/>
      <c r="D147" s="87"/>
      <c r="E147" s="55"/>
      <c r="F147" s="90"/>
      <c r="G147" s="90"/>
      <c r="H147" s="90" t="str">
        <f t="shared" si="7"/>
        <v/>
      </c>
      <c r="K147" s="2" t="str">
        <f>IF(E147="","",MAX($K$5:K146)+0.001)</f>
        <v/>
      </c>
    </row>
    <row r="148" spans="2:11" ht="25" customHeight="1">
      <c r="B148" s="50" t="str">
        <f t="shared" si="6"/>
        <v/>
      </c>
      <c r="C148" s="55" t="s">
        <v>312</v>
      </c>
      <c r="D148" s="87" t="s">
        <v>757</v>
      </c>
      <c r="E148" s="55"/>
      <c r="F148" s="90"/>
      <c r="G148" s="90"/>
      <c r="H148" s="90" t="str">
        <f t="shared" si="7"/>
        <v/>
      </c>
      <c r="K148" s="2" t="str">
        <f>IF(E148="","",MAX($K$5:K147)+0.001)</f>
        <v/>
      </c>
    </row>
    <row r="149" spans="2:11" ht="25" customHeight="1">
      <c r="B149" s="50" t="str">
        <f t="shared" si="6"/>
        <v/>
      </c>
      <c r="C149" s="55" t="s">
        <v>314</v>
      </c>
      <c r="D149" s="87" t="s">
        <v>758</v>
      </c>
      <c r="E149" s="55"/>
      <c r="F149" s="90"/>
      <c r="G149" s="90"/>
      <c r="H149" s="90" t="str">
        <f t="shared" si="7"/>
        <v/>
      </c>
      <c r="K149" s="2" t="str">
        <f>IF(E149="","",MAX($K$5:K148)+0.001)</f>
        <v/>
      </c>
    </row>
    <row r="150" spans="2:11" ht="25" customHeight="1">
      <c r="B150" s="50" t="str">
        <f t="shared" si="6"/>
        <v>B16.057</v>
      </c>
      <c r="C150" s="55" t="s">
        <v>759</v>
      </c>
      <c r="D150" s="66" t="s">
        <v>760</v>
      </c>
      <c r="E150" s="55" t="s">
        <v>164</v>
      </c>
      <c r="F150" s="90">
        <v>15</v>
      </c>
      <c r="G150" s="171"/>
      <c r="H150" s="90" t="str">
        <f t="shared" si="7"/>
        <v/>
      </c>
      <c r="I150" s="130"/>
      <c r="K150" s="2">
        <f>IF(E150="","",MAX($K$5:K149)+0.001)</f>
        <v>16.05700000000007</v>
      </c>
    </row>
    <row r="151" spans="2:11" ht="30">
      <c r="B151" s="50" t="str">
        <f t="shared" si="6"/>
        <v>B16.058</v>
      </c>
      <c r="C151" s="55" t="s">
        <v>761</v>
      </c>
      <c r="D151" s="66" t="s">
        <v>762</v>
      </c>
      <c r="E151" s="55" t="s">
        <v>164</v>
      </c>
      <c r="F151" s="90">
        <v>5</v>
      </c>
      <c r="G151" s="171"/>
      <c r="H151" s="90" t="str">
        <f t="shared" si="7"/>
        <v/>
      </c>
      <c r="I151" s="130"/>
      <c r="K151" s="2">
        <f>IF(E151="","",MAX($K$5:K150)+0.001)</f>
        <v>16.058000000000071</v>
      </c>
    </row>
    <row r="152" spans="2:11" ht="25" customHeight="1">
      <c r="B152" s="50" t="str">
        <f t="shared" si="6"/>
        <v/>
      </c>
      <c r="C152" s="55"/>
      <c r="D152" s="66"/>
      <c r="E152" s="55"/>
      <c r="F152" s="90"/>
      <c r="G152" s="90"/>
      <c r="H152" s="90" t="str">
        <f t="shared" si="7"/>
        <v/>
      </c>
      <c r="K152" s="2" t="str">
        <f>IF(E152="","",MAX($K$5:K151)+0.001)</f>
        <v/>
      </c>
    </row>
    <row r="153" spans="2:11" ht="25" customHeight="1">
      <c r="B153" s="50" t="str">
        <f t="shared" si="6"/>
        <v>B16.059</v>
      </c>
      <c r="C153" s="55" t="s">
        <v>763</v>
      </c>
      <c r="D153" s="87" t="s">
        <v>764</v>
      </c>
      <c r="E153" s="55" t="s">
        <v>164</v>
      </c>
      <c r="F153" s="90">
        <v>20</v>
      </c>
      <c r="G153" s="171"/>
      <c r="H153" s="90" t="str">
        <f t="shared" si="7"/>
        <v/>
      </c>
      <c r="I153" s="130"/>
      <c r="K153" s="2">
        <f>IF(E153="","",MAX($K$5:K152)+0.001)</f>
        <v>16.059000000000072</v>
      </c>
    </row>
    <row r="154" spans="2:11" ht="25" customHeight="1">
      <c r="B154" s="50" t="str">
        <f t="shared" si="6"/>
        <v/>
      </c>
      <c r="C154" s="55"/>
      <c r="D154" s="87"/>
      <c r="E154" s="55"/>
      <c r="F154" s="90"/>
      <c r="G154" s="90"/>
      <c r="H154" s="90" t="str">
        <f t="shared" si="7"/>
        <v/>
      </c>
      <c r="K154" s="2" t="str">
        <f>IF(E154="","",MAX($K$5:K153)+0.001)</f>
        <v/>
      </c>
    </row>
    <row r="155" spans="2:11" ht="25" customHeight="1">
      <c r="B155" s="50" t="str">
        <f t="shared" si="6"/>
        <v/>
      </c>
      <c r="C155" s="55"/>
      <c r="D155" s="87" t="s">
        <v>765</v>
      </c>
      <c r="E155" s="55"/>
      <c r="F155" s="90"/>
      <c r="G155" s="90"/>
      <c r="H155" s="90" t="str">
        <f t="shared" si="7"/>
        <v/>
      </c>
      <c r="K155" s="2" t="str">
        <f>IF(E155="","",MAX($K$5:K154)+0.001)</f>
        <v/>
      </c>
    </row>
    <row r="156" spans="2:11" ht="25" customHeight="1">
      <c r="B156" s="50" t="str">
        <f t="shared" si="6"/>
        <v/>
      </c>
      <c r="C156" s="55"/>
      <c r="D156" s="87" t="s">
        <v>767</v>
      </c>
      <c r="E156" s="55"/>
      <c r="F156" s="90"/>
      <c r="G156" s="90"/>
      <c r="H156" s="90" t="str">
        <f t="shared" si="7"/>
        <v/>
      </c>
      <c r="K156" s="2" t="str">
        <f>IF(E156="","",MAX($K$5:K155)+0.001)</f>
        <v/>
      </c>
    </row>
    <row r="157" spans="2:11" ht="25" customHeight="1">
      <c r="B157" s="50" t="str">
        <f t="shared" si="6"/>
        <v>B16.060</v>
      </c>
      <c r="C157" s="55"/>
      <c r="D157" s="66" t="s">
        <v>768</v>
      </c>
      <c r="E157" s="55" t="s">
        <v>187</v>
      </c>
      <c r="F157" s="90">
        <v>30</v>
      </c>
      <c r="G157" s="171"/>
      <c r="H157" s="90" t="str">
        <f t="shared" si="7"/>
        <v/>
      </c>
      <c r="I157" s="130"/>
      <c r="K157" s="2">
        <f>IF(E157="","",MAX($K$5:K156)+0.001)</f>
        <v>16.060000000000073</v>
      </c>
    </row>
    <row r="158" spans="2:11" ht="25" customHeight="1">
      <c r="B158" s="50" t="str">
        <f t="shared" si="6"/>
        <v/>
      </c>
      <c r="C158" s="55"/>
      <c r="D158" s="66"/>
      <c r="E158" s="55"/>
      <c r="F158" s="90"/>
      <c r="G158" s="90"/>
      <c r="H158" s="90" t="str">
        <f t="shared" si="7"/>
        <v/>
      </c>
      <c r="K158" s="2" t="str">
        <f>IF(E158="","",MAX($K$5:K157)+0.001)</f>
        <v/>
      </c>
    </row>
    <row r="159" spans="2:11" ht="25" customHeight="1">
      <c r="B159" s="50" t="str">
        <f t="shared" si="6"/>
        <v/>
      </c>
      <c r="C159" s="98"/>
      <c r="D159" s="97" t="s">
        <v>295</v>
      </c>
      <c r="E159" s="101"/>
      <c r="F159" s="90"/>
      <c r="G159" s="90"/>
      <c r="H159" s="90" t="str">
        <f t="shared" si="7"/>
        <v/>
      </c>
      <c r="K159" s="2" t="str">
        <f>IF(E159="","",MAX($K$5:K158)+0.001)</f>
        <v/>
      </c>
    </row>
    <row r="160" spans="2:11" ht="30">
      <c r="B160" s="50" t="str">
        <f t="shared" si="6"/>
        <v/>
      </c>
      <c r="C160" s="98" t="s">
        <v>735</v>
      </c>
      <c r="D160" s="87" t="s">
        <v>635</v>
      </c>
      <c r="E160" s="55"/>
      <c r="F160" s="90"/>
      <c r="G160" s="90"/>
      <c r="H160" s="90" t="str">
        <f t="shared" si="7"/>
        <v/>
      </c>
      <c r="K160" s="2" t="str">
        <f>IF(E160="","",MAX($K$5:K159)+0.001)</f>
        <v/>
      </c>
    </row>
    <row r="161" spans="2:11" ht="25" customHeight="1">
      <c r="B161" s="50" t="str">
        <f t="shared" si="6"/>
        <v/>
      </c>
      <c r="C161" s="55" t="s">
        <v>15</v>
      </c>
      <c r="D161" s="87" t="s">
        <v>636</v>
      </c>
      <c r="E161" s="55"/>
      <c r="F161" s="90"/>
      <c r="G161" s="90"/>
      <c r="H161" s="90" t="str">
        <f t="shared" si="7"/>
        <v/>
      </c>
      <c r="K161" s="2" t="str">
        <f>IF(E161="","",MAX($K$5:K160)+0.001)</f>
        <v/>
      </c>
    </row>
    <row r="162" spans="2:11" ht="30">
      <c r="B162" s="50" t="str">
        <f t="shared" si="6"/>
        <v/>
      </c>
      <c r="C162" s="55" t="s">
        <v>637</v>
      </c>
      <c r="D162" s="87" t="s">
        <v>638</v>
      </c>
      <c r="E162" s="55"/>
      <c r="F162" s="90"/>
      <c r="G162" s="90"/>
      <c r="H162" s="90" t="str">
        <f t="shared" si="7"/>
        <v/>
      </c>
      <c r="K162" s="2" t="str">
        <f>IF(E162="","",MAX($K$5:K161)+0.001)</f>
        <v/>
      </c>
    </row>
    <row r="163" spans="2:11" ht="30">
      <c r="B163" s="50" t="str">
        <f t="shared" si="6"/>
        <v/>
      </c>
      <c r="C163" s="55"/>
      <c r="D163" s="87" t="s">
        <v>742</v>
      </c>
      <c r="E163" s="55"/>
      <c r="F163" s="90"/>
      <c r="G163" s="90"/>
      <c r="H163" s="90" t="str">
        <f t="shared" si="7"/>
        <v/>
      </c>
      <c r="K163" s="2" t="str">
        <f>IF(E163="","",MAX($K$5:K162)+0.001)</f>
        <v/>
      </c>
    </row>
    <row r="164" spans="2:11" ht="25" customHeight="1">
      <c r="B164" s="50" t="str">
        <f t="shared" si="6"/>
        <v>B16.061</v>
      </c>
      <c r="C164" s="55"/>
      <c r="D164" s="66" t="s">
        <v>945</v>
      </c>
      <c r="E164" s="55" t="s">
        <v>200</v>
      </c>
      <c r="F164" s="90">
        <v>70</v>
      </c>
      <c r="G164" s="171"/>
      <c r="H164" s="90" t="str">
        <f t="shared" si="7"/>
        <v/>
      </c>
      <c r="I164" s="130"/>
      <c r="K164" s="2">
        <f>IF(E164="","",MAX($K$5:K163)+0.001)</f>
        <v>16.061000000000075</v>
      </c>
    </row>
    <row r="165" spans="2:11" ht="25" customHeight="1">
      <c r="B165" s="50" t="str">
        <f t="shared" si="6"/>
        <v>B16.062</v>
      </c>
      <c r="C165" s="55"/>
      <c r="D165" s="66" t="s">
        <v>641</v>
      </c>
      <c r="E165" s="55" t="s">
        <v>200</v>
      </c>
      <c r="F165" s="90">
        <v>400</v>
      </c>
      <c r="G165" s="171"/>
      <c r="H165" s="90" t="str">
        <f t="shared" si="7"/>
        <v/>
      </c>
      <c r="I165" s="130"/>
      <c r="K165" s="2">
        <f>IF(E165="","",MAX($K$5:K164)+0.001)</f>
        <v>16.062000000000076</v>
      </c>
    </row>
    <row r="166" spans="2:11" ht="25" customHeight="1">
      <c r="B166" s="50" t="str">
        <f t="shared" si="6"/>
        <v>B16.063</v>
      </c>
      <c r="C166" s="55"/>
      <c r="D166" s="66" t="s">
        <v>736</v>
      </c>
      <c r="E166" s="55" t="s">
        <v>200</v>
      </c>
      <c r="F166" s="90">
        <v>20</v>
      </c>
      <c r="G166" s="171"/>
      <c r="H166" s="90" t="str">
        <f t="shared" si="7"/>
        <v/>
      </c>
      <c r="I166" s="130"/>
      <c r="K166" s="2">
        <f>IF(E166="","",MAX($K$5:K165)+0.001)</f>
        <v>16.063000000000077</v>
      </c>
    </row>
    <row r="167" spans="2:11" ht="25" customHeight="1">
      <c r="B167" s="50"/>
      <c r="C167" s="55"/>
      <c r="D167" s="66"/>
      <c r="E167" s="55"/>
      <c r="F167" s="90"/>
      <c r="G167" s="171"/>
      <c r="H167" s="90" t="str">
        <f t="shared" si="7"/>
        <v/>
      </c>
      <c r="I167" s="130"/>
      <c r="K167" s="2" t="str">
        <f>IF(E167="","",MAX($K$5:K166)+0.001)</f>
        <v/>
      </c>
    </row>
    <row r="168" spans="2:11" ht="30">
      <c r="B168" s="50" t="str">
        <f>IF(K168="","","B"&amp;TEXT(ROUND(K168,3),"0.000"))</f>
        <v/>
      </c>
      <c r="C168" s="55"/>
      <c r="D168" s="87" t="s">
        <v>743</v>
      </c>
      <c r="E168" s="55"/>
      <c r="F168" s="90"/>
      <c r="G168" s="90"/>
      <c r="H168" s="90" t="str">
        <f t="shared" si="7"/>
        <v/>
      </c>
      <c r="K168" s="2" t="str">
        <f>IF(E168="","",MAX($K$5:K167)+0.001)</f>
        <v/>
      </c>
    </row>
    <row r="169" spans="2:11" ht="25" customHeight="1">
      <c r="B169" s="50" t="str">
        <f>IF(K169="","","B"&amp;TEXT(ROUND(K169,3),"0.000"))</f>
        <v>B16.064</v>
      </c>
      <c r="C169" s="55"/>
      <c r="D169" s="66" t="s">
        <v>945</v>
      </c>
      <c r="E169" s="55" t="s">
        <v>200</v>
      </c>
      <c r="F169" s="90">
        <v>124</v>
      </c>
      <c r="G169" s="171"/>
      <c r="H169" s="90" t="str">
        <f t="shared" si="7"/>
        <v/>
      </c>
      <c r="I169" s="130"/>
      <c r="K169" s="2">
        <f>IF(E169="","",MAX($K$5:K168)+0.001)</f>
        <v>16.064000000000078</v>
      </c>
    </row>
    <row r="170" spans="2:11" ht="25" customHeight="1">
      <c r="B170" s="50" t="str">
        <f>IF(K170="","","B"&amp;TEXT(ROUND(K170,3),"0.000"))</f>
        <v>B16.065</v>
      </c>
      <c r="C170" s="55"/>
      <c r="D170" s="66" t="s">
        <v>641</v>
      </c>
      <c r="E170" s="55" t="s">
        <v>200</v>
      </c>
      <c r="F170" s="90">
        <v>327</v>
      </c>
      <c r="G170" s="171"/>
      <c r="H170" s="90" t="str">
        <f t="shared" si="7"/>
        <v/>
      </c>
      <c r="I170" s="130"/>
      <c r="K170" s="2">
        <f>IF(E170="","",MAX($K$5:K169)+0.001)</f>
        <v>16.065000000000079</v>
      </c>
    </row>
    <row r="171" spans="2:11" ht="25" customHeight="1">
      <c r="B171" s="50"/>
      <c r="C171" s="55"/>
      <c r="D171" s="66"/>
      <c r="E171" s="55"/>
      <c r="F171" s="90"/>
      <c r="G171" s="171"/>
      <c r="H171" s="90"/>
      <c r="I171" s="130"/>
      <c r="K171" s="2" t="str">
        <f>IF(E171="","",MAX($K$5:K170)+0.001)</f>
        <v/>
      </c>
    </row>
    <row r="172" spans="2:11" ht="25" customHeight="1">
      <c r="B172" s="50"/>
      <c r="C172" s="55"/>
      <c r="D172" s="66"/>
      <c r="E172" s="55"/>
      <c r="F172" s="90"/>
      <c r="G172" s="171"/>
      <c r="H172" s="90"/>
      <c r="I172" s="130"/>
      <c r="K172" s="2" t="str">
        <f>IF(E172="","",MAX($K$5:K171)+0.001)</f>
        <v/>
      </c>
    </row>
    <row r="173" spans="2:11" ht="25" customHeight="1">
      <c r="B173" s="50"/>
      <c r="C173" s="55"/>
      <c r="D173" s="66"/>
      <c r="E173" s="55"/>
      <c r="F173" s="90"/>
      <c r="G173" s="171"/>
      <c r="H173" s="90"/>
      <c r="I173" s="130"/>
      <c r="K173" s="2" t="str">
        <f>IF(E173="","",MAX($K$5:K172)+0.001)</f>
        <v/>
      </c>
    </row>
    <row r="174" spans="2:11" ht="10" customHeight="1">
      <c r="B174" s="50" t="str">
        <f t="shared" si="6"/>
        <v/>
      </c>
      <c r="C174" s="55"/>
      <c r="D174" s="66"/>
      <c r="E174" s="55"/>
      <c r="F174" s="90"/>
      <c r="G174" s="90"/>
      <c r="H174" s="90" t="str">
        <f t="shared" si="7"/>
        <v/>
      </c>
      <c r="K174" s="2" t="str">
        <f>IF(E174="","",MAX($K$5:K173)+0.001)</f>
        <v/>
      </c>
    </row>
    <row r="175" spans="2:11" ht="25" customHeight="1">
      <c r="B175" s="368" t="s">
        <v>62</v>
      </c>
      <c r="C175" s="369"/>
      <c r="D175" s="368"/>
      <c r="E175" s="368"/>
      <c r="F175" s="368"/>
      <c r="G175" s="368"/>
      <c r="H175" s="95">
        <f>SUM(H133:H174)</f>
        <v>0</v>
      </c>
      <c r="I175" s="115"/>
      <c r="K175" s="2" t="str">
        <f>IF(E175="","",MAX($K$5:K174)+0.001)</f>
        <v/>
      </c>
    </row>
    <row r="176" spans="2:11" ht="25" customHeight="1">
      <c r="B176" s="45" t="s">
        <v>226</v>
      </c>
      <c r="C176" s="45" t="s">
        <v>2</v>
      </c>
      <c r="D176" s="45" t="s">
        <v>3</v>
      </c>
      <c r="E176" s="46" t="s">
        <v>4</v>
      </c>
      <c r="F176" s="95" t="s">
        <v>5</v>
      </c>
      <c r="G176" s="47" t="s">
        <v>6</v>
      </c>
      <c r="H176" s="47" t="s">
        <v>7</v>
      </c>
      <c r="I176" s="49"/>
      <c r="K176" s="2"/>
    </row>
    <row r="177" spans="2:11" ht="25" customHeight="1">
      <c r="B177" s="368" t="s">
        <v>64</v>
      </c>
      <c r="C177" s="369"/>
      <c r="D177" s="368"/>
      <c r="E177" s="368"/>
      <c r="F177" s="368"/>
      <c r="G177" s="368"/>
      <c r="H177" s="47">
        <f>H175</f>
        <v>0</v>
      </c>
      <c r="I177" s="116"/>
      <c r="K177" s="2" t="str">
        <f>IF(E177="","",MAX($K$5:K176)+0.001)</f>
        <v/>
      </c>
    </row>
    <row r="178" spans="2:11" ht="25" customHeight="1">
      <c r="B178" s="50" t="str">
        <f t="shared" ref="B178:B213" si="8">IF(K178="","","B"&amp;TEXT(ROUND(K178,3),"0.000"))</f>
        <v/>
      </c>
      <c r="C178" s="55"/>
      <c r="D178" s="66"/>
      <c r="E178" s="55"/>
      <c r="F178" s="90"/>
      <c r="G178" s="90"/>
      <c r="H178" s="90" t="str">
        <f t="shared" ref="H178:H218" si="9">IF($F178="-","Rate Only",IF($G178="","",ROUNDUP($F178*$G178,2)))</f>
        <v/>
      </c>
      <c r="K178" s="2" t="str">
        <f>IF(E178="","",MAX($K$5:K177)+0.001)</f>
        <v/>
      </c>
    </row>
    <row r="179" spans="2:11" ht="25" customHeight="1">
      <c r="B179" s="50" t="str">
        <f>IF(K179="","","B"&amp;TEXT(ROUND(K179,3),"0.000"))</f>
        <v>B16.066</v>
      </c>
      <c r="C179" s="55"/>
      <c r="D179" s="66" t="s">
        <v>736</v>
      </c>
      <c r="E179" s="55" t="s">
        <v>200</v>
      </c>
      <c r="F179" s="90">
        <v>150</v>
      </c>
      <c r="G179" s="171"/>
      <c r="H179" s="90" t="str">
        <f t="shared" si="9"/>
        <v/>
      </c>
      <c r="I179" s="130"/>
      <c r="K179" s="2">
        <f>IF(E179="","",MAX($K$5:K178)+0.001)</f>
        <v>16.066000000000081</v>
      </c>
    </row>
    <row r="180" spans="2:11" ht="25" customHeight="1">
      <c r="B180" s="50" t="str">
        <f>IF(K180="","","B"&amp;TEXT(ROUND(K180,3),"0.000"))</f>
        <v>B16.067</v>
      </c>
      <c r="C180" s="55"/>
      <c r="D180" s="66" t="s">
        <v>737</v>
      </c>
      <c r="E180" s="55" t="s">
        <v>200</v>
      </c>
      <c r="F180" s="90">
        <v>45</v>
      </c>
      <c r="G180" s="171"/>
      <c r="H180" s="90" t="str">
        <f t="shared" si="9"/>
        <v/>
      </c>
      <c r="I180" s="130"/>
      <c r="K180" s="2">
        <f>IF(E180="","",MAX($K$5:K179)+0.001)</f>
        <v>16.067000000000082</v>
      </c>
    </row>
    <row r="181" spans="2:11" ht="25" customHeight="1">
      <c r="B181" s="50" t="str">
        <f>IF(K181="","","B"&amp;TEXT(ROUND(K181,3),"0.000"))</f>
        <v>B16.068</v>
      </c>
      <c r="C181" s="55"/>
      <c r="D181" s="66" t="s">
        <v>738</v>
      </c>
      <c r="E181" s="55" t="s">
        <v>200</v>
      </c>
      <c r="F181" s="90">
        <v>33</v>
      </c>
      <c r="G181" s="171"/>
      <c r="H181" s="90" t="str">
        <f t="shared" si="9"/>
        <v/>
      </c>
      <c r="I181" s="130"/>
      <c r="K181" s="2">
        <f>IF(E181="","",MAX($K$5:K180)+0.001)</f>
        <v>16.068000000000083</v>
      </c>
    </row>
    <row r="182" spans="2:11" ht="25" customHeight="1">
      <c r="B182" s="50" t="str">
        <f>IF(K182="","","B"&amp;TEXT(ROUND(K182,3),"0.000"))</f>
        <v>B16.069</v>
      </c>
      <c r="C182" s="55"/>
      <c r="D182" s="66" t="s">
        <v>739</v>
      </c>
      <c r="E182" s="55" t="s">
        <v>200</v>
      </c>
      <c r="F182" s="90">
        <v>26</v>
      </c>
      <c r="G182" s="171"/>
      <c r="H182" s="90" t="str">
        <f t="shared" si="9"/>
        <v/>
      </c>
      <c r="I182" s="130"/>
      <c r="K182" s="2">
        <f>IF(E182="","",MAX($K$5:K181)+0.001)</f>
        <v>16.069000000000084</v>
      </c>
    </row>
    <row r="183" spans="2:11" ht="25" customHeight="1">
      <c r="B183" s="50" t="str">
        <f>IF(K183="","","B"&amp;TEXT(ROUND(K183,3),"0.000"))</f>
        <v/>
      </c>
      <c r="C183" s="55"/>
      <c r="D183" s="66"/>
      <c r="E183" s="55"/>
      <c r="F183" s="90"/>
      <c r="G183" s="90"/>
      <c r="H183" s="90" t="str">
        <f t="shared" si="9"/>
        <v/>
      </c>
      <c r="K183" s="2" t="str">
        <f>IF(E183="","",MAX($K$5:K182)+0.001)</f>
        <v/>
      </c>
    </row>
    <row r="184" spans="2:11" ht="25" customHeight="1">
      <c r="B184" s="50" t="str">
        <f t="shared" si="8"/>
        <v/>
      </c>
      <c r="C184" s="98" t="s">
        <v>745</v>
      </c>
      <c r="D184" s="87" t="s">
        <v>746</v>
      </c>
      <c r="E184" s="55"/>
      <c r="F184" s="90"/>
      <c r="G184" s="90"/>
      <c r="H184" s="90" t="str">
        <f t="shared" si="9"/>
        <v/>
      </c>
      <c r="K184" s="2" t="str">
        <f>IF(E184="","",MAX($K$5:K183)+0.001)</f>
        <v/>
      </c>
    </row>
    <row r="185" spans="2:11" ht="25" customHeight="1">
      <c r="B185" s="50" t="str">
        <f t="shared" si="8"/>
        <v>B16.070</v>
      </c>
      <c r="C185" s="55"/>
      <c r="D185" s="66" t="s">
        <v>747</v>
      </c>
      <c r="E185" s="55" t="s">
        <v>164</v>
      </c>
      <c r="F185" s="90">
        <v>220</v>
      </c>
      <c r="G185" s="171"/>
      <c r="H185" s="90" t="str">
        <f t="shared" si="9"/>
        <v/>
      </c>
      <c r="I185" s="130"/>
      <c r="K185" s="2">
        <f>IF(E185="","",MAX($K$5:K184)+0.001)</f>
        <v>16.070000000000086</v>
      </c>
    </row>
    <row r="186" spans="2:11" ht="25" customHeight="1">
      <c r="B186" s="50" t="str">
        <f t="shared" si="8"/>
        <v>B16.071</v>
      </c>
      <c r="C186" s="55"/>
      <c r="D186" s="66" t="s">
        <v>748</v>
      </c>
      <c r="E186" s="55" t="s">
        <v>164</v>
      </c>
      <c r="F186" s="90">
        <v>880</v>
      </c>
      <c r="G186" s="171"/>
      <c r="H186" s="90" t="str">
        <f t="shared" si="9"/>
        <v/>
      </c>
      <c r="I186" s="130"/>
      <c r="K186" s="2">
        <f>IF(E186="","",MAX($K$5:K185)+0.001)</f>
        <v>16.071000000000087</v>
      </c>
    </row>
    <row r="187" spans="2:11" ht="25" customHeight="1">
      <c r="B187" s="50" t="str">
        <f t="shared" si="8"/>
        <v/>
      </c>
      <c r="C187" s="55"/>
      <c r="D187" s="89" t="s">
        <v>749</v>
      </c>
      <c r="E187" s="55"/>
      <c r="F187" s="90"/>
      <c r="G187" s="90"/>
      <c r="H187" s="90" t="str">
        <f t="shared" si="9"/>
        <v/>
      </c>
      <c r="K187" s="2" t="str">
        <f>IF(E187="","",MAX($K$5:K186)+0.001)</f>
        <v/>
      </c>
    </row>
    <row r="188" spans="2:11" ht="25" customHeight="1">
      <c r="B188" s="50" t="str">
        <f t="shared" si="8"/>
        <v>B16.072</v>
      </c>
      <c r="C188" s="55"/>
      <c r="D188" s="89" t="s">
        <v>750</v>
      </c>
      <c r="E188" s="55" t="s">
        <v>164</v>
      </c>
      <c r="F188" s="90">
        <v>250</v>
      </c>
      <c r="G188" s="171"/>
      <c r="H188" s="90" t="str">
        <f t="shared" si="9"/>
        <v/>
      </c>
      <c r="I188" s="130"/>
      <c r="K188" s="2">
        <f>IF(E188="","",MAX($K$5:K187)+0.001)</f>
        <v>16.072000000000088</v>
      </c>
    </row>
    <row r="189" spans="2:11" ht="25" customHeight="1">
      <c r="B189" s="50" t="str">
        <f t="shared" si="8"/>
        <v>B16.073</v>
      </c>
      <c r="C189" s="55"/>
      <c r="D189" s="66" t="s">
        <v>751</v>
      </c>
      <c r="E189" s="55" t="s">
        <v>164</v>
      </c>
      <c r="F189" s="90">
        <v>150</v>
      </c>
      <c r="G189" s="171"/>
      <c r="H189" s="90" t="str">
        <f t="shared" si="9"/>
        <v/>
      </c>
      <c r="I189" s="130"/>
      <c r="K189" s="2">
        <f>IF(E189="","",MAX($K$5:K188)+0.001)</f>
        <v>16.073000000000089</v>
      </c>
    </row>
    <row r="190" spans="2:11" ht="25" customHeight="1">
      <c r="B190" s="50" t="str">
        <f t="shared" si="8"/>
        <v>B16.074</v>
      </c>
      <c r="C190" s="55"/>
      <c r="D190" s="66" t="s">
        <v>752</v>
      </c>
      <c r="E190" s="55" t="s">
        <v>164</v>
      </c>
      <c r="F190" s="90">
        <v>100</v>
      </c>
      <c r="G190" s="171"/>
      <c r="H190" s="90" t="str">
        <f t="shared" si="9"/>
        <v/>
      </c>
      <c r="I190" s="130"/>
      <c r="K190" s="2">
        <f>IF(E190="","",MAX($K$5:K189)+0.001)</f>
        <v>16.07400000000009</v>
      </c>
    </row>
    <row r="191" spans="2:11" ht="25" customHeight="1">
      <c r="B191" s="50" t="str">
        <f t="shared" si="8"/>
        <v>B16.075</v>
      </c>
      <c r="C191" s="55"/>
      <c r="D191" s="89" t="s">
        <v>753</v>
      </c>
      <c r="E191" s="55" t="s">
        <v>164</v>
      </c>
      <c r="F191" s="90">
        <v>80</v>
      </c>
      <c r="G191" s="171"/>
      <c r="H191" s="90" t="str">
        <f t="shared" si="9"/>
        <v/>
      </c>
      <c r="I191" s="130"/>
      <c r="K191" s="2">
        <f>IF(E191="","",MAX($K$5:K190)+0.001)</f>
        <v>16.075000000000092</v>
      </c>
    </row>
    <row r="192" spans="2:11" ht="25" customHeight="1">
      <c r="B192" s="50" t="str">
        <f t="shared" si="8"/>
        <v>B16.076</v>
      </c>
      <c r="C192" s="55"/>
      <c r="D192" s="89" t="s">
        <v>754</v>
      </c>
      <c r="E192" s="55" t="s">
        <v>164</v>
      </c>
      <c r="F192" s="90">
        <v>100</v>
      </c>
      <c r="G192" s="171"/>
      <c r="H192" s="90" t="str">
        <f t="shared" si="9"/>
        <v/>
      </c>
      <c r="I192" s="130"/>
      <c r="K192" s="2">
        <f>IF(E192="","",MAX($K$5:K191)+0.001)</f>
        <v>16.076000000000093</v>
      </c>
    </row>
    <row r="193" spans="2:11" ht="25" customHeight="1">
      <c r="B193" s="50" t="str">
        <f t="shared" si="8"/>
        <v/>
      </c>
      <c r="C193" s="55"/>
      <c r="D193" s="66"/>
      <c r="E193" s="55"/>
      <c r="F193" s="90"/>
      <c r="G193" s="90"/>
      <c r="H193" s="90" t="str">
        <f t="shared" si="9"/>
        <v/>
      </c>
      <c r="K193" s="2" t="str">
        <f>IF(E193="","",MAX($K$5:K192)+0.001)</f>
        <v/>
      </c>
    </row>
    <row r="194" spans="2:11" ht="30">
      <c r="B194" s="50" t="str">
        <f t="shared" si="8"/>
        <v>B16.077</v>
      </c>
      <c r="C194" s="55" t="s">
        <v>755</v>
      </c>
      <c r="D194" s="87" t="s">
        <v>756</v>
      </c>
      <c r="E194" s="55" t="s">
        <v>164</v>
      </c>
      <c r="F194" s="90">
        <v>150</v>
      </c>
      <c r="G194" s="171"/>
      <c r="H194" s="90" t="str">
        <f t="shared" si="9"/>
        <v/>
      </c>
      <c r="I194" s="130"/>
      <c r="K194" s="2">
        <f>IF(E194="","",MAX($K$5:K193)+0.001)</f>
        <v>16.077000000000094</v>
      </c>
    </row>
    <row r="195" spans="2:11" ht="25" customHeight="1">
      <c r="B195" s="50" t="str">
        <f t="shared" si="8"/>
        <v/>
      </c>
      <c r="C195" s="55"/>
      <c r="D195" s="87"/>
      <c r="E195" s="55"/>
      <c r="F195" s="90"/>
      <c r="G195" s="90"/>
      <c r="H195" s="90" t="str">
        <f t="shared" si="9"/>
        <v/>
      </c>
      <c r="K195" s="2" t="str">
        <f>IF(E195="","",MAX($K$5:K194)+0.001)</f>
        <v/>
      </c>
    </row>
    <row r="196" spans="2:11" ht="25" customHeight="1">
      <c r="B196" s="50" t="str">
        <f t="shared" si="8"/>
        <v/>
      </c>
      <c r="C196" s="55" t="s">
        <v>312</v>
      </c>
      <c r="D196" s="87" t="s">
        <v>757</v>
      </c>
      <c r="E196" s="55"/>
      <c r="F196" s="90"/>
      <c r="G196" s="90"/>
      <c r="H196" s="90" t="str">
        <f t="shared" si="9"/>
        <v/>
      </c>
      <c r="K196" s="2" t="str">
        <f>IF(E196="","",MAX($K$5:K195)+0.001)</f>
        <v/>
      </c>
    </row>
    <row r="197" spans="2:11" ht="25" customHeight="1">
      <c r="B197" s="50" t="str">
        <f t="shared" si="8"/>
        <v/>
      </c>
      <c r="C197" s="55" t="s">
        <v>314</v>
      </c>
      <c r="D197" s="87" t="s">
        <v>758</v>
      </c>
      <c r="E197" s="55"/>
      <c r="F197" s="90"/>
      <c r="G197" s="90"/>
      <c r="H197" s="90" t="str">
        <f t="shared" si="9"/>
        <v/>
      </c>
      <c r="K197" s="2" t="str">
        <f>IF(E197="","",MAX($K$5:K196)+0.001)</f>
        <v/>
      </c>
    </row>
    <row r="198" spans="2:11" ht="25" customHeight="1">
      <c r="B198" s="50" t="str">
        <f t="shared" si="8"/>
        <v>B16.078</v>
      </c>
      <c r="C198" s="55" t="s">
        <v>759</v>
      </c>
      <c r="D198" s="66" t="s">
        <v>760</v>
      </c>
      <c r="E198" s="55" t="s">
        <v>164</v>
      </c>
      <c r="F198" s="90">
        <v>75</v>
      </c>
      <c r="G198" s="171"/>
      <c r="H198" s="90" t="str">
        <f t="shared" si="9"/>
        <v/>
      </c>
      <c r="I198" s="130"/>
      <c r="K198" s="2">
        <f>IF(E198="","",MAX($K$5:K197)+0.001)</f>
        <v>16.078000000000095</v>
      </c>
    </row>
    <row r="199" spans="2:11" ht="30">
      <c r="B199" s="50" t="str">
        <f t="shared" si="8"/>
        <v>B16.079</v>
      </c>
      <c r="C199" s="55" t="s">
        <v>761</v>
      </c>
      <c r="D199" s="66" t="s">
        <v>762</v>
      </c>
      <c r="E199" s="55" t="s">
        <v>164</v>
      </c>
      <c r="F199" s="90">
        <v>75</v>
      </c>
      <c r="G199" s="171"/>
      <c r="H199" s="90" t="str">
        <f t="shared" si="9"/>
        <v/>
      </c>
      <c r="I199" s="130"/>
      <c r="K199" s="2">
        <f>IF(E199="","",MAX($K$5:K198)+0.001)</f>
        <v>16.079000000000097</v>
      </c>
    </row>
    <row r="200" spans="2:11" ht="25" customHeight="1">
      <c r="B200" s="50" t="str">
        <f t="shared" si="8"/>
        <v/>
      </c>
      <c r="C200" s="55"/>
      <c r="D200" s="66"/>
      <c r="E200" s="55"/>
      <c r="F200" s="90"/>
      <c r="G200" s="90"/>
      <c r="H200" s="90" t="str">
        <f t="shared" si="9"/>
        <v/>
      </c>
      <c r="K200" s="2" t="str">
        <f>IF(E200="","",MAX($K$5:K199)+0.001)</f>
        <v/>
      </c>
    </row>
    <row r="201" spans="2:11" ht="25" customHeight="1">
      <c r="B201" s="50" t="str">
        <f t="shared" si="8"/>
        <v>B16.080</v>
      </c>
      <c r="C201" s="55" t="s">
        <v>763</v>
      </c>
      <c r="D201" s="87" t="s">
        <v>764</v>
      </c>
      <c r="E201" s="55" t="s">
        <v>164</v>
      </c>
      <c r="F201" s="90">
        <v>80</v>
      </c>
      <c r="G201" s="171"/>
      <c r="H201" s="90" t="str">
        <f t="shared" si="9"/>
        <v/>
      </c>
      <c r="I201" s="130"/>
      <c r="K201" s="2">
        <f>IF(E201="","",MAX($K$5:K200)+0.001)</f>
        <v>16.080000000000098</v>
      </c>
    </row>
    <row r="202" spans="2:11" ht="25" customHeight="1">
      <c r="B202" s="50" t="str">
        <f t="shared" si="8"/>
        <v/>
      </c>
      <c r="C202" s="55"/>
      <c r="D202" s="87"/>
      <c r="E202" s="55"/>
      <c r="F202" s="90"/>
      <c r="G202" s="90"/>
      <c r="H202" s="90" t="str">
        <f t="shared" si="9"/>
        <v/>
      </c>
      <c r="K202" s="2" t="str">
        <f>IF(E202="","",MAX($K$5:K201)+0.001)</f>
        <v/>
      </c>
    </row>
    <row r="203" spans="2:11" ht="25" customHeight="1">
      <c r="B203" s="50" t="str">
        <f t="shared" si="8"/>
        <v/>
      </c>
      <c r="C203" s="55" t="s">
        <v>463</v>
      </c>
      <c r="D203" s="87" t="s">
        <v>765</v>
      </c>
      <c r="E203" s="55"/>
      <c r="F203" s="90"/>
      <c r="G203" s="90"/>
      <c r="H203" s="90" t="str">
        <f t="shared" si="9"/>
        <v/>
      </c>
      <c r="K203" s="2" t="str">
        <f>IF(E203="","",MAX($K$5:K202)+0.001)</f>
        <v/>
      </c>
    </row>
    <row r="204" spans="2:11" ht="25" customHeight="1">
      <c r="B204" s="50" t="str">
        <f t="shared" si="8"/>
        <v/>
      </c>
      <c r="C204" s="55" t="s">
        <v>766</v>
      </c>
      <c r="D204" s="87" t="s">
        <v>767</v>
      </c>
      <c r="E204" s="55"/>
      <c r="F204" s="90"/>
      <c r="G204" s="90"/>
      <c r="H204" s="90" t="str">
        <f t="shared" si="9"/>
        <v/>
      </c>
      <c r="K204" s="2" t="str">
        <f>IF(E204="","",MAX($K$5:K203)+0.001)</f>
        <v/>
      </c>
    </row>
    <row r="205" spans="2:11" ht="30">
      <c r="B205" s="50" t="str">
        <f t="shared" si="8"/>
        <v>B16.081</v>
      </c>
      <c r="C205" s="55"/>
      <c r="D205" s="66" t="s">
        <v>768</v>
      </c>
      <c r="E205" s="55" t="s">
        <v>187</v>
      </c>
      <c r="F205" s="90">
        <v>120</v>
      </c>
      <c r="G205" s="171"/>
      <c r="H205" s="90" t="str">
        <f t="shared" si="9"/>
        <v/>
      </c>
      <c r="I205" s="130"/>
      <c r="K205" s="2">
        <f>IF(E205="","",MAX($K$5:K204)+0.001)</f>
        <v>16.081000000000099</v>
      </c>
    </row>
    <row r="206" spans="2:11" ht="25" customHeight="1">
      <c r="B206" s="50" t="str">
        <f t="shared" si="8"/>
        <v/>
      </c>
      <c r="C206" s="55"/>
      <c r="D206" s="66"/>
      <c r="E206" s="55"/>
      <c r="F206" s="90"/>
      <c r="G206" s="90"/>
      <c r="H206" s="90" t="str">
        <f t="shared" si="9"/>
        <v/>
      </c>
      <c r="K206" s="2" t="str">
        <f>IF(E206="","",MAX($K$5:K205)+0.001)</f>
        <v/>
      </c>
    </row>
    <row r="207" spans="2:11" ht="25" customHeight="1">
      <c r="B207" s="50" t="str">
        <f t="shared" si="8"/>
        <v/>
      </c>
      <c r="C207" s="55"/>
      <c r="D207" s="97" t="s">
        <v>946</v>
      </c>
      <c r="E207" s="55"/>
      <c r="F207" s="90"/>
      <c r="G207" s="90"/>
      <c r="H207" s="90" t="str">
        <f t="shared" si="9"/>
        <v/>
      </c>
      <c r="K207" s="2" t="str">
        <f>IF(E207="","",MAX($K$5:K206)+0.001)</f>
        <v/>
      </c>
    </row>
    <row r="208" spans="2:11" ht="30">
      <c r="B208" s="50" t="str">
        <f t="shared" si="8"/>
        <v/>
      </c>
      <c r="C208" s="98" t="s">
        <v>735</v>
      </c>
      <c r="D208" s="87" t="s">
        <v>635</v>
      </c>
      <c r="E208" s="55"/>
      <c r="F208" s="90"/>
      <c r="G208" s="90"/>
      <c r="H208" s="90" t="str">
        <f t="shared" si="9"/>
        <v/>
      </c>
      <c r="K208" s="2" t="str">
        <f>IF(E208="","",MAX($K$5:K207)+0.001)</f>
        <v/>
      </c>
    </row>
    <row r="209" spans="2:11" ht="25" customHeight="1">
      <c r="B209" s="50" t="str">
        <f t="shared" si="8"/>
        <v/>
      </c>
      <c r="C209" s="55" t="s">
        <v>15</v>
      </c>
      <c r="D209" s="87" t="s">
        <v>636</v>
      </c>
      <c r="E209" s="55"/>
      <c r="F209" s="90"/>
      <c r="G209" s="90"/>
      <c r="H209" s="90" t="str">
        <f t="shared" si="9"/>
        <v/>
      </c>
      <c r="K209" s="2" t="str">
        <f>IF(E209="","",MAX($K$5:K208)+0.001)</f>
        <v/>
      </c>
    </row>
    <row r="210" spans="2:11" ht="30">
      <c r="B210" s="50" t="str">
        <f t="shared" si="8"/>
        <v/>
      </c>
      <c r="C210" s="55" t="s">
        <v>637</v>
      </c>
      <c r="D210" s="87" t="s">
        <v>638</v>
      </c>
      <c r="E210" s="55"/>
      <c r="F210" s="90"/>
      <c r="G210" s="90"/>
      <c r="H210" s="90" t="str">
        <f t="shared" si="9"/>
        <v/>
      </c>
      <c r="K210" s="2" t="str">
        <f>IF(E210="","",MAX($K$5:K209)+0.001)</f>
        <v/>
      </c>
    </row>
    <row r="211" spans="2:11" ht="25" customHeight="1">
      <c r="B211" s="50" t="str">
        <f t="shared" si="8"/>
        <v/>
      </c>
      <c r="C211" s="55"/>
      <c r="D211" s="87" t="s">
        <v>947</v>
      </c>
      <c r="E211" s="55"/>
      <c r="F211" s="90"/>
      <c r="G211" s="90"/>
      <c r="H211" s="90" t="str">
        <f t="shared" si="9"/>
        <v/>
      </c>
      <c r="K211" s="2" t="str">
        <f>IF(E211="","",MAX($K$5:K210)+0.001)</f>
        <v/>
      </c>
    </row>
    <row r="212" spans="2:11" ht="25" customHeight="1">
      <c r="B212" s="50" t="str">
        <f t="shared" si="8"/>
        <v>B16.082</v>
      </c>
      <c r="C212" s="55"/>
      <c r="D212" s="66" t="s">
        <v>945</v>
      </c>
      <c r="E212" s="55" t="s">
        <v>200</v>
      </c>
      <c r="F212" s="90">
        <v>160</v>
      </c>
      <c r="G212" s="171"/>
      <c r="H212" s="90" t="str">
        <f t="shared" si="9"/>
        <v/>
      </c>
      <c r="I212" s="130"/>
      <c r="K212" s="2">
        <f>IF(E212="","",MAX($K$5:K211)+0.001)</f>
        <v>16.0820000000001</v>
      </c>
    </row>
    <row r="213" spans="2:11" ht="25" customHeight="1">
      <c r="B213" s="50" t="str">
        <f t="shared" si="8"/>
        <v>B16.083</v>
      </c>
      <c r="C213" s="55"/>
      <c r="D213" s="66" t="s">
        <v>641</v>
      </c>
      <c r="E213" s="55" t="s">
        <v>200</v>
      </c>
      <c r="F213" s="90">
        <v>160</v>
      </c>
      <c r="G213" s="171"/>
      <c r="H213" s="90" t="str">
        <f t="shared" si="9"/>
        <v/>
      </c>
      <c r="I213" s="130"/>
      <c r="K213" s="2">
        <f>IF(E213="","",MAX($K$5:K212)+0.001)</f>
        <v>16.083000000000101</v>
      </c>
    </row>
    <row r="214" spans="2:11" ht="25" customHeight="1">
      <c r="B214" s="50"/>
      <c r="C214" s="55"/>
      <c r="D214" s="66"/>
      <c r="E214" s="55"/>
      <c r="F214" s="90"/>
      <c r="G214" s="171"/>
      <c r="H214" s="90"/>
      <c r="I214" s="130"/>
      <c r="K214" s="2" t="str">
        <f>IF(E214="","",MAX($K$5:K213)+0.001)</f>
        <v/>
      </c>
    </row>
    <row r="215" spans="2:11" ht="25" customHeight="1">
      <c r="B215" s="50"/>
      <c r="C215" s="55"/>
      <c r="D215" s="66"/>
      <c r="E215" s="55"/>
      <c r="F215" s="90"/>
      <c r="G215" s="171"/>
      <c r="H215" s="90"/>
      <c r="I215" s="130"/>
      <c r="K215" s="2" t="str">
        <f>IF(E215="","",MAX($K$5:K214)+0.001)</f>
        <v/>
      </c>
    </row>
    <row r="216" spans="2:11" ht="25" customHeight="1">
      <c r="B216" s="50"/>
      <c r="C216" s="55"/>
      <c r="D216" s="66"/>
      <c r="E216" s="55"/>
      <c r="F216" s="90"/>
      <c r="G216" s="171"/>
      <c r="H216" s="90"/>
      <c r="I216" s="130"/>
      <c r="K216" s="2" t="str">
        <f>IF(E216="","",MAX($K$5:K215)+0.001)</f>
        <v/>
      </c>
    </row>
    <row r="217" spans="2:11" ht="25" customHeight="1">
      <c r="B217" s="50"/>
      <c r="C217" s="55"/>
      <c r="D217" s="66"/>
      <c r="E217" s="55"/>
      <c r="F217" s="90"/>
      <c r="G217" s="90"/>
      <c r="H217" s="90" t="str">
        <f t="shared" si="9"/>
        <v/>
      </c>
      <c r="K217" s="2" t="str">
        <f>IF(E217="","",MAX($K$5:K216)+0.001)</f>
        <v/>
      </c>
    </row>
    <row r="218" spans="2:11" ht="10" customHeight="1">
      <c r="B218" s="50"/>
      <c r="C218" s="55"/>
      <c r="D218" s="66"/>
      <c r="E218" s="55"/>
      <c r="F218" s="90"/>
      <c r="G218" s="90"/>
      <c r="H218" s="90" t="str">
        <f t="shared" si="9"/>
        <v/>
      </c>
      <c r="K218" s="2" t="str">
        <f>IF(E218="","",MAX($K$5:K217)+0.001)</f>
        <v/>
      </c>
    </row>
    <row r="219" spans="2:11" ht="25" customHeight="1">
      <c r="B219" s="368" t="s">
        <v>62</v>
      </c>
      <c r="C219" s="368"/>
      <c r="D219" s="368"/>
      <c r="E219" s="368"/>
      <c r="F219" s="368"/>
      <c r="G219" s="368"/>
      <c r="H219" s="95">
        <f>SUM(H177:I218)</f>
        <v>0</v>
      </c>
      <c r="I219" s="115"/>
      <c r="K219" s="2" t="str">
        <f>IF(E219="","",MAX($K$5:K218)+0.001)</f>
        <v/>
      </c>
    </row>
    <row r="220" spans="2:11" ht="25" customHeight="1">
      <c r="B220" s="45" t="s">
        <v>226</v>
      </c>
      <c r="C220" s="45" t="s">
        <v>2</v>
      </c>
      <c r="D220" s="45" t="s">
        <v>3</v>
      </c>
      <c r="E220" s="46" t="s">
        <v>4</v>
      </c>
      <c r="F220" s="95" t="s">
        <v>5</v>
      </c>
      <c r="G220" s="47" t="s">
        <v>6</v>
      </c>
      <c r="H220" s="47" t="s">
        <v>7</v>
      </c>
      <c r="I220" s="49"/>
      <c r="K220" s="2"/>
    </row>
    <row r="221" spans="2:11" ht="25" customHeight="1">
      <c r="B221" s="368" t="s">
        <v>64</v>
      </c>
      <c r="C221" s="368"/>
      <c r="D221" s="368"/>
      <c r="E221" s="368"/>
      <c r="F221" s="368"/>
      <c r="G221" s="368"/>
      <c r="H221" s="47">
        <f>H219</f>
        <v>0</v>
      </c>
      <c r="I221" s="116"/>
      <c r="K221" s="2" t="str">
        <f>IF(E221="","",MAX($K$5:K220)+0.001)</f>
        <v/>
      </c>
    </row>
    <row r="222" spans="2:11" ht="25" customHeight="1">
      <c r="B222" s="50" t="str">
        <f t="shared" ref="B222:B262" si="10">IF(K222="","","B"&amp;TEXT(ROUND(K222,3),"0.000"))</f>
        <v/>
      </c>
      <c r="C222" s="55"/>
      <c r="D222" s="66"/>
      <c r="E222" s="55"/>
      <c r="F222" s="90"/>
      <c r="G222" s="90"/>
      <c r="H222" s="90" t="str">
        <f t="shared" ref="H222:H262" si="11">IF($F222="-","Rate Only",IF($G222="","",ROUNDUP($F222*$G222,2)))</f>
        <v/>
      </c>
      <c r="K222" s="2" t="str">
        <f>IF(E222="","",MAX($K$5:K221)+0.001)</f>
        <v/>
      </c>
    </row>
    <row r="223" spans="2:11" ht="25" customHeight="1">
      <c r="B223" s="50" t="str">
        <f t="shared" si="10"/>
        <v>B16.084</v>
      </c>
      <c r="C223" s="55"/>
      <c r="D223" s="66" t="s">
        <v>736</v>
      </c>
      <c r="E223" s="55" t="s">
        <v>200</v>
      </c>
      <c r="F223" s="90">
        <v>40</v>
      </c>
      <c r="G223" s="171"/>
      <c r="H223" s="90" t="str">
        <f t="shared" si="11"/>
        <v/>
      </c>
      <c r="I223" s="130"/>
      <c r="K223" s="2">
        <f>IF(E223="","",MAX($K$5:K222)+0.001)</f>
        <v>16.084000000000103</v>
      </c>
    </row>
    <row r="224" spans="2:11" ht="25" customHeight="1">
      <c r="B224" s="50" t="str">
        <f t="shared" si="10"/>
        <v>B16.085</v>
      </c>
      <c r="C224" s="55"/>
      <c r="D224" s="66" t="s">
        <v>737</v>
      </c>
      <c r="E224" s="55" t="s">
        <v>200</v>
      </c>
      <c r="F224" s="90">
        <v>20</v>
      </c>
      <c r="G224" s="171"/>
      <c r="H224" s="90" t="str">
        <f t="shared" si="11"/>
        <v/>
      </c>
      <c r="I224" s="130"/>
      <c r="K224" s="2">
        <f>IF(E224="","",MAX($K$5:K223)+0.001)</f>
        <v>16.085000000000104</v>
      </c>
    </row>
    <row r="225" spans="2:11" ht="25" customHeight="1">
      <c r="B225" s="50" t="str">
        <f t="shared" si="10"/>
        <v>B16.086</v>
      </c>
      <c r="C225" s="55"/>
      <c r="D225" s="66" t="s">
        <v>738</v>
      </c>
      <c r="E225" s="55" t="s">
        <v>200</v>
      </c>
      <c r="F225" s="90">
        <v>20</v>
      </c>
      <c r="G225" s="171"/>
      <c r="H225" s="90" t="str">
        <f t="shared" si="11"/>
        <v/>
      </c>
      <c r="I225" s="130"/>
      <c r="K225" s="2">
        <f>IF(E225="","",MAX($K$5:K224)+0.001)</f>
        <v>16.086000000000105</v>
      </c>
    </row>
    <row r="226" spans="2:11" ht="25" customHeight="1">
      <c r="B226" s="50" t="str">
        <f t="shared" si="10"/>
        <v>B16.087</v>
      </c>
      <c r="C226" s="55"/>
      <c r="D226" s="66" t="s">
        <v>739</v>
      </c>
      <c r="E226" s="55" t="s">
        <v>200</v>
      </c>
      <c r="F226" s="90">
        <v>20</v>
      </c>
      <c r="G226" s="171"/>
      <c r="H226" s="90" t="str">
        <f t="shared" si="11"/>
        <v/>
      </c>
      <c r="I226" s="130"/>
      <c r="K226" s="2">
        <f>IF(E226="","",MAX($K$5:K225)+0.001)</f>
        <v>16.087000000000106</v>
      </c>
    </row>
    <row r="227" spans="2:11" ht="25" customHeight="1">
      <c r="B227" s="50" t="str">
        <f t="shared" si="10"/>
        <v>B16.088</v>
      </c>
      <c r="C227" s="55"/>
      <c r="D227" s="66" t="s">
        <v>740</v>
      </c>
      <c r="E227" s="55" t="s">
        <v>200</v>
      </c>
      <c r="F227" s="90">
        <v>20</v>
      </c>
      <c r="G227" s="171"/>
      <c r="H227" s="90" t="str">
        <f t="shared" si="11"/>
        <v/>
      </c>
      <c r="I227" s="130"/>
      <c r="K227" s="2">
        <f>IF(E227="","",MAX($K$5:K226)+0.001)</f>
        <v>16.088000000000108</v>
      </c>
    </row>
    <row r="228" spans="2:11" ht="25" customHeight="1">
      <c r="B228" s="50" t="str">
        <f t="shared" si="10"/>
        <v>B16.089</v>
      </c>
      <c r="C228" s="55"/>
      <c r="D228" s="66" t="s">
        <v>948</v>
      </c>
      <c r="E228" s="55" t="s">
        <v>200</v>
      </c>
      <c r="F228" s="90">
        <v>20</v>
      </c>
      <c r="G228" s="171"/>
      <c r="H228" s="90" t="str">
        <f t="shared" si="11"/>
        <v/>
      </c>
      <c r="I228" s="130"/>
      <c r="K228" s="2">
        <f>IF(E228="","",MAX($K$5:K227)+0.001)</f>
        <v>16.089000000000109</v>
      </c>
    </row>
    <row r="229" spans="2:11" ht="25" customHeight="1">
      <c r="B229" s="50"/>
      <c r="C229" s="55"/>
      <c r="D229" s="66"/>
      <c r="E229" s="55"/>
      <c r="F229" s="90"/>
      <c r="G229" s="90"/>
      <c r="H229" s="90" t="str">
        <f t="shared" si="11"/>
        <v/>
      </c>
      <c r="I229" s="130"/>
      <c r="K229" s="2" t="str">
        <f>IF(E229="","",MAX($K$5:K228)+0.001)</f>
        <v/>
      </c>
    </row>
    <row r="230" spans="2:11" ht="30">
      <c r="B230" s="50" t="str">
        <f t="shared" si="10"/>
        <v/>
      </c>
      <c r="C230" s="55"/>
      <c r="D230" s="87" t="s">
        <v>949</v>
      </c>
      <c r="E230" s="55"/>
      <c r="F230" s="90"/>
      <c r="G230" s="171"/>
      <c r="H230" s="90" t="str">
        <f t="shared" si="11"/>
        <v/>
      </c>
      <c r="I230" s="130"/>
      <c r="K230" s="2" t="str">
        <f>IF(E230="","",MAX($K$5:K229)+0.001)</f>
        <v/>
      </c>
    </row>
    <row r="231" spans="2:11" ht="25" customHeight="1">
      <c r="B231" s="50" t="str">
        <f t="shared" si="10"/>
        <v>B16.090</v>
      </c>
      <c r="C231" s="55"/>
      <c r="D231" s="66" t="s">
        <v>945</v>
      </c>
      <c r="E231" s="55" t="s">
        <v>200</v>
      </c>
      <c r="F231" s="90">
        <v>20</v>
      </c>
      <c r="G231" s="171"/>
      <c r="H231" s="90" t="str">
        <f t="shared" si="11"/>
        <v/>
      </c>
      <c r="I231" s="130"/>
      <c r="K231" s="2">
        <f>IF(E231="","",MAX($K$5:K230)+0.001)</f>
        <v>16.09000000000011</v>
      </c>
    </row>
    <row r="232" spans="2:11" ht="25" customHeight="1">
      <c r="B232" s="50" t="str">
        <f t="shared" si="10"/>
        <v>B16.091</v>
      </c>
      <c r="C232" s="55"/>
      <c r="D232" s="66" t="s">
        <v>641</v>
      </c>
      <c r="E232" s="55" t="s">
        <v>200</v>
      </c>
      <c r="F232" s="90">
        <v>20</v>
      </c>
      <c r="G232" s="171"/>
      <c r="H232" s="90" t="str">
        <f t="shared" si="11"/>
        <v/>
      </c>
      <c r="I232" s="130"/>
      <c r="K232" s="2">
        <f>IF(E232="","",MAX($K$5:K231)+0.001)</f>
        <v>16.091000000000111</v>
      </c>
    </row>
    <row r="233" spans="2:11" ht="25" customHeight="1">
      <c r="B233" s="50" t="str">
        <f t="shared" si="10"/>
        <v>B16.092</v>
      </c>
      <c r="C233" s="55"/>
      <c r="D233" s="66" t="s">
        <v>736</v>
      </c>
      <c r="E233" s="55" t="s">
        <v>200</v>
      </c>
      <c r="F233" s="90">
        <v>20</v>
      </c>
      <c r="G233" s="171"/>
      <c r="H233" s="90" t="str">
        <f t="shared" si="11"/>
        <v/>
      </c>
      <c r="I233" s="130"/>
      <c r="K233" s="2">
        <f>IF(E233="","",MAX($K$5:K232)+0.001)</f>
        <v>16.092000000000112</v>
      </c>
    </row>
    <row r="234" spans="2:11" ht="25" customHeight="1">
      <c r="B234" s="50" t="str">
        <f t="shared" si="10"/>
        <v>B16.093</v>
      </c>
      <c r="C234" s="55"/>
      <c r="D234" s="66" t="s">
        <v>737</v>
      </c>
      <c r="E234" s="55" t="s">
        <v>200</v>
      </c>
      <c r="F234" s="90">
        <v>20</v>
      </c>
      <c r="G234" s="171"/>
      <c r="H234" s="90" t="str">
        <f t="shared" si="11"/>
        <v/>
      </c>
      <c r="I234" s="130"/>
      <c r="K234" s="2">
        <f>IF(E234="","",MAX($K$5:K233)+0.001)</f>
        <v>16.093000000000114</v>
      </c>
    </row>
    <row r="235" spans="2:11" ht="25" customHeight="1">
      <c r="B235" s="50" t="str">
        <f t="shared" si="10"/>
        <v>B16.094</v>
      </c>
      <c r="C235" s="55"/>
      <c r="D235" s="66" t="s">
        <v>738</v>
      </c>
      <c r="E235" s="55" t="s">
        <v>200</v>
      </c>
      <c r="F235" s="90">
        <v>20</v>
      </c>
      <c r="G235" s="171"/>
      <c r="H235" s="90" t="str">
        <f t="shared" si="11"/>
        <v/>
      </c>
      <c r="I235" s="130"/>
      <c r="K235" s="2">
        <f>IF(E235="","",MAX($K$5:K234)+0.001)</f>
        <v>16.094000000000115</v>
      </c>
    </row>
    <row r="236" spans="2:11" ht="25" customHeight="1">
      <c r="B236" s="50" t="str">
        <f t="shared" si="10"/>
        <v>B16.095</v>
      </c>
      <c r="C236" s="55"/>
      <c r="D236" s="66" t="s">
        <v>739</v>
      </c>
      <c r="E236" s="55" t="s">
        <v>200</v>
      </c>
      <c r="F236" s="90">
        <v>20</v>
      </c>
      <c r="G236" s="171"/>
      <c r="H236" s="90" t="str">
        <f t="shared" si="11"/>
        <v/>
      </c>
      <c r="I236" s="130"/>
      <c r="K236" s="2">
        <f>IF(E236="","",MAX($K$5:K235)+0.001)</f>
        <v>16.095000000000116</v>
      </c>
    </row>
    <row r="237" spans="2:11" ht="25" customHeight="1">
      <c r="B237" s="50" t="str">
        <f t="shared" si="10"/>
        <v>B16.096</v>
      </c>
      <c r="C237" s="55"/>
      <c r="D237" s="66" t="s">
        <v>740</v>
      </c>
      <c r="E237" s="55" t="s">
        <v>200</v>
      </c>
      <c r="F237" s="90">
        <v>20</v>
      </c>
      <c r="G237" s="171"/>
      <c r="H237" s="90" t="str">
        <f t="shared" si="11"/>
        <v/>
      </c>
      <c r="I237" s="130"/>
      <c r="K237" s="2">
        <f>IF(E237="","",MAX($K$5:K236)+0.001)</f>
        <v>16.096000000000117</v>
      </c>
    </row>
    <row r="238" spans="2:11" ht="25" customHeight="1">
      <c r="B238" s="50" t="str">
        <f t="shared" si="10"/>
        <v>B16.097</v>
      </c>
      <c r="C238" s="55"/>
      <c r="D238" s="66" t="s">
        <v>948</v>
      </c>
      <c r="E238" s="55" t="s">
        <v>200</v>
      </c>
      <c r="F238" s="90">
        <v>20</v>
      </c>
      <c r="G238" s="171"/>
      <c r="H238" s="90" t="str">
        <f t="shared" si="11"/>
        <v/>
      </c>
      <c r="I238" s="130"/>
      <c r="K238" s="2">
        <f>IF(E238="","",MAX($K$5:K237)+0.001)</f>
        <v>16.097000000000119</v>
      </c>
    </row>
    <row r="239" spans="2:11" ht="25" customHeight="1">
      <c r="B239" s="50" t="str">
        <f t="shared" si="10"/>
        <v/>
      </c>
      <c r="C239" s="55"/>
      <c r="D239" s="66"/>
      <c r="E239" s="55"/>
      <c r="F239" s="90"/>
      <c r="G239" s="90"/>
      <c r="H239" s="90" t="str">
        <f t="shared" si="11"/>
        <v/>
      </c>
      <c r="K239" s="2" t="str">
        <f>IF(E239="","",MAX($K$5:K238)+0.001)</f>
        <v/>
      </c>
    </row>
    <row r="240" spans="2:11" ht="30">
      <c r="B240" s="50" t="str">
        <f t="shared" si="10"/>
        <v/>
      </c>
      <c r="C240" s="55"/>
      <c r="D240" s="87" t="s">
        <v>950</v>
      </c>
      <c r="E240" s="55"/>
      <c r="F240" s="90"/>
      <c r="G240" s="90"/>
      <c r="H240" s="90" t="str">
        <f t="shared" si="11"/>
        <v/>
      </c>
      <c r="K240" s="2" t="str">
        <f>IF(E240="","",MAX($K$5:K239)+0.001)</f>
        <v/>
      </c>
    </row>
    <row r="241" spans="2:11" ht="25" customHeight="1">
      <c r="B241" s="50" t="str">
        <f t="shared" si="10"/>
        <v>B16.098</v>
      </c>
      <c r="C241" s="55"/>
      <c r="D241" s="66" t="s">
        <v>945</v>
      </c>
      <c r="E241" s="55" t="s">
        <v>200</v>
      </c>
      <c r="F241" s="90">
        <v>13</v>
      </c>
      <c r="G241" s="171"/>
      <c r="H241" s="90" t="str">
        <f t="shared" si="11"/>
        <v/>
      </c>
      <c r="I241" s="130"/>
      <c r="K241" s="2">
        <f>IF(E241="","",MAX($K$5:K240)+0.001)</f>
        <v>16.09800000000012</v>
      </c>
    </row>
    <row r="242" spans="2:11" ht="25" customHeight="1">
      <c r="B242" s="50" t="str">
        <f t="shared" si="10"/>
        <v>B16.099</v>
      </c>
      <c r="C242" s="55"/>
      <c r="D242" s="66" t="s">
        <v>641</v>
      </c>
      <c r="E242" s="55" t="s">
        <v>200</v>
      </c>
      <c r="F242" s="90">
        <v>440</v>
      </c>
      <c r="G242" s="171"/>
      <c r="H242" s="90" t="str">
        <f t="shared" si="11"/>
        <v/>
      </c>
      <c r="I242" s="130"/>
      <c r="K242" s="2">
        <f>IF(E242="","",MAX($K$5:K241)+0.001)</f>
        <v>16.099000000000121</v>
      </c>
    </row>
    <row r="243" spans="2:11" ht="25" customHeight="1">
      <c r="B243" s="50" t="str">
        <f t="shared" si="10"/>
        <v/>
      </c>
      <c r="C243" s="55"/>
      <c r="D243" s="66"/>
      <c r="E243" s="55"/>
      <c r="F243" s="90"/>
      <c r="G243" s="90"/>
      <c r="H243" s="90" t="str">
        <f t="shared" si="11"/>
        <v/>
      </c>
      <c r="K243" s="2" t="str">
        <f>IF(E243="","",MAX($K$5:K242)+0.001)</f>
        <v/>
      </c>
    </row>
    <row r="244" spans="2:11" ht="25" customHeight="1">
      <c r="B244" s="50" t="str">
        <f t="shared" si="10"/>
        <v/>
      </c>
      <c r="C244" s="98" t="s">
        <v>745</v>
      </c>
      <c r="D244" s="87" t="s">
        <v>746</v>
      </c>
      <c r="E244" s="55"/>
      <c r="F244" s="90"/>
      <c r="G244" s="90"/>
      <c r="H244" s="90" t="str">
        <f t="shared" si="11"/>
        <v/>
      </c>
      <c r="K244" s="2" t="str">
        <f>IF(E244="","",MAX($K$5:K243)+0.001)</f>
        <v/>
      </c>
    </row>
    <row r="245" spans="2:11" ht="25" customHeight="1">
      <c r="B245" s="50" t="str">
        <f t="shared" si="10"/>
        <v>B16.100</v>
      </c>
      <c r="C245" s="55"/>
      <c r="D245" s="66" t="s">
        <v>747</v>
      </c>
      <c r="E245" s="55" t="s">
        <v>164</v>
      </c>
      <c r="F245" s="90">
        <v>300</v>
      </c>
      <c r="G245" s="171"/>
      <c r="H245" s="90" t="str">
        <f t="shared" si="11"/>
        <v/>
      </c>
      <c r="I245" s="130"/>
      <c r="K245" s="2">
        <f>IF(E245="","",MAX($K$5:K244)+0.001)</f>
        <v>16.100000000000122</v>
      </c>
    </row>
    <row r="246" spans="2:11" ht="25" customHeight="1">
      <c r="B246" s="50" t="str">
        <f t="shared" si="10"/>
        <v>B16.101</v>
      </c>
      <c r="C246" s="55"/>
      <c r="D246" s="66" t="s">
        <v>748</v>
      </c>
      <c r="E246" s="55" t="s">
        <v>164</v>
      </c>
      <c r="F246" s="90">
        <v>870</v>
      </c>
      <c r="G246" s="171"/>
      <c r="H246" s="90" t="str">
        <f t="shared" si="11"/>
        <v/>
      </c>
      <c r="I246" s="130"/>
      <c r="K246" s="2">
        <f>IF(E246="","",MAX($K$5:K245)+0.001)</f>
        <v>16.101000000000123</v>
      </c>
    </row>
    <row r="247" spans="2:11" ht="25" customHeight="1">
      <c r="B247" s="50" t="str">
        <f t="shared" si="10"/>
        <v/>
      </c>
      <c r="C247" s="55"/>
      <c r="D247" s="89" t="s">
        <v>749</v>
      </c>
      <c r="E247" s="55"/>
      <c r="F247" s="90"/>
      <c r="G247" s="90"/>
      <c r="H247" s="90" t="str">
        <f t="shared" si="11"/>
        <v/>
      </c>
      <c r="K247" s="2" t="str">
        <f>IF(E247="","",MAX($K$5:K246)+0.001)</f>
        <v/>
      </c>
    </row>
    <row r="248" spans="2:11" ht="25" customHeight="1">
      <c r="B248" s="50" t="str">
        <f t="shared" si="10"/>
        <v>B16.102</v>
      </c>
      <c r="C248" s="55"/>
      <c r="D248" s="89" t="s">
        <v>750</v>
      </c>
      <c r="E248" s="55" t="s">
        <v>164</v>
      </c>
      <c r="F248" s="90">
        <v>300</v>
      </c>
      <c r="G248" s="171"/>
      <c r="H248" s="90" t="str">
        <f t="shared" si="11"/>
        <v/>
      </c>
      <c r="I248" s="130"/>
      <c r="K248" s="2">
        <f>IF(E248="","",MAX($K$5:K247)+0.001)</f>
        <v>16.102000000000125</v>
      </c>
    </row>
    <row r="249" spans="2:11" ht="25" customHeight="1">
      <c r="B249" s="50" t="str">
        <f t="shared" si="10"/>
        <v>B16.103</v>
      </c>
      <c r="C249" s="55"/>
      <c r="D249" s="66" t="s">
        <v>751</v>
      </c>
      <c r="E249" s="55" t="s">
        <v>164</v>
      </c>
      <c r="F249" s="90">
        <v>100</v>
      </c>
      <c r="G249" s="171"/>
      <c r="H249" s="90" t="str">
        <f t="shared" si="11"/>
        <v/>
      </c>
      <c r="I249" s="130"/>
      <c r="K249" s="2">
        <f>IF(E249="","",MAX($K$5:K248)+0.001)</f>
        <v>16.103000000000126</v>
      </c>
    </row>
    <row r="250" spans="2:11" ht="25" customHeight="1">
      <c r="B250" s="50" t="str">
        <f t="shared" si="10"/>
        <v>B16.104</v>
      </c>
      <c r="C250" s="55"/>
      <c r="D250" s="66" t="s">
        <v>752</v>
      </c>
      <c r="E250" s="55" t="s">
        <v>164</v>
      </c>
      <c r="F250" s="90">
        <v>150</v>
      </c>
      <c r="G250" s="171"/>
      <c r="H250" s="90" t="str">
        <f t="shared" si="11"/>
        <v/>
      </c>
      <c r="I250" s="130"/>
      <c r="K250" s="2">
        <f>IF(E250="","",MAX($K$5:K249)+0.001)</f>
        <v>16.104000000000127</v>
      </c>
    </row>
    <row r="251" spans="2:11" ht="30">
      <c r="B251" s="50" t="str">
        <f t="shared" si="10"/>
        <v>B16.105</v>
      </c>
      <c r="C251" s="55"/>
      <c r="D251" s="89" t="s">
        <v>753</v>
      </c>
      <c r="E251" s="55" t="s">
        <v>164</v>
      </c>
      <c r="F251" s="90">
        <v>150</v>
      </c>
      <c r="G251" s="171"/>
      <c r="H251" s="90" t="str">
        <f t="shared" si="11"/>
        <v/>
      </c>
      <c r="I251" s="130"/>
      <c r="K251" s="2">
        <f>IF(E251="","",MAX($K$5:K250)+0.001)</f>
        <v>16.105000000000128</v>
      </c>
    </row>
    <row r="252" spans="2:11" ht="25" customHeight="1">
      <c r="B252" s="50" t="str">
        <f t="shared" si="10"/>
        <v>B16.106</v>
      </c>
      <c r="C252" s="55"/>
      <c r="D252" s="89" t="s">
        <v>754</v>
      </c>
      <c r="E252" s="55" t="s">
        <v>164</v>
      </c>
      <c r="F252" s="90">
        <v>140</v>
      </c>
      <c r="G252" s="171"/>
      <c r="H252" s="90" t="str">
        <f t="shared" si="11"/>
        <v/>
      </c>
      <c r="I252" s="130"/>
      <c r="K252" s="2">
        <f>IF(E252="","",MAX($K$5:K251)+0.001)</f>
        <v>16.10600000000013</v>
      </c>
    </row>
    <row r="253" spans="2:11" ht="25" customHeight="1">
      <c r="B253" s="50" t="str">
        <f t="shared" si="10"/>
        <v/>
      </c>
      <c r="C253" s="55"/>
      <c r="D253" s="66"/>
      <c r="E253" s="55"/>
      <c r="F253" s="90"/>
      <c r="G253" s="90"/>
      <c r="H253" s="90" t="str">
        <f t="shared" si="11"/>
        <v/>
      </c>
      <c r="K253" s="2" t="str">
        <f>IF(E253="","",MAX($K$5:K252)+0.001)</f>
        <v/>
      </c>
    </row>
    <row r="254" spans="2:11" ht="30">
      <c r="B254" s="50" t="str">
        <f t="shared" si="10"/>
        <v>B16.107</v>
      </c>
      <c r="C254" s="55" t="s">
        <v>755</v>
      </c>
      <c r="D254" s="87" t="s">
        <v>756</v>
      </c>
      <c r="E254" s="55" t="s">
        <v>164</v>
      </c>
      <c r="F254" s="90">
        <v>100</v>
      </c>
      <c r="G254" s="171"/>
      <c r="H254" s="90" t="str">
        <f t="shared" si="11"/>
        <v/>
      </c>
      <c r="I254" s="130"/>
      <c r="K254" s="2">
        <f>IF(E254="","",MAX($K$5:K253)+0.001)</f>
        <v>16.107000000000131</v>
      </c>
    </row>
    <row r="255" spans="2:11" ht="25" customHeight="1">
      <c r="B255" s="50" t="str">
        <f t="shared" si="10"/>
        <v/>
      </c>
      <c r="C255" s="55"/>
      <c r="D255" s="87"/>
      <c r="E255" s="55"/>
      <c r="F255" s="90"/>
      <c r="G255" s="90"/>
      <c r="H255" s="90" t="str">
        <f t="shared" si="11"/>
        <v/>
      </c>
      <c r="K255" s="2" t="str">
        <f>IF(E255="","",MAX($K$5:K254)+0.001)</f>
        <v/>
      </c>
    </row>
    <row r="256" spans="2:11" ht="25" customHeight="1">
      <c r="B256" s="50"/>
      <c r="C256" s="55"/>
      <c r="D256" s="87"/>
      <c r="E256" s="55"/>
      <c r="F256" s="90"/>
      <c r="G256" s="90"/>
      <c r="H256" s="90"/>
      <c r="K256" s="2" t="str">
        <f>IF(E256="","",MAX($K$5:K255)+0.001)</f>
        <v/>
      </c>
    </row>
    <row r="257" spans="2:11" ht="25" customHeight="1">
      <c r="B257" s="50"/>
      <c r="C257" s="55"/>
      <c r="D257" s="87"/>
      <c r="E257" s="55"/>
      <c r="F257" s="90"/>
      <c r="G257" s="90"/>
      <c r="H257" s="90"/>
      <c r="K257" s="2" t="str">
        <f>IF(E257="","",MAX($K$5:K256)+0.001)</f>
        <v/>
      </c>
    </row>
    <row r="258" spans="2:11" ht="25" customHeight="1">
      <c r="B258" s="50"/>
      <c r="C258" s="55"/>
      <c r="D258" s="87"/>
      <c r="E258" s="55"/>
      <c r="F258" s="90"/>
      <c r="G258" s="90"/>
      <c r="H258" s="90"/>
      <c r="K258" s="2" t="str">
        <f>IF(E258="","",MAX($K$5:K257)+0.001)</f>
        <v/>
      </c>
    </row>
    <row r="259" spans="2:11" ht="25" customHeight="1">
      <c r="B259" s="50"/>
      <c r="C259" s="55"/>
      <c r="D259" s="87"/>
      <c r="E259" s="55"/>
      <c r="F259" s="90"/>
      <c r="G259" s="90"/>
      <c r="H259" s="90"/>
      <c r="K259" s="2" t="str">
        <f>IF(E259="","",MAX($K$5:K258)+0.001)</f>
        <v/>
      </c>
    </row>
    <row r="260" spans="2:11" ht="25" customHeight="1">
      <c r="B260" s="50"/>
      <c r="C260" s="55"/>
      <c r="D260" s="87"/>
      <c r="E260" s="55"/>
      <c r="F260" s="90"/>
      <c r="G260" s="90"/>
      <c r="H260" s="90"/>
      <c r="K260" s="2" t="str">
        <f>IF(E260="","",MAX($K$5:K259)+0.001)</f>
        <v/>
      </c>
    </row>
    <row r="261" spans="2:11" ht="25" customHeight="1">
      <c r="B261" s="50"/>
      <c r="C261" s="55"/>
      <c r="D261" s="87"/>
      <c r="E261" s="55"/>
      <c r="F261" s="90"/>
      <c r="G261" s="90"/>
      <c r="H261" s="90"/>
      <c r="K261" s="2" t="str">
        <f>IF(E261="","",MAX($K$5:K260)+0.001)</f>
        <v/>
      </c>
    </row>
    <row r="262" spans="2:11" ht="25" customHeight="1">
      <c r="B262" s="50" t="str">
        <f t="shared" si="10"/>
        <v/>
      </c>
      <c r="C262" s="55"/>
      <c r="D262" s="66"/>
      <c r="E262" s="55"/>
      <c r="F262" s="90"/>
      <c r="G262" s="90"/>
      <c r="H262" s="90" t="str">
        <f t="shared" si="11"/>
        <v/>
      </c>
      <c r="K262" s="2" t="str">
        <f>IF(E262="","",MAX($K$5:K261)+0.001)</f>
        <v/>
      </c>
    </row>
    <row r="263" spans="2:11" ht="25" customHeight="1">
      <c r="B263" s="368" t="s">
        <v>62</v>
      </c>
      <c r="C263" s="368"/>
      <c r="D263" s="368"/>
      <c r="E263" s="368"/>
      <c r="F263" s="368"/>
      <c r="G263" s="368"/>
      <c r="H263" s="95">
        <f>SUM(H221:H262)</f>
        <v>0</v>
      </c>
      <c r="I263" s="115"/>
      <c r="K263" s="2" t="str">
        <f>IF(E263="","",MAX($K$5:K262)+0.001)</f>
        <v/>
      </c>
    </row>
    <row r="264" spans="2:11" ht="25" customHeight="1">
      <c r="B264" s="45" t="s">
        <v>226</v>
      </c>
      <c r="C264" s="45" t="s">
        <v>2</v>
      </c>
      <c r="D264" s="45" t="s">
        <v>3</v>
      </c>
      <c r="E264" s="46" t="s">
        <v>4</v>
      </c>
      <c r="F264" s="95" t="s">
        <v>5</v>
      </c>
      <c r="G264" s="47" t="s">
        <v>6</v>
      </c>
      <c r="H264" s="47" t="s">
        <v>7</v>
      </c>
      <c r="I264" s="49"/>
      <c r="K264" s="2"/>
    </row>
    <row r="265" spans="2:11" ht="25" customHeight="1">
      <c r="B265" s="368" t="s">
        <v>64</v>
      </c>
      <c r="C265" s="368"/>
      <c r="D265" s="368"/>
      <c r="E265" s="368"/>
      <c r="F265" s="368"/>
      <c r="G265" s="368"/>
      <c r="H265" s="47">
        <f>H263</f>
        <v>0</v>
      </c>
      <c r="I265" s="116"/>
      <c r="K265" s="2" t="str">
        <f>IF(E265="","",MAX($K$5:K264)+0.001)</f>
        <v/>
      </c>
    </row>
    <row r="266" spans="2:11" ht="25" customHeight="1">
      <c r="B266" s="50" t="str">
        <f t="shared" ref="B266:B305" si="12">IF(K266="","","B"&amp;TEXT(ROUND(K266,3),"0.000"))</f>
        <v/>
      </c>
      <c r="C266" s="55"/>
      <c r="D266" s="66"/>
      <c r="E266" s="55"/>
      <c r="F266" s="90"/>
      <c r="G266" s="90"/>
      <c r="H266" s="90" t="str">
        <f t="shared" ref="H266:H305" si="13">IF($F266="-","Rate Only",IF($G266="","",ROUNDUP($F266*$G266,2)))</f>
        <v/>
      </c>
      <c r="K266" s="2" t="str">
        <f>IF(E266="","",MAX($K$5:K265)+0.001)</f>
        <v/>
      </c>
    </row>
    <row r="267" spans="2:11" ht="25" customHeight="1">
      <c r="B267" s="50" t="str">
        <f t="shared" si="12"/>
        <v/>
      </c>
      <c r="C267" s="55" t="s">
        <v>312</v>
      </c>
      <c r="D267" s="87" t="s">
        <v>757</v>
      </c>
      <c r="E267" s="55"/>
      <c r="F267" s="90"/>
      <c r="G267" s="90"/>
      <c r="H267" s="90" t="str">
        <f t="shared" si="13"/>
        <v/>
      </c>
      <c r="K267" s="2" t="str">
        <f>IF(E267="","",MAX($K$5:K266)+0.001)</f>
        <v/>
      </c>
    </row>
    <row r="268" spans="2:11" ht="25" customHeight="1">
      <c r="B268" s="50" t="str">
        <f t="shared" si="12"/>
        <v/>
      </c>
      <c r="C268" s="55" t="s">
        <v>314</v>
      </c>
      <c r="D268" s="87" t="s">
        <v>758</v>
      </c>
      <c r="E268" s="55"/>
      <c r="F268" s="90"/>
      <c r="G268" s="90"/>
      <c r="H268" s="90" t="str">
        <f t="shared" si="13"/>
        <v/>
      </c>
      <c r="K268" s="2" t="str">
        <f>IF(E268="","",MAX($K$5:K267)+0.001)</f>
        <v/>
      </c>
    </row>
    <row r="269" spans="2:11" ht="25" customHeight="1">
      <c r="B269" s="50" t="str">
        <f t="shared" si="12"/>
        <v>B16.108</v>
      </c>
      <c r="C269" s="55" t="s">
        <v>759</v>
      </c>
      <c r="D269" s="66" t="s">
        <v>760</v>
      </c>
      <c r="E269" s="55" t="s">
        <v>164</v>
      </c>
      <c r="F269" s="90">
        <v>60</v>
      </c>
      <c r="G269" s="171"/>
      <c r="H269" s="90" t="str">
        <f t="shared" si="13"/>
        <v/>
      </c>
      <c r="I269" s="130"/>
      <c r="K269" s="2">
        <f>IF(E269="","",MAX($K$5:K268)+0.001)</f>
        <v>16.108000000000132</v>
      </c>
    </row>
    <row r="270" spans="2:11" ht="30">
      <c r="B270" s="50" t="str">
        <f t="shared" si="12"/>
        <v>B16.109</v>
      </c>
      <c r="C270" s="55" t="s">
        <v>761</v>
      </c>
      <c r="D270" s="66" t="s">
        <v>762</v>
      </c>
      <c r="E270" s="55" t="s">
        <v>164</v>
      </c>
      <c r="F270" s="90">
        <v>40</v>
      </c>
      <c r="G270" s="171"/>
      <c r="H270" s="90" t="str">
        <f t="shared" si="13"/>
        <v/>
      </c>
      <c r="I270" s="130"/>
      <c r="K270" s="2">
        <f>IF(E270="","",MAX($K$5:K269)+0.001)</f>
        <v>16.109000000000133</v>
      </c>
    </row>
    <row r="271" spans="2:11" ht="25" customHeight="1">
      <c r="B271" s="50" t="str">
        <f t="shared" si="12"/>
        <v/>
      </c>
      <c r="C271" s="55"/>
      <c r="D271" s="66"/>
      <c r="E271" s="55"/>
      <c r="F271" s="90"/>
      <c r="G271" s="90"/>
      <c r="H271" s="90" t="str">
        <f t="shared" si="13"/>
        <v/>
      </c>
      <c r="K271" s="2" t="str">
        <f>IF(E271="","",MAX($K$5:K270)+0.001)</f>
        <v/>
      </c>
    </row>
    <row r="272" spans="2:11" ht="25" customHeight="1">
      <c r="B272" s="50" t="str">
        <f t="shared" si="12"/>
        <v>B16.110</v>
      </c>
      <c r="C272" s="55" t="s">
        <v>763</v>
      </c>
      <c r="D272" s="87" t="s">
        <v>764</v>
      </c>
      <c r="E272" s="55" t="s">
        <v>164</v>
      </c>
      <c r="F272" s="90">
        <v>24</v>
      </c>
      <c r="G272" s="171"/>
      <c r="H272" s="90" t="str">
        <f t="shared" si="13"/>
        <v/>
      </c>
      <c r="I272" s="130"/>
      <c r="K272" s="2">
        <f>IF(E272="","",MAX($K$5:K271)+0.001)</f>
        <v>16.110000000000134</v>
      </c>
    </row>
    <row r="273" spans="2:11" ht="25" customHeight="1">
      <c r="B273" s="50" t="str">
        <f t="shared" si="12"/>
        <v/>
      </c>
      <c r="C273" s="55"/>
      <c r="D273" s="87"/>
      <c r="E273" s="55"/>
      <c r="F273" s="90"/>
      <c r="G273" s="90"/>
      <c r="H273" s="90" t="str">
        <f t="shared" si="13"/>
        <v/>
      </c>
      <c r="K273" s="2" t="str">
        <f>IF(E273="","",MAX($K$5:K272)+0.001)</f>
        <v/>
      </c>
    </row>
    <row r="274" spans="2:11" ht="25" customHeight="1">
      <c r="B274" s="50" t="str">
        <f t="shared" si="12"/>
        <v/>
      </c>
      <c r="C274" s="55" t="s">
        <v>463</v>
      </c>
      <c r="D274" s="87" t="s">
        <v>765</v>
      </c>
      <c r="E274" s="55"/>
      <c r="F274" s="90"/>
      <c r="G274" s="90"/>
      <c r="H274" s="90" t="str">
        <f t="shared" si="13"/>
        <v/>
      </c>
      <c r="K274" s="2" t="str">
        <f>IF(E274="","",MAX($K$5:K273)+0.001)</f>
        <v/>
      </c>
    </row>
    <row r="275" spans="2:11" ht="25" customHeight="1">
      <c r="B275" s="50" t="str">
        <f t="shared" si="12"/>
        <v/>
      </c>
      <c r="C275" s="55" t="s">
        <v>766</v>
      </c>
      <c r="D275" s="87" t="s">
        <v>767</v>
      </c>
      <c r="E275" s="55"/>
      <c r="F275" s="90"/>
      <c r="G275" s="90"/>
      <c r="H275" s="90" t="str">
        <f t="shared" si="13"/>
        <v/>
      </c>
      <c r="K275" s="2" t="str">
        <f>IF(E275="","",MAX($K$5:K274)+0.001)</f>
        <v/>
      </c>
    </row>
    <row r="276" spans="2:11" ht="30">
      <c r="B276" s="50" t="str">
        <f t="shared" si="12"/>
        <v>B16.111</v>
      </c>
      <c r="C276" s="55"/>
      <c r="D276" s="66" t="s">
        <v>768</v>
      </c>
      <c r="E276" s="55" t="s">
        <v>187</v>
      </c>
      <c r="F276" s="90">
        <v>40</v>
      </c>
      <c r="G276" s="171"/>
      <c r="H276" s="90" t="str">
        <f t="shared" si="13"/>
        <v/>
      </c>
      <c r="I276" s="130"/>
      <c r="K276" s="2">
        <f>IF(E276="","",MAX($K$5:K275)+0.001)</f>
        <v>16.111000000000136</v>
      </c>
    </row>
    <row r="277" spans="2:11" ht="25" customHeight="1">
      <c r="B277" s="50" t="str">
        <f t="shared" si="12"/>
        <v/>
      </c>
      <c r="C277" s="55"/>
      <c r="D277" s="66"/>
      <c r="E277" s="55"/>
      <c r="F277" s="90"/>
      <c r="G277" s="90"/>
      <c r="H277" s="90" t="str">
        <f t="shared" si="13"/>
        <v/>
      </c>
      <c r="K277" s="2" t="str">
        <f>IF(E277="","",MAX($K$5:K276)+0.001)</f>
        <v/>
      </c>
    </row>
    <row r="278" spans="2:11" ht="25" customHeight="1">
      <c r="B278" s="50" t="str">
        <f t="shared" si="12"/>
        <v/>
      </c>
      <c r="C278" s="98"/>
      <c r="D278" s="97" t="s">
        <v>951</v>
      </c>
      <c r="E278" s="101"/>
      <c r="F278" s="90"/>
      <c r="G278" s="90"/>
      <c r="H278" s="90" t="str">
        <f t="shared" si="13"/>
        <v/>
      </c>
      <c r="K278" s="2" t="str">
        <f>IF(E278="","",MAX($K$5:K277)+0.001)</f>
        <v/>
      </c>
    </row>
    <row r="279" spans="2:11" ht="30">
      <c r="B279" s="50" t="str">
        <f t="shared" si="12"/>
        <v/>
      </c>
      <c r="C279" s="98" t="s">
        <v>735</v>
      </c>
      <c r="D279" s="87" t="s">
        <v>635</v>
      </c>
      <c r="E279" s="55"/>
      <c r="F279" s="90"/>
      <c r="G279" s="90"/>
      <c r="H279" s="90" t="str">
        <f t="shared" si="13"/>
        <v/>
      </c>
      <c r="K279" s="2" t="str">
        <f>IF(E279="","",MAX($K$5:K278)+0.001)</f>
        <v/>
      </c>
    </row>
    <row r="280" spans="2:11" ht="25" customHeight="1">
      <c r="B280" s="50" t="str">
        <f t="shared" si="12"/>
        <v/>
      </c>
      <c r="C280" s="55" t="s">
        <v>15</v>
      </c>
      <c r="D280" s="87" t="s">
        <v>636</v>
      </c>
      <c r="E280" s="55"/>
      <c r="F280" s="90"/>
      <c r="G280" s="90"/>
      <c r="H280" s="90" t="str">
        <f t="shared" si="13"/>
        <v/>
      </c>
      <c r="K280" s="2" t="str">
        <f>IF(E280="","",MAX($K$5:K279)+0.001)</f>
        <v/>
      </c>
    </row>
    <row r="281" spans="2:11" ht="30">
      <c r="B281" s="50" t="str">
        <f t="shared" si="12"/>
        <v/>
      </c>
      <c r="C281" s="55" t="s">
        <v>637</v>
      </c>
      <c r="D281" s="87" t="s">
        <v>638</v>
      </c>
      <c r="E281" s="55"/>
      <c r="F281" s="90"/>
      <c r="G281" s="90"/>
      <c r="H281" s="90" t="str">
        <f t="shared" si="13"/>
        <v/>
      </c>
      <c r="K281" s="2" t="str">
        <f>IF(E281="","",MAX($K$5:K280)+0.001)</f>
        <v/>
      </c>
    </row>
    <row r="282" spans="2:11" ht="25" customHeight="1">
      <c r="B282" s="50" t="str">
        <f t="shared" si="12"/>
        <v/>
      </c>
      <c r="C282" s="55"/>
      <c r="D282" s="87" t="s">
        <v>947</v>
      </c>
      <c r="E282" s="55"/>
      <c r="F282" s="90"/>
      <c r="G282" s="90"/>
      <c r="H282" s="90" t="str">
        <f t="shared" si="13"/>
        <v/>
      </c>
      <c r="K282" s="2" t="str">
        <f>IF(E282="","",MAX($K$5:K281)+0.001)</f>
        <v/>
      </c>
    </row>
    <row r="283" spans="2:11" ht="25" customHeight="1">
      <c r="B283" s="50" t="str">
        <f t="shared" si="12"/>
        <v>B16.112</v>
      </c>
      <c r="C283" s="55"/>
      <c r="D283" s="66" t="s">
        <v>945</v>
      </c>
      <c r="E283" s="55" t="s">
        <v>200</v>
      </c>
      <c r="F283" s="90">
        <v>180</v>
      </c>
      <c r="G283" s="171"/>
      <c r="H283" s="90" t="str">
        <f t="shared" si="13"/>
        <v/>
      </c>
      <c r="I283" s="130"/>
      <c r="K283" s="2">
        <f>IF(E283="","",MAX($K$5:K282)+0.001)</f>
        <v>16.112000000000137</v>
      </c>
    </row>
    <row r="284" spans="2:11" ht="25" customHeight="1">
      <c r="B284" s="50" t="str">
        <f t="shared" si="12"/>
        <v>B16.113</v>
      </c>
      <c r="C284" s="55"/>
      <c r="D284" s="66" t="s">
        <v>641</v>
      </c>
      <c r="E284" s="55" t="s">
        <v>200</v>
      </c>
      <c r="F284" s="90">
        <v>135</v>
      </c>
      <c r="G284" s="171"/>
      <c r="H284" s="90" t="str">
        <f t="shared" si="13"/>
        <v/>
      </c>
      <c r="I284" s="130"/>
      <c r="K284" s="2">
        <f>IF(E284="","",MAX($K$5:K283)+0.001)</f>
        <v>16.113000000000138</v>
      </c>
    </row>
    <row r="285" spans="2:11" ht="25" customHeight="1">
      <c r="B285" s="50" t="str">
        <f t="shared" si="12"/>
        <v/>
      </c>
      <c r="C285" s="55"/>
      <c r="D285" s="66"/>
      <c r="E285" s="55"/>
      <c r="F285" s="90"/>
      <c r="G285" s="90"/>
      <c r="H285" s="90" t="str">
        <f t="shared" si="13"/>
        <v/>
      </c>
      <c r="K285" s="2" t="str">
        <f>IF(E285="","",MAX($K$5:K284)+0.001)</f>
        <v/>
      </c>
    </row>
    <row r="286" spans="2:11" ht="30">
      <c r="B286" s="50" t="str">
        <f t="shared" si="12"/>
        <v/>
      </c>
      <c r="C286" s="55"/>
      <c r="D286" s="87" t="s">
        <v>949</v>
      </c>
      <c r="E286" s="55"/>
      <c r="F286" s="90"/>
      <c r="G286" s="90"/>
      <c r="H286" s="90" t="str">
        <f t="shared" si="13"/>
        <v/>
      </c>
      <c r="K286" s="2" t="str">
        <f>IF(E286="","",MAX($K$5:K285)+0.001)</f>
        <v/>
      </c>
    </row>
    <row r="287" spans="2:11" ht="25" customHeight="1">
      <c r="B287" s="50" t="str">
        <f t="shared" si="12"/>
        <v>B16.114</v>
      </c>
      <c r="C287" s="55"/>
      <c r="D287" s="66" t="s">
        <v>945</v>
      </c>
      <c r="E287" s="55" t="s">
        <v>200</v>
      </c>
      <c r="F287" s="90">
        <v>5</v>
      </c>
      <c r="G287" s="171"/>
      <c r="H287" s="90" t="str">
        <f t="shared" si="13"/>
        <v/>
      </c>
      <c r="I287" s="130"/>
      <c r="K287" s="2">
        <f>IF(E287="","",MAX($K$5:K286)+0.001)</f>
        <v>16.114000000000139</v>
      </c>
    </row>
    <row r="288" spans="2:11" ht="25" customHeight="1">
      <c r="B288" s="50" t="str">
        <f t="shared" si="12"/>
        <v>B16.115</v>
      </c>
      <c r="C288" s="55"/>
      <c r="D288" s="66" t="s">
        <v>952</v>
      </c>
      <c r="E288" s="55" t="s">
        <v>200</v>
      </c>
      <c r="F288" s="90">
        <v>50</v>
      </c>
      <c r="G288" s="171"/>
      <c r="H288" s="90" t="str">
        <f t="shared" si="13"/>
        <v/>
      </c>
      <c r="I288" s="130"/>
      <c r="K288" s="2">
        <f>IF(E288="","",MAX($K$5:K287)+0.001)</f>
        <v>16.115000000000141</v>
      </c>
    </row>
    <row r="289" spans="2:11" ht="25" customHeight="1">
      <c r="B289" s="50" t="str">
        <f t="shared" si="12"/>
        <v/>
      </c>
      <c r="C289" s="55"/>
      <c r="D289" s="66"/>
      <c r="E289" s="55"/>
      <c r="F289" s="90"/>
      <c r="G289" s="90"/>
      <c r="H289" s="90" t="str">
        <f t="shared" si="13"/>
        <v/>
      </c>
      <c r="K289" s="2" t="str">
        <f>IF(E289="","",MAX($K$5:K288)+0.001)</f>
        <v/>
      </c>
    </row>
    <row r="290" spans="2:11" ht="30">
      <c r="B290" s="50" t="str">
        <f t="shared" si="12"/>
        <v/>
      </c>
      <c r="C290" s="55"/>
      <c r="D290" s="87" t="s">
        <v>950</v>
      </c>
      <c r="E290" s="55"/>
      <c r="F290" s="90"/>
      <c r="G290" s="90"/>
      <c r="H290" s="90" t="str">
        <f t="shared" si="13"/>
        <v/>
      </c>
      <c r="K290" s="2" t="str">
        <f>IF(E290="","",MAX($K$5:K289)+0.001)</f>
        <v/>
      </c>
    </row>
    <row r="291" spans="2:11" ht="25" customHeight="1">
      <c r="B291" s="50" t="str">
        <f t="shared" si="12"/>
        <v>B16.116</v>
      </c>
      <c r="C291" s="55"/>
      <c r="D291" s="66" t="s">
        <v>945</v>
      </c>
      <c r="E291" s="55" t="s">
        <v>200</v>
      </c>
      <c r="F291" s="90">
        <v>2</v>
      </c>
      <c r="G291" s="171"/>
      <c r="H291" s="90" t="str">
        <f t="shared" si="13"/>
        <v/>
      </c>
      <c r="I291" s="130"/>
      <c r="K291" s="2">
        <f>IF(E291="","",MAX($K$5:K290)+0.001)</f>
        <v>16.116000000000142</v>
      </c>
    </row>
    <row r="292" spans="2:11" ht="25" customHeight="1">
      <c r="B292" s="50" t="str">
        <f t="shared" si="12"/>
        <v>B16.117</v>
      </c>
      <c r="C292" s="55"/>
      <c r="D292" s="66" t="s">
        <v>952</v>
      </c>
      <c r="E292" s="55" t="s">
        <v>200</v>
      </c>
      <c r="F292" s="90">
        <v>8</v>
      </c>
      <c r="G292" s="171"/>
      <c r="H292" s="90" t="str">
        <f t="shared" si="13"/>
        <v/>
      </c>
      <c r="I292" s="130"/>
      <c r="K292" s="2">
        <f>IF(E292="","",MAX($K$5:K291)+0.001)</f>
        <v>16.117000000000143</v>
      </c>
    </row>
    <row r="293" spans="2:11" ht="25" customHeight="1">
      <c r="B293" s="50" t="str">
        <f t="shared" si="12"/>
        <v/>
      </c>
      <c r="C293" s="55"/>
      <c r="D293" s="66"/>
      <c r="E293" s="55"/>
      <c r="F293" s="90"/>
      <c r="G293" s="171"/>
      <c r="H293" s="90" t="str">
        <f t="shared" si="13"/>
        <v/>
      </c>
      <c r="K293" s="2" t="str">
        <f>IF(E293="","",MAX($K$5:K292)+0.001)</f>
        <v/>
      </c>
    </row>
    <row r="294" spans="2:11" ht="25" customHeight="1">
      <c r="B294" s="50" t="str">
        <f t="shared" si="12"/>
        <v/>
      </c>
      <c r="C294" s="98" t="s">
        <v>745</v>
      </c>
      <c r="D294" s="87" t="s">
        <v>746</v>
      </c>
      <c r="E294" s="55"/>
      <c r="F294" s="90"/>
      <c r="G294" s="90"/>
      <c r="H294" s="90" t="str">
        <f t="shared" si="13"/>
        <v/>
      </c>
      <c r="K294" s="2" t="str">
        <f>IF(E294="","",MAX($K$5:K293)+0.001)</f>
        <v/>
      </c>
    </row>
    <row r="295" spans="2:11" ht="25" customHeight="1">
      <c r="B295" s="50" t="str">
        <f t="shared" si="12"/>
        <v>B16.118</v>
      </c>
      <c r="C295" s="55"/>
      <c r="D295" s="66" t="s">
        <v>747</v>
      </c>
      <c r="E295" s="55" t="s">
        <v>164</v>
      </c>
      <c r="F295" s="90">
        <v>40</v>
      </c>
      <c r="G295" s="171"/>
      <c r="H295" s="90" t="str">
        <f t="shared" si="13"/>
        <v/>
      </c>
      <c r="I295" s="130"/>
      <c r="K295" s="2">
        <f>IF(E295="","",MAX($K$5:K294)+0.001)</f>
        <v>16.118000000000144</v>
      </c>
    </row>
    <row r="296" spans="2:11" ht="25" customHeight="1">
      <c r="B296" s="50" t="str">
        <f t="shared" si="12"/>
        <v>B16.119</v>
      </c>
      <c r="C296" s="55"/>
      <c r="D296" s="66" t="s">
        <v>748</v>
      </c>
      <c r="E296" s="55" t="s">
        <v>164</v>
      </c>
      <c r="F296" s="90">
        <v>50</v>
      </c>
      <c r="G296" s="171"/>
      <c r="H296" s="90" t="str">
        <f t="shared" si="13"/>
        <v/>
      </c>
      <c r="I296" s="130"/>
      <c r="K296" s="2">
        <f>IF(E296="","",MAX($K$5:K295)+0.001)</f>
        <v>16.119000000000145</v>
      </c>
    </row>
    <row r="297" spans="2:11" ht="25" customHeight="1">
      <c r="B297" s="50" t="str">
        <f t="shared" si="12"/>
        <v/>
      </c>
      <c r="C297" s="55"/>
      <c r="D297" s="89" t="s">
        <v>749</v>
      </c>
      <c r="E297" s="55"/>
      <c r="F297" s="90"/>
      <c r="G297" s="90"/>
      <c r="H297" s="90" t="str">
        <f t="shared" si="13"/>
        <v/>
      </c>
      <c r="K297" s="2" t="str">
        <f>IF(E297="","",MAX($K$5:K296)+0.001)</f>
        <v/>
      </c>
    </row>
    <row r="298" spans="2:11" ht="25" customHeight="1">
      <c r="B298" s="50" t="str">
        <f t="shared" si="12"/>
        <v>B16.120</v>
      </c>
      <c r="C298" s="55"/>
      <c r="D298" s="89" t="s">
        <v>750</v>
      </c>
      <c r="E298" s="55" t="s">
        <v>164</v>
      </c>
      <c r="F298" s="90">
        <v>20</v>
      </c>
      <c r="G298" s="171"/>
      <c r="H298" s="90" t="str">
        <f t="shared" si="13"/>
        <v/>
      </c>
      <c r="I298" s="130"/>
      <c r="K298" s="2">
        <f>IF(E298="","",MAX($K$5:K297)+0.001)</f>
        <v>16.120000000000147</v>
      </c>
    </row>
    <row r="299" spans="2:11" ht="25" customHeight="1">
      <c r="B299" s="50" t="str">
        <f t="shared" si="12"/>
        <v>B16.121</v>
      </c>
      <c r="C299" s="55"/>
      <c r="D299" s="66" t="s">
        <v>751</v>
      </c>
      <c r="E299" s="55" t="s">
        <v>164</v>
      </c>
      <c r="F299" s="90">
        <v>10</v>
      </c>
      <c r="G299" s="171"/>
      <c r="H299" s="90" t="str">
        <f t="shared" si="13"/>
        <v/>
      </c>
      <c r="I299" s="130"/>
      <c r="K299" s="2">
        <f>IF(E299="","",MAX($K$5:K298)+0.001)</f>
        <v>16.121000000000148</v>
      </c>
    </row>
    <row r="300" spans="2:11" ht="25" customHeight="1">
      <c r="B300" s="50" t="str">
        <f t="shared" si="12"/>
        <v>B16.122</v>
      </c>
      <c r="C300" s="55"/>
      <c r="D300" s="66" t="s">
        <v>752</v>
      </c>
      <c r="E300" s="55" t="s">
        <v>164</v>
      </c>
      <c r="F300" s="90">
        <v>5</v>
      </c>
      <c r="G300" s="171"/>
      <c r="H300" s="90" t="str">
        <f t="shared" si="13"/>
        <v/>
      </c>
      <c r="I300" s="130"/>
      <c r="K300" s="2">
        <f>IF(E300="","",MAX($K$5:K299)+0.001)</f>
        <v>16.122000000000149</v>
      </c>
    </row>
    <row r="301" spans="2:11" ht="30">
      <c r="B301" s="50" t="str">
        <f t="shared" si="12"/>
        <v>B16.123</v>
      </c>
      <c r="C301" s="55"/>
      <c r="D301" s="89" t="s">
        <v>753</v>
      </c>
      <c r="E301" s="55" t="s">
        <v>164</v>
      </c>
      <c r="F301" s="90">
        <v>10</v>
      </c>
      <c r="G301" s="171"/>
      <c r="H301" s="90" t="str">
        <f t="shared" si="13"/>
        <v/>
      </c>
      <c r="I301" s="130"/>
      <c r="K301" s="2">
        <f>IF(E301="","",MAX($K$5:K300)+0.001)</f>
        <v>16.12300000000015</v>
      </c>
    </row>
    <row r="302" spans="2:11" ht="25" customHeight="1">
      <c r="B302" s="50" t="str">
        <f t="shared" si="12"/>
        <v>B16.124</v>
      </c>
      <c r="C302" s="55"/>
      <c r="D302" s="89" t="s">
        <v>754</v>
      </c>
      <c r="E302" s="55" t="s">
        <v>164</v>
      </c>
      <c r="F302" s="90">
        <v>10</v>
      </c>
      <c r="G302" s="171"/>
      <c r="H302" s="90" t="str">
        <f t="shared" si="13"/>
        <v/>
      </c>
      <c r="I302" s="130"/>
      <c r="K302" s="2">
        <f>IF(E302="","",MAX($K$5:K301)+0.001)</f>
        <v>16.124000000000152</v>
      </c>
    </row>
    <row r="303" spans="2:11" ht="25" customHeight="1">
      <c r="B303" s="50" t="str">
        <f t="shared" si="12"/>
        <v/>
      </c>
      <c r="C303" s="55"/>
      <c r="D303" s="66"/>
      <c r="E303" s="55"/>
      <c r="F303" s="90"/>
      <c r="G303" s="90"/>
      <c r="H303" s="90" t="str">
        <f t="shared" si="13"/>
        <v/>
      </c>
      <c r="K303" s="2" t="str">
        <f>IF(E303="","",MAX($K$5:K302)+0.001)</f>
        <v/>
      </c>
    </row>
    <row r="304" spans="2:11" ht="25" customHeight="1">
      <c r="B304" s="50"/>
      <c r="C304" s="55"/>
      <c r="D304" s="66"/>
      <c r="E304" s="55"/>
      <c r="F304" s="90"/>
      <c r="G304" s="90"/>
      <c r="H304" s="90"/>
      <c r="K304" s="2" t="str">
        <f>IF(E304="","",MAX($K$5:K303)+0.001)</f>
        <v/>
      </c>
    </row>
    <row r="305" spans="2:11" ht="25" customHeight="1">
      <c r="B305" s="50" t="str">
        <f t="shared" si="12"/>
        <v/>
      </c>
      <c r="C305" s="55"/>
      <c r="D305" s="87"/>
      <c r="E305" s="55"/>
      <c r="F305" s="90"/>
      <c r="G305" s="90"/>
      <c r="H305" s="90" t="str">
        <f t="shared" si="13"/>
        <v/>
      </c>
      <c r="K305" s="2" t="str">
        <f>IF(E305="","",MAX($K$5:K304)+0.001)</f>
        <v/>
      </c>
    </row>
    <row r="306" spans="2:11" ht="25" customHeight="1">
      <c r="B306" s="368" t="s">
        <v>62</v>
      </c>
      <c r="C306" s="368"/>
      <c r="D306" s="368"/>
      <c r="E306" s="368"/>
      <c r="F306" s="368"/>
      <c r="G306" s="368"/>
      <c r="H306" s="95">
        <f>SUM(H265:H305)</f>
        <v>0</v>
      </c>
      <c r="I306" s="115"/>
      <c r="K306" s="2" t="str">
        <f>IF(E306="","",MAX($K$5:K305)+0.001)</f>
        <v/>
      </c>
    </row>
    <row r="307" spans="2:11" ht="25" customHeight="1">
      <c r="B307" s="45" t="s">
        <v>226</v>
      </c>
      <c r="C307" s="45" t="s">
        <v>2</v>
      </c>
      <c r="D307" s="45" t="s">
        <v>3</v>
      </c>
      <c r="E307" s="46" t="s">
        <v>4</v>
      </c>
      <c r="F307" s="95" t="s">
        <v>5</v>
      </c>
      <c r="G307" s="47" t="s">
        <v>6</v>
      </c>
      <c r="H307" s="47" t="s">
        <v>7</v>
      </c>
      <c r="I307" s="49"/>
      <c r="K307" s="2"/>
    </row>
    <row r="308" spans="2:11" ht="25" customHeight="1">
      <c r="B308" s="368" t="s">
        <v>64</v>
      </c>
      <c r="C308" s="368"/>
      <c r="D308" s="368"/>
      <c r="E308" s="368"/>
      <c r="F308" s="368"/>
      <c r="G308" s="368"/>
      <c r="H308" s="47">
        <f>H306</f>
        <v>0</v>
      </c>
      <c r="I308" s="116"/>
      <c r="K308" s="2" t="str">
        <f>IF(E308="","",MAX($K$5:K307)+0.001)</f>
        <v/>
      </c>
    </row>
    <row r="309" spans="2:11" ht="25" customHeight="1">
      <c r="B309" s="50" t="str">
        <f t="shared" ref="B309:B348" si="14">IF(K309="","","B"&amp;TEXT(ROUND(K309,3),"0.000"))</f>
        <v/>
      </c>
      <c r="C309" s="55"/>
      <c r="D309" s="66"/>
      <c r="E309" s="55"/>
      <c r="F309" s="90"/>
      <c r="G309" s="90"/>
      <c r="H309" s="90" t="str">
        <f t="shared" ref="H309:H348" si="15">IF($F309="-","Rate Only",IF($G309="","",ROUNDUP($F309*$G309,2)))</f>
        <v/>
      </c>
      <c r="K309" s="2" t="str">
        <f>IF(E309="","",MAX($K$5:K308)+0.001)</f>
        <v/>
      </c>
    </row>
    <row r="310" spans="2:11" ht="30">
      <c r="B310" s="50" t="str">
        <f t="shared" si="14"/>
        <v>B16.125</v>
      </c>
      <c r="C310" s="55" t="s">
        <v>755</v>
      </c>
      <c r="D310" s="87" t="s">
        <v>756</v>
      </c>
      <c r="E310" s="55" t="s">
        <v>164</v>
      </c>
      <c r="F310" s="90">
        <v>10</v>
      </c>
      <c r="G310" s="171"/>
      <c r="H310" s="90" t="str">
        <f t="shared" si="15"/>
        <v/>
      </c>
      <c r="I310" s="130"/>
      <c r="K310" s="2">
        <f>IF(E310="","",MAX($K$5:K309)+0.001)</f>
        <v>16.125000000000153</v>
      </c>
    </row>
    <row r="311" spans="2:11" ht="25" customHeight="1">
      <c r="B311" s="50" t="str">
        <f t="shared" si="14"/>
        <v/>
      </c>
      <c r="C311" s="55"/>
      <c r="D311" s="87"/>
      <c r="E311" s="55"/>
      <c r="F311" s="90"/>
      <c r="G311" s="90"/>
      <c r="H311" s="90" t="str">
        <f t="shared" si="15"/>
        <v/>
      </c>
      <c r="K311" s="2" t="str">
        <f>IF(E311="","",MAX($K$5:K310)+0.001)</f>
        <v/>
      </c>
    </row>
    <row r="312" spans="2:11" ht="25" customHeight="1">
      <c r="B312" s="50" t="str">
        <f t="shared" si="14"/>
        <v/>
      </c>
      <c r="C312" s="55" t="s">
        <v>312</v>
      </c>
      <c r="D312" s="87" t="s">
        <v>757</v>
      </c>
      <c r="E312" s="55"/>
      <c r="F312" s="90"/>
      <c r="G312" s="90"/>
      <c r="H312" s="90" t="str">
        <f t="shared" si="15"/>
        <v/>
      </c>
      <c r="K312" s="2" t="str">
        <f>IF(E312="","",MAX($K$5:K311)+0.001)</f>
        <v/>
      </c>
    </row>
    <row r="313" spans="2:11" ht="25" customHeight="1">
      <c r="B313" s="50" t="str">
        <f t="shared" si="14"/>
        <v/>
      </c>
      <c r="C313" s="55" t="s">
        <v>314</v>
      </c>
      <c r="D313" s="87" t="s">
        <v>758</v>
      </c>
      <c r="E313" s="55"/>
      <c r="F313" s="90"/>
      <c r="G313" s="90"/>
      <c r="H313" s="90" t="str">
        <f t="shared" si="15"/>
        <v/>
      </c>
      <c r="K313" s="2" t="str">
        <f>IF(E313="","",MAX($K$5:K312)+0.001)</f>
        <v/>
      </c>
    </row>
    <row r="314" spans="2:11" ht="25" customHeight="1">
      <c r="B314" s="50" t="str">
        <f t="shared" si="14"/>
        <v>B16.126</v>
      </c>
      <c r="C314" s="55" t="s">
        <v>759</v>
      </c>
      <c r="D314" s="66" t="s">
        <v>760</v>
      </c>
      <c r="E314" s="55" t="s">
        <v>164</v>
      </c>
      <c r="F314" s="90">
        <v>5</v>
      </c>
      <c r="G314" s="171"/>
      <c r="H314" s="90" t="str">
        <f t="shared" si="15"/>
        <v/>
      </c>
      <c r="I314" s="130"/>
      <c r="K314" s="2">
        <f>IF(E314="","",MAX($K$5:K313)+0.001)</f>
        <v>16.126000000000154</v>
      </c>
    </row>
    <row r="315" spans="2:11" ht="30">
      <c r="B315" s="50" t="str">
        <f t="shared" si="14"/>
        <v>B16.127</v>
      </c>
      <c r="C315" s="55" t="s">
        <v>761</v>
      </c>
      <c r="D315" s="66" t="s">
        <v>762</v>
      </c>
      <c r="E315" s="55" t="s">
        <v>164</v>
      </c>
      <c r="F315" s="90">
        <v>5</v>
      </c>
      <c r="G315" s="171"/>
      <c r="H315" s="90" t="str">
        <f t="shared" si="15"/>
        <v/>
      </c>
      <c r="I315" s="130"/>
      <c r="K315" s="2">
        <f>IF(E315="","",MAX($K$5:K314)+0.001)</f>
        <v>16.127000000000155</v>
      </c>
    </row>
    <row r="316" spans="2:11" ht="25" customHeight="1">
      <c r="B316" s="50" t="str">
        <f t="shared" si="14"/>
        <v/>
      </c>
      <c r="C316" s="55"/>
      <c r="D316" s="66"/>
      <c r="E316" s="55"/>
      <c r="F316" s="90"/>
      <c r="G316" s="90"/>
      <c r="H316" s="90" t="str">
        <f t="shared" si="15"/>
        <v/>
      </c>
      <c r="K316" s="2" t="str">
        <f>IF(E316="","",MAX($K$5:K315)+0.001)</f>
        <v/>
      </c>
    </row>
    <row r="317" spans="2:11" ht="25" customHeight="1">
      <c r="B317" s="50" t="str">
        <f t="shared" si="14"/>
        <v>B16.128</v>
      </c>
      <c r="C317" s="55" t="s">
        <v>763</v>
      </c>
      <c r="D317" s="87" t="s">
        <v>764</v>
      </c>
      <c r="E317" s="55" t="s">
        <v>164</v>
      </c>
      <c r="F317" s="90">
        <v>5</v>
      </c>
      <c r="G317" s="171"/>
      <c r="H317" s="90" t="str">
        <f t="shared" si="15"/>
        <v/>
      </c>
      <c r="I317" s="130"/>
      <c r="K317" s="2">
        <f>IF(E317="","",MAX($K$5:K316)+0.001)</f>
        <v>16.128000000000156</v>
      </c>
    </row>
    <row r="318" spans="2:11" ht="25" customHeight="1">
      <c r="B318" s="50" t="str">
        <f t="shared" si="14"/>
        <v/>
      </c>
      <c r="C318" s="55"/>
      <c r="D318" s="87"/>
      <c r="E318" s="55"/>
      <c r="F318" s="90"/>
      <c r="G318" s="90"/>
      <c r="H318" s="90" t="str">
        <f t="shared" si="15"/>
        <v/>
      </c>
      <c r="K318" s="2" t="str">
        <f>IF(E318="","",MAX($K$5:K317)+0.001)</f>
        <v/>
      </c>
    </row>
    <row r="319" spans="2:11" ht="25" customHeight="1">
      <c r="B319" s="50" t="str">
        <f t="shared" si="14"/>
        <v/>
      </c>
      <c r="C319" s="55" t="s">
        <v>463</v>
      </c>
      <c r="D319" s="87" t="s">
        <v>765</v>
      </c>
      <c r="E319" s="55"/>
      <c r="F319" s="90"/>
      <c r="G319" s="90"/>
      <c r="H319" s="90" t="str">
        <f t="shared" si="15"/>
        <v/>
      </c>
      <c r="K319" s="2" t="str">
        <f>IF(E319="","",MAX($K$5:K318)+0.001)</f>
        <v/>
      </c>
    </row>
    <row r="320" spans="2:11" ht="25" customHeight="1">
      <c r="B320" s="50" t="str">
        <f t="shared" si="14"/>
        <v/>
      </c>
      <c r="C320" s="55" t="s">
        <v>766</v>
      </c>
      <c r="D320" s="87" t="s">
        <v>767</v>
      </c>
      <c r="E320" s="55"/>
      <c r="F320" s="90"/>
      <c r="G320" s="90"/>
      <c r="H320" s="90" t="str">
        <f t="shared" si="15"/>
        <v/>
      </c>
      <c r="K320" s="2" t="str">
        <f>IF(E320="","",MAX($K$5:K319)+0.001)</f>
        <v/>
      </c>
    </row>
    <row r="321" spans="2:11" ht="30">
      <c r="B321" s="50" t="str">
        <f t="shared" si="14"/>
        <v>B16.129</v>
      </c>
      <c r="C321" s="55"/>
      <c r="D321" s="66" t="s">
        <v>768</v>
      </c>
      <c r="E321" s="55" t="s">
        <v>187</v>
      </c>
      <c r="F321" s="90">
        <v>50</v>
      </c>
      <c r="G321" s="171"/>
      <c r="H321" s="90" t="str">
        <f t="shared" si="15"/>
        <v/>
      </c>
      <c r="I321" s="130"/>
      <c r="K321" s="2">
        <f>IF(E321="","",MAX($K$5:K320)+0.001)</f>
        <v>16.129000000000158</v>
      </c>
    </row>
    <row r="322" spans="2:11" ht="25" customHeight="1">
      <c r="B322" s="50" t="str">
        <f t="shared" si="14"/>
        <v/>
      </c>
      <c r="C322" s="55"/>
      <c r="D322" s="66"/>
      <c r="E322" s="55"/>
      <c r="F322" s="90"/>
      <c r="G322" s="90"/>
      <c r="H322" s="90" t="str">
        <f t="shared" si="15"/>
        <v/>
      </c>
      <c r="K322" s="2" t="str">
        <f>IF(E322="","",MAX($K$5:K321)+0.001)</f>
        <v/>
      </c>
    </row>
    <row r="323" spans="2:11" ht="30">
      <c r="B323" s="50" t="str">
        <f t="shared" si="14"/>
        <v/>
      </c>
      <c r="C323" s="98" t="s">
        <v>953</v>
      </c>
      <c r="D323" s="87" t="s">
        <v>385</v>
      </c>
      <c r="E323" s="55"/>
      <c r="F323" s="90"/>
      <c r="G323" s="90"/>
      <c r="H323" s="90" t="str">
        <f t="shared" si="15"/>
        <v/>
      </c>
      <c r="K323" s="2" t="str">
        <f>IF(E323="","",MAX($K$5:K322)+0.001)</f>
        <v/>
      </c>
    </row>
    <row r="324" spans="2:11" ht="25" customHeight="1">
      <c r="B324" s="50" t="str">
        <f t="shared" si="14"/>
        <v/>
      </c>
      <c r="C324" s="55"/>
      <c r="D324" s="87" t="s">
        <v>954</v>
      </c>
      <c r="E324" s="55"/>
      <c r="F324" s="90"/>
      <c r="G324" s="90"/>
      <c r="H324" s="90" t="str">
        <f t="shared" si="15"/>
        <v/>
      </c>
      <c r="K324" s="2" t="str">
        <f>IF(E324="","",MAX($K$5:K323)+0.001)</f>
        <v/>
      </c>
    </row>
    <row r="325" spans="2:11" ht="25" customHeight="1">
      <c r="B325" s="50" t="str">
        <f t="shared" si="14"/>
        <v>B16.130</v>
      </c>
      <c r="C325" s="55" t="s">
        <v>183</v>
      </c>
      <c r="D325" s="87" t="s">
        <v>955</v>
      </c>
      <c r="E325" s="55" t="s">
        <v>187</v>
      </c>
      <c r="F325" s="90">
        <v>100</v>
      </c>
      <c r="G325" s="171"/>
      <c r="H325" s="90" t="str">
        <f t="shared" si="15"/>
        <v/>
      </c>
      <c r="I325" s="130"/>
      <c r="K325" s="2">
        <f>IF(E325="","",MAX($K$5:K324)+0.001)</f>
        <v>16.130000000000159</v>
      </c>
    </row>
    <row r="326" spans="2:11" ht="25" customHeight="1">
      <c r="B326" s="50" t="str">
        <f t="shared" si="14"/>
        <v/>
      </c>
      <c r="C326" s="55"/>
      <c r="D326" s="87"/>
      <c r="E326" s="55"/>
      <c r="F326" s="90"/>
      <c r="G326" s="90"/>
      <c r="H326" s="90" t="str">
        <f t="shared" si="15"/>
        <v/>
      </c>
      <c r="K326" s="2" t="str">
        <f>IF(E326="","",MAX($K$5:K325)+0.001)</f>
        <v/>
      </c>
    </row>
    <row r="327" spans="2:11" ht="25" customHeight="1">
      <c r="B327" s="50" t="str">
        <f t="shared" si="14"/>
        <v/>
      </c>
      <c r="C327" s="55" t="s">
        <v>190</v>
      </c>
      <c r="D327" s="87" t="s">
        <v>956</v>
      </c>
      <c r="E327" s="55"/>
      <c r="F327" s="90"/>
      <c r="G327" s="90"/>
      <c r="H327" s="90" t="str">
        <f t="shared" si="15"/>
        <v/>
      </c>
      <c r="K327" s="2" t="str">
        <f>IF(E327="","",MAX($K$5:K326)+0.001)</f>
        <v/>
      </c>
    </row>
    <row r="328" spans="2:11" ht="30">
      <c r="B328" s="50" t="str">
        <f t="shared" si="14"/>
        <v>B16.131</v>
      </c>
      <c r="C328" s="55"/>
      <c r="D328" s="66" t="s">
        <v>957</v>
      </c>
      <c r="E328" s="55" t="s">
        <v>164</v>
      </c>
      <c r="F328" s="90">
        <v>20</v>
      </c>
      <c r="G328" s="171"/>
      <c r="H328" s="90" t="str">
        <f t="shared" si="15"/>
        <v/>
      </c>
      <c r="I328" s="130"/>
      <c r="K328" s="2">
        <f>IF(E328="","",MAX($K$5:K327)+0.001)</f>
        <v>16.13100000000016</v>
      </c>
    </row>
    <row r="329" spans="2:11" ht="30">
      <c r="B329" s="50" t="str">
        <f t="shared" si="14"/>
        <v>B16.132</v>
      </c>
      <c r="C329" s="55"/>
      <c r="D329" s="66" t="s">
        <v>958</v>
      </c>
      <c r="E329" s="55" t="s">
        <v>164</v>
      </c>
      <c r="F329" s="90">
        <v>80</v>
      </c>
      <c r="G329" s="171"/>
      <c r="H329" s="90" t="str">
        <f t="shared" si="15"/>
        <v/>
      </c>
      <c r="I329" s="130"/>
      <c r="K329" s="2">
        <f>IF(E329="","",MAX($K$5:K328)+0.001)</f>
        <v>16.132000000000161</v>
      </c>
    </row>
    <row r="330" spans="2:11" ht="25" customHeight="1">
      <c r="B330" s="50" t="str">
        <f t="shared" si="14"/>
        <v>B16.133</v>
      </c>
      <c r="C330" s="55"/>
      <c r="D330" s="66" t="s">
        <v>959</v>
      </c>
      <c r="E330" s="55" t="s">
        <v>164</v>
      </c>
      <c r="F330" s="90">
        <v>100</v>
      </c>
      <c r="G330" s="171"/>
      <c r="H330" s="90" t="str">
        <f t="shared" si="15"/>
        <v/>
      </c>
      <c r="I330" s="130"/>
      <c r="K330" s="2">
        <f>IF(E330="","",MAX($K$5:K329)+0.001)</f>
        <v>16.133000000000163</v>
      </c>
    </row>
    <row r="331" spans="2:11" ht="25" customHeight="1">
      <c r="B331" s="50" t="str">
        <f t="shared" si="14"/>
        <v/>
      </c>
      <c r="C331" s="55"/>
      <c r="D331" s="66"/>
      <c r="E331" s="55"/>
      <c r="F331" s="90"/>
      <c r="G331" s="90"/>
      <c r="H331" s="90" t="str">
        <f t="shared" si="15"/>
        <v/>
      </c>
      <c r="K331" s="2" t="str">
        <f>IF(E331="","",MAX($K$5:K330)+0.001)</f>
        <v/>
      </c>
    </row>
    <row r="332" spans="2:11" ht="30">
      <c r="B332" s="50" t="str">
        <f t="shared" si="14"/>
        <v>B16.134</v>
      </c>
      <c r="C332" s="55" t="s">
        <v>646</v>
      </c>
      <c r="D332" s="87" t="s">
        <v>960</v>
      </c>
      <c r="E332" s="55" t="s">
        <v>187</v>
      </c>
      <c r="F332" s="90">
        <v>30</v>
      </c>
      <c r="G332" s="171"/>
      <c r="H332" s="90" t="str">
        <f t="shared" si="15"/>
        <v/>
      </c>
      <c r="I332" s="130"/>
      <c r="K332" s="2">
        <f>IF(E332="","",MAX($K$5:K331)+0.001)</f>
        <v>16.134000000000164</v>
      </c>
    </row>
    <row r="333" spans="2:11" ht="25" customHeight="1">
      <c r="B333" s="50" t="str">
        <f t="shared" si="14"/>
        <v/>
      </c>
      <c r="C333" s="55"/>
      <c r="D333" s="87"/>
      <c r="E333" s="55"/>
      <c r="F333" s="90"/>
      <c r="G333" s="90"/>
      <c r="H333" s="90" t="str">
        <f t="shared" si="15"/>
        <v/>
      </c>
      <c r="K333" s="2" t="str">
        <f>IF(E333="","",MAX($K$5:K332)+0.001)</f>
        <v/>
      </c>
    </row>
    <row r="334" spans="2:11" ht="25" customHeight="1">
      <c r="B334" s="50" t="str">
        <f t="shared" si="14"/>
        <v/>
      </c>
      <c r="C334" s="55" t="s">
        <v>386</v>
      </c>
      <c r="D334" s="87" t="s">
        <v>961</v>
      </c>
      <c r="E334" s="55"/>
      <c r="F334" s="90"/>
      <c r="G334" s="90"/>
      <c r="H334" s="90" t="str">
        <f t="shared" si="15"/>
        <v/>
      </c>
      <c r="K334" s="2" t="str">
        <f>IF(E334="","",MAX($K$5:K333)+0.001)</f>
        <v/>
      </c>
    </row>
    <row r="335" spans="2:11" ht="25" customHeight="1">
      <c r="B335" s="50" t="str">
        <f t="shared" si="14"/>
        <v>B16.135</v>
      </c>
      <c r="C335" s="55"/>
      <c r="D335" s="66" t="s">
        <v>962</v>
      </c>
      <c r="E335" s="55" t="s">
        <v>187</v>
      </c>
      <c r="F335" s="90">
        <v>100</v>
      </c>
      <c r="G335" s="171"/>
      <c r="H335" s="90" t="str">
        <f t="shared" si="15"/>
        <v/>
      </c>
      <c r="I335" s="130"/>
      <c r="K335" s="2">
        <f>IF(E335="","",MAX($K$5:K334)+0.001)</f>
        <v>16.135000000000165</v>
      </c>
    </row>
    <row r="336" spans="2:11" ht="25" customHeight="1">
      <c r="B336" s="50" t="str">
        <f t="shared" si="14"/>
        <v>B16.136</v>
      </c>
      <c r="C336" s="55"/>
      <c r="D336" s="66" t="s">
        <v>963</v>
      </c>
      <c r="E336" s="55" t="s">
        <v>187</v>
      </c>
      <c r="F336" s="90">
        <v>60</v>
      </c>
      <c r="G336" s="171"/>
      <c r="H336" s="90" t="str">
        <f t="shared" si="15"/>
        <v/>
      </c>
      <c r="I336" s="130"/>
      <c r="K336" s="2">
        <f>IF(E336="","",MAX($K$5:K335)+0.001)</f>
        <v>16.136000000000166</v>
      </c>
    </row>
    <row r="337" spans="2:11" ht="25" customHeight="1">
      <c r="B337" s="50" t="str">
        <f t="shared" si="14"/>
        <v/>
      </c>
      <c r="C337" s="55"/>
      <c r="D337" s="66"/>
      <c r="E337" s="55"/>
      <c r="F337" s="90"/>
      <c r="G337" s="90"/>
      <c r="H337" s="90" t="str">
        <f t="shared" si="15"/>
        <v/>
      </c>
      <c r="K337" s="2" t="str">
        <f>IF(E337="","",MAX($K$5:K336)+0.001)</f>
        <v/>
      </c>
    </row>
    <row r="338" spans="2:11" ht="25" customHeight="1">
      <c r="B338" s="50" t="str">
        <f t="shared" si="14"/>
        <v/>
      </c>
      <c r="C338" s="55"/>
      <c r="D338" s="87" t="s">
        <v>964</v>
      </c>
      <c r="E338" s="55"/>
      <c r="F338" s="90"/>
      <c r="G338" s="90"/>
      <c r="H338" s="90" t="str">
        <f t="shared" si="15"/>
        <v/>
      </c>
      <c r="K338" s="2" t="str">
        <f>IF(E338="","",MAX($K$5:K337)+0.001)</f>
        <v/>
      </c>
    </row>
    <row r="339" spans="2:11" ht="30">
      <c r="B339" s="50" t="str">
        <f t="shared" si="14"/>
        <v>B16.137</v>
      </c>
      <c r="C339" s="55" t="s">
        <v>197</v>
      </c>
      <c r="D339" s="66" t="s">
        <v>965</v>
      </c>
      <c r="E339" s="55" t="s">
        <v>187</v>
      </c>
      <c r="F339" s="90">
        <v>40</v>
      </c>
      <c r="G339" s="171"/>
      <c r="H339" s="90" t="str">
        <f t="shared" si="15"/>
        <v/>
      </c>
      <c r="I339" s="130"/>
      <c r="K339" s="2">
        <f>IF(E339="","",MAX($K$5:K338)+0.001)</f>
        <v>16.137000000000167</v>
      </c>
    </row>
    <row r="340" spans="2:11" ht="25" customHeight="1">
      <c r="B340" s="50" t="str">
        <f t="shared" si="14"/>
        <v/>
      </c>
      <c r="C340" s="55"/>
      <c r="D340" s="87"/>
      <c r="E340" s="55"/>
      <c r="F340" s="90"/>
      <c r="G340" s="90"/>
      <c r="H340" s="90" t="str">
        <f t="shared" si="15"/>
        <v/>
      </c>
      <c r="K340" s="2" t="str">
        <f>IF(E340="","",MAX($K$5:K339)+0.001)</f>
        <v/>
      </c>
    </row>
    <row r="341" spans="2:11" ht="25" customHeight="1">
      <c r="B341" s="50" t="str">
        <f t="shared" si="14"/>
        <v>B16.138</v>
      </c>
      <c r="C341" s="55" t="s">
        <v>966</v>
      </c>
      <c r="D341" s="87" t="s">
        <v>967</v>
      </c>
      <c r="E341" s="55" t="s">
        <v>158</v>
      </c>
      <c r="F341" s="90">
        <v>15</v>
      </c>
      <c r="G341" s="171"/>
      <c r="H341" s="90" t="str">
        <f t="shared" si="15"/>
        <v/>
      </c>
      <c r="I341" s="130"/>
      <c r="K341" s="2">
        <f>IF(E341="","",MAX($K$5:K340)+0.001)</f>
        <v>16.138000000000169</v>
      </c>
    </row>
    <row r="342" spans="2:11" ht="25" customHeight="1">
      <c r="B342" s="50" t="str">
        <f t="shared" si="14"/>
        <v/>
      </c>
      <c r="C342" s="55"/>
      <c r="D342" s="87"/>
      <c r="E342" s="55"/>
      <c r="F342" s="90"/>
      <c r="G342" s="90"/>
      <c r="H342" s="90" t="str">
        <f t="shared" si="15"/>
        <v/>
      </c>
      <c r="K342" s="2" t="str">
        <f>IF(E342="","",MAX($K$5:K341)+0.001)</f>
        <v/>
      </c>
    </row>
    <row r="343" spans="2:11" ht="25" customHeight="1">
      <c r="B343" s="50"/>
      <c r="C343" s="55"/>
      <c r="D343" s="87"/>
      <c r="E343" s="55"/>
      <c r="F343" s="90"/>
      <c r="G343" s="90"/>
      <c r="H343" s="90" t="str">
        <f t="shared" si="15"/>
        <v/>
      </c>
      <c r="K343" s="2" t="str">
        <f>IF(E343="","",MAX($K$5:K342)+0.001)</f>
        <v/>
      </c>
    </row>
    <row r="344" spans="2:11" ht="25" customHeight="1">
      <c r="B344" s="50"/>
      <c r="C344" s="55"/>
      <c r="D344" s="87"/>
      <c r="E344" s="55"/>
      <c r="F344" s="90"/>
      <c r="G344" s="90"/>
      <c r="H344" s="90"/>
      <c r="K344" s="2" t="str">
        <f>IF(E344="","",MAX($K$5:K343)+0.001)</f>
        <v/>
      </c>
    </row>
    <row r="345" spans="2:11" ht="25" customHeight="1">
      <c r="B345" s="50"/>
      <c r="C345" s="55"/>
      <c r="D345" s="87"/>
      <c r="E345" s="55"/>
      <c r="F345" s="90"/>
      <c r="G345" s="90"/>
      <c r="H345" s="90" t="str">
        <f t="shared" si="15"/>
        <v/>
      </c>
      <c r="K345" s="2" t="str">
        <f>IF(E345="","",MAX($K$5:K344)+0.001)</f>
        <v/>
      </c>
    </row>
    <row r="346" spans="2:11" ht="25" customHeight="1">
      <c r="B346" s="50"/>
      <c r="C346" s="55"/>
      <c r="D346" s="87"/>
      <c r="E346" s="55"/>
      <c r="F346" s="90"/>
      <c r="G346" s="90"/>
      <c r="H346" s="90" t="str">
        <f t="shared" si="15"/>
        <v/>
      </c>
      <c r="K346" s="2" t="str">
        <f>IF(E346="","",MAX($K$5:K345)+0.001)</f>
        <v/>
      </c>
    </row>
    <row r="347" spans="2:11" ht="25" customHeight="1">
      <c r="B347" s="50"/>
      <c r="C347" s="55"/>
      <c r="D347" s="66"/>
      <c r="E347" s="55"/>
      <c r="F347" s="90"/>
      <c r="G347" s="90"/>
      <c r="H347" s="90" t="str">
        <f t="shared" si="15"/>
        <v/>
      </c>
      <c r="I347" s="130"/>
      <c r="K347" s="2" t="str">
        <f>IF(E347="","",MAX($K$5:K346)+0.001)</f>
        <v/>
      </c>
    </row>
    <row r="348" spans="2:11" ht="25" customHeight="1">
      <c r="B348" s="50" t="str">
        <f t="shared" si="14"/>
        <v/>
      </c>
      <c r="C348" s="55"/>
      <c r="D348" s="66"/>
      <c r="E348" s="55"/>
      <c r="F348" s="90"/>
      <c r="G348" s="90"/>
      <c r="H348" s="90" t="str">
        <f t="shared" si="15"/>
        <v/>
      </c>
      <c r="K348" s="2" t="str">
        <f>IF(E348="","",MAX($K$5:K347)+0.001)</f>
        <v/>
      </c>
    </row>
    <row r="349" spans="2:11" ht="25" customHeight="1">
      <c r="B349" s="368" t="s">
        <v>62</v>
      </c>
      <c r="C349" s="368"/>
      <c r="D349" s="368"/>
      <c r="E349" s="368"/>
      <c r="F349" s="368"/>
      <c r="G349" s="368"/>
      <c r="H349" s="95">
        <f>SUM(H308:H348)</f>
        <v>0</v>
      </c>
      <c r="I349" s="115"/>
      <c r="K349" s="2" t="str">
        <f>IF(E349="","",MAX($K$5:K348)+0.001)</f>
        <v/>
      </c>
    </row>
    <row r="350" spans="2:11" ht="25" customHeight="1">
      <c r="B350" s="45" t="s">
        <v>226</v>
      </c>
      <c r="C350" s="45" t="s">
        <v>2</v>
      </c>
      <c r="D350" s="45" t="s">
        <v>3</v>
      </c>
      <c r="E350" s="46" t="s">
        <v>4</v>
      </c>
      <c r="F350" s="95" t="s">
        <v>5</v>
      </c>
      <c r="G350" s="47" t="s">
        <v>6</v>
      </c>
      <c r="H350" s="47" t="s">
        <v>7</v>
      </c>
      <c r="I350" s="49"/>
      <c r="K350" s="2"/>
    </row>
    <row r="351" spans="2:11" ht="25" customHeight="1">
      <c r="B351" s="368" t="s">
        <v>64</v>
      </c>
      <c r="C351" s="368"/>
      <c r="D351" s="368"/>
      <c r="E351" s="368"/>
      <c r="F351" s="368"/>
      <c r="G351" s="368"/>
      <c r="H351" s="47">
        <f>H349</f>
        <v>0</v>
      </c>
      <c r="I351" s="116"/>
      <c r="K351" s="2" t="str">
        <f>IF(E351="","",MAX($K$5:K350)+0.001)</f>
        <v/>
      </c>
    </row>
    <row r="352" spans="2:11" ht="25" customHeight="1">
      <c r="B352" s="50" t="str">
        <f t="shared" ref="B352:B397" si="16">IF(K352="","","B"&amp;TEXT(ROUND(K352,3),"0.000"))</f>
        <v/>
      </c>
      <c r="C352" s="55"/>
      <c r="D352" s="87" t="s">
        <v>940</v>
      </c>
      <c r="E352" s="55"/>
      <c r="F352" s="90"/>
      <c r="G352" s="90"/>
      <c r="H352" s="90" t="str">
        <f t="shared" ref="H352:H397" si="17">IF($F352="-","Rate Only",IF($G352="","",ROUNDUP($F352*$G352,2)))</f>
        <v/>
      </c>
      <c r="K352" s="2" t="str">
        <f>IF(E352="","",MAX($K$5:K351)+0.001)</f>
        <v/>
      </c>
    </row>
    <row r="353" spans="2:11" ht="25" customHeight="1">
      <c r="B353" s="50" t="str">
        <f t="shared" si="16"/>
        <v/>
      </c>
      <c r="C353" s="98" t="s">
        <v>769</v>
      </c>
      <c r="D353" s="87" t="s">
        <v>390</v>
      </c>
      <c r="E353" s="55"/>
      <c r="F353" s="90"/>
      <c r="G353" s="90"/>
      <c r="H353" s="90" t="str">
        <f t="shared" si="17"/>
        <v/>
      </c>
      <c r="K353" s="2" t="str">
        <f>IF(E353="","",MAX($K$5:K352)+0.001)</f>
        <v/>
      </c>
    </row>
    <row r="354" spans="2:11" ht="30">
      <c r="B354" s="50" t="str">
        <f t="shared" si="16"/>
        <v/>
      </c>
      <c r="C354" s="55" t="s">
        <v>183</v>
      </c>
      <c r="D354" s="87" t="s">
        <v>968</v>
      </c>
      <c r="E354" s="55"/>
      <c r="F354" s="90"/>
      <c r="G354" s="90"/>
      <c r="H354" s="90" t="str">
        <f t="shared" si="17"/>
        <v/>
      </c>
      <c r="K354" s="2" t="str">
        <f>IF(E354="","",MAX($K$5:K353)+0.001)</f>
        <v/>
      </c>
    </row>
    <row r="355" spans="2:11" ht="25" customHeight="1">
      <c r="B355" s="50" t="str">
        <f t="shared" si="16"/>
        <v/>
      </c>
      <c r="C355" s="55"/>
      <c r="D355" s="87" t="s">
        <v>969</v>
      </c>
      <c r="E355" s="55"/>
      <c r="F355" s="90"/>
      <c r="G355" s="90"/>
      <c r="H355" s="90" t="str">
        <f t="shared" si="17"/>
        <v/>
      </c>
      <c r="K355" s="2" t="str">
        <f>IF(E355="","",MAX($K$5:K354)+0.001)</f>
        <v/>
      </c>
    </row>
    <row r="356" spans="2:11" ht="25" customHeight="1">
      <c r="B356" s="50" t="str">
        <f t="shared" si="16"/>
        <v>B16.139</v>
      </c>
      <c r="C356" s="55"/>
      <c r="D356" s="66" t="s">
        <v>970</v>
      </c>
      <c r="E356" s="55" t="s">
        <v>200</v>
      </c>
      <c r="F356" s="90">
        <v>1140</v>
      </c>
      <c r="G356" s="171"/>
      <c r="H356" s="90" t="str">
        <f t="shared" si="17"/>
        <v/>
      </c>
      <c r="I356" s="130"/>
      <c r="K356" s="2">
        <f>IF(E356="","",MAX($K$5:K355)+0.001)</f>
        <v>16.13900000000017</v>
      </c>
    </row>
    <row r="357" spans="2:11" ht="25" customHeight="1">
      <c r="B357" s="50" t="str">
        <f t="shared" si="16"/>
        <v>B16.140</v>
      </c>
      <c r="C357" s="55"/>
      <c r="D357" s="66" t="s">
        <v>971</v>
      </c>
      <c r="E357" s="55" t="s">
        <v>200</v>
      </c>
      <c r="F357" s="90">
        <v>905</v>
      </c>
      <c r="G357" s="171"/>
      <c r="H357" s="90" t="str">
        <f t="shared" si="17"/>
        <v/>
      </c>
      <c r="I357" s="130"/>
      <c r="K357" s="2">
        <f>IF(E357="","",MAX($K$5:K356)+0.001)</f>
        <v>16.140000000000171</v>
      </c>
    </row>
    <row r="358" spans="2:11" ht="13" customHeight="1">
      <c r="B358" s="50"/>
      <c r="C358" s="55"/>
      <c r="D358" s="66"/>
      <c r="E358" s="55"/>
      <c r="F358" s="90"/>
      <c r="G358" s="90"/>
      <c r="H358" s="90" t="str">
        <f t="shared" si="17"/>
        <v/>
      </c>
      <c r="I358" s="130"/>
      <c r="K358" s="2" t="str">
        <f>IF(E358="","",MAX($K$5:K357)+0.001)</f>
        <v/>
      </c>
    </row>
    <row r="359" spans="2:11" ht="30">
      <c r="B359" s="50" t="str">
        <f>IF(K359="","","B"&amp;TEXT(ROUND(K359,3),"0.000"))</f>
        <v/>
      </c>
      <c r="C359" s="55" t="s">
        <v>190</v>
      </c>
      <c r="D359" s="87" t="s">
        <v>972</v>
      </c>
      <c r="E359" s="55"/>
      <c r="F359" s="90"/>
      <c r="G359" s="90"/>
      <c r="H359" s="90" t="str">
        <f t="shared" si="17"/>
        <v/>
      </c>
      <c r="K359" s="2" t="str">
        <f>IF(E359="","",MAX($K$5:K358)+0.001)</f>
        <v/>
      </c>
    </row>
    <row r="360" spans="2:11" ht="25" customHeight="1">
      <c r="B360" s="50" t="str">
        <f>IF(K360="","","B"&amp;TEXT(ROUND(K360,3),"0.000"))</f>
        <v/>
      </c>
      <c r="C360" s="55"/>
      <c r="D360" s="87" t="s">
        <v>796</v>
      </c>
      <c r="E360" s="55"/>
      <c r="F360" s="90"/>
      <c r="G360" s="90"/>
      <c r="H360" s="90" t="str">
        <f t="shared" si="17"/>
        <v/>
      </c>
      <c r="K360" s="2" t="str">
        <f>IF(E360="","",MAX($K$5:K359)+0.001)</f>
        <v/>
      </c>
    </row>
    <row r="361" spans="2:11" ht="25" customHeight="1">
      <c r="B361" s="50" t="str">
        <f>IF(K361="","","B"&amp;TEXT(ROUND(K361,3),"0.000"))</f>
        <v>B16.141</v>
      </c>
      <c r="C361" s="55"/>
      <c r="D361" s="66" t="s">
        <v>973</v>
      </c>
      <c r="E361" s="55" t="s">
        <v>158</v>
      </c>
      <c r="F361" s="90">
        <v>2</v>
      </c>
      <c r="G361" s="171"/>
      <c r="H361" s="90" t="str">
        <f t="shared" si="17"/>
        <v/>
      </c>
      <c r="I361" s="130"/>
      <c r="K361" s="2">
        <f>IF(E361="","",MAX($K$5:K360)+0.001)</f>
        <v>16.141000000000172</v>
      </c>
    </row>
    <row r="362" spans="2:11" ht="25" customHeight="1">
      <c r="B362" s="50" t="str">
        <f>IF(K362="","","B"&amp;TEXT(ROUND(K362,3),"0.000"))</f>
        <v>B16.142</v>
      </c>
      <c r="C362" s="55"/>
      <c r="D362" s="66" t="s">
        <v>971</v>
      </c>
      <c r="E362" s="55" t="s">
        <v>158</v>
      </c>
      <c r="F362" s="90">
        <v>2</v>
      </c>
      <c r="G362" s="171"/>
      <c r="H362" s="90" t="str">
        <f t="shared" si="17"/>
        <v/>
      </c>
      <c r="I362" s="130"/>
      <c r="K362" s="2">
        <f>IF(E362="","",MAX($K$5:K361)+0.001)</f>
        <v>16.142000000000174</v>
      </c>
    </row>
    <row r="363" spans="2:11" ht="13" customHeight="1">
      <c r="B363" s="50"/>
      <c r="C363" s="55"/>
      <c r="D363" s="66"/>
      <c r="E363" s="55"/>
      <c r="F363" s="90"/>
      <c r="G363" s="90"/>
      <c r="H363" s="90" t="str">
        <f t="shared" si="17"/>
        <v/>
      </c>
      <c r="I363" s="130"/>
      <c r="K363" s="2" t="str">
        <f>IF(E363="","",MAX($K$5:K362)+0.001)</f>
        <v/>
      </c>
    </row>
    <row r="364" spans="2:11" ht="25" customHeight="1">
      <c r="B364" s="50" t="str">
        <f t="shared" si="16"/>
        <v/>
      </c>
      <c r="C364" s="55"/>
      <c r="D364" s="87" t="s">
        <v>808</v>
      </c>
      <c r="E364" s="55"/>
      <c r="F364" s="90"/>
      <c r="G364" s="90"/>
      <c r="H364" s="90" t="str">
        <f t="shared" si="17"/>
        <v/>
      </c>
      <c r="I364" s="130"/>
      <c r="K364" s="2" t="str">
        <f>IF(E364="","",MAX($K$5:K363)+0.001)</f>
        <v/>
      </c>
    </row>
    <row r="365" spans="2:11" ht="25" customHeight="1">
      <c r="B365" s="50" t="str">
        <f t="shared" si="16"/>
        <v>B16.143</v>
      </c>
      <c r="C365" s="55"/>
      <c r="D365" s="66" t="s">
        <v>973</v>
      </c>
      <c r="E365" s="55" t="s">
        <v>158</v>
      </c>
      <c r="F365" s="90">
        <v>3</v>
      </c>
      <c r="G365" s="171"/>
      <c r="H365" s="90" t="str">
        <f t="shared" si="17"/>
        <v/>
      </c>
      <c r="I365" s="130"/>
      <c r="K365" s="2">
        <f>IF(E365="","",MAX($K$5:K364)+0.001)</f>
        <v>16.143000000000175</v>
      </c>
    </row>
    <row r="366" spans="2:11" ht="25" customHeight="1">
      <c r="B366" s="50" t="str">
        <f t="shared" si="16"/>
        <v>B16.144</v>
      </c>
      <c r="C366" s="55"/>
      <c r="D366" s="66" t="s">
        <v>971</v>
      </c>
      <c r="E366" s="55" t="s">
        <v>158</v>
      </c>
      <c r="F366" s="90">
        <v>6</v>
      </c>
      <c r="G366" s="171"/>
      <c r="H366" s="90" t="str">
        <f t="shared" si="17"/>
        <v/>
      </c>
      <c r="I366" s="130"/>
      <c r="K366" s="2">
        <f>IF(E366="","",MAX($K$5:K365)+0.001)</f>
        <v>16.144000000000176</v>
      </c>
    </row>
    <row r="367" spans="2:11" ht="13" customHeight="1">
      <c r="B367" s="50" t="str">
        <f t="shared" si="16"/>
        <v/>
      </c>
      <c r="C367" s="55"/>
      <c r="D367" s="66"/>
      <c r="E367" s="55"/>
      <c r="F367" s="90"/>
      <c r="G367" s="90"/>
      <c r="H367" s="90" t="str">
        <f t="shared" si="17"/>
        <v/>
      </c>
      <c r="I367" s="130"/>
      <c r="K367" s="2" t="str">
        <f>IF(E367="","",MAX($K$5:K366)+0.001)</f>
        <v/>
      </c>
    </row>
    <row r="368" spans="2:11" ht="25" customHeight="1">
      <c r="B368" s="50" t="str">
        <f t="shared" si="16"/>
        <v/>
      </c>
      <c r="C368" s="55"/>
      <c r="D368" s="87" t="s">
        <v>810</v>
      </c>
      <c r="E368" s="55"/>
      <c r="F368" s="90"/>
      <c r="G368" s="90"/>
      <c r="H368" s="90" t="str">
        <f t="shared" si="17"/>
        <v/>
      </c>
      <c r="I368" s="130"/>
      <c r="K368" s="2" t="str">
        <f>IF(E368="","",MAX($K$5:K367)+0.001)</f>
        <v/>
      </c>
    </row>
    <row r="369" spans="2:11" ht="25" customHeight="1">
      <c r="B369" s="50" t="str">
        <f t="shared" si="16"/>
        <v>B16.145</v>
      </c>
      <c r="C369" s="55"/>
      <c r="D369" s="66" t="s">
        <v>973</v>
      </c>
      <c r="E369" s="55" t="s">
        <v>158</v>
      </c>
      <c r="F369" s="90">
        <v>4</v>
      </c>
      <c r="G369" s="171"/>
      <c r="H369" s="90" t="str">
        <f t="shared" si="17"/>
        <v/>
      </c>
      <c r="I369" s="130"/>
      <c r="K369" s="2">
        <f>IF(E369="","",MAX($K$5:K368)+0.001)</f>
        <v>16.145000000000177</v>
      </c>
    </row>
    <row r="370" spans="2:11" ht="25" customHeight="1">
      <c r="B370" s="50" t="str">
        <f t="shared" si="16"/>
        <v>B16.146</v>
      </c>
      <c r="C370" s="55"/>
      <c r="D370" s="66" t="s">
        <v>971</v>
      </c>
      <c r="E370" s="55" t="s">
        <v>158</v>
      </c>
      <c r="F370" s="90">
        <v>7</v>
      </c>
      <c r="G370" s="171"/>
      <c r="H370" s="90" t="str">
        <f t="shared" si="17"/>
        <v/>
      </c>
      <c r="I370" s="130"/>
      <c r="K370" s="2">
        <f>IF(E370="","",MAX($K$5:K369)+0.001)</f>
        <v>16.146000000000178</v>
      </c>
    </row>
    <row r="371" spans="2:11" ht="13" customHeight="1">
      <c r="B371" s="50" t="str">
        <f t="shared" si="16"/>
        <v/>
      </c>
      <c r="C371" s="55"/>
      <c r="D371" s="66"/>
      <c r="E371" s="55"/>
      <c r="F371" s="90"/>
      <c r="G371" s="90"/>
      <c r="H371" s="90" t="str">
        <f t="shared" si="17"/>
        <v/>
      </c>
      <c r="I371" s="130"/>
      <c r="K371" s="2" t="str">
        <f>IF(E371="","",MAX($K$5:K370)+0.001)</f>
        <v/>
      </c>
    </row>
    <row r="372" spans="2:11" ht="25" customHeight="1">
      <c r="B372" s="50" t="str">
        <f t="shared" si="16"/>
        <v/>
      </c>
      <c r="C372" s="55"/>
      <c r="D372" s="87" t="s">
        <v>813</v>
      </c>
      <c r="E372" s="55"/>
      <c r="F372" s="90"/>
      <c r="G372" s="90"/>
      <c r="H372" s="90" t="str">
        <f t="shared" si="17"/>
        <v/>
      </c>
      <c r="I372" s="130"/>
      <c r="K372" s="2" t="str">
        <f>IF(E372="","",MAX($K$5:K371)+0.001)</f>
        <v/>
      </c>
    </row>
    <row r="373" spans="2:11" ht="25" customHeight="1">
      <c r="B373" s="50" t="str">
        <f t="shared" si="16"/>
        <v>B16.147</v>
      </c>
      <c r="C373" s="55"/>
      <c r="D373" s="66" t="s">
        <v>973</v>
      </c>
      <c r="E373" s="55" t="s">
        <v>158</v>
      </c>
      <c r="F373" s="90">
        <v>4</v>
      </c>
      <c r="G373" s="171"/>
      <c r="H373" s="90" t="str">
        <f t="shared" si="17"/>
        <v/>
      </c>
      <c r="I373" s="130"/>
      <c r="K373" s="2">
        <f>IF(E373="","",MAX($K$5:K372)+0.001)</f>
        <v>16.14700000000018</v>
      </c>
    </row>
    <row r="374" spans="2:11" ht="25" customHeight="1">
      <c r="B374" s="50" t="str">
        <f t="shared" si="16"/>
        <v>B16.148</v>
      </c>
      <c r="C374" s="55"/>
      <c r="D374" s="66" t="s">
        <v>971</v>
      </c>
      <c r="E374" s="55" t="s">
        <v>158</v>
      </c>
      <c r="F374" s="90">
        <v>8</v>
      </c>
      <c r="G374" s="171"/>
      <c r="H374" s="90" t="str">
        <f t="shared" si="17"/>
        <v/>
      </c>
      <c r="I374" s="130"/>
      <c r="K374" s="2">
        <f>IF(E374="","",MAX($K$5:K373)+0.001)</f>
        <v>16.148000000000181</v>
      </c>
    </row>
    <row r="375" spans="2:11" ht="13" customHeight="1">
      <c r="B375" s="50" t="str">
        <f t="shared" si="16"/>
        <v/>
      </c>
      <c r="C375" s="55"/>
      <c r="D375" s="66"/>
      <c r="E375" s="55"/>
      <c r="F375" s="90"/>
      <c r="G375" s="90"/>
      <c r="H375" s="90" t="str">
        <f t="shared" si="17"/>
        <v/>
      </c>
      <c r="I375" s="130"/>
      <c r="K375" s="2" t="str">
        <f>IF(E375="","",MAX($K$5:K374)+0.001)</f>
        <v/>
      </c>
    </row>
    <row r="376" spans="2:11" ht="25" customHeight="1">
      <c r="B376" s="50" t="str">
        <f t="shared" si="16"/>
        <v/>
      </c>
      <c r="C376" s="55"/>
      <c r="D376" s="87" t="s">
        <v>974</v>
      </c>
      <c r="E376" s="55"/>
      <c r="F376" s="90"/>
      <c r="G376" s="90"/>
      <c r="H376" s="90" t="str">
        <f t="shared" si="17"/>
        <v/>
      </c>
      <c r="I376" s="130"/>
      <c r="K376" s="2" t="str">
        <f>IF(E376="","",MAX($K$5:K375)+0.001)</f>
        <v/>
      </c>
    </row>
    <row r="377" spans="2:11" ht="25" customHeight="1">
      <c r="B377" s="50" t="str">
        <f t="shared" si="16"/>
        <v>B16.149</v>
      </c>
      <c r="C377" s="55"/>
      <c r="D377" s="66" t="s">
        <v>975</v>
      </c>
      <c r="E377" s="55" t="s">
        <v>158</v>
      </c>
      <c r="F377" s="90">
        <v>2</v>
      </c>
      <c r="G377" s="171"/>
      <c r="H377" s="90" t="str">
        <f t="shared" si="17"/>
        <v/>
      </c>
      <c r="I377" s="130"/>
      <c r="K377" s="2">
        <f>IF(E377="","",MAX($K$5:K376)+0.001)</f>
        <v>16.149000000000182</v>
      </c>
    </row>
    <row r="378" spans="2:11" ht="25" customHeight="1">
      <c r="B378" s="50" t="str">
        <f t="shared" si="16"/>
        <v>B16.150</v>
      </c>
      <c r="C378" s="55"/>
      <c r="D378" s="66" t="s">
        <v>976</v>
      </c>
      <c r="E378" s="55" t="s">
        <v>158</v>
      </c>
      <c r="F378" s="90">
        <v>2</v>
      </c>
      <c r="G378" s="171"/>
      <c r="H378" s="90" t="str">
        <f t="shared" si="17"/>
        <v/>
      </c>
      <c r="I378" s="130"/>
      <c r="K378" s="2">
        <f>IF(E378="","",MAX($K$5:K377)+0.001)</f>
        <v>16.150000000000183</v>
      </c>
    </row>
    <row r="379" spans="2:11" ht="13" customHeight="1">
      <c r="B379" s="50" t="str">
        <f t="shared" si="16"/>
        <v/>
      </c>
      <c r="C379" s="55"/>
      <c r="D379" s="66"/>
      <c r="E379" s="55"/>
      <c r="F379" s="90"/>
      <c r="G379" s="90"/>
      <c r="H379" s="90" t="str">
        <f t="shared" si="17"/>
        <v/>
      </c>
      <c r="I379" s="130"/>
      <c r="K379" s="2" t="str">
        <f>IF(E379="","",MAX($K$5:K378)+0.001)</f>
        <v/>
      </c>
    </row>
    <row r="380" spans="2:11" ht="25" customHeight="1">
      <c r="B380" s="50" t="str">
        <f t="shared" si="16"/>
        <v/>
      </c>
      <c r="C380" s="55"/>
      <c r="D380" s="87" t="s">
        <v>977</v>
      </c>
      <c r="E380" s="55"/>
      <c r="F380" s="90"/>
      <c r="G380" s="90"/>
      <c r="H380" s="90" t="str">
        <f t="shared" si="17"/>
        <v/>
      </c>
      <c r="I380" s="130"/>
      <c r="K380" s="2" t="str">
        <f>IF(E380="","",MAX($K$5:K379)+0.001)</f>
        <v/>
      </c>
    </row>
    <row r="381" spans="2:11" ht="25" customHeight="1">
      <c r="B381" s="50" t="str">
        <f t="shared" si="16"/>
        <v>B16.151</v>
      </c>
      <c r="C381" s="55"/>
      <c r="D381" s="66" t="s">
        <v>978</v>
      </c>
      <c r="E381" s="55" t="s">
        <v>158</v>
      </c>
      <c r="F381" s="90">
        <v>2</v>
      </c>
      <c r="G381" s="171"/>
      <c r="H381" s="90" t="str">
        <f t="shared" si="17"/>
        <v/>
      </c>
      <c r="I381" s="130"/>
      <c r="K381" s="2">
        <f>IF(E381="","",MAX($K$5:K380)+0.001)</f>
        <v>16.151000000000185</v>
      </c>
    </row>
    <row r="382" spans="2:11" ht="25" customHeight="1">
      <c r="B382" s="50" t="str">
        <f t="shared" si="16"/>
        <v>B16.152</v>
      </c>
      <c r="C382" s="55"/>
      <c r="D382" s="66" t="s">
        <v>979</v>
      </c>
      <c r="E382" s="55" t="s">
        <v>158</v>
      </c>
      <c r="F382" s="90">
        <v>2</v>
      </c>
      <c r="G382" s="171"/>
      <c r="H382" s="90" t="str">
        <f t="shared" si="17"/>
        <v/>
      </c>
      <c r="I382" s="130"/>
      <c r="K382" s="2">
        <f>IF(E382="","",MAX($K$5:K381)+0.001)</f>
        <v>16.152000000000186</v>
      </c>
    </row>
    <row r="383" spans="2:11" ht="13" customHeight="1">
      <c r="B383" s="50" t="str">
        <f t="shared" si="16"/>
        <v/>
      </c>
      <c r="C383" s="55"/>
      <c r="D383" s="66"/>
      <c r="E383" s="55"/>
      <c r="F383" s="90"/>
      <c r="G383" s="90"/>
      <c r="H383" s="90" t="str">
        <f t="shared" si="17"/>
        <v/>
      </c>
      <c r="I383" s="130"/>
      <c r="K383" s="2" t="str">
        <f>IF(E383="","",MAX($K$5:K382)+0.001)</f>
        <v/>
      </c>
    </row>
    <row r="384" spans="2:11" ht="25" customHeight="1">
      <c r="B384" s="50" t="str">
        <f t="shared" si="16"/>
        <v/>
      </c>
      <c r="C384" s="55"/>
      <c r="D384" s="87" t="s">
        <v>980</v>
      </c>
      <c r="E384" s="55"/>
      <c r="F384" s="90"/>
      <c r="G384" s="90"/>
      <c r="H384" s="90" t="str">
        <f t="shared" si="17"/>
        <v/>
      </c>
      <c r="I384" s="130"/>
      <c r="K384" s="2" t="str">
        <f>IF(E384="","",MAX($K$5:K383)+0.001)</f>
        <v/>
      </c>
    </row>
    <row r="385" spans="2:11" ht="25" customHeight="1">
      <c r="B385" s="50" t="str">
        <f t="shared" si="16"/>
        <v>B16.153</v>
      </c>
      <c r="C385" s="55"/>
      <c r="D385" s="66" t="s">
        <v>973</v>
      </c>
      <c r="E385" s="55" t="s">
        <v>158</v>
      </c>
      <c r="F385" s="90">
        <v>40</v>
      </c>
      <c r="G385" s="171"/>
      <c r="H385" s="90" t="str">
        <f t="shared" si="17"/>
        <v/>
      </c>
      <c r="I385" s="130"/>
      <c r="K385" s="2">
        <f>IF(E385="","",MAX($K$5:K384)+0.001)</f>
        <v>16.153000000000187</v>
      </c>
    </row>
    <row r="386" spans="2:11" ht="25" customHeight="1">
      <c r="B386" s="50" t="str">
        <f t="shared" si="16"/>
        <v>B16.154</v>
      </c>
      <c r="C386" s="55"/>
      <c r="D386" s="66" t="s">
        <v>971</v>
      </c>
      <c r="E386" s="55" t="s">
        <v>158</v>
      </c>
      <c r="F386" s="90">
        <v>20</v>
      </c>
      <c r="G386" s="171"/>
      <c r="H386" s="90" t="str">
        <f t="shared" si="17"/>
        <v/>
      </c>
      <c r="I386" s="130"/>
      <c r="K386" s="2">
        <f>IF(E386="","",MAX($K$5:K385)+0.001)</f>
        <v>16.154000000000188</v>
      </c>
    </row>
    <row r="387" spans="2:11" ht="13" customHeight="1">
      <c r="B387" s="50" t="str">
        <f t="shared" si="16"/>
        <v/>
      </c>
      <c r="C387" s="55"/>
      <c r="D387" s="66"/>
      <c r="E387" s="55"/>
      <c r="F387" s="90"/>
      <c r="G387" s="90"/>
      <c r="H387" s="90" t="str">
        <f t="shared" si="17"/>
        <v/>
      </c>
      <c r="I387" s="130"/>
      <c r="K387" s="2" t="str">
        <f>IF(E387="","",MAX($K$5:K386)+0.001)</f>
        <v/>
      </c>
    </row>
    <row r="388" spans="2:11" ht="25" customHeight="1">
      <c r="B388" s="50" t="str">
        <f t="shared" si="16"/>
        <v/>
      </c>
      <c r="C388" s="55"/>
      <c r="D388" s="87" t="s">
        <v>981</v>
      </c>
      <c r="E388" s="55"/>
      <c r="F388" s="90"/>
      <c r="G388" s="90"/>
      <c r="H388" s="90" t="str">
        <f t="shared" si="17"/>
        <v/>
      </c>
      <c r="I388" s="130"/>
      <c r="K388" s="2" t="str">
        <f>IF(E388="","",MAX($K$5:K387)+0.001)</f>
        <v/>
      </c>
    </row>
    <row r="389" spans="2:11" ht="25" customHeight="1">
      <c r="B389" s="50" t="str">
        <f t="shared" si="16"/>
        <v>B16.155</v>
      </c>
      <c r="C389" s="55"/>
      <c r="D389" s="66" t="s">
        <v>982</v>
      </c>
      <c r="E389" s="55" t="s">
        <v>158</v>
      </c>
      <c r="F389" s="90">
        <v>6</v>
      </c>
      <c r="G389" s="171"/>
      <c r="H389" s="90" t="str">
        <f t="shared" si="17"/>
        <v/>
      </c>
      <c r="I389" s="130"/>
      <c r="K389" s="2">
        <f>IF(E389="","",MAX($K$5:K388)+0.001)</f>
        <v>16.155000000000189</v>
      </c>
    </row>
    <row r="390" spans="2:11" ht="13" customHeight="1">
      <c r="B390" s="50" t="str">
        <f t="shared" si="16"/>
        <v/>
      </c>
      <c r="C390" s="55"/>
      <c r="D390" s="66"/>
      <c r="E390" s="55"/>
      <c r="F390" s="90"/>
      <c r="G390" s="90"/>
      <c r="H390" s="90" t="str">
        <f t="shared" si="17"/>
        <v/>
      </c>
      <c r="I390" s="130"/>
      <c r="K390" s="2" t="str">
        <f>IF(E390="","",MAX($K$5:K389)+0.001)</f>
        <v/>
      </c>
    </row>
    <row r="391" spans="2:11" ht="25" customHeight="1">
      <c r="B391" s="50" t="str">
        <f t="shared" si="16"/>
        <v/>
      </c>
      <c r="C391" s="55"/>
      <c r="D391" s="87" t="s">
        <v>983</v>
      </c>
      <c r="E391" s="55"/>
      <c r="F391" s="90"/>
      <c r="G391" s="90"/>
      <c r="H391" s="90" t="str">
        <f t="shared" si="17"/>
        <v/>
      </c>
      <c r="I391" s="130"/>
      <c r="K391" s="2" t="str">
        <f>IF(E391="","",MAX($K$5:K390)+0.001)</f>
        <v/>
      </c>
    </row>
    <row r="392" spans="2:11" ht="25" customHeight="1">
      <c r="B392" s="50" t="str">
        <f t="shared" si="16"/>
        <v>B16.156</v>
      </c>
      <c r="C392" s="55"/>
      <c r="D392" s="66" t="s">
        <v>973</v>
      </c>
      <c r="E392" s="55" t="s">
        <v>158</v>
      </c>
      <c r="F392" s="90">
        <v>6</v>
      </c>
      <c r="G392" s="171"/>
      <c r="H392" s="90" t="str">
        <f t="shared" si="17"/>
        <v/>
      </c>
      <c r="I392" s="130"/>
      <c r="K392" s="2">
        <f>IF(E392="","",MAX($K$5:K391)+0.001)</f>
        <v>16.156000000000191</v>
      </c>
    </row>
    <row r="393" spans="2:11" ht="25" customHeight="1">
      <c r="B393" s="50" t="str">
        <f t="shared" si="16"/>
        <v>B16.157</v>
      </c>
      <c r="C393" s="55"/>
      <c r="D393" s="66" t="s">
        <v>971</v>
      </c>
      <c r="E393" s="55" t="s">
        <v>158</v>
      </c>
      <c r="F393" s="90">
        <v>2</v>
      </c>
      <c r="G393" s="171"/>
      <c r="H393" s="90" t="str">
        <f t="shared" si="17"/>
        <v/>
      </c>
      <c r="I393" s="130"/>
      <c r="K393" s="2">
        <f>IF(E393="","",MAX($K$5:K392)+0.001)</f>
        <v>16.157000000000192</v>
      </c>
    </row>
    <row r="394" spans="2:11" ht="13" customHeight="1">
      <c r="B394" s="50" t="str">
        <f t="shared" si="16"/>
        <v/>
      </c>
      <c r="C394" s="55"/>
      <c r="D394" s="66"/>
      <c r="E394" s="55"/>
      <c r="F394" s="90"/>
      <c r="G394" s="90"/>
      <c r="H394" s="90" t="str">
        <f t="shared" si="17"/>
        <v/>
      </c>
      <c r="I394" s="130"/>
      <c r="K394" s="2" t="str">
        <f>IF(E394="","",MAX($K$5:K393)+0.001)</f>
        <v/>
      </c>
    </row>
    <row r="395" spans="2:11" ht="25" customHeight="1">
      <c r="B395" s="50" t="str">
        <f t="shared" si="16"/>
        <v/>
      </c>
      <c r="C395" s="55"/>
      <c r="D395" s="87" t="s">
        <v>984</v>
      </c>
      <c r="E395" s="55"/>
      <c r="F395" s="90"/>
      <c r="G395" s="90"/>
      <c r="H395" s="90" t="str">
        <f t="shared" si="17"/>
        <v/>
      </c>
      <c r="I395" s="130"/>
      <c r="K395" s="2" t="str">
        <f>IF(E395="","",MAX($K$5:K394)+0.001)</f>
        <v/>
      </c>
    </row>
    <row r="396" spans="2:11" ht="25" customHeight="1">
      <c r="B396" s="50" t="str">
        <f t="shared" si="16"/>
        <v>B16.158</v>
      </c>
      <c r="C396" s="55"/>
      <c r="D396" s="66" t="s">
        <v>985</v>
      </c>
      <c r="E396" s="55" t="s">
        <v>158</v>
      </c>
      <c r="F396" s="90">
        <v>6</v>
      </c>
      <c r="G396" s="171"/>
      <c r="H396" s="90" t="str">
        <f t="shared" si="17"/>
        <v/>
      </c>
      <c r="I396" s="130"/>
      <c r="K396" s="2">
        <f>IF(E396="","",MAX($K$5:K395)+0.001)</f>
        <v>16.158000000000193</v>
      </c>
    </row>
    <row r="397" spans="2:11" ht="25" customHeight="1">
      <c r="B397" s="50" t="str">
        <f t="shared" si="16"/>
        <v>B16.159</v>
      </c>
      <c r="C397" s="55"/>
      <c r="D397" s="66" t="s">
        <v>986</v>
      </c>
      <c r="E397" s="55" t="s">
        <v>158</v>
      </c>
      <c r="F397" s="90">
        <v>2</v>
      </c>
      <c r="G397" s="171"/>
      <c r="H397" s="90" t="str">
        <f t="shared" si="17"/>
        <v/>
      </c>
      <c r="I397" s="130"/>
      <c r="K397" s="2">
        <f>IF(E397="","",MAX($K$5:K396)+0.001)</f>
        <v>16.159000000000194</v>
      </c>
    </row>
    <row r="398" spans="2:11" ht="25" customHeight="1">
      <c r="B398" s="368" t="s">
        <v>62</v>
      </c>
      <c r="C398" s="368"/>
      <c r="D398" s="368"/>
      <c r="E398" s="368"/>
      <c r="F398" s="368"/>
      <c r="G398" s="368"/>
      <c r="H398" s="95">
        <f>SUM(H351:H397)</f>
        <v>0</v>
      </c>
      <c r="I398" s="115"/>
      <c r="K398" s="2" t="str">
        <f>IF(E398="","",MAX($K$5:K397)+0.001)</f>
        <v/>
      </c>
    </row>
    <row r="399" spans="2:11" ht="25" customHeight="1">
      <c r="B399" s="45" t="s">
        <v>226</v>
      </c>
      <c r="C399" s="45" t="s">
        <v>2</v>
      </c>
      <c r="D399" s="45" t="s">
        <v>3</v>
      </c>
      <c r="E399" s="46" t="s">
        <v>4</v>
      </c>
      <c r="F399" s="95" t="s">
        <v>5</v>
      </c>
      <c r="G399" s="47" t="s">
        <v>6</v>
      </c>
      <c r="H399" s="47" t="s">
        <v>7</v>
      </c>
      <c r="I399" s="49"/>
      <c r="K399" s="2"/>
    </row>
    <row r="400" spans="2:11" ht="25" customHeight="1">
      <c r="B400" s="368" t="s">
        <v>64</v>
      </c>
      <c r="C400" s="368"/>
      <c r="D400" s="368"/>
      <c r="E400" s="368"/>
      <c r="F400" s="368"/>
      <c r="G400" s="368"/>
      <c r="H400" s="47">
        <f>H398</f>
        <v>0</v>
      </c>
      <c r="I400" s="116"/>
      <c r="K400" s="2" t="str">
        <f>IF(E400="","",MAX($K$5:K399)+0.001)</f>
        <v/>
      </c>
    </row>
    <row r="401" spans="2:11" ht="30">
      <c r="B401" s="50" t="str">
        <f>IF(K401="","","B"&amp;TEXT(ROUND(K401,3),"0.000"))</f>
        <v/>
      </c>
      <c r="C401" s="55" t="s">
        <v>646</v>
      </c>
      <c r="D401" s="87" t="s">
        <v>987</v>
      </c>
      <c r="E401" s="55"/>
      <c r="F401" s="90"/>
      <c r="G401" s="90"/>
      <c r="H401" s="90" t="str">
        <f t="shared" ref="H401:H439" si="18">IF($F401="-","Rate Only",IF($G401="","",ROUNDUP($F401*$G401,2)))</f>
        <v/>
      </c>
      <c r="I401" s="130"/>
      <c r="K401" s="2" t="str">
        <f>IF(E401="","",MAX($K$5:K400)+0.001)</f>
        <v/>
      </c>
    </row>
    <row r="402" spans="2:11" ht="25" customHeight="1">
      <c r="B402" s="50" t="str">
        <f>IF(K402="","","B"&amp;TEXT(ROUND(K402,3),"0.000"))</f>
        <v/>
      </c>
      <c r="C402" s="55"/>
      <c r="D402" s="87" t="s">
        <v>988</v>
      </c>
      <c r="E402" s="55"/>
      <c r="F402" s="90"/>
      <c r="G402" s="90"/>
      <c r="H402" s="90" t="str">
        <f t="shared" si="18"/>
        <v/>
      </c>
      <c r="I402" s="130"/>
      <c r="K402" s="2" t="str">
        <f>IF(E402="","",MAX($K$5:K401)+0.001)</f>
        <v/>
      </c>
    </row>
    <row r="403" spans="2:11" ht="25" customHeight="1">
      <c r="B403" s="50" t="str">
        <f>IF(K403="","","B"&amp;TEXT(ROUND(K403,3),"0.000"))</f>
        <v>B16.160</v>
      </c>
      <c r="C403" s="55"/>
      <c r="D403" s="66" t="s">
        <v>973</v>
      </c>
      <c r="E403" s="55" t="s">
        <v>158</v>
      </c>
      <c r="F403" s="90">
        <v>20</v>
      </c>
      <c r="G403" s="171"/>
      <c r="H403" s="90" t="str">
        <f t="shared" si="18"/>
        <v/>
      </c>
      <c r="I403" s="130"/>
      <c r="K403" s="2">
        <f>IF(E403="","",MAX($K$5:K402)+0.001)</f>
        <v>16.160000000000196</v>
      </c>
    </row>
    <row r="404" spans="2:11" ht="25" customHeight="1">
      <c r="B404" s="50" t="str">
        <f>IF(K404="","","B"&amp;TEXT(ROUND(K404,3),"0.000"))</f>
        <v>B16.161</v>
      </c>
      <c r="C404" s="55"/>
      <c r="D404" s="66" t="s">
        <v>971</v>
      </c>
      <c r="E404" s="55" t="s">
        <v>158</v>
      </c>
      <c r="F404" s="90">
        <v>10</v>
      </c>
      <c r="G404" s="171"/>
      <c r="H404" s="90" t="str">
        <f t="shared" si="18"/>
        <v/>
      </c>
      <c r="I404" s="130"/>
      <c r="K404" s="2">
        <f>IF(E404="","",MAX($K$5:K403)+0.001)</f>
        <v>16.161000000000197</v>
      </c>
    </row>
    <row r="405" spans="2:11" ht="25" customHeight="1">
      <c r="B405" s="50" t="str">
        <f>IF(K405="","","B"&amp;TEXT(ROUND(K405,3),"0.000"))</f>
        <v/>
      </c>
      <c r="C405" s="55"/>
      <c r="D405" s="66"/>
      <c r="E405" s="55"/>
      <c r="F405" s="90"/>
      <c r="G405" s="90"/>
      <c r="H405" s="90" t="str">
        <f t="shared" si="18"/>
        <v/>
      </c>
      <c r="I405" s="130"/>
      <c r="K405" s="2" t="str">
        <f>IF(E405="","",MAX($K$5:K404)+0.001)</f>
        <v/>
      </c>
    </row>
    <row r="406" spans="2:11" ht="25" customHeight="1">
      <c r="B406" s="50" t="str">
        <f t="shared" ref="B406:B439" si="19">IF(K406="","","B"&amp;TEXT(ROUND(K406,3),"0.000"))</f>
        <v/>
      </c>
      <c r="C406" s="55" t="s">
        <v>916</v>
      </c>
      <c r="D406" s="87" t="s">
        <v>917</v>
      </c>
      <c r="E406" s="55"/>
      <c r="F406" s="90"/>
      <c r="G406" s="90"/>
      <c r="H406" s="90" t="str">
        <f t="shared" si="18"/>
        <v/>
      </c>
      <c r="K406" s="2" t="str">
        <f>IF(E406="","",MAX($K$5:K405)+0.001)</f>
        <v/>
      </c>
    </row>
    <row r="407" spans="2:11" ht="25" customHeight="1">
      <c r="B407" s="50" t="str">
        <f t="shared" si="19"/>
        <v>B16.162</v>
      </c>
      <c r="C407" s="55"/>
      <c r="D407" s="66" t="s">
        <v>918</v>
      </c>
      <c r="E407" s="55" t="s">
        <v>164</v>
      </c>
      <c r="F407" s="90">
        <v>50</v>
      </c>
      <c r="G407" s="171"/>
      <c r="H407" s="90" t="str">
        <f t="shared" si="18"/>
        <v/>
      </c>
      <c r="I407" s="130"/>
      <c r="K407" s="2">
        <f>IF(E407="","",MAX($K$5:K406)+0.001)</f>
        <v>16.162000000000198</v>
      </c>
    </row>
    <row r="408" spans="2:11" ht="25" customHeight="1">
      <c r="B408" s="50" t="str">
        <f t="shared" si="19"/>
        <v>B16.163</v>
      </c>
      <c r="C408" s="55"/>
      <c r="D408" s="66" t="s">
        <v>919</v>
      </c>
      <c r="E408" s="55" t="s">
        <v>187</v>
      </c>
      <c r="F408" s="90">
        <v>50</v>
      </c>
      <c r="G408" s="171"/>
      <c r="H408" s="90" t="str">
        <f t="shared" si="18"/>
        <v/>
      </c>
      <c r="I408" s="130"/>
      <c r="K408" s="2">
        <f>IF(E408="","",MAX($K$5:K407)+0.001)</f>
        <v>16.163000000000199</v>
      </c>
    </row>
    <row r="409" spans="2:11" ht="25" customHeight="1">
      <c r="B409" s="50" t="str">
        <f t="shared" si="19"/>
        <v>B16.164</v>
      </c>
      <c r="C409" s="55"/>
      <c r="D409" s="66" t="s">
        <v>920</v>
      </c>
      <c r="E409" s="55" t="s">
        <v>220</v>
      </c>
      <c r="F409" s="90">
        <v>1.5</v>
      </c>
      <c r="G409" s="171"/>
      <c r="H409" s="90" t="str">
        <f t="shared" si="18"/>
        <v/>
      </c>
      <c r="I409" s="130"/>
      <c r="K409" s="2">
        <f>IF(E409="","",MAX($K$5:K408)+0.001)</f>
        <v>16.1640000000002</v>
      </c>
    </row>
    <row r="410" spans="2:11" ht="25" customHeight="1">
      <c r="B410" s="50" t="str">
        <f t="shared" si="19"/>
        <v/>
      </c>
      <c r="C410" s="55"/>
      <c r="D410" s="66"/>
      <c r="E410" s="55"/>
      <c r="F410" s="90"/>
      <c r="G410" s="90"/>
      <c r="H410" s="90" t="str">
        <f t="shared" si="18"/>
        <v/>
      </c>
      <c r="K410" s="2" t="str">
        <f>IF(E410="","",MAX($K$5:K409)+0.001)</f>
        <v/>
      </c>
    </row>
    <row r="411" spans="2:11" ht="25" customHeight="1">
      <c r="B411" s="50" t="str">
        <f t="shared" si="19"/>
        <v/>
      </c>
      <c r="C411" s="55" t="s">
        <v>921</v>
      </c>
      <c r="D411" s="87" t="s">
        <v>922</v>
      </c>
      <c r="E411" s="55"/>
      <c r="F411" s="90"/>
      <c r="G411" s="90"/>
      <c r="H411" s="90" t="str">
        <f t="shared" si="18"/>
        <v/>
      </c>
      <c r="K411" s="2" t="str">
        <f>IF(E411="","",MAX($K$5:K410)+0.001)</f>
        <v/>
      </c>
    </row>
    <row r="412" spans="2:11" ht="25" customHeight="1">
      <c r="B412" s="50" t="str">
        <f t="shared" si="19"/>
        <v>B16.165</v>
      </c>
      <c r="C412" s="55"/>
      <c r="D412" s="66" t="s">
        <v>918</v>
      </c>
      <c r="E412" s="55" t="s">
        <v>164</v>
      </c>
      <c r="F412" s="90">
        <v>15</v>
      </c>
      <c r="G412" s="171"/>
      <c r="H412" s="90" t="str">
        <f t="shared" si="18"/>
        <v/>
      </c>
      <c r="I412" s="130"/>
      <c r="K412" s="2">
        <f>IF(E412="","",MAX($K$5:K411)+0.001)</f>
        <v>16.165000000000202</v>
      </c>
    </row>
    <row r="413" spans="2:11" ht="25" customHeight="1">
      <c r="B413" s="50" t="str">
        <f t="shared" si="19"/>
        <v/>
      </c>
      <c r="C413" s="55"/>
      <c r="D413" s="66"/>
      <c r="E413" s="55"/>
      <c r="F413" s="90"/>
      <c r="G413" s="90"/>
      <c r="H413" s="90" t="str">
        <f t="shared" si="18"/>
        <v/>
      </c>
      <c r="K413" s="2" t="str">
        <f>IF(E413="","",MAX($K$5:K412)+0.001)</f>
        <v/>
      </c>
    </row>
    <row r="414" spans="2:11" ht="25" customHeight="1">
      <c r="B414" s="50" t="str">
        <f t="shared" si="19"/>
        <v/>
      </c>
      <c r="C414" s="55" t="s">
        <v>923</v>
      </c>
      <c r="D414" s="87" t="s">
        <v>924</v>
      </c>
      <c r="E414" s="55"/>
      <c r="F414" s="90"/>
      <c r="G414" s="90"/>
      <c r="H414" s="90" t="str">
        <f t="shared" si="18"/>
        <v/>
      </c>
      <c r="K414" s="2" t="str">
        <f>IF(E414="","",MAX($K$5:K413)+0.001)</f>
        <v/>
      </c>
    </row>
    <row r="415" spans="2:11" ht="25" customHeight="1">
      <c r="B415" s="50" t="str">
        <f t="shared" si="19"/>
        <v>B16.166</v>
      </c>
      <c r="C415" s="55"/>
      <c r="D415" s="66" t="s">
        <v>925</v>
      </c>
      <c r="E415" s="55" t="s">
        <v>158</v>
      </c>
      <c r="F415" s="90">
        <v>30</v>
      </c>
      <c r="G415" s="171"/>
      <c r="H415" s="90" t="str">
        <f t="shared" si="18"/>
        <v/>
      </c>
      <c r="I415" s="130"/>
      <c r="K415" s="2">
        <f>IF(E415="","",MAX($K$5:K414)+0.001)</f>
        <v>16.166000000000203</v>
      </c>
    </row>
    <row r="416" spans="2:11" ht="25" customHeight="1">
      <c r="B416" s="50" t="str">
        <f t="shared" si="19"/>
        <v/>
      </c>
      <c r="C416" s="55"/>
      <c r="D416" s="66"/>
      <c r="E416" s="55"/>
      <c r="F416" s="90"/>
      <c r="G416" s="90"/>
      <c r="H416" s="90" t="str">
        <f t="shared" si="18"/>
        <v/>
      </c>
      <c r="K416" s="2" t="str">
        <f>IF(E416="","",MAX($K$5:K415)+0.001)</f>
        <v/>
      </c>
    </row>
    <row r="417" spans="2:11" ht="25" customHeight="1">
      <c r="B417" s="50" t="str">
        <f t="shared" si="19"/>
        <v>B16.167</v>
      </c>
      <c r="C417" s="98" t="s">
        <v>926</v>
      </c>
      <c r="D417" s="87" t="s">
        <v>927</v>
      </c>
      <c r="E417" s="55" t="s">
        <v>158</v>
      </c>
      <c r="F417" s="90">
        <v>33</v>
      </c>
      <c r="G417" s="171"/>
      <c r="H417" s="90" t="str">
        <f t="shared" si="18"/>
        <v/>
      </c>
      <c r="I417" s="130"/>
      <c r="K417" s="2">
        <f>IF(E417="","",MAX($K$5:K416)+0.001)</f>
        <v>16.167000000000204</v>
      </c>
    </row>
    <row r="418" spans="2:11" ht="25" customHeight="1">
      <c r="B418" s="50" t="str">
        <f t="shared" si="19"/>
        <v/>
      </c>
      <c r="C418" s="98"/>
      <c r="D418" s="66"/>
      <c r="E418" s="55"/>
      <c r="F418" s="90"/>
      <c r="G418" s="90"/>
      <c r="H418" s="90" t="str">
        <f t="shared" si="18"/>
        <v/>
      </c>
      <c r="K418" s="2" t="str">
        <f>IF(E418="","",MAX($K$5:K417)+0.001)</f>
        <v/>
      </c>
    </row>
    <row r="419" spans="2:11" ht="75">
      <c r="B419" s="50" t="str">
        <f t="shared" si="19"/>
        <v>B16.168</v>
      </c>
      <c r="C419" s="98" t="s">
        <v>989</v>
      </c>
      <c r="D419" s="87" t="s">
        <v>990</v>
      </c>
      <c r="E419" s="55" t="s">
        <v>158</v>
      </c>
      <c r="F419" s="90">
        <v>1</v>
      </c>
      <c r="G419" s="171"/>
      <c r="H419" s="90" t="str">
        <f t="shared" si="18"/>
        <v/>
      </c>
      <c r="I419" s="130"/>
      <c r="K419" s="2">
        <f>IF(E419="","",MAX($K$5:K418)+0.001)</f>
        <v>16.168000000000205</v>
      </c>
    </row>
    <row r="420" spans="2:11" ht="25" customHeight="1">
      <c r="B420" s="50" t="str">
        <f t="shared" si="19"/>
        <v/>
      </c>
      <c r="C420" s="98"/>
      <c r="D420" s="66"/>
      <c r="E420" s="55"/>
      <c r="F420" s="90"/>
      <c r="G420" s="90"/>
      <c r="H420" s="90" t="str">
        <f t="shared" si="18"/>
        <v/>
      </c>
      <c r="K420" s="2" t="str">
        <f>IF(E420="","",MAX($K$5:K419)+0.001)</f>
        <v/>
      </c>
    </row>
    <row r="421" spans="2:11" ht="25" customHeight="1">
      <c r="B421" s="50" t="str">
        <f t="shared" si="19"/>
        <v/>
      </c>
      <c r="C421" s="55"/>
      <c r="D421" s="87" t="s">
        <v>942</v>
      </c>
      <c r="E421" s="55"/>
      <c r="F421" s="90"/>
      <c r="G421" s="90"/>
      <c r="H421" s="90" t="str">
        <f t="shared" si="18"/>
        <v/>
      </c>
      <c r="K421" s="2" t="str">
        <f>IF(E421="","",MAX($K$5:K420)+0.001)</f>
        <v/>
      </c>
    </row>
    <row r="422" spans="2:11" ht="30">
      <c r="B422" s="50" t="str">
        <f t="shared" si="19"/>
        <v/>
      </c>
      <c r="C422" s="98" t="s">
        <v>769</v>
      </c>
      <c r="D422" s="87" t="s">
        <v>390</v>
      </c>
      <c r="E422" s="55"/>
      <c r="F422" s="90"/>
      <c r="G422" s="90"/>
      <c r="H422" s="90" t="str">
        <f t="shared" si="18"/>
        <v/>
      </c>
      <c r="K422" s="2" t="str">
        <f>IF(E422="","",MAX($K$5:K421)+0.001)</f>
        <v/>
      </c>
    </row>
    <row r="423" spans="2:11" ht="30">
      <c r="B423" s="50" t="str">
        <f t="shared" si="19"/>
        <v/>
      </c>
      <c r="C423" s="55" t="s">
        <v>183</v>
      </c>
      <c r="D423" s="87" t="s">
        <v>968</v>
      </c>
      <c r="E423" s="55"/>
      <c r="F423" s="90"/>
      <c r="G423" s="90"/>
      <c r="H423" s="90" t="str">
        <f t="shared" si="18"/>
        <v/>
      </c>
      <c r="K423" s="2" t="str">
        <f>IF(E423="","",MAX($K$5:K422)+0.001)</f>
        <v/>
      </c>
    </row>
    <row r="424" spans="2:11" ht="25" customHeight="1">
      <c r="B424" s="50" t="str">
        <f t="shared" si="19"/>
        <v/>
      </c>
      <c r="C424" s="55"/>
      <c r="D424" s="87" t="s">
        <v>969</v>
      </c>
      <c r="E424" s="55"/>
      <c r="F424" s="90"/>
      <c r="G424" s="90"/>
      <c r="H424" s="90" t="str">
        <f t="shared" si="18"/>
        <v/>
      </c>
      <c r="K424" s="2" t="str">
        <f>IF(E424="","",MAX($K$5:K423)+0.001)</f>
        <v/>
      </c>
    </row>
    <row r="425" spans="2:11" ht="25" customHeight="1">
      <c r="B425" s="50" t="str">
        <f t="shared" si="19"/>
        <v>B16.169</v>
      </c>
      <c r="C425" s="55"/>
      <c r="D425" s="66" t="s">
        <v>970</v>
      </c>
      <c r="E425" s="55" t="s">
        <v>200</v>
      </c>
      <c r="F425" s="90">
        <v>1221</v>
      </c>
      <c r="G425" s="171"/>
      <c r="H425" s="90" t="str">
        <f t="shared" si="18"/>
        <v/>
      </c>
      <c r="I425" s="130"/>
      <c r="K425" s="2">
        <f>IF(E425="","",MAX($K$5:K424)+0.001)</f>
        <v>16.169000000000207</v>
      </c>
    </row>
    <row r="426" spans="2:11" ht="25" customHeight="1">
      <c r="B426" s="50" t="str">
        <f t="shared" si="19"/>
        <v>B16.170</v>
      </c>
      <c r="C426" s="55"/>
      <c r="D426" s="66" t="s">
        <v>991</v>
      </c>
      <c r="E426" s="55" t="s">
        <v>200</v>
      </c>
      <c r="F426" s="90">
        <v>860</v>
      </c>
      <c r="G426" s="171"/>
      <c r="H426" s="90" t="str">
        <f t="shared" si="18"/>
        <v/>
      </c>
      <c r="I426" s="130"/>
      <c r="K426" s="2">
        <f>IF(E426="","",MAX($K$5:K425)+0.001)</f>
        <v>16.170000000000208</v>
      </c>
    </row>
    <row r="427" spans="2:11" ht="25" customHeight="1">
      <c r="B427" s="50" t="str">
        <f t="shared" si="19"/>
        <v/>
      </c>
      <c r="C427" s="55"/>
      <c r="D427" s="66"/>
      <c r="E427" s="55"/>
      <c r="F427" s="90"/>
      <c r="G427" s="90"/>
      <c r="H427" s="90" t="str">
        <f t="shared" si="18"/>
        <v/>
      </c>
      <c r="I427" s="130"/>
      <c r="K427" s="2" t="str">
        <f>IF(E427="","",MAX($K$5:K426)+0.001)</f>
        <v/>
      </c>
    </row>
    <row r="428" spans="2:11" ht="30">
      <c r="B428" s="50" t="str">
        <f t="shared" si="19"/>
        <v/>
      </c>
      <c r="C428" s="55" t="s">
        <v>190</v>
      </c>
      <c r="D428" s="87" t="s">
        <v>992</v>
      </c>
      <c r="E428" s="55"/>
      <c r="F428" s="90"/>
      <c r="G428" s="90"/>
      <c r="H428" s="90" t="str">
        <f t="shared" si="18"/>
        <v/>
      </c>
      <c r="I428" s="130"/>
      <c r="K428" s="2" t="str">
        <f>IF(E428="","",MAX($K$5:K427)+0.001)</f>
        <v/>
      </c>
    </row>
    <row r="429" spans="2:11" ht="25" customHeight="1">
      <c r="B429" s="50" t="str">
        <f t="shared" si="19"/>
        <v/>
      </c>
      <c r="C429" s="55"/>
      <c r="D429" s="87" t="s">
        <v>796</v>
      </c>
      <c r="E429" s="55"/>
      <c r="F429" s="90"/>
      <c r="G429" s="90"/>
      <c r="H429" s="90" t="str">
        <f t="shared" si="18"/>
        <v/>
      </c>
      <c r="I429" s="130"/>
      <c r="K429" s="2" t="str">
        <f>IF(E429="","",MAX($K$5:K428)+0.001)</f>
        <v/>
      </c>
    </row>
    <row r="430" spans="2:11" ht="25" customHeight="1">
      <c r="B430" s="50" t="str">
        <f t="shared" si="19"/>
        <v>B16.171</v>
      </c>
      <c r="C430" s="55"/>
      <c r="D430" s="66" t="s">
        <v>973</v>
      </c>
      <c r="E430" s="55" t="s">
        <v>158</v>
      </c>
      <c r="F430" s="90">
        <v>2</v>
      </c>
      <c r="G430" s="171"/>
      <c r="H430" s="90" t="str">
        <f t="shared" si="18"/>
        <v/>
      </c>
      <c r="I430" s="130"/>
      <c r="K430" s="2">
        <f>IF(E430="","",MAX($K$5:K429)+0.001)</f>
        <v>16.171000000000209</v>
      </c>
    </row>
    <row r="431" spans="2:11" ht="25" customHeight="1">
      <c r="B431" s="50" t="str">
        <f t="shared" si="19"/>
        <v>B16.172</v>
      </c>
      <c r="C431" s="55"/>
      <c r="D431" s="66" t="s">
        <v>991</v>
      </c>
      <c r="E431" s="55" t="s">
        <v>158</v>
      </c>
      <c r="F431" s="90">
        <v>2</v>
      </c>
      <c r="G431" s="171"/>
      <c r="H431" s="90" t="str">
        <f t="shared" si="18"/>
        <v/>
      </c>
      <c r="I431" s="130"/>
      <c r="K431" s="2">
        <f>IF(E431="","",MAX($K$5:K430)+0.001)</f>
        <v>16.17200000000021</v>
      </c>
    </row>
    <row r="432" spans="2:11" ht="25" customHeight="1">
      <c r="B432" s="50" t="str">
        <f t="shared" si="19"/>
        <v/>
      </c>
      <c r="C432" s="55"/>
      <c r="D432" s="66"/>
      <c r="E432" s="55"/>
      <c r="F432" s="90"/>
      <c r="G432" s="90"/>
      <c r="H432" s="90" t="str">
        <f t="shared" si="18"/>
        <v/>
      </c>
      <c r="I432" s="130"/>
      <c r="K432" s="2" t="str">
        <f>IF(E432="","",MAX($K$5:K431)+0.001)</f>
        <v/>
      </c>
    </row>
    <row r="433" spans="2:11" ht="25" customHeight="1">
      <c r="B433" s="50" t="str">
        <f t="shared" si="19"/>
        <v/>
      </c>
      <c r="C433" s="55"/>
      <c r="D433" s="87" t="s">
        <v>808</v>
      </c>
      <c r="E433" s="55"/>
      <c r="F433" s="90"/>
      <c r="G433" s="90"/>
      <c r="H433" s="90" t="str">
        <f t="shared" si="18"/>
        <v/>
      </c>
      <c r="I433" s="130"/>
      <c r="K433" s="2" t="str">
        <f>IF(E433="","",MAX($K$5:K432)+0.001)</f>
        <v/>
      </c>
    </row>
    <row r="434" spans="2:11" ht="25" customHeight="1">
      <c r="B434" s="50" t="str">
        <f t="shared" si="19"/>
        <v>B16.173</v>
      </c>
      <c r="C434" s="55"/>
      <c r="D434" s="66" t="s">
        <v>973</v>
      </c>
      <c r="E434" s="55" t="s">
        <v>158</v>
      </c>
      <c r="F434" s="90">
        <v>5</v>
      </c>
      <c r="G434" s="171"/>
      <c r="H434" s="90" t="str">
        <f t="shared" si="18"/>
        <v/>
      </c>
      <c r="I434" s="130"/>
      <c r="K434" s="2">
        <f>IF(E434="","",MAX($K$5:K433)+0.001)</f>
        <v>16.173000000000211</v>
      </c>
    </row>
    <row r="435" spans="2:11" ht="25" customHeight="1">
      <c r="B435" s="50" t="str">
        <f t="shared" si="19"/>
        <v>B16.174</v>
      </c>
      <c r="C435" s="55"/>
      <c r="D435" s="66" t="s">
        <v>991</v>
      </c>
      <c r="E435" s="55" t="s">
        <v>158</v>
      </c>
      <c r="F435" s="90">
        <v>4</v>
      </c>
      <c r="G435" s="171"/>
      <c r="H435" s="90" t="str">
        <f t="shared" si="18"/>
        <v/>
      </c>
      <c r="I435" s="130"/>
      <c r="K435" s="2">
        <f>IF(E435="","",MAX($K$5:K434)+0.001)</f>
        <v>16.174000000000213</v>
      </c>
    </row>
    <row r="436" spans="2:11" ht="25" customHeight="1">
      <c r="B436" s="50" t="str">
        <f t="shared" si="19"/>
        <v/>
      </c>
      <c r="C436" s="55"/>
      <c r="D436" s="66"/>
      <c r="E436" s="55"/>
      <c r="F436" s="90"/>
      <c r="G436" s="90"/>
      <c r="H436" s="90" t="str">
        <f t="shared" si="18"/>
        <v/>
      </c>
      <c r="I436" s="130"/>
      <c r="K436" s="2" t="str">
        <f>IF(E436="","",MAX($K$5:K435)+0.001)</f>
        <v/>
      </c>
    </row>
    <row r="437" spans="2:11" ht="25" customHeight="1">
      <c r="B437" s="50" t="str">
        <f t="shared" si="19"/>
        <v/>
      </c>
      <c r="C437" s="55"/>
      <c r="D437" s="87" t="s">
        <v>810</v>
      </c>
      <c r="E437" s="55"/>
      <c r="F437" s="90"/>
      <c r="G437" s="90"/>
      <c r="H437" s="90" t="str">
        <f t="shared" si="18"/>
        <v/>
      </c>
      <c r="I437" s="130"/>
      <c r="K437" s="2" t="str">
        <f>IF(E437="","",MAX($K$5:K436)+0.001)</f>
        <v/>
      </c>
    </row>
    <row r="438" spans="2:11" ht="25" customHeight="1">
      <c r="B438" s="50" t="str">
        <f t="shared" si="19"/>
        <v>B16.175</v>
      </c>
      <c r="C438" s="55"/>
      <c r="D438" s="66" t="s">
        <v>973</v>
      </c>
      <c r="E438" s="55" t="s">
        <v>158</v>
      </c>
      <c r="F438" s="90">
        <v>8</v>
      </c>
      <c r="G438" s="171"/>
      <c r="H438" s="90" t="str">
        <f t="shared" si="18"/>
        <v/>
      </c>
      <c r="I438" s="130"/>
      <c r="K438" s="2">
        <f>IF(E438="","",MAX($K$5:K437)+0.001)</f>
        <v>16.175000000000214</v>
      </c>
    </row>
    <row r="439" spans="2:11" ht="25" customHeight="1">
      <c r="B439" s="50" t="str">
        <f t="shared" si="19"/>
        <v>B16.176</v>
      </c>
      <c r="C439" s="55"/>
      <c r="D439" s="66" t="s">
        <v>991</v>
      </c>
      <c r="E439" s="55" t="s">
        <v>158</v>
      </c>
      <c r="F439" s="90">
        <v>4</v>
      </c>
      <c r="G439" s="171"/>
      <c r="H439" s="90" t="str">
        <f t="shared" si="18"/>
        <v/>
      </c>
      <c r="I439" s="130"/>
      <c r="K439" s="2">
        <f>IF(E439="","",MAX($K$5:K438)+0.001)</f>
        <v>16.176000000000215</v>
      </c>
    </row>
    <row r="440" spans="2:11" ht="25" customHeight="1">
      <c r="B440" s="368" t="s">
        <v>62</v>
      </c>
      <c r="C440" s="368"/>
      <c r="D440" s="368"/>
      <c r="E440" s="368"/>
      <c r="F440" s="368"/>
      <c r="G440" s="368"/>
      <c r="H440" s="95">
        <f>SUM(H400:H439)</f>
        <v>0</v>
      </c>
      <c r="I440" s="115"/>
      <c r="K440" s="2" t="str">
        <f>IF(E440="","",MAX($K$5:K439)+0.001)</f>
        <v/>
      </c>
    </row>
    <row r="441" spans="2:11" ht="25" customHeight="1">
      <c r="B441" s="45" t="s">
        <v>226</v>
      </c>
      <c r="C441" s="45" t="s">
        <v>2</v>
      </c>
      <c r="D441" s="45" t="s">
        <v>3</v>
      </c>
      <c r="E441" s="46" t="s">
        <v>4</v>
      </c>
      <c r="F441" s="95" t="s">
        <v>5</v>
      </c>
      <c r="G441" s="47" t="s">
        <v>6</v>
      </c>
      <c r="H441" s="47" t="s">
        <v>7</v>
      </c>
      <c r="I441" s="49"/>
      <c r="K441" s="2"/>
    </row>
    <row r="442" spans="2:11" ht="25" customHeight="1">
      <c r="B442" s="368" t="s">
        <v>64</v>
      </c>
      <c r="C442" s="368"/>
      <c r="D442" s="368"/>
      <c r="E442" s="368"/>
      <c r="F442" s="368"/>
      <c r="G442" s="368"/>
      <c r="H442" s="47">
        <f>H440</f>
        <v>0</v>
      </c>
      <c r="I442" s="116"/>
      <c r="K442" s="2" t="str">
        <f>IF(E442="","",MAX($K$5:K441)+0.001)</f>
        <v/>
      </c>
    </row>
    <row r="443" spans="2:11" ht="25" customHeight="1">
      <c r="B443" s="50" t="str">
        <f t="shared" ref="B443:B487" si="20">IF(K443="","","B"&amp;TEXT(ROUND(K443,3),"0.000"))</f>
        <v/>
      </c>
      <c r="C443" s="55"/>
      <c r="D443" s="87" t="s">
        <v>813</v>
      </c>
      <c r="E443" s="55"/>
      <c r="F443" s="90"/>
      <c r="G443" s="90"/>
      <c r="H443" s="90" t="str">
        <f t="shared" ref="H443:H487" si="21">IF($F443="-","Rate Only",IF($G443="","",ROUNDUP($F443*$G443,2)))</f>
        <v/>
      </c>
      <c r="K443" s="2" t="str">
        <f>IF(E443="","",MAX($K$5:K442)+0.001)</f>
        <v/>
      </c>
    </row>
    <row r="444" spans="2:11" ht="25" customHeight="1">
      <c r="B444" s="50" t="str">
        <f t="shared" si="20"/>
        <v>B16.177</v>
      </c>
      <c r="C444" s="55"/>
      <c r="D444" s="66" t="s">
        <v>982</v>
      </c>
      <c r="E444" s="55" t="s">
        <v>158</v>
      </c>
      <c r="F444" s="90">
        <v>27</v>
      </c>
      <c r="G444" s="171"/>
      <c r="H444" s="90" t="str">
        <f t="shared" si="21"/>
        <v/>
      </c>
      <c r="I444" s="130"/>
      <c r="K444" s="2">
        <f>IF(E444="","",MAX($K$5:K443)+0.001)</f>
        <v>16.177000000000216</v>
      </c>
    </row>
    <row r="445" spans="2:11" ht="25" customHeight="1">
      <c r="B445" s="50" t="str">
        <f t="shared" si="20"/>
        <v>B16.178</v>
      </c>
      <c r="C445" s="55"/>
      <c r="D445" s="66" t="s">
        <v>973</v>
      </c>
      <c r="E445" s="55" t="s">
        <v>158</v>
      </c>
      <c r="F445" s="90">
        <v>19</v>
      </c>
      <c r="G445" s="171"/>
      <c r="H445" s="90" t="str">
        <f t="shared" si="21"/>
        <v/>
      </c>
      <c r="I445" s="130"/>
      <c r="K445" s="2">
        <f>IF(E445="","",MAX($K$5:K444)+0.001)</f>
        <v>16.178000000000218</v>
      </c>
    </row>
    <row r="446" spans="2:11" ht="25" customHeight="1">
      <c r="B446" s="50" t="str">
        <f t="shared" si="20"/>
        <v>B16.179</v>
      </c>
      <c r="C446" s="55"/>
      <c r="D446" s="66" t="s">
        <v>991</v>
      </c>
      <c r="E446" s="55" t="s">
        <v>158</v>
      </c>
      <c r="F446" s="90">
        <v>2</v>
      </c>
      <c r="G446" s="171"/>
      <c r="H446" s="90" t="str">
        <f t="shared" si="21"/>
        <v/>
      </c>
      <c r="I446" s="130"/>
      <c r="K446" s="2">
        <f>IF(E446="","",MAX($K$5:K445)+0.001)</f>
        <v>16.179000000000219</v>
      </c>
    </row>
    <row r="447" spans="2:11" ht="10" customHeight="1">
      <c r="B447" s="50" t="str">
        <f t="shared" si="20"/>
        <v/>
      </c>
      <c r="C447" s="55"/>
      <c r="D447" s="66"/>
      <c r="E447" s="55"/>
      <c r="F447" s="90"/>
      <c r="G447" s="90"/>
      <c r="H447" s="90" t="str">
        <f t="shared" si="21"/>
        <v/>
      </c>
      <c r="I447" s="130"/>
      <c r="K447" s="2" t="str">
        <f>IF(E447="","",MAX($K$5:K446)+0.001)</f>
        <v/>
      </c>
    </row>
    <row r="448" spans="2:11" ht="25" customHeight="1">
      <c r="B448" s="50" t="str">
        <f t="shared" si="20"/>
        <v/>
      </c>
      <c r="C448" s="55"/>
      <c r="D448" s="87" t="s">
        <v>974</v>
      </c>
      <c r="E448" s="55"/>
      <c r="F448" s="90"/>
      <c r="G448" s="90"/>
      <c r="H448" s="90" t="str">
        <f t="shared" si="21"/>
        <v/>
      </c>
      <c r="I448" s="130"/>
      <c r="K448" s="2" t="str">
        <f>IF(E448="","",MAX($K$5:K447)+0.001)</f>
        <v/>
      </c>
    </row>
    <row r="449" spans="2:11" ht="25" customHeight="1">
      <c r="B449" s="50" t="str">
        <f t="shared" si="20"/>
        <v>B16.180</v>
      </c>
      <c r="C449" s="55"/>
      <c r="D449" s="66" t="s">
        <v>975</v>
      </c>
      <c r="E449" s="55" t="s">
        <v>158</v>
      </c>
      <c r="F449" s="90">
        <v>14</v>
      </c>
      <c r="G449" s="171"/>
      <c r="H449" s="90" t="str">
        <f t="shared" si="21"/>
        <v/>
      </c>
      <c r="I449" s="130"/>
      <c r="K449" s="2">
        <f>IF(E449="","",MAX($K$5:K448)+0.001)</f>
        <v>16.18000000000022</v>
      </c>
    </row>
    <row r="450" spans="2:11" ht="25" customHeight="1">
      <c r="B450" s="50" t="str">
        <f t="shared" si="20"/>
        <v>B16.181</v>
      </c>
      <c r="C450" s="55"/>
      <c r="D450" s="66" t="s">
        <v>993</v>
      </c>
      <c r="E450" s="55" t="s">
        <v>158</v>
      </c>
      <c r="F450" s="90">
        <v>3</v>
      </c>
      <c r="G450" s="171"/>
      <c r="H450" s="90" t="str">
        <f t="shared" si="21"/>
        <v/>
      </c>
      <c r="I450" s="130"/>
      <c r="K450" s="2">
        <f>IF(E450="","",MAX($K$5:K449)+0.001)</f>
        <v>16.181000000000221</v>
      </c>
    </row>
    <row r="451" spans="2:11" ht="10" customHeight="1">
      <c r="B451" s="50" t="str">
        <f t="shared" si="20"/>
        <v/>
      </c>
      <c r="C451" s="55"/>
      <c r="D451" s="66"/>
      <c r="E451" s="55"/>
      <c r="F451" s="90"/>
      <c r="G451" s="90"/>
      <c r="H451" s="90" t="str">
        <f t="shared" si="21"/>
        <v/>
      </c>
      <c r="I451" s="130"/>
      <c r="K451" s="2" t="str">
        <f>IF(E451="","",MAX($K$5:K450)+0.001)</f>
        <v/>
      </c>
    </row>
    <row r="452" spans="2:11" ht="25" customHeight="1">
      <c r="B452" s="50" t="str">
        <f t="shared" si="20"/>
        <v/>
      </c>
      <c r="C452" s="55"/>
      <c r="D452" s="87" t="s">
        <v>977</v>
      </c>
      <c r="E452" s="55"/>
      <c r="F452" s="90"/>
      <c r="G452" s="90"/>
      <c r="H452" s="90" t="str">
        <f t="shared" si="21"/>
        <v/>
      </c>
      <c r="I452" s="130"/>
      <c r="K452" s="2" t="str">
        <f>IF(E452="","",MAX($K$5:K451)+0.001)</f>
        <v/>
      </c>
    </row>
    <row r="453" spans="2:11" ht="25" customHeight="1">
      <c r="B453" s="50" t="str">
        <f t="shared" si="20"/>
        <v>B16.182</v>
      </c>
      <c r="C453" s="55"/>
      <c r="D453" s="66" t="s">
        <v>985</v>
      </c>
      <c r="E453" s="55" t="s">
        <v>158</v>
      </c>
      <c r="F453" s="90">
        <v>11</v>
      </c>
      <c r="G453" s="171"/>
      <c r="H453" s="90" t="str">
        <f t="shared" si="21"/>
        <v/>
      </c>
      <c r="I453" s="130"/>
      <c r="K453" s="2">
        <f>IF(E453="","",MAX($K$5:K452)+0.001)</f>
        <v>16.182000000000222</v>
      </c>
    </row>
    <row r="454" spans="2:11" ht="25" customHeight="1">
      <c r="B454" s="50" t="str">
        <f t="shared" si="20"/>
        <v>B16.183</v>
      </c>
      <c r="C454" s="55"/>
      <c r="D454" s="66" t="s">
        <v>994</v>
      </c>
      <c r="E454" s="55" t="s">
        <v>158</v>
      </c>
      <c r="F454" s="90">
        <v>15</v>
      </c>
      <c r="G454" s="171"/>
      <c r="H454" s="90" t="str">
        <f t="shared" si="21"/>
        <v/>
      </c>
      <c r="I454" s="130"/>
      <c r="K454" s="2">
        <f>IF(E454="","",MAX($K$5:K453)+0.001)</f>
        <v>16.183000000000224</v>
      </c>
    </row>
    <row r="455" spans="2:11" ht="10" customHeight="1">
      <c r="B455" s="50" t="str">
        <f t="shared" si="20"/>
        <v/>
      </c>
      <c r="C455" s="55"/>
      <c r="D455" s="66"/>
      <c r="E455" s="55"/>
      <c r="F455" s="90"/>
      <c r="G455" s="90"/>
      <c r="H455" s="90" t="str">
        <f t="shared" si="21"/>
        <v/>
      </c>
      <c r="I455" s="130"/>
      <c r="K455" s="2" t="str">
        <f>IF(E455="","",MAX($K$5:K454)+0.001)</f>
        <v/>
      </c>
    </row>
    <row r="456" spans="2:11" ht="25" customHeight="1">
      <c r="B456" s="50" t="str">
        <f t="shared" si="20"/>
        <v/>
      </c>
      <c r="C456" s="55"/>
      <c r="D456" s="87" t="s">
        <v>995</v>
      </c>
      <c r="E456" s="55"/>
      <c r="F456" s="90"/>
      <c r="G456" s="90"/>
      <c r="H456" s="90" t="str">
        <f t="shared" si="21"/>
        <v/>
      </c>
      <c r="I456" s="130"/>
      <c r="K456" s="2" t="str">
        <f>IF(E456="","",MAX($K$5:K455)+0.001)</f>
        <v/>
      </c>
    </row>
    <row r="457" spans="2:11" ht="25" customHeight="1">
      <c r="B457" s="50" t="str">
        <f t="shared" si="20"/>
        <v>B16.184</v>
      </c>
      <c r="C457" s="55"/>
      <c r="D457" s="66" t="s">
        <v>973</v>
      </c>
      <c r="E457" s="55" t="s">
        <v>158</v>
      </c>
      <c r="F457" s="90">
        <v>40</v>
      </c>
      <c r="G457" s="171"/>
      <c r="H457" s="90" t="str">
        <f t="shared" si="21"/>
        <v/>
      </c>
      <c r="I457" s="130"/>
      <c r="K457" s="2">
        <f>IF(E457="","",MAX($K$5:K456)+0.001)</f>
        <v>16.184000000000225</v>
      </c>
    </row>
    <row r="458" spans="2:11" ht="25" customHeight="1">
      <c r="B458" s="50" t="str">
        <f t="shared" si="20"/>
        <v>B16.185</v>
      </c>
      <c r="C458" s="55"/>
      <c r="D458" s="66" t="s">
        <v>991</v>
      </c>
      <c r="E458" s="55" t="s">
        <v>158</v>
      </c>
      <c r="F458" s="90">
        <v>20</v>
      </c>
      <c r="G458" s="171"/>
      <c r="H458" s="90" t="str">
        <f t="shared" si="21"/>
        <v/>
      </c>
      <c r="I458" s="130"/>
      <c r="K458" s="2">
        <f>IF(E458="","",MAX($K$5:K457)+0.001)</f>
        <v>16.185000000000226</v>
      </c>
    </row>
    <row r="459" spans="2:11" ht="10" customHeight="1">
      <c r="B459" s="50" t="str">
        <f t="shared" si="20"/>
        <v/>
      </c>
      <c r="C459" s="55"/>
      <c r="D459" s="66"/>
      <c r="E459" s="55"/>
      <c r="F459" s="90"/>
      <c r="G459" s="90"/>
      <c r="H459" s="90" t="str">
        <f t="shared" si="21"/>
        <v/>
      </c>
      <c r="I459" s="130"/>
      <c r="K459" s="2" t="str">
        <f>IF(E459="","",MAX($K$5:K458)+0.001)</f>
        <v/>
      </c>
    </row>
    <row r="460" spans="2:11" ht="25" customHeight="1">
      <c r="B460" s="50" t="str">
        <f t="shared" si="20"/>
        <v/>
      </c>
      <c r="C460" s="55"/>
      <c r="D460" s="87" t="s">
        <v>996</v>
      </c>
      <c r="E460" s="55"/>
      <c r="F460" s="90"/>
      <c r="G460" s="90"/>
      <c r="H460" s="90" t="str">
        <f t="shared" si="21"/>
        <v/>
      </c>
      <c r="I460" s="130"/>
      <c r="K460" s="2" t="str">
        <f>IF(E460="","",MAX($K$5:K459)+0.001)</f>
        <v/>
      </c>
    </row>
    <row r="461" spans="2:11" ht="25" customHeight="1">
      <c r="B461" s="50" t="str">
        <f t="shared" si="20"/>
        <v>B16.186</v>
      </c>
      <c r="C461" s="55"/>
      <c r="D461" s="66" t="s">
        <v>982</v>
      </c>
      <c r="E461" s="55" t="s">
        <v>158</v>
      </c>
      <c r="F461" s="90">
        <v>27</v>
      </c>
      <c r="G461" s="171"/>
      <c r="H461" s="90" t="str">
        <f t="shared" si="21"/>
        <v/>
      </c>
      <c r="I461" s="130"/>
      <c r="K461" s="2">
        <f>IF(E461="","",MAX($K$5:K460)+0.001)</f>
        <v>16.186000000000227</v>
      </c>
    </row>
    <row r="462" spans="2:11" ht="10" customHeight="1">
      <c r="B462" s="50" t="str">
        <f t="shared" si="20"/>
        <v/>
      </c>
      <c r="C462" s="55"/>
      <c r="D462" s="66"/>
      <c r="E462" s="55"/>
      <c r="F462" s="90"/>
      <c r="G462" s="90"/>
      <c r="H462" s="90" t="str">
        <f t="shared" si="21"/>
        <v/>
      </c>
      <c r="I462" s="130"/>
      <c r="K462" s="2" t="str">
        <f>IF(E462="","",MAX($K$5:K461)+0.001)</f>
        <v/>
      </c>
    </row>
    <row r="463" spans="2:11" ht="25" customHeight="1">
      <c r="B463" s="50" t="str">
        <f t="shared" si="20"/>
        <v/>
      </c>
      <c r="C463" s="55"/>
      <c r="D463" s="87" t="s">
        <v>983</v>
      </c>
      <c r="E463" s="55"/>
      <c r="F463" s="90"/>
      <c r="G463" s="90"/>
      <c r="H463" s="90" t="str">
        <f t="shared" si="21"/>
        <v/>
      </c>
      <c r="I463" s="130"/>
      <c r="K463" s="2" t="str">
        <f>IF(E463="","",MAX($K$5:K462)+0.001)</f>
        <v/>
      </c>
    </row>
    <row r="464" spans="2:11" ht="25" customHeight="1">
      <c r="B464" s="50" t="str">
        <f t="shared" si="20"/>
        <v>B16.187</v>
      </c>
      <c r="C464" s="55"/>
      <c r="D464" s="66" t="s">
        <v>973</v>
      </c>
      <c r="E464" s="55" t="s">
        <v>158</v>
      </c>
      <c r="F464" s="90">
        <v>8</v>
      </c>
      <c r="G464" s="171"/>
      <c r="H464" s="90" t="str">
        <f t="shared" si="21"/>
        <v/>
      </c>
      <c r="I464" s="130"/>
      <c r="K464" s="2">
        <f>IF(E464="","",MAX($K$5:K463)+0.001)</f>
        <v>16.187000000000229</v>
      </c>
    </row>
    <row r="465" spans="2:11" ht="25" customHeight="1">
      <c r="B465" s="50" t="str">
        <f t="shared" si="20"/>
        <v>B16.188</v>
      </c>
      <c r="C465" s="55"/>
      <c r="D465" s="66" t="s">
        <v>991</v>
      </c>
      <c r="E465" s="55" t="s">
        <v>158</v>
      </c>
      <c r="F465" s="90">
        <v>2</v>
      </c>
      <c r="G465" s="171"/>
      <c r="H465" s="90" t="str">
        <f t="shared" si="21"/>
        <v/>
      </c>
      <c r="I465" s="130"/>
      <c r="K465" s="2">
        <f>IF(E465="","",MAX($K$5:K464)+0.001)</f>
        <v>16.18800000000023</v>
      </c>
    </row>
    <row r="466" spans="2:11" ht="10" customHeight="1">
      <c r="B466" s="50"/>
      <c r="C466" s="55"/>
      <c r="D466" s="66"/>
      <c r="E466" s="55"/>
      <c r="F466" s="90"/>
      <c r="G466" s="90"/>
      <c r="H466" s="90" t="str">
        <f t="shared" si="21"/>
        <v/>
      </c>
      <c r="I466" s="130"/>
      <c r="K466" s="2" t="str">
        <f>IF(E466="","",MAX($K$5:K465)+0.001)</f>
        <v/>
      </c>
    </row>
    <row r="467" spans="2:11" ht="25" customHeight="1">
      <c r="B467" s="50" t="str">
        <f t="shared" si="20"/>
        <v/>
      </c>
      <c r="C467" s="55"/>
      <c r="D467" s="87" t="s">
        <v>984</v>
      </c>
      <c r="E467" s="55"/>
      <c r="F467" s="90"/>
      <c r="G467" s="90"/>
      <c r="H467" s="90" t="str">
        <f t="shared" si="21"/>
        <v/>
      </c>
      <c r="I467" s="130"/>
      <c r="K467" s="2" t="str">
        <f>IF(E467="","",MAX($K$5:K466)+0.001)</f>
        <v/>
      </c>
    </row>
    <row r="468" spans="2:11" ht="25" customHeight="1">
      <c r="B468" s="50" t="str">
        <f t="shared" si="20"/>
        <v>B16.189</v>
      </c>
      <c r="C468" s="55"/>
      <c r="D468" s="66" t="s">
        <v>985</v>
      </c>
      <c r="E468" s="55" t="s">
        <v>158</v>
      </c>
      <c r="F468" s="90">
        <v>36</v>
      </c>
      <c r="G468" s="171"/>
      <c r="H468" s="90" t="str">
        <f t="shared" si="21"/>
        <v/>
      </c>
      <c r="I468" s="130"/>
      <c r="K468" s="2">
        <f>IF(E468="","",MAX($K$5:K467)+0.001)</f>
        <v>16.189000000000231</v>
      </c>
    </row>
    <row r="469" spans="2:11" ht="25" customHeight="1">
      <c r="B469" s="50" t="str">
        <f t="shared" si="20"/>
        <v>B16.190</v>
      </c>
      <c r="C469" s="55"/>
      <c r="D469" s="66" t="s">
        <v>994</v>
      </c>
      <c r="E469" s="55" t="s">
        <v>158</v>
      </c>
      <c r="F469" s="90">
        <v>10</v>
      </c>
      <c r="G469" s="171"/>
      <c r="H469" s="90" t="str">
        <f t="shared" si="21"/>
        <v/>
      </c>
      <c r="I469" s="130"/>
      <c r="K469" s="2">
        <f>IF(E469="","",MAX($K$5:K468)+0.001)</f>
        <v>16.190000000000232</v>
      </c>
    </row>
    <row r="470" spans="2:11" ht="10" customHeight="1">
      <c r="B470" s="50" t="str">
        <f t="shared" si="20"/>
        <v/>
      </c>
      <c r="C470" s="55"/>
      <c r="D470" s="66"/>
      <c r="E470" s="55"/>
      <c r="F470" s="90"/>
      <c r="G470" s="90"/>
      <c r="H470" s="90" t="str">
        <f t="shared" si="21"/>
        <v/>
      </c>
      <c r="I470" s="130"/>
      <c r="K470" s="2" t="str">
        <f>IF(E470="","",MAX($K$5:K469)+0.001)</f>
        <v/>
      </c>
    </row>
    <row r="471" spans="2:11" ht="30">
      <c r="B471" s="50" t="str">
        <f t="shared" si="20"/>
        <v/>
      </c>
      <c r="C471" s="55" t="s">
        <v>646</v>
      </c>
      <c r="D471" s="87" t="s">
        <v>987</v>
      </c>
      <c r="E471" s="55"/>
      <c r="F471" s="90"/>
      <c r="G471" s="90"/>
      <c r="H471" s="90" t="str">
        <f t="shared" si="21"/>
        <v/>
      </c>
      <c r="I471" s="130"/>
      <c r="K471" s="2" t="str">
        <f>IF(E471="","",MAX($K$5:K470)+0.001)</f>
        <v/>
      </c>
    </row>
    <row r="472" spans="2:11" ht="25" customHeight="1">
      <c r="B472" s="50" t="str">
        <f t="shared" si="20"/>
        <v/>
      </c>
      <c r="C472" s="55"/>
      <c r="D472" s="87" t="s">
        <v>988</v>
      </c>
      <c r="E472" s="55"/>
      <c r="F472" s="90"/>
      <c r="G472" s="90"/>
      <c r="H472" s="90" t="str">
        <f t="shared" si="21"/>
        <v/>
      </c>
      <c r="I472" s="130"/>
      <c r="K472" s="2" t="str">
        <f>IF(E472="","",MAX($K$5:K471)+0.001)</f>
        <v/>
      </c>
    </row>
    <row r="473" spans="2:11" ht="25" customHeight="1">
      <c r="B473" s="50" t="str">
        <f t="shared" si="20"/>
        <v>B16.191</v>
      </c>
      <c r="C473" s="55"/>
      <c r="D473" s="66" t="s">
        <v>973</v>
      </c>
      <c r="E473" s="55" t="s">
        <v>158</v>
      </c>
      <c r="F473" s="90">
        <v>20</v>
      </c>
      <c r="G473" s="171"/>
      <c r="H473" s="90" t="str">
        <f t="shared" si="21"/>
        <v/>
      </c>
      <c r="I473" s="130"/>
      <c r="K473" s="2">
        <f>IF(E473="","",MAX($K$5:K472)+0.001)</f>
        <v>16.191000000000233</v>
      </c>
    </row>
    <row r="474" spans="2:11" ht="25" customHeight="1">
      <c r="B474" s="50" t="str">
        <f t="shared" si="20"/>
        <v>B16.192</v>
      </c>
      <c r="C474" s="55"/>
      <c r="D474" s="66" t="s">
        <v>991</v>
      </c>
      <c r="E474" s="55" t="s">
        <v>158</v>
      </c>
      <c r="F474" s="90">
        <v>10</v>
      </c>
      <c r="G474" s="171"/>
      <c r="H474" s="90" t="str">
        <f t="shared" si="21"/>
        <v/>
      </c>
      <c r="I474" s="130"/>
      <c r="K474" s="2">
        <f>IF(E474="","",MAX($K$5:K473)+0.001)</f>
        <v>16.192000000000235</v>
      </c>
    </row>
    <row r="475" spans="2:11" ht="10" customHeight="1">
      <c r="B475" s="50" t="str">
        <f t="shared" si="20"/>
        <v/>
      </c>
      <c r="C475" s="55"/>
      <c r="D475" s="66"/>
      <c r="E475" s="55"/>
      <c r="F475" s="90"/>
      <c r="G475" s="90"/>
      <c r="H475" s="90" t="str">
        <f t="shared" si="21"/>
        <v/>
      </c>
      <c r="K475" s="2" t="str">
        <f>IF(E475="","",MAX($K$5:K474)+0.001)</f>
        <v/>
      </c>
    </row>
    <row r="476" spans="2:11" ht="25" customHeight="1">
      <c r="B476" s="50" t="str">
        <f t="shared" si="20"/>
        <v/>
      </c>
      <c r="C476" s="55" t="s">
        <v>916</v>
      </c>
      <c r="D476" s="87" t="s">
        <v>917</v>
      </c>
      <c r="E476" s="55"/>
      <c r="F476" s="90"/>
      <c r="G476" s="90"/>
      <c r="H476" s="90" t="str">
        <f t="shared" si="21"/>
        <v/>
      </c>
      <c r="K476" s="2" t="str">
        <f>IF(E476="","",MAX($K$5:K475)+0.001)</f>
        <v/>
      </c>
    </row>
    <row r="477" spans="2:11" ht="25" customHeight="1">
      <c r="B477" s="50" t="str">
        <f t="shared" si="20"/>
        <v>B16.193</v>
      </c>
      <c r="C477" s="55"/>
      <c r="D477" s="66" t="s">
        <v>918</v>
      </c>
      <c r="E477" s="55" t="s">
        <v>164</v>
      </c>
      <c r="F477" s="90">
        <v>50</v>
      </c>
      <c r="G477" s="171"/>
      <c r="H477" s="90" t="str">
        <f t="shared" si="21"/>
        <v/>
      </c>
      <c r="I477" s="130"/>
      <c r="K477" s="2">
        <f>IF(E477="","",MAX($K$5:K476)+0.001)</f>
        <v>16.193000000000236</v>
      </c>
    </row>
    <row r="478" spans="2:11" ht="25" customHeight="1">
      <c r="B478" s="50" t="str">
        <f t="shared" si="20"/>
        <v>B16.194</v>
      </c>
      <c r="C478" s="55"/>
      <c r="D478" s="66" t="s">
        <v>919</v>
      </c>
      <c r="E478" s="55" t="s">
        <v>187</v>
      </c>
      <c r="F478" s="90">
        <v>50</v>
      </c>
      <c r="G478" s="171"/>
      <c r="H478" s="90" t="str">
        <f t="shared" si="21"/>
        <v/>
      </c>
      <c r="I478" s="130"/>
      <c r="K478" s="2">
        <f>IF(E478="","",MAX($K$5:K477)+0.001)</f>
        <v>16.194000000000237</v>
      </c>
    </row>
    <row r="479" spans="2:11" ht="25" customHeight="1">
      <c r="B479" s="50" t="str">
        <f t="shared" si="20"/>
        <v>B16.195</v>
      </c>
      <c r="C479" s="55"/>
      <c r="D479" s="66" t="s">
        <v>920</v>
      </c>
      <c r="E479" s="55" t="s">
        <v>220</v>
      </c>
      <c r="F479" s="90">
        <v>1.5</v>
      </c>
      <c r="G479" s="171"/>
      <c r="H479" s="90" t="str">
        <f t="shared" si="21"/>
        <v/>
      </c>
      <c r="I479" s="130"/>
      <c r="K479" s="2">
        <f>IF(E479="","",MAX($K$5:K478)+0.001)</f>
        <v>16.195000000000238</v>
      </c>
    </row>
    <row r="480" spans="2:11" ht="10" customHeight="1">
      <c r="B480" s="50" t="str">
        <f t="shared" si="20"/>
        <v/>
      </c>
      <c r="C480" s="55"/>
      <c r="D480" s="66"/>
      <c r="E480" s="55"/>
      <c r="F480" s="90"/>
      <c r="G480" s="90"/>
      <c r="H480" s="90" t="str">
        <f t="shared" si="21"/>
        <v/>
      </c>
      <c r="K480" s="2" t="str">
        <f>IF(E480="","",MAX($K$5:K479)+0.001)</f>
        <v/>
      </c>
    </row>
    <row r="481" spans="2:11" ht="25" customHeight="1">
      <c r="B481" s="50" t="str">
        <f t="shared" si="20"/>
        <v/>
      </c>
      <c r="C481" s="55" t="s">
        <v>921</v>
      </c>
      <c r="D481" s="87" t="s">
        <v>922</v>
      </c>
      <c r="E481" s="55"/>
      <c r="F481" s="90"/>
      <c r="G481" s="90"/>
      <c r="H481" s="90" t="str">
        <f t="shared" si="21"/>
        <v/>
      </c>
      <c r="K481" s="2" t="str">
        <f>IF(E481="","",MAX($K$5:K480)+0.001)</f>
        <v/>
      </c>
    </row>
    <row r="482" spans="2:11" ht="25" customHeight="1">
      <c r="B482" s="50" t="str">
        <f t="shared" si="20"/>
        <v>B16.196</v>
      </c>
      <c r="C482" s="55"/>
      <c r="D482" s="66" t="s">
        <v>918</v>
      </c>
      <c r="E482" s="55" t="s">
        <v>164</v>
      </c>
      <c r="F482" s="90">
        <v>15</v>
      </c>
      <c r="G482" s="171"/>
      <c r="H482" s="90" t="str">
        <f t="shared" si="21"/>
        <v/>
      </c>
      <c r="I482" s="130"/>
      <c r="K482" s="2">
        <f>IF(E482="","",MAX($K$5:K481)+0.001)</f>
        <v>16.19600000000024</v>
      </c>
    </row>
    <row r="483" spans="2:11" ht="10" customHeight="1">
      <c r="B483" s="50" t="str">
        <f t="shared" si="20"/>
        <v/>
      </c>
      <c r="C483" s="55"/>
      <c r="D483" s="66"/>
      <c r="E483" s="55"/>
      <c r="F483" s="90"/>
      <c r="G483" s="90"/>
      <c r="H483" s="90" t="str">
        <f t="shared" si="21"/>
        <v/>
      </c>
      <c r="K483" s="2" t="str">
        <f>IF(E483="","",MAX($K$5:K482)+0.001)</f>
        <v/>
      </c>
    </row>
    <row r="484" spans="2:11" ht="25" customHeight="1">
      <c r="B484" s="50" t="str">
        <f t="shared" si="20"/>
        <v/>
      </c>
      <c r="C484" s="55" t="s">
        <v>923</v>
      </c>
      <c r="D484" s="87" t="s">
        <v>924</v>
      </c>
      <c r="E484" s="55"/>
      <c r="F484" s="90"/>
      <c r="G484" s="90"/>
      <c r="H484" s="90" t="str">
        <f t="shared" si="21"/>
        <v/>
      </c>
      <c r="K484" s="2" t="str">
        <f>IF(E484="","",MAX($K$5:K483)+0.001)</f>
        <v/>
      </c>
    </row>
    <row r="485" spans="2:11" ht="25" customHeight="1">
      <c r="B485" s="50" t="str">
        <f t="shared" si="20"/>
        <v>B16.197</v>
      </c>
      <c r="C485" s="55"/>
      <c r="D485" s="66" t="s">
        <v>997</v>
      </c>
      <c r="E485" s="55" t="s">
        <v>158</v>
      </c>
      <c r="F485" s="90">
        <v>31</v>
      </c>
      <c r="G485" s="171"/>
      <c r="H485" s="90" t="str">
        <f t="shared" si="21"/>
        <v/>
      </c>
      <c r="I485" s="130"/>
      <c r="K485" s="2">
        <f>IF(E485="","",MAX($K$5:K484)+0.001)</f>
        <v>16.197000000000241</v>
      </c>
    </row>
    <row r="486" spans="2:11" ht="22" customHeight="1">
      <c r="B486" s="50" t="str">
        <f t="shared" si="20"/>
        <v/>
      </c>
      <c r="C486" s="55"/>
      <c r="D486" s="66"/>
      <c r="E486" s="55"/>
      <c r="F486" s="90"/>
      <c r="G486" s="90"/>
      <c r="H486" s="90" t="str">
        <f t="shared" si="21"/>
        <v/>
      </c>
      <c r="K486" s="2" t="str">
        <f>IF(E486="","",MAX($K$5:K485)+0.001)</f>
        <v/>
      </c>
    </row>
    <row r="487" spans="2:11" ht="25" customHeight="1">
      <c r="B487" s="50" t="str">
        <f t="shared" si="20"/>
        <v>B16.198</v>
      </c>
      <c r="C487" s="98" t="s">
        <v>926</v>
      </c>
      <c r="D487" s="87" t="s">
        <v>927</v>
      </c>
      <c r="E487" s="55" t="s">
        <v>158</v>
      </c>
      <c r="F487" s="90">
        <v>35</v>
      </c>
      <c r="G487" s="171"/>
      <c r="H487" s="90" t="str">
        <f t="shared" si="21"/>
        <v/>
      </c>
      <c r="I487" s="130"/>
      <c r="K487" s="2">
        <f>IF(E487="","",MAX($K$5:K486)+0.001)</f>
        <v>16.198000000000242</v>
      </c>
    </row>
    <row r="488" spans="2:11" ht="25" customHeight="1">
      <c r="B488" s="368" t="s">
        <v>62</v>
      </c>
      <c r="C488" s="368"/>
      <c r="D488" s="368"/>
      <c r="E488" s="368"/>
      <c r="F488" s="368"/>
      <c r="G488" s="368"/>
      <c r="H488" s="95">
        <f>SUM(H442:H487)</f>
        <v>0</v>
      </c>
      <c r="I488" s="115"/>
      <c r="K488" s="2" t="str">
        <f>IF(E488="","",MAX($K$5:K487)+0.001)</f>
        <v/>
      </c>
    </row>
    <row r="489" spans="2:11" ht="25" customHeight="1">
      <c r="B489" s="45" t="s">
        <v>226</v>
      </c>
      <c r="C489" s="45" t="s">
        <v>2</v>
      </c>
      <c r="D489" s="45" t="s">
        <v>3</v>
      </c>
      <c r="E489" s="46" t="s">
        <v>4</v>
      </c>
      <c r="F489" s="95" t="s">
        <v>5</v>
      </c>
      <c r="G489" s="47" t="s">
        <v>6</v>
      </c>
      <c r="H489" s="47" t="s">
        <v>7</v>
      </c>
      <c r="I489" s="49"/>
      <c r="K489" s="2"/>
    </row>
    <row r="490" spans="2:11" ht="25" customHeight="1">
      <c r="B490" s="368" t="s">
        <v>64</v>
      </c>
      <c r="C490" s="368"/>
      <c r="D490" s="368"/>
      <c r="E490" s="368"/>
      <c r="F490" s="368"/>
      <c r="G490" s="368"/>
      <c r="H490" s="47">
        <f>H488</f>
        <v>0</v>
      </c>
      <c r="I490" s="116"/>
      <c r="K490" s="2" t="str">
        <f>IF(E490="","",MAX($K$5:K489)+0.001)</f>
        <v/>
      </c>
    </row>
    <row r="491" spans="2:11" ht="25" customHeight="1">
      <c r="B491" s="50" t="str">
        <f>IF(K491="","","B"&amp;TEXT(ROUND(K491,3),"0.000"))</f>
        <v/>
      </c>
      <c r="C491" s="98" t="s">
        <v>998</v>
      </c>
      <c r="D491" s="87" t="s">
        <v>999</v>
      </c>
      <c r="E491" s="55"/>
      <c r="F491" s="90"/>
      <c r="G491" s="90"/>
      <c r="H491" s="90" t="str">
        <f t="shared" ref="H491:H534" si="22">IF($F491="-","Rate Only",IF($G491="","",ROUNDUP($F491*$G491,2)))</f>
        <v/>
      </c>
      <c r="K491" s="2" t="str">
        <f>IF(E491="","",MAX($K$5:K490)+0.001)</f>
        <v/>
      </c>
    </row>
    <row r="492" spans="2:11" ht="45">
      <c r="B492" s="50" t="str">
        <f>IF(K492="","","B"&amp;TEXT(ROUND(K492,3),"0.000"))</f>
        <v>B16.199</v>
      </c>
      <c r="C492" s="65"/>
      <c r="D492" s="66" t="s">
        <v>1000</v>
      </c>
      <c r="E492" s="55" t="s">
        <v>158</v>
      </c>
      <c r="F492" s="90">
        <v>16</v>
      </c>
      <c r="G492" s="171"/>
      <c r="H492" s="90" t="str">
        <f t="shared" si="22"/>
        <v/>
      </c>
      <c r="I492" s="130"/>
      <c r="K492" s="2">
        <f>IF(E492="","",MAX($K$5:K491)+0.001)</f>
        <v>16.199000000000243</v>
      </c>
    </row>
    <row r="493" spans="2:11" ht="25" customHeight="1">
      <c r="B493" s="50" t="str">
        <f t="shared" ref="B493:B500" si="23">IF(K493="","","B"&amp;TEXT(ROUND(K493,3),"0.000"))</f>
        <v>B16.200</v>
      </c>
      <c r="C493" s="65" t="s">
        <v>1001</v>
      </c>
      <c r="D493" s="66" t="s">
        <v>1002</v>
      </c>
      <c r="E493" s="55" t="s">
        <v>158</v>
      </c>
      <c r="F493" s="90">
        <v>3</v>
      </c>
      <c r="G493" s="171"/>
      <c r="H493" s="90" t="str">
        <f t="shared" si="22"/>
        <v/>
      </c>
      <c r="I493" s="130"/>
      <c r="K493" s="2">
        <f>IF(E493="","",MAX($K$5:K492)+0.001)</f>
        <v>16.200000000000244</v>
      </c>
    </row>
    <row r="494" spans="2:11" ht="12" customHeight="1">
      <c r="B494" s="50" t="str">
        <f t="shared" si="23"/>
        <v/>
      </c>
      <c r="C494" s="65"/>
      <c r="D494" s="66"/>
      <c r="E494" s="55"/>
      <c r="F494" s="90"/>
      <c r="G494" s="171"/>
      <c r="H494" s="90" t="str">
        <f t="shared" si="22"/>
        <v/>
      </c>
      <c r="I494" s="130"/>
      <c r="K494" s="2" t="str">
        <f>IF(E494="","",MAX($K$5:K493)+0.001)</f>
        <v/>
      </c>
    </row>
    <row r="495" spans="2:11" ht="25" customHeight="1">
      <c r="B495" s="50" t="str">
        <f t="shared" si="23"/>
        <v/>
      </c>
      <c r="C495" s="55"/>
      <c r="D495" s="87" t="s">
        <v>943</v>
      </c>
      <c r="E495" s="55"/>
      <c r="F495" s="90"/>
      <c r="G495" s="90"/>
      <c r="H495" s="90" t="str">
        <f t="shared" si="22"/>
        <v/>
      </c>
      <c r="K495" s="2" t="str">
        <f>IF(E495="","",MAX($K$5:K494)+0.001)</f>
        <v/>
      </c>
    </row>
    <row r="496" spans="2:11" ht="30">
      <c r="B496" s="50" t="str">
        <f t="shared" si="23"/>
        <v/>
      </c>
      <c r="C496" s="98" t="s">
        <v>769</v>
      </c>
      <c r="D496" s="87" t="s">
        <v>390</v>
      </c>
      <c r="E496" s="55"/>
      <c r="F496" s="90"/>
      <c r="G496" s="90"/>
      <c r="H496" s="90" t="str">
        <f t="shared" si="22"/>
        <v/>
      </c>
      <c r="K496" s="2" t="str">
        <f>IF(E496="","",MAX($K$5:K495)+0.001)</f>
        <v/>
      </c>
    </row>
    <row r="497" spans="2:11" ht="30">
      <c r="B497" s="50" t="str">
        <f t="shared" si="23"/>
        <v/>
      </c>
      <c r="C497" s="55" t="s">
        <v>183</v>
      </c>
      <c r="D497" s="87" t="s">
        <v>968</v>
      </c>
      <c r="E497" s="55"/>
      <c r="F497" s="90"/>
      <c r="G497" s="90"/>
      <c r="H497" s="90" t="str">
        <f t="shared" si="22"/>
        <v/>
      </c>
      <c r="K497" s="2" t="str">
        <f>IF(E497="","",MAX($K$5:K496)+0.001)</f>
        <v/>
      </c>
    </row>
    <row r="498" spans="2:11" ht="25" customHeight="1">
      <c r="B498" s="50" t="str">
        <f t="shared" si="23"/>
        <v/>
      </c>
      <c r="C498" s="55"/>
      <c r="D498" s="87" t="s">
        <v>969</v>
      </c>
      <c r="E498" s="55"/>
      <c r="F498" s="90"/>
      <c r="G498" s="90"/>
      <c r="H498" s="90" t="str">
        <f t="shared" si="22"/>
        <v/>
      </c>
      <c r="K498" s="2" t="str">
        <f>IF(E498="","",MAX($K$5:K497)+0.001)</f>
        <v/>
      </c>
    </row>
    <row r="499" spans="2:11" ht="25" customHeight="1">
      <c r="B499" s="50" t="str">
        <f t="shared" si="23"/>
        <v>B16.201</v>
      </c>
      <c r="C499" s="55"/>
      <c r="D499" s="66" t="s">
        <v>1003</v>
      </c>
      <c r="E499" s="55" t="s">
        <v>200</v>
      </c>
      <c r="F499" s="90">
        <v>433</v>
      </c>
      <c r="G499" s="171"/>
      <c r="H499" s="90" t="str">
        <f t="shared" si="22"/>
        <v/>
      </c>
      <c r="I499" s="130"/>
      <c r="K499" s="2">
        <f>IF(E499="","",MAX($K$5:K498)+0.001)</f>
        <v>16.201000000000246</v>
      </c>
    </row>
    <row r="500" spans="2:11" ht="25" customHeight="1">
      <c r="B500" s="50" t="str">
        <f t="shared" si="23"/>
        <v>B16.202</v>
      </c>
      <c r="C500" s="55"/>
      <c r="D500" s="66" t="s">
        <v>809</v>
      </c>
      <c r="E500" s="55" t="s">
        <v>200</v>
      </c>
      <c r="F500" s="90">
        <v>244</v>
      </c>
      <c r="G500" s="171"/>
      <c r="H500" s="90" t="str">
        <f t="shared" si="22"/>
        <v/>
      </c>
      <c r="I500" s="130"/>
      <c r="K500" s="2">
        <f>IF(E500="","",MAX($K$5:K499)+0.001)</f>
        <v>16.202000000000247</v>
      </c>
    </row>
    <row r="501" spans="2:11" ht="25" customHeight="1">
      <c r="B501" s="50" t="str">
        <f t="shared" ref="B501:B534" si="24">IF(K501="","","B"&amp;TEXT(ROUND(K501,3),"0.000"))</f>
        <v>B16.203</v>
      </c>
      <c r="C501" s="55"/>
      <c r="D501" s="66" t="s">
        <v>1004</v>
      </c>
      <c r="E501" s="55" t="s">
        <v>200</v>
      </c>
      <c r="F501" s="90">
        <v>44</v>
      </c>
      <c r="G501" s="171"/>
      <c r="H501" s="90" t="str">
        <f t="shared" si="22"/>
        <v/>
      </c>
      <c r="I501" s="130"/>
      <c r="K501" s="2">
        <f>IF(E501="","",MAX($K$5:K500)+0.001)</f>
        <v>16.203000000000248</v>
      </c>
    </row>
    <row r="502" spans="2:11" ht="25" customHeight="1">
      <c r="B502" s="50" t="str">
        <f t="shared" si="24"/>
        <v>B16.204</v>
      </c>
      <c r="C502" s="55"/>
      <c r="D502" s="66" t="s">
        <v>1005</v>
      </c>
      <c r="E502" s="55" t="s">
        <v>200</v>
      </c>
      <c r="F502" s="90">
        <v>1652</v>
      </c>
      <c r="G502" s="171"/>
      <c r="H502" s="90" t="str">
        <f t="shared" si="22"/>
        <v/>
      </c>
      <c r="I502" s="130"/>
      <c r="K502" s="2">
        <f>IF(E502="","",MAX($K$5:K501)+0.001)</f>
        <v>16.204000000000249</v>
      </c>
    </row>
    <row r="503" spans="2:11" ht="12" customHeight="1">
      <c r="B503" s="50" t="str">
        <f t="shared" si="24"/>
        <v/>
      </c>
      <c r="C503" s="55"/>
      <c r="D503" s="66"/>
      <c r="E503" s="55"/>
      <c r="F503" s="90"/>
      <c r="G503" s="90"/>
      <c r="H503" s="90" t="str">
        <f t="shared" si="22"/>
        <v/>
      </c>
      <c r="I503" s="130"/>
      <c r="K503" s="2" t="str">
        <f>IF(E503="","",MAX($K$5:K502)+0.001)</f>
        <v/>
      </c>
    </row>
    <row r="504" spans="2:11" ht="30">
      <c r="B504" s="50" t="str">
        <f t="shared" si="24"/>
        <v/>
      </c>
      <c r="C504" s="55" t="s">
        <v>190</v>
      </c>
      <c r="D504" s="87" t="s">
        <v>1006</v>
      </c>
      <c r="E504" s="55"/>
      <c r="F504" s="90"/>
      <c r="G504" s="90"/>
      <c r="H504" s="90" t="str">
        <f t="shared" si="22"/>
        <v/>
      </c>
      <c r="I504" s="130"/>
      <c r="K504" s="2" t="str">
        <f>IF(E504="","",MAX($K$5:K503)+0.001)</f>
        <v/>
      </c>
    </row>
    <row r="505" spans="2:11" ht="25" customHeight="1">
      <c r="B505" s="50" t="str">
        <f t="shared" si="24"/>
        <v/>
      </c>
      <c r="C505" s="55"/>
      <c r="D505" s="87" t="s">
        <v>1007</v>
      </c>
      <c r="E505" s="55"/>
      <c r="F505" s="90"/>
      <c r="G505" s="90"/>
      <c r="H505" s="90" t="str">
        <f t="shared" si="22"/>
        <v/>
      </c>
      <c r="I505" s="130"/>
      <c r="K505" s="2" t="str">
        <f>IF(E505="","",MAX($K$5:K504)+0.001)</f>
        <v/>
      </c>
    </row>
    <row r="506" spans="2:11" ht="25" customHeight="1">
      <c r="B506" s="50" t="str">
        <f t="shared" si="24"/>
        <v>B16.205</v>
      </c>
      <c r="C506" s="55"/>
      <c r="D506" s="66" t="s">
        <v>801</v>
      </c>
      <c r="E506" s="55" t="s">
        <v>158</v>
      </c>
      <c r="F506" s="90">
        <v>1</v>
      </c>
      <c r="G506" s="171"/>
      <c r="H506" s="90" t="str">
        <f t="shared" si="22"/>
        <v/>
      </c>
      <c r="I506" s="130"/>
      <c r="K506" s="2">
        <f>IF(E506="","",MAX($K$5:K505)+0.001)</f>
        <v>16.205000000000251</v>
      </c>
    </row>
    <row r="507" spans="2:11" ht="25" customHeight="1">
      <c r="B507" s="50" t="str">
        <f t="shared" si="24"/>
        <v>B16.206</v>
      </c>
      <c r="C507" s="55"/>
      <c r="D507" s="66" t="s">
        <v>1004</v>
      </c>
      <c r="E507" s="55" t="s">
        <v>158</v>
      </c>
      <c r="F507" s="90">
        <v>1</v>
      </c>
      <c r="G507" s="171"/>
      <c r="H507" s="90" t="str">
        <f t="shared" si="22"/>
        <v/>
      </c>
      <c r="I507" s="130"/>
      <c r="K507" s="2">
        <f>IF(E507="","",MAX($K$5:K506)+0.001)</f>
        <v>16.206000000000252</v>
      </c>
    </row>
    <row r="508" spans="2:11" ht="12" customHeight="1">
      <c r="B508" s="50" t="str">
        <f t="shared" si="24"/>
        <v/>
      </c>
      <c r="C508" s="55"/>
      <c r="D508" s="66"/>
      <c r="E508" s="55"/>
      <c r="F508" s="90"/>
      <c r="G508" s="90"/>
      <c r="H508" s="90" t="str">
        <f t="shared" si="22"/>
        <v/>
      </c>
      <c r="I508" s="130"/>
      <c r="K508" s="2" t="str">
        <f>IF(E508="","",MAX($K$5:K507)+0.001)</f>
        <v/>
      </c>
    </row>
    <row r="509" spans="2:11" ht="25" customHeight="1">
      <c r="B509" s="50" t="str">
        <f t="shared" si="24"/>
        <v/>
      </c>
      <c r="C509" s="55"/>
      <c r="D509" s="87" t="s">
        <v>1008</v>
      </c>
      <c r="E509" s="55"/>
      <c r="F509" s="90"/>
      <c r="G509" s="90"/>
      <c r="H509" s="90" t="str">
        <f t="shared" si="22"/>
        <v/>
      </c>
      <c r="I509" s="130"/>
      <c r="K509" s="2" t="str">
        <f>IF(E509="","",MAX($K$5:K508)+0.001)</f>
        <v/>
      </c>
    </row>
    <row r="510" spans="2:11" ht="25" customHeight="1">
      <c r="B510" s="50" t="str">
        <f t="shared" si="24"/>
        <v>B16.207</v>
      </c>
      <c r="C510" s="55"/>
      <c r="D510" s="66" t="s">
        <v>801</v>
      </c>
      <c r="E510" s="55" t="s">
        <v>158</v>
      </c>
      <c r="F510" s="90">
        <v>1</v>
      </c>
      <c r="G510" s="171"/>
      <c r="H510" s="90" t="str">
        <f t="shared" si="22"/>
        <v/>
      </c>
      <c r="I510" s="130"/>
      <c r="K510" s="2">
        <f>IF(E510="","",MAX($K$5:K509)+0.001)</f>
        <v>16.207000000000253</v>
      </c>
    </row>
    <row r="511" spans="2:11" ht="25" customHeight="1">
      <c r="B511" s="50" t="str">
        <f t="shared" si="24"/>
        <v>B16.208</v>
      </c>
      <c r="C511" s="55"/>
      <c r="D511" s="66" t="s">
        <v>1004</v>
      </c>
      <c r="E511" s="55" t="s">
        <v>158</v>
      </c>
      <c r="F511" s="90">
        <v>3</v>
      </c>
      <c r="G511" s="171"/>
      <c r="H511" s="90" t="str">
        <f t="shared" si="22"/>
        <v/>
      </c>
      <c r="I511" s="130"/>
      <c r="K511" s="2">
        <f>IF(E511="","",MAX($K$5:K510)+0.001)</f>
        <v>16.208000000000254</v>
      </c>
    </row>
    <row r="512" spans="2:11" ht="25" customHeight="1">
      <c r="B512" s="50" t="str">
        <f t="shared" si="24"/>
        <v>B16.209</v>
      </c>
      <c r="C512" s="55"/>
      <c r="D512" s="66" t="s">
        <v>1005</v>
      </c>
      <c r="E512" s="55" t="s">
        <v>158</v>
      </c>
      <c r="F512" s="90">
        <v>2</v>
      </c>
      <c r="G512" s="171"/>
      <c r="H512" s="90" t="str">
        <f t="shared" si="22"/>
        <v/>
      </c>
      <c r="I512" s="130"/>
      <c r="K512" s="2">
        <f>IF(E512="","",MAX($K$5:K511)+0.001)</f>
        <v>16.209000000000255</v>
      </c>
    </row>
    <row r="513" spans="2:11" ht="12" customHeight="1">
      <c r="B513" s="50" t="str">
        <f t="shared" si="24"/>
        <v/>
      </c>
      <c r="C513" s="55"/>
      <c r="D513" s="66"/>
      <c r="E513" s="55"/>
      <c r="F513" s="90"/>
      <c r="G513" s="90"/>
      <c r="H513" s="90" t="str">
        <f t="shared" si="22"/>
        <v/>
      </c>
      <c r="I513" s="130"/>
      <c r="K513" s="2" t="str">
        <f>IF(E513="","",MAX($K$5:K512)+0.001)</f>
        <v/>
      </c>
    </row>
    <row r="514" spans="2:11" ht="25" customHeight="1">
      <c r="B514" s="50" t="str">
        <f t="shared" si="24"/>
        <v/>
      </c>
      <c r="C514" s="55"/>
      <c r="D514" s="87" t="s">
        <v>1009</v>
      </c>
      <c r="E514" s="55"/>
      <c r="F514" s="90"/>
      <c r="G514" s="90"/>
      <c r="H514" s="90" t="str">
        <f t="shared" si="22"/>
        <v/>
      </c>
      <c r="I514" s="130"/>
      <c r="K514" s="2" t="str">
        <f>IF(E514="","",MAX($K$5:K513)+0.001)</f>
        <v/>
      </c>
    </row>
    <row r="515" spans="2:11" ht="25" customHeight="1">
      <c r="B515" s="50" t="str">
        <f t="shared" si="24"/>
        <v>B16.210</v>
      </c>
      <c r="C515" s="55"/>
      <c r="D515" s="66" t="s">
        <v>1003</v>
      </c>
      <c r="E515" s="55" t="s">
        <v>158</v>
      </c>
      <c r="F515" s="90">
        <v>2</v>
      </c>
      <c r="G515" s="171"/>
      <c r="H515" s="90" t="str">
        <f t="shared" si="22"/>
        <v/>
      </c>
      <c r="I515" s="130"/>
      <c r="K515" s="2">
        <f>IF(E515="","",MAX($K$5:K514)+0.001)</f>
        <v>16.210000000000257</v>
      </c>
    </row>
    <row r="516" spans="2:11" ht="25" customHeight="1">
      <c r="B516" s="50" t="str">
        <f t="shared" si="24"/>
        <v>B16.211</v>
      </c>
      <c r="C516" s="55"/>
      <c r="D516" s="66" t="s">
        <v>809</v>
      </c>
      <c r="E516" s="55" t="s">
        <v>158</v>
      </c>
      <c r="F516" s="90">
        <v>1</v>
      </c>
      <c r="G516" s="171"/>
      <c r="H516" s="90" t="str">
        <f t="shared" si="22"/>
        <v/>
      </c>
      <c r="I516" s="130"/>
      <c r="K516" s="2">
        <f>IF(E516="","",MAX($K$5:K515)+0.001)</f>
        <v>16.211000000000258</v>
      </c>
    </row>
    <row r="517" spans="2:11" ht="25" customHeight="1">
      <c r="B517" s="50" t="str">
        <f t="shared" si="24"/>
        <v>B16.212</v>
      </c>
      <c r="C517" s="55"/>
      <c r="D517" s="66" t="s">
        <v>1005</v>
      </c>
      <c r="E517" s="55" t="s">
        <v>158</v>
      </c>
      <c r="F517" s="90">
        <v>5</v>
      </c>
      <c r="G517" s="171"/>
      <c r="H517" s="90" t="str">
        <f t="shared" si="22"/>
        <v/>
      </c>
      <c r="I517" s="130"/>
      <c r="K517" s="2">
        <f>IF(E517="","",MAX($K$5:K516)+0.001)</f>
        <v>16.212000000000259</v>
      </c>
    </row>
    <row r="518" spans="2:11" ht="12" customHeight="1">
      <c r="B518" s="50" t="str">
        <f t="shared" si="24"/>
        <v/>
      </c>
      <c r="C518" s="55"/>
      <c r="D518" s="66"/>
      <c r="E518" s="55"/>
      <c r="F518" s="90"/>
      <c r="G518" s="90"/>
      <c r="H518" s="90" t="str">
        <f t="shared" si="22"/>
        <v/>
      </c>
      <c r="I518" s="130"/>
      <c r="K518" s="2" t="str">
        <f>IF(E518="","",MAX($K$5:K517)+0.001)</f>
        <v/>
      </c>
    </row>
    <row r="519" spans="2:11" ht="25" customHeight="1">
      <c r="B519" s="50" t="str">
        <f t="shared" si="24"/>
        <v/>
      </c>
      <c r="C519" s="55"/>
      <c r="D519" s="87" t="s">
        <v>1010</v>
      </c>
      <c r="E519" s="55"/>
      <c r="F519" s="90"/>
      <c r="G519" s="90"/>
      <c r="H519" s="90" t="str">
        <f t="shared" si="22"/>
        <v/>
      </c>
      <c r="I519" s="130"/>
      <c r="K519" s="2" t="str">
        <f>IF(E519="","",MAX($K$5:K518)+0.001)</f>
        <v/>
      </c>
    </row>
    <row r="520" spans="2:11" ht="25" customHeight="1">
      <c r="B520" s="50" t="str">
        <f t="shared" si="24"/>
        <v>B16.213</v>
      </c>
      <c r="C520" s="55"/>
      <c r="D520" s="66" t="s">
        <v>799</v>
      </c>
      <c r="E520" s="55" t="s">
        <v>158</v>
      </c>
      <c r="F520" s="90">
        <v>1</v>
      </c>
      <c r="G520" s="171"/>
      <c r="H520" s="90" t="str">
        <f t="shared" si="22"/>
        <v/>
      </c>
      <c r="I520" s="130"/>
      <c r="K520" s="2">
        <f>IF(E520="","",MAX($K$5:K519)+0.001)</f>
        <v>16.21300000000026</v>
      </c>
    </row>
    <row r="521" spans="2:11" ht="25" customHeight="1">
      <c r="B521" s="50" t="str">
        <f t="shared" si="24"/>
        <v>B16.214</v>
      </c>
      <c r="C521" s="55"/>
      <c r="D521" s="66" t="s">
        <v>809</v>
      </c>
      <c r="E521" s="55" t="s">
        <v>158</v>
      </c>
      <c r="F521" s="90">
        <v>2</v>
      </c>
      <c r="G521" s="171"/>
      <c r="H521" s="90" t="str">
        <f t="shared" si="22"/>
        <v/>
      </c>
      <c r="I521" s="130"/>
      <c r="K521" s="2">
        <f>IF(E521="","",MAX($K$5:K520)+0.001)</f>
        <v>16.214000000000262</v>
      </c>
    </row>
    <row r="522" spans="2:11" ht="25" customHeight="1">
      <c r="B522" s="50" t="str">
        <f t="shared" si="24"/>
        <v>B16.215</v>
      </c>
      <c r="C522" s="55"/>
      <c r="D522" s="66" t="s">
        <v>1005</v>
      </c>
      <c r="E522" s="55" t="s">
        <v>158</v>
      </c>
      <c r="F522" s="90">
        <v>2</v>
      </c>
      <c r="G522" s="171"/>
      <c r="H522" s="90" t="str">
        <f t="shared" si="22"/>
        <v/>
      </c>
      <c r="I522" s="130"/>
      <c r="K522" s="2">
        <f>IF(E522="","",MAX($K$5:K521)+0.001)</f>
        <v>16.215000000000263</v>
      </c>
    </row>
    <row r="523" spans="2:11" ht="12" customHeight="1">
      <c r="B523" s="50" t="str">
        <f t="shared" si="24"/>
        <v/>
      </c>
      <c r="C523" s="55"/>
      <c r="D523" s="66"/>
      <c r="E523" s="55"/>
      <c r="F523" s="90"/>
      <c r="G523" s="90"/>
      <c r="H523" s="90" t="str">
        <f t="shared" si="22"/>
        <v/>
      </c>
      <c r="I523" s="130"/>
      <c r="K523" s="2" t="str">
        <f>IF(E523="","",MAX($K$5:K522)+0.001)</f>
        <v/>
      </c>
    </row>
    <row r="524" spans="2:11" ht="25" customHeight="1">
      <c r="B524" s="50" t="str">
        <f t="shared" si="24"/>
        <v/>
      </c>
      <c r="C524" s="55"/>
      <c r="D524" s="87" t="s">
        <v>974</v>
      </c>
      <c r="E524" s="55"/>
      <c r="F524" s="90"/>
      <c r="G524" s="90"/>
      <c r="H524" s="90" t="str">
        <f t="shared" si="22"/>
        <v/>
      </c>
      <c r="I524" s="130"/>
      <c r="K524" s="2" t="str">
        <f>IF(E524="","",MAX($K$5:K523)+0.001)</f>
        <v/>
      </c>
    </row>
    <row r="525" spans="2:11" ht="25" customHeight="1">
      <c r="B525" s="50" t="str">
        <f t="shared" si="24"/>
        <v>B16.216</v>
      </c>
      <c r="C525" s="55"/>
      <c r="D525" s="66" t="s">
        <v>1011</v>
      </c>
      <c r="E525" s="55" t="s">
        <v>158</v>
      </c>
      <c r="F525" s="90">
        <v>2</v>
      </c>
      <c r="G525" s="171"/>
      <c r="H525" s="90" t="str">
        <f t="shared" si="22"/>
        <v/>
      </c>
      <c r="I525" s="130"/>
      <c r="K525" s="2">
        <f>IF(E525="","",MAX($K$5:K524)+0.001)</f>
        <v>16.216000000000264</v>
      </c>
    </row>
    <row r="526" spans="2:11" ht="25" customHeight="1">
      <c r="B526" s="50" t="str">
        <f t="shared" si="24"/>
        <v>B16.217</v>
      </c>
      <c r="C526" s="55"/>
      <c r="D526" s="66" t="s">
        <v>1012</v>
      </c>
      <c r="E526" s="55" t="s">
        <v>373</v>
      </c>
      <c r="F526" s="90">
        <v>3</v>
      </c>
      <c r="G526" s="171"/>
      <c r="H526" s="90" t="str">
        <f t="shared" si="22"/>
        <v/>
      </c>
      <c r="I526" s="130"/>
      <c r="K526" s="2">
        <f>IF(E526="","",MAX($K$5:K525)+0.001)</f>
        <v>16.217000000000265</v>
      </c>
    </row>
    <row r="527" spans="2:11" ht="25" customHeight="1">
      <c r="B527" s="50" t="str">
        <f t="shared" si="24"/>
        <v>B16.218</v>
      </c>
      <c r="C527" s="55"/>
      <c r="D527" s="66" t="s">
        <v>1013</v>
      </c>
      <c r="E527" s="55" t="s">
        <v>158</v>
      </c>
      <c r="F527" s="90">
        <v>1</v>
      </c>
      <c r="G527" s="171"/>
      <c r="H527" s="90" t="str">
        <f t="shared" si="22"/>
        <v/>
      </c>
      <c r="I527" s="130"/>
      <c r="K527" s="2">
        <f>IF(E527="","",MAX($K$5:K526)+0.001)</f>
        <v>16.218000000000266</v>
      </c>
    </row>
    <row r="528" spans="2:11" ht="12" customHeight="1">
      <c r="B528" s="50" t="str">
        <f t="shared" si="24"/>
        <v/>
      </c>
      <c r="C528" s="55"/>
      <c r="D528" s="66"/>
      <c r="E528" s="55"/>
      <c r="F528" s="90"/>
      <c r="G528" s="90"/>
      <c r="H528" s="90" t="str">
        <f t="shared" si="22"/>
        <v/>
      </c>
      <c r="I528" s="130"/>
      <c r="K528" s="2" t="str">
        <f>IF(E528="","",MAX($K$5:K527)+0.001)</f>
        <v/>
      </c>
    </row>
    <row r="529" spans="2:11" ht="25" customHeight="1">
      <c r="B529" s="50" t="str">
        <f t="shared" si="24"/>
        <v/>
      </c>
      <c r="C529" s="55"/>
      <c r="D529" s="87" t="s">
        <v>977</v>
      </c>
      <c r="E529" s="55"/>
      <c r="F529" s="90"/>
      <c r="G529" s="90"/>
      <c r="H529" s="90" t="str">
        <f t="shared" si="22"/>
        <v/>
      </c>
      <c r="I529" s="130"/>
      <c r="K529" s="2" t="str">
        <f>IF(E529="","",MAX($K$5:K528)+0.001)</f>
        <v/>
      </c>
    </row>
    <row r="530" spans="2:11" ht="25" customHeight="1">
      <c r="B530" s="50" t="str">
        <f t="shared" si="24"/>
        <v>B16.219</v>
      </c>
      <c r="C530" s="55"/>
      <c r="D530" s="66" t="s">
        <v>1014</v>
      </c>
      <c r="E530" s="55" t="s">
        <v>158</v>
      </c>
      <c r="F530" s="90">
        <v>1</v>
      </c>
      <c r="G530" s="171"/>
      <c r="H530" s="90" t="str">
        <f t="shared" si="22"/>
        <v/>
      </c>
      <c r="I530" s="130"/>
      <c r="K530" s="2">
        <f>IF(E530="","",MAX($K$5:K529)+0.001)</f>
        <v>16.219000000000268</v>
      </c>
    </row>
    <row r="531" spans="2:11" ht="25" customHeight="1">
      <c r="B531" s="50" t="str">
        <f t="shared" si="24"/>
        <v>B16.220</v>
      </c>
      <c r="C531" s="55"/>
      <c r="D531" s="66" t="s">
        <v>1015</v>
      </c>
      <c r="E531" s="55" t="s">
        <v>158</v>
      </c>
      <c r="F531" s="90">
        <v>1</v>
      </c>
      <c r="G531" s="171"/>
      <c r="H531" s="90" t="str">
        <f t="shared" si="22"/>
        <v/>
      </c>
      <c r="I531" s="130"/>
      <c r="K531" s="2">
        <f>IF(E531="","",MAX($K$5:K530)+0.001)</f>
        <v>16.220000000000269</v>
      </c>
    </row>
    <row r="532" spans="2:11" ht="25" customHeight="1">
      <c r="B532" s="50" t="str">
        <f t="shared" si="24"/>
        <v>B16.221</v>
      </c>
      <c r="C532" s="55"/>
      <c r="D532" s="66" t="s">
        <v>1016</v>
      </c>
      <c r="E532" s="55" t="s">
        <v>158</v>
      </c>
      <c r="F532" s="90">
        <v>1</v>
      </c>
      <c r="G532" s="171"/>
      <c r="H532" s="90" t="str">
        <f t="shared" si="22"/>
        <v/>
      </c>
      <c r="I532" s="130"/>
      <c r="K532" s="2">
        <f>IF(E532="","",MAX($K$5:K531)+0.001)</f>
        <v>16.22100000000027</v>
      </c>
    </row>
    <row r="533" spans="2:11" ht="25" customHeight="1">
      <c r="B533" s="50" t="str">
        <f t="shared" si="24"/>
        <v>B16.222</v>
      </c>
      <c r="C533" s="55"/>
      <c r="D533" s="66" t="s">
        <v>1017</v>
      </c>
      <c r="E533" s="55" t="s">
        <v>158</v>
      </c>
      <c r="F533" s="90">
        <v>1</v>
      </c>
      <c r="G533" s="171"/>
      <c r="H533" s="90" t="str">
        <f t="shared" si="22"/>
        <v/>
      </c>
      <c r="I533" s="130"/>
      <c r="K533" s="2">
        <f>IF(E533="","",MAX($K$5:K532)+0.001)</f>
        <v>16.222000000000271</v>
      </c>
    </row>
    <row r="534" spans="2:11" ht="25" customHeight="1">
      <c r="B534" s="50" t="str">
        <f t="shared" si="24"/>
        <v>B16.223</v>
      </c>
      <c r="C534" s="55"/>
      <c r="D534" s="66" t="s">
        <v>1018</v>
      </c>
      <c r="E534" s="55" t="s">
        <v>158</v>
      </c>
      <c r="F534" s="90">
        <v>7</v>
      </c>
      <c r="G534" s="171"/>
      <c r="H534" s="90" t="str">
        <f t="shared" si="22"/>
        <v/>
      </c>
      <c r="I534" s="130"/>
      <c r="K534" s="2">
        <f>IF(E534="","",MAX($K$5:K533)+0.001)</f>
        <v>16.223000000000273</v>
      </c>
    </row>
    <row r="535" spans="2:11" ht="25" customHeight="1">
      <c r="B535" s="368" t="s">
        <v>62</v>
      </c>
      <c r="C535" s="368"/>
      <c r="D535" s="368"/>
      <c r="E535" s="368"/>
      <c r="F535" s="368"/>
      <c r="G535" s="368"/>
      <c r="H535" s="95">
        <f>SUM(H490:H534)</f>
        <v>0</v>
      </c>
      <c r="I535" s="115"/>
      <c r="K535" s="2" t="str">
        <f>IF(E535="","",MAX($K$5:K534)+0.001)</f>
        <v/>
      </c>
    </row>
    <row r="536" spans="2:11" ht="25" customHeight="1">
      <c r="B536" s="45" t="s">
        <v>226</v>
      </c>
      <c r="C536" s="45" t="s">
        <v>2</v>
      </c>
      <c r="D536" s="45" t="s">
        <v>3</v>
      </c>
      <c r="E536" s="46" t="s">
        <v>4</v>
      </c>
      <c r="F536" s="95" t="s">
        <v>5</v>
      </c>
      <c r="G536" s="47" t="s">
        <v>6</v>
      </c>
      <c r="H536" s="47" t="s">
        <v>7</v>
      </c>
      <c r="I536" s="49"/>
      <c r="K536" s="2"/>
    </row>
    <row r="537" spans="2:11" ht="25" customHeight="1">
      <c r="B537" s="368" t="s">
        <v>64</v>
      </c>
      <c r="C537" s="368"/>
      <c r="D537" s="368"/>
      <c r="E537" s="368"/>
      <c r="F537" s="368"/>
      <c r="G537" s="368"/>
      <c r="H537" s="47">
        <f>H535</f>
        <v>0</v>
      </c>
      <c r="I537" s="116"/>
      <c r="K537" s="2" t="str">
        <f>IF(E537="","",MAX($K$5:K536)+0.001)</f>
        <v/>
      </c>
    </row>
    <row r="538" spans="2:11" ht="25" customHeight="1">
      <c r="B538" s="50" t="str">
        <f>IF(K538="","","B"&amp;TEXT(ROUND(K538,3),"0.000"))</f>
        <v/>
      </c>
      <c r="C538" s="55"/>
      <c r="D538" s="87" t="s">
        <v>1019</v>
      </c>
      <c r="E538" s="55"/>
      <c r="F538" s="90"/>
      <c r="G538" s="90"/>
      <c r="H538" s="90" t="str">
        <f t="shared" ref="H538:H582" si="25">IF($F538="-","Rate Only",IF($G538="","",ROUNDUP($F538*$G538,2)))</f>
        <v/>
      </c>
      <c r="K538" s="2" t="str">
        <f>IF(E538="","",MAX($K$5:K537)+0.001)</f>
        <v/>
      </c>
    </row>
    <row r="539" spans="2:11" ht="25" customHeight="1">
      <c r="B539" s="50" t="str">
        <f>IF(K539="","","B"&amp;TEXT(ROUND(K539,3),"0.000"))</f>
        <v>B16.224</v>
      </c>
      <c r="C539" s="55"/>
      <c r="D539" s="66" t="s">
        <v>1020</v>
      </c>
      <c r="E539" s="55" t="s">
        <v>158</v>
      </c>
      <c r="F539" s="90">
        <v>13</v>
      </c>
      <c r="G539" s="171"/>
      <c r="H539" s="90" t="str">
        <f t="shared" si="25"/>
        <v/>
      </c>
      <c r="I539" s="130"/>
      <c r="K539" s="2">
        <f>IF(E539="","",MAX($K$5:K538)+0.001)</f>
        <v>16.224000000000274</v>
      </c>
    </row>
    <row r="540" spans="2:11" ht="25" customHeight="1">
      <c r="B540" s="50" t="str">
        <f>IF(K540="","","B"&amp;TEXT(ROUND(K540,3),"0.000"))</f>
        <v>B16.225</v>
      </c>
      <c r="C540" s="55"/>
      <c r="D540" s="66" t="s">
        <v>1021</v>
      </c>
      <c r="E540" s="55" t="s">
        <v>158</v>
      </c>
      <c r="F540" s="90">
        <v>5</v>
      </c>
      <c r="G540" s="171"/>
      <c r="H540" s="90" t="str">
        <f t="shared" si="25"/>
        <v/>
      </c>
      <c r="I540" s="130"/>
      <c r="K540" s="2">
        <f>IF(E540="","",MAX($K$5:K539)+0.001)</f>
        <v>16.225000000000275</v>
      </c>
    </row>
    <row r="541" spans="2:11" ht="15" customHeight="1">
      <c r="B541" s="50" t="str">
        <f>IF(K541="","","B"&amp;TEXT(ROUND(K541,3),"0.000"))</f>
        <v/>
      </c>
      <c r="C541" s="55"/>
      <c r="D541" s="66"/>
      <c r="E541" s="55"/>
      <c r="F541" s="90"/>
      <c r="G541" s="90"/>
      <c r="H541" s="90" t="str">
        <f t="shared" si="25"/>
        <v/>
      </c>
      <c r="I541" s="130"/>
      <c r="K541" s="2" t="str">
        <f>IF(E541="","",MAX($K$5:K540)+0.001)</f>
        <v/>
      </c>
    </row>
    <row r="542" spans="2:11" ht="25" customHeight="1">
      <c r="B542" s="50" t="str">
        <f t="shared" ref="B542:B582" si="26">IF(K542="","","B"&amp;TEXT(ROUND(K542,3),"0.000"))</f>
        <v/>
      </c>
      <c r="C542" s="55"/>
      <c r="D542" s="87" t="s">
        <v>1022</v>
      </c>
      <c r="E542" s="55"/>
      <c r="F542" s="90"/>
      <c r="G542" s="90"/>
      <c r="H542" s="90" t="str">
        <f t="shared" si="25"/>
        <v/>
      </c>
      <c r="I542" s="130"/>
      <c r="K542" s="2" t="str">
        <f>IF(E542="","",MAX($K$5:K541)+0.001)</f>
        <v/>
      </c>
    </row>
    <row r="543" spans="2:11" ht="25" customHeight="1">
      <c r="B543" s="50" t="str">
        <f t="shared" si="26"/>
        <v>B16.226</v>
      </c>
      <c r="C543" s="55"/>
      <c r="D543" s="66" t="s">
        <v>1003</v>
      </c>
      <c r="E543" s="55" t="s">
        <v>158</v>
      </c>
      <c r="F543" s="90">
        <v>26</v>
      </c>
      <c r="G543" s="171"/>
      <c r="H543" s="90" t="str">
        <f t="shared" si="25"/>
        <v/>
      </c>
      <c r="I543" s="130"/>
      <c r="K543" s="2">
        <f>IF(E543="","",MAX($K$5:K542)+0.001)</f>
        <v>16.226000000000276</v>
      </c>
    </row>
    <row r="544" spans="2:11" ht="25" customHeight="1">
      <c r="B544" s="50" t="str">
        <f t="shared" si="26"/>
        <v>B16.227</v>
      </c>
      <c r="C544" s="55"/>
      <c r="D544" s="66" t="s">
        <v>809</v>
      </c>
      <c r="E544" s="55" t="s">
        <v>158</v>
      </c>
      <c r="F544" s="90">
        <v>16</v>
      </c>
      <c r="G544" s="171"/>
      <c r="H544" s="90" t="str">
        <f t="shared" si="25"/>
        <v/>
      </c>
      <c r="I544" s="130"/>
      <c r="K544" s="2">
        <f>IF(E544="","",MAX($K$5:K543)+0.001)</f>
        <v>16.227000000000277</v>
      </c>
    </row>
    <row r="545" spans="2:11" ht="25" customHeight="1">
      <c r="B545" s="50" t="str">
        <f t="shared" si="26"/>
        <v>B16.228</v>
      </c>
      <c r="C545" s="55"/>
      <c r="D545" s="66" t="s">
        <v>1004</v>
      </c>
      <c r="E545" s="55" t="s">
        <v>158</v>
      </c>
      <c r="F545" s="90">
        <v>6</v>
      </c>
      <c r="G545" s="171"/>
      <c r="H545" s="90" t="str">
        <f t="shared" si="25"/>
        <v/>
      </c>
      <c r="I545" s="130"/>
      <c r="K545" s="2">
        <f>IF(E545="","",MAX($K$5:K544)+0.001)</f>
        <v>16.228000000000279</v>
      </c>
    </row>
    <row r="546" spans="2:11" ht="25" customHeight="1">
      <c r="B546" s="50" t="str">
        <f t="shared" si="26"/>
        <v>B16.229</v>
      </c>
      <c r="C546" s="55"/>
      <c r="D546" s="66" t="s">
        <v>1005</v>
      </c>
      <c r="E546" s="55" t="s">
        <v>158</v>
      </c>
      <c r="F546" s="90">
        <v>22</v>
      </c>
      <c r="G546" s="171"/>
      <c r="H546" s="90" t="str">
        <f t="shared" si="25"/>
        <v/>
      </c>
      <c r="I546" s="130"/>
      <c r="K546" s="2">
        <f>IF(E546="","",MAX($K$5:K545)+0.001)</f>
        <v>16.22900000000028</v>
      </c>
    </row>
    <row r="547" spans="2:11" ht="15" customHeight="1">
      <c r="B547" s="50" t="str">
        <f t="shared" si="26"/>
        <v/>
      </c>
      <c r="C547" s="55"/>
      <c r="D547" s="66"/>
      <c r="E547" s="55"/>
      <c r="F547" s="90"/>
      <c r="G547" s="171"/>
      <c r="H547" s="90" t="str">
        <f t="shared" si="25"/>
        <v/>
      </c>
      <c r="I547" s="130"/>
      <c r="K547" s="2" t="str">
        <f>IF(E547="","",MAX($K$5:K546)+0.001)</f>
        <v/>
      </c>
    </row>
    <row r="548" spans="2:11" ht="25" customHeight="1">
      <c r="B548" s="50" t="str">
        <f t="shared" si="26"/>
        <v/>
      </c>
      <c r="C548" s="55"/>
      <c r="D548" s="87" t="s">
        <v>1022</v>
      </c>
      <c r="E548" s="55"/>
      <c r="F548" s="90"/>
      <c r="G548" s="171"/>
      <c r="H548" s="90" t="str">
        <f t="shared" si="25"/>
        <v/>
      </c>
      <c r="I548" s="130"/>
      <c r="K548" s="2" t="str">
        <f>IF(E548="","",MAX($K$5:K547)+0.001)</f>
        <v/>
      </c>
    </row>
    <row r="549" spans="2:11" ht="25" customHeight="1">
      <c r="B549" s="50" t="str">
        <f t="shared" si="26"/>
        <v>B16.230</v>
      </c>
      <c r="C549" s="55"/>
      <c r="D549" s="66" t="s">
        <v>1023</v>
      </c>
      <c r="E549" s="55" t="s">
        <v>158</v>
      </c>
      <c r="F549" s="90">
        <v>18</v>
      </c>
      <c r="G549" s="171"/>
      <c r="H549" s="90" t="str">
        <f t="shared" si="25"/>
        <v/>
      </c>
      <c r="I549" s="130"/>
      <c r="K549" s="2">
        <f>IF(E549="","",MAX($K$5:K548)+0.001)</f>
        <v>16.230000000000281</v>
      </c>
    </row>
    <row r="550" spans="2:11" ht="15" customHeight="1">
      <c r="B550" s="50" t="str">
        <f t="shared" si="26"/>
        <v/>
      </c>
      <c r="C550" s="55"/>
      <c r="D550" s="66"/>
      <c r="E550" s="55"/>
      <c r="F550" s="90"/>
      <c r="G550" s="90"/>
      <c r="H550" s="90" t="str">
        <f t="shared" si="25"/>
        <v/>
      </c>
      <c r="I550" s="130"/>
      <c r="K550" s="2" t="str">
        <f>IF(E550="","",MAX($K$5:K549)+0.001)</f>
        <v/>
      </c>
    </row>
    <row r="551" spans="2:11" ht="25" customHeight="1">
      <c r="B551" s="50" t="str">
        <f t="shared" si="26"/>
        <v/>
      </c>
      <c r="C551" s="55"/>
      <c r="D551" s="87" t="s">
        <v>983</v>
      </c>
      <c r="E551" s="55"/>
      <c r="F551" s="90"/>
      <c r="G551" s="90"/>
      <c r="H551" s="90" t="str">
        <f t="shared" si="25"/>
        <v/>
      </c>
      <c r="I551" s="130"/>
      <c r="K551" s="2" t="str">
        <f>IF(E551="","",MAX($K$5:K550)+0.001)</f>
        <v/>
      </c>
    </row>
    <row r="552" spans="2:11" ht="25" customHeight="1">
      <c r="B552" s="50" t="str">
        <f t="shared" si="26"/>
        <v>B16.231</v>
      </c>
      <c r="C552" s="55"/>
      <c r="D552" s="66" t="s">
        <v>1020</v>
      </c>
      <c r="E552" s="55" t="s">
        <v>158</v>
      </c>
      <c r="F552" s="90">
        <v>13</v>
      </c>
      <c r="G552" s="171"/>
      <c r="H552" s="90" t="str">
        <f t="shared" si="25"/>
        <v/>
      </c>
      <c r="I552" s="130"/>
      <c r="K552" s="2">
        <f>IF(E552="","",MAX($K$5:K551)+0.001)</f>
        <v>16.231000000000282</v>
      </c>
    </row>
    <row r="553" spans="2:11" ht="25" customHeight="1">
      <c r="B553" s="50" t="str">
        <f t="shared" si="26"/>
        <v>B16.232</v>
      </c>
      <c r="C553" s="55"/>
      <c r="D553" s="66" t="s">
        <v>1021</v>
      </c>
      <c r="E553" s="55" t="s">
        <v>158</v>
      </c>
      <c r="F553" s="90">
        <v>5</v>
      </c>
      <c r="G553" s="171"/>
      <c r="H553" s="90" t="str">
        <f t="shared" si="25"/>
        <v/>
      </c>
      <c r="I553" s="130"/>
      <c r="K553" s="2">
        <f>IF(E553="","",MAX($K$5:K552)+0.001)</f>
        <v>16.232000000000284</v>
      </c>
    </row>
    <row r="554" spans="2:11" ht="15" customHeight="1">
      <c r="B554" s="50" t="str">
        <f t="shared" si="26"/>
        <v/>
      </c>
      <c r="C554" s="55"/>
      <c r="D554" s="87"/>
      <c r="E554" s="55"/>
      <c r="F554" s="90"/>
      <c r="G554" s="90"/>
      <c r="H554" s="90" t="str">
        <f t="shared" si="25"/>
        <v/>
      </c>
      <c r="I554" s="130"/>
      <c r="K554" s="2" t="str">
        <f>IF(E554="","",MAX($K$5:K553)+0.001)</f>
        <v/>
      </c>
    </row>
    <row r="555" spans="2:11" ht="25" customHeight="1">
      <c r="B555" s="50" t="str">
        <f t="shared" si="26"/>
        <v/>
      </c>
      <c r="C555" s="55"/>
      <c r="D555" s="87" t="s">
        <v>984</v>
      </c>
      <c r="E555" s="55"/>
      <c r="F555" s="90"/>
      <c r="G555" s="171"/>
      <c r="H555" s="90" t="str">
        <f t="shared" si="25"/>
        <v/>
      </c>
      <c r="I555" s="130"/>
      <c r="K555" s="2" t="str">
        <f>IF(E555="","",MAX($K$5:K554)+0.001)</f>
        <v/>
      </c>
    </row>
    <row r="556" spans="2:11" ht="25" customHeight="1">
      <c r="B556" s="50" t="str">
        <f t="shared" si="26"/>
        <v>B16.233</v>
      </c>
      <c r="C556" s="55"/>
      <c r="D556" s="66" t="s">
        <v>1014</v>
      </c>
      <c r="E556" s="55" t="s">
        <v>158</v>
      </c>
      <c r="F556" s="90">
        <v>2</v>
      </c>
      <c r="G556" s="171"/>
      <c r="H556" s="90" t="str">
        <f t="shared" si="25"/>
        <v/>
      </c>
      <c r="I556" s="130"/>
      <c r="K556" s="2">
        <f>IF(E556="","",MAX($K$5:K555)+0.001)</f>
        <v>16.233000000000285</v>
      </c>
    </row>
    <row r="557" spans="2:11" ht="25" customHeight="1">
      <c r="B557" s="50" t="str">
        <f t="shared" si="26"/>
        <v>B16.234</v>
      </c>
      <c r="C557" s="55"/>
      <c r="D557" s="66" t="s">
        <v>1015</v>
      </c>
      <c r="E557" s="55" t="s">
        <v>158</v>
      </c>
      <c r="F557" s="90">
        <v>2</v>
      </c>
      <c r="G557" s="171"/>
      <c r="H557" s="90" t="str">
        <f t="shared" si="25"/>
        <v/>
      </c>
      <c r="I557" s="130"/>
      <c r="K557" s="2">
        <f>IF(E557="","",MAX($K$5:K556)+0.001)</f>
        <v>16.234000000000286</v>
      </c>
    </row>
    <row r="558" spans="2:11" ht="25" customHeight="1">
      <c r="B558" s="50" t="str">
        <f t="shared" si="26"/>
        <v>B16.235</v>
      </c>
      <c r="C558" s="55"/>
      <c r="D558" s="66" t="s">
        <v>1017</v>
      </c>
      <c r="E558" s="55" t="s">
        <v>158</v>
      </c>
      <c r="F558" s="90">
        <v>1</v>
      </c>
      <c r="G558" s="90"/>
      <c r="H558" s="90" t="str">
        <f t="shared" si="25"/>
        <v/>
      </c>
      <c r="I558" s="130"/>
      <c r="K558" s="2">
        <f>IF(E558="","",MAX($K$5:K557)+0.001)</f>
        <v>16.235000000000287</v>
      </c>
    </row>
    <row r="559" spans="2:11" ht="25" customHeight="1">
      <c r="B559" s="50" t="str">
        <f t="shared" si="26"/>
        <v>B16.236</v>
      </c>
      <c r="C559" s="55"/>
      <c r="D559" s="66" t="s">
        <v>1016</v>
      </c>
      <c r="E559" s="55" t="s">
        <v>158</v>
      </c>
      <c r="F559" s="90">
        <v>1</v>
      </c>
      <c r="G559" s="90"/>
      <c r="H559" s="90" t="str">
        <f t="shared" si="25"/>
        <v/>
      </c>
      <c r="I559" s="130"/>
      <c r="K559" s="2">
        <f>IF(E559="","",MAX($K$5:K558)+0.001)</f>
        <v>16.236000000000288</v>
      </c>
    </row>
    <row r="560" spans="2:11" ht="15" customHeight="1">
      <c r="B560" s="50" t="str">
        <f t="shared" si="26"/>
        <v/>
      </c>
      <c r="C560" s="55"/>
      <c r="D560" s="66"/>
      <c r="E560" s="55"/>
      <c r="F560" s="90"/>
      <c r="G560" s="90"/>
      <c r="H560" s="90" t="str">
        <f t="shared" si="25"/>
        <v/>
      </c>
      <c r="K560" s="2" t="str">
        <f>IF(E560="","",MAX($K$5:K559)+0.001)</f>
        <v/>
      </c>
    </row>
    <row r="561" spans="2:11" ht="30">
      <c r="B561" s="50" t="str">
        <f t="shared" si="26"/>
        <v/>
      </c>
      <c r="C561" s="55" t="s">
        <v>646</v>
      </c>
      <c r="D561" s="87" t="s">
        <v>987</v>
      </c>
      <c r="E561" s="55"/>
      <c r="F561" s="90"/>
      <c r="G561" s="90"/>
      <c r="H561" s="90" t="str">
        <f t="shared" si="25"/>
        <v/>
      </c>
      <c r="K561" s="2" t="str">
        <f>IF(E561="","",MAX($K$5:K560)+0.001)</f>
        <v/>
      </c>
    </row>
    <row r="562" spans="2:11" ht="25" customHeight="1">
      <c r="B562" s="50" t="str">
        <f t="shared" si="26"/>
        <v/>
      </c>
      <c r="C562" s="55"/>
      <c r="D562" s="87" t="s">
        <v>988</v>
      </c>
      <c r="E562" s="55"/>
      <c r="F562" s="90"/>
      <c r="G562" s="90"/>
      <c r="H562" s="90" t="str">
        <f t="shared" si="25"/>
        <v/>
      </c>
      <c r="I562" s="130"/>
      <c r="K562" s="2" t="str">
        <f>IF(E562="","",MAX($K$5:K561)+0.001)</f>
        <v/>
      </c>
    </row>
    <row r="563" spans="2:11" ht="25" customHeight="1">
      <c r="B563" s="50" t="str">
        <f t="shared" si="26"/>
        <v>B16.237</v>
      </c>
      <c r="C563" s="55"/>
      <c r="D563" s="66" t="s">
        <v>1003</v>
      </c>
      <c r="E563" s="55" t="s">
        <v>158</v>
      </c>
      <c r="F563" s="90">
        <v>13</v>
      </c>
      <c r="G563" s="171"/>
      <c r="H563" s="90" t="str">
        <f t="shared" si="25"/>
        <v/>
      </c>
      <c r="I563" s="130"/>
      <c r="K563" s="2">
        <f>IF(E563="","",MAX($K$5:K562)+0.001)</f>
        <v>16.23700000000029</v>
      </c>
    </row>
    <row r="564" spans="2:11" ht="25" customHeight="1">
      <c r="B564" s="50" t="str">
        <f t="shared" si="26"/>
        <v>B16.238</v>
      </c>
      <c r="C564" s="55"/>
      <c r="D564" s="66" t="s">
        <v>809</v>
      </c>
      <c r="E564" s="55" t="s">
        <v>158</v>
      </c>
      <c r="F564" s="90">
        <v>8</v>
      </c>
      <c r="G564" s="171"/>
      <c r="H564" s="90" t="str">
        <f t="shared" si="25"/>
        <v/>
      </c>
      <c r="I564" s="130"/>
      <c r="K564" s="2">
        <f>IF(E564="","",MAX($K$5:K563)+0.001)</f>
        <v>16.238000000000291</v>
      </c>
    </row>
    <row r="565" spans="2:11" ht="25" customHeight="1">
      <c r="B565" s="50" t="str">
        <f t="shared" si="26"/>
        <v>B16.239</v>
      </c>
      <c r="C565" s="55"/>
      <c r="D565" s="66" t="s">
        <v>1004</v>
      </c>
      <c r="E565" s="55" t="s">
        <v>158</v>
      </c>
      <c r="F565" s="90">
        <v>3</v>
      </c>
      <c r="G565" s="171"/>
      <c r="H565" s="90" t="str">
        <f t="shared" si="25"/>
        <v/>
      </c>
      <c r="I565" s="130"/>
      <c r="K565" s="2">
        <f>IF(E565="","",MAX($K$5:K564)+0.001)</f>
        <v>16.239000000000292</v>
      </c>
    </row>
    <row r="566" spans="2:11" ht="25" customHeight="1">
      <c r="B566" s="50" t="str">
        <f t="shared" si="26"/>
        <v>B16.240</v>
      </c>
      <c r="C566" s="55"/>
      <c r="D566" s="66" t="s">
        <v>1005</v>
      </c>
      <c r="E566" s="55" t="s">
        <v>158</v>
      </c>
      <c r="F566" s="90">
        <v>11</v>
      </c>
      <c r="G566" s="171"/>
      <c r="H566" s="90" t="str">
        <f t="shared" si="25"/>
        <v/>
      </c>
      <c r="I566" s="130"/>
      <c r="K566" s="2">
        <f>IF(E566="","",MAX($K$5:K565)+0.001)</f>
        <v>16.240000000000293</v>
      </c>
    </row>
    <row r="567" spans="2:11" ht="15" customHeight="1">
      <c r="B567" s="50"/>
      <c r="C567" s="55"/>
      <c r="D567" s="66"/>
      <c r="E567" s="55"/>
      <c r="F567" s="90"/>
      <c r="G567" s="171"/>
      <c r="H567" s="90" t="str">
        <f t="shared" si="25"/>
        <v/>
      </c>
      <c r="I567" s="130"/>
      <c r="K567" s="2" t="str">
        <f>IF(E567="","",MAX($K$5:K566)+0.001)</f>
        <v/>
      </c>
    </row>
    <row r="568" spans="2:11" ht="30">
      <c r="B568" s="50" t="str">
        <f t="shared" si="26"/>
        <v>B16.241</v>
      </c>
      <c r="C568" s="55" t="s">
        <v>966</v>
      </c>
      <c r="D568" s="66" t="s">
        <v>1024</v>
      </c>
      <c r="E568" s="55" t="s">
        <v>158</v>
      </c>
      <c r="F568" s="90">
        <v>90</v>
      </c>
      <c r="G568" s="171"/>
      <c r="H568" s="90" t="str">
        <f t="shared" si="25"/>
        <v/>
      </c>
      <c r="I568" s="130"/>
      <c r="K568" s="2">
        <f>IF(E568="","",MAX($K$5:K567)+0.001)</f>
        <v>16.241000000000295</v>
      </c>
    </row>
    <row r="569" spans="2:11" ht="15" customHeight="1">
      <c r="B569" s="50" t="str">
        <f t="shared" si="26"/>
        <v/>
      </c>
      <c r="C569" s="55"/>
      <c r="D569" s="66"/>
      <c r="E569" s="55"/>
      <c r="F569" s="90"/>
      <c r="G569" s="90"/>
      <c r="H569" s="90" t="str">
        <f t="shared" si="25"/>
        <v/>
      </c>
      <c r="I569" s="130"/>
      <c r="K569" s="2" t="str">
        <f>IF(E569="","",MAX($K$5:K568)+0.001)</f>
        <v/>
      </c>
    </row>
    <row r="570" spans="2:11" ht="25" customHeight="1">
      <c r="B570" s="50" t="str">
        <f t="shared" si="26"/>
        <v/>
      </c>
      <c r="C570" s="55" t="s">
        <v>916</v>
      </c>
      <c r="D570" s="87" t="s">
        <v>917</v>
      </c>
      <c r="E570" s="55"/>
      <c r="F570" s="90"/>
      <c r="G570" s="90"/>
      <c r="H570" s="90" t="str">
        <f t="shared" si="25"/>
        <v/>
      </c>
      <c r="K570" s="2" t="str">
        <f>IF(E570="","",MAX($K$5:K569)+0.001)</f>
        <v/>
      </c>
    </row>
    <row r="571" spans="2:11" ht="25" customHeight="1">
      <c r="B571" s="50" t="str">
        <f t="shared" si="26"/>
        <v>B16.242</v>
      </c>
      <c r="C571" s="55"/>
      <c r="D571" s="66" t="s">
        <v>918</v>
      </c>
      <c r="E571" s="55" t="s">
        <v>164</v>
      </c>
      <c r="F571" s="90">
        <v>60</v>
      </c>
      <c r="G571" s="171"/>
      <c r="H571" s="90" t="str">
        <f t="shared" si="25"/>
        <v/>
      </c>
      <c r="I571" s="130"/>
      <c r="K571" s="2">
        <f>IF(E571="","",MAX($K$5:K570)+0.001)</f>
        <v>16.242000000000296</v>
      </c>
    </row>
    <row r="572" spans="2:11" ht="25" customHeight="1">
      <c r="B572" s="50" t="str">
        <f t="shared" si="26"/>
        <v>B16.243</v>
      </c>
      <c r="C572" s="55"/>
      <c r="D572" s="66" t="s">
        <v>919</v>
      </c>
      <c r="E572" s="55" t="s">
        <v>187</v>
      </c>
      <c r="F572" s="90">
        <v>60</v>
      </c>
      <c r="G572" s="171"/>
      <c r="H572" s="90" t="str">
        <f t="shared" si="25"/>
        <v/>
      </c>
      <c r="I572" s="130"/>
      <c r="K572" s="2">
        <f>IF(E572="","",MAX($K$5:K571)+0.001)</f>
        <v>16.243000000000297</v>
      </c>
    </row>
    <row r="573" spans="2:11" ht="25" customHeight="1">
      <c r="B573" s="50" t="str">
        <f t="shared" si="26"/>
        <v>B16.244</v>
      </c>
      <c r="C573" s="55"/>
      <c r="D573" s="66" t="s">
        <v>920</v>
      </c>
      <c r="E573" s="55" t="s">
        <v>220</v>
      </c>
      <c r="F573" s="90">
        <v>1.8</v>
      </c>
      <c r="G573" s="171"/>
      <c r="H573" s="90" t="str">
        <f t="shared" si="25"/>
        <v/>
      </c>
      <c r="I573" s="130"/>
      <c r="K573" s="2">
        <f>IF(E573="","",MAX($K$5:K572)+0.001)</f>
        <v>16.244000000000298</v>
      </c>
    </row>
    <row r="574" spans="2:11" ht="15" customHeight="1">
      <c r="B574" s="50" t="str">
        <f t="shared" si="26"/>
        <v/>
      </c>
      <c r="C574" s="55"/>
      <c r="D574" s="66"/>
      <c r="E574" s="55"/>
      <c r="F574" s="90"/>
      <c r="G574" s="171"/>
      <c r="H574" s="90" t="str">
        <f t="shared" si="25"/>
        <v/>
      </c>
      <c r="I574" s="130"/>
      <c r="K574" s="2" t="str">
        <f>IF(E574="","",MAX($K$5:K573)+0.001)</f>
        <v/>
      </c>
    </row>
    <row r="575" spans="2:11" ht="25" customHeight="1">
      <c r="B575" s="50" t="str">
        <f t="shared" si="26"/>
        <v/>
      </c>
      <c r="C575" s="55" t="s">
        <v>921</v>
      </c>
      <c r="D575" s="87" t="s">
        <v>922</v>
      </c>
      <c r="E575" s="55"/>
      <c r="F575" s="90"/>
      <c r="G575" s="171"/>
      <c r="H575" s="90" t="str">
        <f t="shared" si="25"/>
        <v/>
      </c>
      <c r="I575" s="130"/>
      <c r="K575" s="2" t="str">
        <f>IF(E575="","",MAX($K$5:K574)+0.001)</f>
        <v/>
      </c>
    </row>
    <row r="576" spans="2:11" ht="25" customHeight="1">
      <c r="B576" s="50" t="str">
        <f t="shared" si="26"/>
        <v>B16.245</v>
      </c>
      <c r="C576" s="55"/>
      <c r="D576" s="66" t="s">
        <v>918</v>
      </c>
      <c r="E576" s="55" t="s">
        <v>164</v>
      </c>
      <c r="F576" s="90">
        <v>15</v>
      </c>
      <c r="G576" s="171"/>
      <c r="H576" s="90" t="str">
        <f t="shared" si="25"/>
        <v/>
      </c>
      <c r="I576" s="130"/>
      <c r="K576" s="2">
        <f>IF(E576="","",MAX($K$5:K575)+0.001)</f>
        <v>16.245000000000299</v>
      </c>
    </row>
    <row r="577" spans="2:11" ht="15" customHeight="1">
      <c r="B577" s="50" t="str">
        <f t="shared" si="26"/>
        <v/>
      </c>
      <c r="C577" s="55"/>
      <c r="D577" s="66"/>
      <c r="E577" s="55"/>
      <c r="F577" s="90"/>
      <c r="G577" s="171"/>
      <c r="H577" s="90" t="str">
        <f t="shared" si="25"/>
        <v/>
      </c>
      <c r="I577" s="130"/>
      <c r="K577" s="2" t="str">
        <f>IF(E577="","",MAX($K$5:K576)+0.001)</f>
        <v/>
      </c>
    </row>
    <row r="578" spans="2:11" ht="25" customHeight="1">
      <c r="B578" s="50" t="str">
        <f t="shared" si="26"/>
        <v/>
      </c>
      <c r="C578" s="55" t="s">
        <v>923</v>
      </c>
      <c r="D578" s="87" t="s">
        <v>924</v>
      </c>
      <c r="E578" s="55"/>
      <c r="F578" s="90"/>
      <c r="G578" s="171"/>
      <c r="H578" s="90" t="str">
        <f t="shared" si="25"/>
        <v/>
      </c>
      <c r="I578" s="130"/>
      <c r="K578" s="2" t="str">
        <f>IF(E578="","",MAX($K$5:K577)+0.001)</f>
        <v/>
      </c>
    </row>
    <row r="579" spans="2:11" ht="25" customHeight="1">
      <c r="B579" s="50" t="str">
        <f t="shared" si="26"/>
        <v>B16.246</v>
      </c>
      <c r="C579" s="55"/>
      <c r="D579" s="66" t="s">
        <v>1025</v>
      </c>
      <c r="E579" s="55" t="s">
        <v>158</v>
      </c>
      <c r="F579" s="90">
        <v>35</v>
      </c>
      <c r="G579" s="171"/>
      <c r="H579" s="90" t="str">
        <f t="shared" si="25"/>
        <v/>
      </c>
      <c r="I579" s="130"/>
      <c r="K579" s="2">
        <f>IF(E579="","",MAX($K$5:K578)+0.001)</f>
        <v>16.246000000000301</v>
      </c>
    </row>
    <row r="580" spans="2:11" ht="30">
      <c r="B580" s="50" t="str">
        <f t="shared" si="26"/>
        <v>B16.247</v>
      </c>
      <c r="C580" s="55"/>
      <c r="D580" s="66" t="s">
        <v>1026</v>
      </c>
      <c r="E580" s="55" t="s">
        <v>158</v>
      </c>
      <c r="F580" s="90">
        <v>18</v>
      </c>
      <c r="G580" s="171"/>
      <c r="H580" s="90" t="str">
        <f t="shared" si="25"/>
        <v/>
      </c>
      <c r="I580" s="130"/>
      <c r="K580" s="2">
        <f>IF(E580="","",MAX($K$5:K579)+0.001)</f>
        <v>16.247000000000302</v>
      </c>
    </row>
    <row r="581" spans="2:11" ht="15" customHeight="1">
      <c r="B581" s="50" t="str">
        <f t="shared" si="26"/>
        <v/>
      </c>
      <c r="C581" s="55"/>
      <c r="D581" s="66"/>
      <c r="E581" s="55"/>
      <c r="F581" s="90"/>
      <c r="G581" s="90"/>
      <c r="H581" s="90" t="str">
        <f t="shared" si="25"/>
        <v/>
      </c>
      <c r="K581" s="2" t="str">
        <f>IF(E581="","",MAX($K$5:K580)+0.001)</f>
        <v/>
      </c>
    </row>
    <row r="582" spans="2:11" ht="25" customHeight="1">
      <c r="B582" s="50" t="str">
        <f t="shared" si="26"/>
        <v>B16.248</v>
      </c>
      <c r="C582" s="98" t="s">
        <v>926</v>
      </c>
      <c r="D582" s="87" t="s">
        <v>927</v>
      </c>
      <c r="E582" s="55" t="s">
        <v>158</v>
      </c>
      <c r="F582" s="90">
        <v>20</v>
      </c>
      <c r="G582" s="171"/>
      <c r="H582" s="90" t="str">
        <f t="shared" si="25"/>
        <v/>
      </c>
      <c r="I582" s="130"/>
      <c r="K582" s="2">
        <f>IF(E582="","",MAX($K$5:K581)+0.001)</f>
        <v>16.248000000000303</v>
      </c>
    </row>
    <row r="583" spans="2:11" ht="25" customHeight="1">
      <c r="B583" s="368" t="s">
        <v>62</v>
      </c>
      <c r="C583" s="368"/>
      <c r="D583" s="368"/>
      <c r="E583" s="368"/>
      <c r="F583" s="368"/>
      <c r="G583" s="368"/>
      <c r="H583" s="95">
        <f>SUM(H537:H582)</f>
        <v>0</v>
      </c>
      <c r="I583" s="115"/>
      <c r="K583" s="2" t="str">
        <f>IF(E583="","",MAX($K$5:K582)+0.001)</f>
        <v/>
      </c>
    </row>
    <row r="584" spans="2:11" ht="25" customHeight="1">
      <c r="B584" s="45" t="s">
        <v>226</v>
      </c>
      <c r="C584" s="45" t="s">
        <v>2</v>
      </c>
      <c r="D584" s="45" t="s">
        <v>3</v>
      </c>
      <c r="E584" s="46" t="s">
        <v>4</v>
      </c>
      <c r="F584" s="95" t="s">
        <v>5</v>
      </c>
      <c r="G584" s="47" t="s">
        <v>6</v>
      </c>
      <c r="H584" s="47" t="s">
        <v>7</v>
      </c>
      <c r="I584" s="49"/>
      <c r="K584" s="2"/>
    </row>
    <row r="585" spans="2:11" ht="25" customHeight="1">
      <c r="B585" s="368" t="s">
        <v>64</v>
      </c>
      <c r="C585" s="368"/>
      <c r="D585" s="368"/>
      <c r="E585" s="368"/>
      <c r="F585" s="368"/>
      <c r="G585" s="368"/>
      <c r="H585" s="47">
        <f>H583</f>
        <v>0</v>
      </c>
      <c r="I585" s="116"/>
      <c r="K585" s="2" t="str">
        <f>IF(E585="","",MAX($K$5:K584)+0.001)</f>
        <v/>
      </c>
    </row>
    <row r="586" spans="2:11" ht="25" customHeight="1">
      <c r="B586" s="50" t="str">
        <f t="shared" ref="B586:B626" si="27">IF(K586="","","B"&amp;TEXT(ROUND(K586,3),"0.000"))</f>
        <v/>
      </c>
      <c r="C586" s="55"/>
      <c r="D586" s="66"/>
      <c r="E586" s="55"/>
      <c r="F586" s="90"/>
      <c r="G586" s="90"/>
      <c r="H586" s="90" t="str">
        <f t="shared" ref="H586:H626" si="28">IF($F586="-","Rate Only",IF($G586="","",ROUNDUP($F586*$G586,2)))</f>
        <v/>
      </c>
      <c r="K586" s="2" t="str">
        <f>IF(E586="","",MAX($K$5:K585)+0.001)</f>
        <v/>
      </c>
    </row>
    <row r="587" spans="2:11" ht="25" customHeight="1">
      <c r="B587" s="50" t="str">
        <f t="shared" si="27"/>
        <v/>
      </c>
      <c r="C587" s="98"/>
      <c r="D587" s="87" t="s">
        <v>940</v>
      </c>
      <c r="E587" s="55"/>
      <c r="F587" s="90"/>
      <c r="G587" s="90"/>
      <c r="H587" s="90" t="str">
        <f t="shared" si="28"/>
        <v/>
      </c>
      <c r="K587" s="2" t="str">
        <f>IF(E587="","",MAX($K$5:K586)+0.001)</f>
        <v/>
      </c>
    </row>
    <row r="588" spans="2:11" ht="30">
      <c r="B588" s="50" t="str">
        <f t="shared" si="27"/>
        <v/>
      </c>
      <c r="C588" s="98" t="s">
        <v>928</v>
      </c>
      <c r="D588" s="87" t="s">
        <v>317</v>
      </c>
      <c r="E588" s="55"/>
      <c r="F588" s="90"/>
      <c r="G588" s="90"/>
      <c r="H588" s="90" t="str">
        <f t="shared" si="28"/>
        <v/>
      </c>
      <c r="K588" s="2" t="str">
        <f>IF(E588="","",MAX($K$5:K587)+0.001)</f>
        <v/>
      </c>
    </row>
    <row r="589" spans="2:11" ht="25" customHeight="1">
      <c r="B589" s="50" t="str">
        <f t="shared" si="27"/>
        <v/>
      </c>
      <c r="C589" s="55" t="s">
        <v>183</v>
      </c>
      <c r="D589" s="87" t="s">
        <v>643</v>
      </c>
      <c r="E589" s="55"/>
      <c r="F589" s="90"/>
      <c r="G589" s="90"/>
      <c r="H589" s="90" t="str">
        <f t="shared" si="28"/>
        <v/>
      </c>
      <c r="K589" s="2" t="str">
        <f>IF(E589="","",MAX($K$5:K588)+0.001)</f>
        <v/>
      </c>
    </row>
    <row r="590" spans="2:11" ht="25" customHeight="1">
      <c r="B590" s="50" t="str">
        <f t="shared" si="27"/>
        <v>B16.249</v>
      </c>
      <c r="C590" s="55"/>
      <c r="D590" s="66" t="s">
        <v>319</v>
      </c>
      <c r="E590" s="55" t="s">
        <v>164</v>
      </c>
      <c r="F590" s="90">
        <v>140</v>
      </c>
      <c r="G590" s="171"/>
      <c r="H590" s="90" t="str">
        <f t="shared" si="28"/>
        <v/>
      </c>
      <c r="I590" s="130"/>
      <c r="K590" s="2">
        <f>IF(E590="","",MAX($K$5:K589)+0.001)</f>
        <v>16.249000000000304</v>
      </c>
    </row>
    <row r="591" spans="2:11" ht="25" customHeight="1">
      <c r="B591" s="50" t="str">
        <f t="shared" si="27"/>
        <v>B16.250</v>
      </c>
      <c r="C591" s="55"/>
      <c r="D591" s="66" t="s">
        <v>320</v>
      </c>
      <c r="E591" s="55" t="s">
        <v>164</v>
      </c>
      <c r="F591" s="90">
        <v>110</v>
      </c>
      <c r="G591" s="171"/>
      <c r="H591" s="90" t="str">
        <f t="shared" si="28"/>
        <v/>
      </c>
      <c r="I591" s="130"/>
      <c r="K591" s="2">
        <f>IF(E591="","",MAX($K$5:K590)+0.001)</f>
        <v>16.250000000000306</v>
      </c>
    </row>
    <row r="592" spans="2:11" ht="25" customHeight="1">
      <c r="B592" s="50" t="str">
        <f t="shared" si="27"/>
        <v/>
      </c>
      <c r="C592" s="55"/>
      <c r="D592" s="66"/>
      <c r="E592" s="55"/>
      <c r="F592" s="90"/>
      <c r="G592" s="90"/>
      <c r="H592" s="90" t="str">
        <f t="shared" si="28"/>
        <v/>
      </c>
      <c r="K592" s="2" t="str">
        <f>IF(E592="","",MAX($K$5:K591)+0.001)</f>
        <v/>
      </c>
    </row>
    <row r="593" spans="2:11" ht="25" customHeight="1">
      <c r="B593" s="50" t="str">
        <f t="shared" si="27"/>
        <v/>
      </c>
      <c r="C593" s="55" t="s">
        <v>190</v>
      </c>
      <c r="D593" s="87" t="s">
        <v>321</v>
      </c>
      <c r="E593" s="55"/>
      <c r="F593" s="90"/>
      <c r="G593" s="90"/>
      <c r="H593" s="90" t="str">
        <f t="shared" si="28"/>
        <v/>
      </c>
      <c r="K593" s="2" t="str">
        <f>IF(E593="","",MAX($K$5:K592)+0.001)</f>
        <v/>
      </c>
    </row>
    <row r="594" spans="2:11" ht="25" customHeight="1">
      <c r="B594" s="50" t="str">
        <f t="shared" si="27"/>
        <v/>
      </c>
      <c r="C594" s="55" t="s">
        <v>644</v>
      </c>
      <c r="D594" s="66" t="s">
        <v>322</v>
      </c>
      <c r="E594" s="55"/>
      <c r="F594" s="90"/>
      <c r="G594" s="90"/>
      <c r="H594" s="90" t="str">
        <f t="shared" si="28"/>
        <v/>
      </c>
      <c r="K594" s="2" t="str">
        <f>IF(E594="","",MAX($K$5:K593)+0.001)</f>
        <v/>
      </c>
    </row>
    <row r="595" spans="2:11" ht="25" customHeight="1">
      <c r="B595" s="50" t="str">
        <f t="shared" si="27"/>
        <v>B16.251</v>
      </c>
      <c r="C595" s="55"/>
      <c r="D595" s="66" t="s">
        <v>323</v>
      </c>
      <c r="E595" s="55" t="s">
        <v>164</v>
      </c>
      <c r="F595" s="90">
        <v>100</v>
      </c>
      <c r="G595" s="171"/>
      <c r="H595" s="90" t="str">
        <f t="shared" si="28"/>
        <v/>
      </c>
      <c r="I595" s="130"/>
      <c r="K595" s="2">
        <f>IF(E595="","",MAX($K$5:K594)+0.001)</f>
        <v>16.251000000000307</v>
      </c>
    </row>
    <row r="596" spans="2:11" ht="25" customHeight="1">
      <c r="B596" s="50" t="str">
        <f t="shared" si="27"/>
        <v>B16.252</v>
      </c>
      <c r="C596" s="55"/>
      <c r="D596" s="66" t="s">
        <v>324</v>
      </c>
      <c r="E596" s="55" t="s">
        <v>164</v>
      </c>
      <c r="F596" s="90">
        <v>110</v>
      </c>
      <c r="G596" s="171"/>
      <c r="H596" s="90" t="str">
        <f t="shared" si="28"/>
        <v/>
      </c>
      <c r="I596" s="130"/>
      <c r="K596" s="2">
        <f>IF(E596="","",MAX($K$5:K595)+0.001)</f>
        <v>16.252000000000308</v>
      </c>
    </row>
    <row r="597" spans="2:11" ht="25" customHeight="1">
      <c r="B597" s="50" t="str">
        <f t="shared" si="27"/>
        <v/>
      </c>
      <c r="C597" s="55"/>
      <c r="D597" s="66"/>
      <c r="E597" s="55"/>
      <c r="F597" s="90"/>
      <c r="G597" s="90"/>
      <c r="H597" s="90" t="str">
        <f t="shared" si="28"/>
        <v/>
      </c>
      <c r="K597" s="2" t="str">
        <f>IF(E597="","",MAX($K$5:K596)+0.001)</f>
        <v/>
      </c>
    </row>
    <row r="598" spans="2:11" ht="25" customHeight="1">
      <c r="B598" s="50" t="str">
        <f t="shared" si="27"/>
        <v/>
      </c>
      <c r="C598" s="55" t="s">
        <v>645</v>
      </c>
      <c r="D598" s="66" t="s">
        <v>325</v>
      </c>
      <c r="E598" s="55"/>
      <c r="F598" s="90"/>
      <c r="G598" s="171"/>
      <c r="H598" s="90" t="str">
        <f t="shared" si="28"/>
        <v/>
      </c>
      <c r="K598" s="2" t="str">
        <f>IF(E598="","",MAX($K$5:K597)+0.001)</f>
        <v/>
      </c>
    </row>
    <row r="599" spans="2:11" ht="25" customHeight="1">
      <c r="B599" s="50" t="str">
        <f t="shared" si="27"/>
        <v>B16.253</v>
      </c>
      <c r="C599" s="55"/>
      <c r="D599" s="66" t="s">
        <v>323</v>
      </c>
      <c r="E599" s="55" t="s">
        <v>164</v>
      </c>
      <c r="F599" s="90">
        <v>110</v>
      </c>
      <c r="G599" s="171"/>
      <c r="H599" s="90" t="str">
        <f t="shared" si="28"/>
        <v/>
      </c>
      <c r="I599" s="130"/>
      <c r="K599" s="2">
        <f>IF(E599="","",MAX($K$5:K598)+0.001)</f>
        <v>16.253000000000309</v>
      </c>
    </row>
    <row r="600" spans="2:11" ht="25" customHeight="1">
      <c r="B600" s="50" t="str">
        <f t="shared" si="27"/>
        <v>B16.254</v>
      </c>
      <c r="C600" s="55"/>
      <c r="D600" s="66" t="s">
        <v>326</v>
      </c>
      <c r="E600" s="55" t="s">
        <v>164</v>
      </c>
      <c r="F600" s="90">
        <v>55</v>
      </c>
      <c r="G600" s="171"/>
      <c r="H600" s="90" t="str">
        <f t="shared" si="28"/>
        <v/>
      </c>
      <c r="I600" s="130"/>
      <c r="K600" s="2">
        <f>IF(E600="","",MAX($K$5:K599)+0.001)</f>
        <v>16.25400000000031</v>
      </c>
    </row>
    <row r="601" spans="2:11" ht="25" customHeight="1">
      <c r="B601" s="50" t="str">
        <f t="shared" si="27"/>
        <v/>
      </c>
      <c r="C601" s="55"/>
      <c r="D601" s="66"/>
      <c r="E601" s="55"/>
      <c r="F601" s="90"/>
      <c r="G601" s="90"/>
      <c r="H601" s="90" t="str">
        <f t="shared" si="28"/>
        <v/>
      </c>
      <c r="K601" s="2" t="str">
        <f>IF(E601="","",MAX($K$5:K600)+0.001)</f>
        <v/>
      </c>
    </row>
    <row r="602" spans="2:11" ht="25" customHeight="1">
      <c r="B602" s="50" t="str">
        <f t="shared" si="27"/>
        <v>B16.255</v>
      </c>
      <c r="C602" s="55" t="s">
        <v>646</v>
      </c>
      <c r="D602" s="87" t="s">
        <v>647</v>
      </c>
      <c r="E602" s="55" t="s">
        <v>164</v>
      </c>
      <c r="F602" s="90">
        <v>5</v>
      </c>
      <c r="G602" s="171"/>
      <c r="H602" s="90" t="str">
        <f t="shared" si="28"/>
        <v/>
      </c>
      <c r="I602" s="130"/>
      <c r="K602" s="2">
        <f>IF(E602="","",MAX($K$5:K601)+0.001)</f>
        <v>16.255000000000312</v>
      </c>
    </row>
    <row r="603" spans="2:11" ht="25" customHeight="1">
      <c r="B603" s="50" t="str">
        <f t="shared" si="27"/>
        <v/>
      </c>
      <c r="C603" s="55"/>
      <c r="D603" s="87"/>
      <c r="E603" s="55"/>
      <c r="F603" s="90"/>
      <c r="G603" s="90"/>
      <c r="H603" s="90" t="str">
        <f t="shared" si="28"/>
        <v/>
      </c>
      <c r="K603" s="2" t="str">
        <f>IF(E603="","",MAX($K$5:K602)+0.001)</f>
        <v/>
      </c>
    </row>
    <row r="604" spans="2:11" ht="25" customHeight="1">
      <c r="B604" s="50" t="str">
        <f t="shared" si="27"/>
        <v/>
      </c>
      <c r="C604" s="55" t="s">
        <v>386</v>
      </c>
      <c r="D604" s="87" t="s">
        <v>1027</v>
      </c>
      <c r="E604" s="55"/>
      <c r="F604" s="90"/>
      <c r="G604" s="90"/>
      <c r="H604" s="90" t="str">
        <f t="shared" si="28"/>
        <v/>
      </c>
      <c r="K604" s="2" t="str">
        <f>IF(E604="","",MAX($K$5:K603)+0.001)</f>
        <v/>
      </c>
    </row>
    <row r="605" spans="2:11" ht="25" customHeight="1">
      <c r="B605" s="50" t="str">
        <f t="shared" si="27"/>
        <v>B16.256</v>
      </c>
      <c r="C605" s="55"/>
      <c r="D605" s="66" t="s">
        <v>1028</v>
      </c>
      <c r="E605" s="55" t="s">
        <v>164</v>
      </c>
      <c r="F605" s="90">
        <v>5</v>
      </c>
      <c r="G605" s="171"/>
      <c r="H605" s="90" t="str">
        <f t="shared" si="28"/>
        <v/>
      </c>
      <c r="I605" s="130"/>
      <c r="K605" s="2">
        <f>IF(E605="","",MAX($K$5:K604)+0.001)</f>
        <v>16.256000000000313</v>
      </c>
    </row>
    <row r="606" spans="2:11" ht="25" customHeight="1">
      <c r="B606" s="50" t="str">
        <f t="shared" si="27"/>
        <v>B16.257</v>
      </c>
      <c r="C606" s="55"/>
      <c r="D606" s="66" t="s">
        <v>1029</v>
      </c>
      <c r="E606" s="55" t="s">
        <v>164</v>
      </c>
      <c r="F606" s="90">
        <v>5</v>
      </c>
      <c r="G606" s="171"/>
      <c r="H606" s="90" t="str">
        <f t="shared" si="28"/>
        <v/>
      </c>
      <c r="I606" s="130"/>
      <c r="K606" s="2">
        <f>IF(E606="","",MAX($K$5:K605)+0.001)</f>
        <v>16.257000000000314</v>
      </c>
    </row>
    <row r="607" spans="2:11" ht="25" customHeight="1">
      <c r="B607" s="50" t="str">
        <f t="shared" si="27"/>
        <v/>
      </c>
      <c r="C607" s="55"/>
      <c r="D607" s="66"/>
      <c r="E607" s="55"/>
      <c r="F607" s="90"/>
      <c r="G607" s="90"/>
      <c r="H607" s="90" t="str">
        <f t="shared" si="28"/>
        <v/>
      </c>
      <c r="K607" s="2" t="str">
        <f>IF(E607="","",MAX($K$5:K606)+0.001)</f>
        <v/>
      </c>
    </row>
    <row r="608" spans="2:11" ht="25" customHeight="1">
      <c r="B608" s="50" t="str">
        <f t="shared" si="27"/>
        <v/>
      </c>
      <c r="C608" s="98"/>
      <c r="D608" s="87" t="s">
        <v>942</v>
      </c>
      <c r="E608" s="55"/>
      <c r="F608" s="90"/>
      <c r="G608" s="90"/>
      <c r="H608" s="90" t="str">
        <f t="shared" si="28"/>
        <v/>
      </c>
      <c r="K608" s="2" t="str">
        <f>IF(E608="","",MAX($K$5:K607)+0.001)</f>
        <v/>
      </c>
    </row>
    <row r="609" spans="2:11" ht="30">
      <c r="B609" s="50" t="str">
        <f t="shared" si="27"/>
        <v/>
      </c>
      <c r="C609" s="98" t="s">
        <v>928</v>
      </c>
      <c r="D609" s="87" t="s">
        <v>317</v>
      </c>
      <c r="E609" s="55"/>
      <c r="F609" s="90"/>
      <c r="G609" s="90"/>
      <c r="H609" s="90" t="str">
        <f t="shared" si="28"/>
        <v/>
      </c>
      <c r="K609" s="2" t="str">
        <f>IF(E609="","",MAX($K$5:K608)+0.001)</f>
        <v/>
      </c>
    </row>
    <row r="610" spans="2:11" ht="25" customHeight="1">
      <c r="B610" s="50" t="str">
        <f t="shared" si="27"/>
        <v/>
      </c>
      <c r="C610" s="55" t="s">
        <v>183</v>
      </c>
      <c r="D610" s="87" t="s">
        <v>643</v>
      </c>
      <c r="E610" s="55"/>
      <c r="F610" s="90"/>
      <c r="G610" s="90"/>
      <c r="H610" s="90" t="str">
        <f t="shared" si="28"/>
        <v/>
      </c>
      <c r="K610" s="2" t="str">
        <f>IF(E610="","",MAX($K$5:K609)+0.001)</f>
        <v/>
      </c>
    </row>
    <row r="611" spans="2:11" ht="25" customHeight="1">
      <c r="B611" s="50" t="str">
        <f t="shared" si="27"/>
        <v>B16.258</v>
      </c>
      <c r="C611" s="55"/>
      <c r="D611" s="66" t="s">
        <v>319</v>
      </c>
      <c r="E611" s="55" t="s">
        <v>164</v>
      </c>
      <c r="F611" s="90">
        <v>145</v>
      </c>
      <c r="G611" s="171"/>
      <c r="H611" s="90" t="str">
        <f t="shared" si="28"/>
        <v/>
      </c>
      <c r="I611" s="130"/>
      <c r="K611" s="2">
        <f>IF(E611="","",MAX($K$5:K610)+0.001)</f>
        <v>16.258000000000315</v>
      </c>
    </row>
    <row r="612" spans="2:11" ht="25" customHeight="1">
      <c r="B612" s="50" t="str">
        <f t="shared" si="27"/>
        <v>B16.259</v>
      </c>
      <c r="C612" s="55"/>
      <c r="D612" s="66" t="s">
        <v>320</v>
      </c>
      <c r="E612" s="55" t="s">
        <v>164</v>
      </c>
      <c r="F612" s="90">
        <v>110</v>
      </c>
      <c r="G612" s="171"/>
      <c r="H612" s="90" t="str">
        <f t="shared" si="28"/>
        <v/>
      </c>
      <c r="I612" s="130"/>
      <c r="K612" s="2">
        <f>IF(E612="","",MAX($K$5:K611)+0.001)</f>
        <v>16.259000000000317</v>
      </c>
    </row>
    <row r="613" spans="2:11" ht="25" customHeight="1">
      <c r="B613" s="50" t="str">
        <f t="shared" si="27"/>
        <v/>
      </c>
      <c r="C613" s="55" t="s">
        <v>190</v>
      </c>
      <c r="D613" s="87" t="s">
        <v>321</v>
      </c>
      <c r="E613" s="55"/>
      <c r="F613" s="90"/>
      <c r="G613" s="90"/>
      <c r="H613" s="90" t="str">
        <f t="shared" si="28"/>
        <v/>
      </c>
      <c r="K613" s="2" t="str">
        <f>IF(E613="","",MAX($K$5:K612)+0.001)</f>
        <v/>
      </c>
    </row>
    <row r="614" spans="2:11" ht="25" customHeight="1">
      <c r="B614" s="50" t="str">
        <f t="shared" si="27"/>
        <v/>
      </c>
      <c r="C614" s="55" t="s">
        <v>644</v>
      </c>
      <c r="D614" s="66" t="s">
        <v>322</v>
      </c>
      <c r="E614" s="55"/>
      <c r="F614" s="90"/>
      <c r="G614" s="90"/>
      <c r="H614" s="90" t="str">
        <f t="shared" si="28"/>
        <v/>
      </c>
      <c r="K614" s="2" t="str">
        <f>IF(E614="","",MAX($K$5:K613)+0.001)</f>
        <v/>
      </c>
    </row>
    <row r="615" spans="2:11" ht="25" customHeight="1">
      <c r="B615" s="50" t="str">
        <f t="shared" si="27"/>
        <v>B16.260</v>
      </c>
      <c r="C615" s="55"/>
      <c r="D615" s="66" t="s">
        <v>323</v>
      </c>
      <c r="E615" s="55" t="s">
        <v>164</v>
      </c>
      <c r="F615" s="90">
        <v>145</v>
      </c>
      <c r="G615" s="171"/>
      <c r="H615" s="90" t="str">
        <f t="shared" si="28"/>
        <v/>
      </c>
      <c r="I615" s="130"/>
      <c r="K615" s="2">
        <f>IF(E615="","",MAX($K$5:K614)+0.001)</f>
        <v>16.260000000000318</v>
      </c>
    </row>
    <row r="616" spans="2:11" ht="25" customHeight="1">
      <c r="B616" s="50" t="str">
        <f t="shared" si="27"/>
        <v>B16.261</v>
      </c>
      <c r="C616" s="55"/>
      <c r="D616" s="66" t="s">
        <v>324</v>
      </c>
      <c r="E616" s="55" t="s">
        <v>164</v>
      </c>
      <c r="F616" s="90">
        <v>110</v>
      </c>
      <c r="G616" s="171"/>
      <c r="H616" s="90" t="str">
        <f t="shared" si="28"/>
        <v/>
      </c>
      <c r="I616" s="130"/>
      <c r="K616" s="2">
        <f>IF(E616="","",MAX($K$5:K615)+0.001)</f>
        <v>16.261000000000319</v>
      </c>
    </row>
    <row r="617" spans="2:11" ht="25" customHeight="1">
      <c r="B617" s="50" t="str">
        <f t="shared" si="27"/>
        <v/>
      </c>
      <c r="C617" s="55"/>
      <c r="D617" s="66"/>
      <c r="E617" s="55"/>
      <c r="F617" s="90"/>
      <c r="G617" s="90"/>
      <c r="H617" s="90" t="str">
        <f t="shared" si="28"/>
        <v/>
      </c>
      <c r="K617" s="2" t="str">
        <f>IF(E617="","",MAX($K$5:K616)+0.001)</f>
        <v/>
      </c>
    </row>
    <row r="618" spans="2:11" ht="25" customHeight="1">
      <c r="B618" s="50" t="str">
        <f t="shared" si="27"/>
        <v/>
      </c>
      <c r="C618" s="55" t="s">
        <v>645</v>
      </c>
      <c r="D618" s="66" t="s">
        <v>325</v>
      </c>
      <c r="E618" s="55"/>
      <c r="F618" s="90"/>
      <c r="G618" s="90"/>
      <c r="H618" s="90" t="str">
        <f t="shared" si="28"/>
        <v/>
      </c>
      <c r="K618" s="2" t="str">
        <f>IF(E618="","",MAX($K$5:K617)+0.001)</f>
        <v/>
      </c>
    </row>
    <row r="619" spans="2:11" ht="25" customHeight="1">
      <c r="B619" s="50" t="str">
        <f t="shared" si="27"/>
        <v>B16.262</v>
      </c>
      <c r="C619" s="55"/>
      <c r="D619" s="66" t="s">
        <v>323</v>
      </c>
      <c r="E619" s="55" t="s">
        <v>164</v>
      </c>
      <c r="F619" s="90">
        <v>110</v>
      </c>
      <c r="G619" s="171"/>
      <c r="H619" s="90" t="str">
        <f t="shared" si="28"/>
        <v/>
      </c>
      <c r="I619" s="130"/>
      <c r="K619" s="2">
        <f>IF(E619="","",MAX($K$5:K618)+0.001)</f>
        <v>16.26200000000032</v>
      </c>
    </row>
    <row r="620" spans="2:11" ht="25" customHeight="1">
      <c r="B620" s="50" t="str">
        <f t="shared" si="27"/>
        <v>B16.263</v>
      </c>
      <c r="C620" s="55"/>
      <c r="D620" s="66" t="s">
        <v>326</v>
      </c>
      <c r="E620" s="55" t="s">
        <v>164</v>
      </c>
      <c r="F620" s="90">
        <v>60</v>
      </c>
      <c r="G620" s="171"/>
      <c r="H620" s="90" t="str">
        <f t="shared" si="28"/>
        <v/>
      </c>
      <c r="I620" s="130"/>
      <c r="K620" s="2">
        <f>IF(E620="","",MAX($K$5:K619)+0.001)</f>
        <v>16.263000000000321</v>
      </c>
    </row>
    <row r="621" spans="2:11" ht="25" customHeight="1">
      <c r="B621" s="50" t="str">
        <f t="shared" si="27"/>
        <v/>
      </c>
      <c r="C621" s="55"/>
      <c r="D621" s="66"/>
      <c r="E621" s="55"/>
      <c r="F621" s="90"/>
      <c r="G621" s="90"/>
      <c r="H621" s="90" t="str">
        <f t="shared" si="28"/>
        <v/>
      </c>
      <c r="K621" s="2" t="str">
        <f>IF(E621="","",MAX($K$5:K620)+0.001)</f>
        <v/>
      </c>
    </row>
    <row r="622" spans="2:11" ht="25" customHeight="1">
      <c r="B622" s="50" t="str">
        <f t="shared" si="27"/>
        <v>B16.264</v>
      </c>
      <c r="C622" s="55" t="s">
        <v>646</v>
      </c>
      <c r="D622" s="87" t="s">
        <v>647</v>
      </c>
      <c r="E622" s="55" t="s">
        <v>164</v>
      </c>
      <c r="F622" s="90">
        <v>5</v>
      </c>
      <c r="G622" s="171"/>
      <c r="H622" s="90" t="str">
        <f t="shared" si="28"/>
        <v/>
      </c>
      <c r="I622" s="130"/>
      <c r="K622" s="2">
        <f>IF(E622="","",MAX($K$5:K621)+0.001)</f>
        <v>16.264000000000323</v>
      </c>
    </row>
    <row r="623" spans="2:11" ht="25" customHeight="1">
      <c r="B623" s="50" t="str">
        <f t="shared" si="27"/>
        <v/>
      </c>
      <c r="C623" s="55"/>
      <c r="D623" s="87"/>
      <c r="E623" s="55"/>
      <c r="F623" s="90"/>
      <c r="G623" s="90"/>
      <c r="H623" s="90" t="str">
        <f t="shared" si="28"/>
        <v/>
      </c>
      <c r="K623" s="2" t="str">
        <f>IF(E623="","",MAX($K$5:K622)+0.001)</f>
        <v/>
      </c>
    </row>
    <row r="624" spans="2:11" ht="25" customHeight="1">
      <c r="B624" s="50" t="str">
        <f t="shared" si="27"/>
        <v/>
      </c>
      <c r="C624" s="55" t="s">
        <v>386</v>
      </c>
      <c r="D624" s="87" t="s">
        <v>1027</v>
      </c>
      <c r="E624" s="55"/>
      <c r="F624" s="90"/>
      <c r="G624" s="90"/>
      <c r="H624" s="90" t="str">
        <f t="shared" si="28"/>
        <v/>
      </c>
      <c r="K624" s="2" t="str">
        <f>IF(E624="","",MAX($K$5:K623)+0.001)</f>
        <v/>
      </c>
    </row>
    <row r="625" spans="2:11" ht="25" customHeight="1">
      <c r="B625" s="50" t="str">
        <f t="shared" si="27"/>
        <v>B16.265</v>
      </c>
      <c r="C625" s="55"/>
      <c r="D625" s="66" t="s">
        <v>1028</v>
      </c>
      <c r="E625" s="55" t="s">
        <v>164</v>
      </c>
      <c r="F625" s="90">
        <v>5</v>
      </c>
      <c r="G625" s="171"/>
      <c r="H625" s="90" t="str">
        <f t="shared" si="28"/>
        <v/>
      </c>
      <c r="I625" s="130"/>
      <c r="K625" s="2">
        <f>IF(E625="","",MAX($K$5:K624)+0.001)</f>
        <v>16.265000000000324</v>
      </c>
    </row>
    <row r="626" spans="2:11" ht="25" customHeight="1">
      <c r="B626" s="50" t="str">
        <f t="shared" si="27"/>
        <v>B16.266</v>
      </c>
      <c r="C626" s="55"/>
      <c r="D626" s="66" t="s">
        <v>1030</v>
      </c>
      <c r="E626" s="55" t="s">
        <v>164</v>
      </c>
      <c r="F626" s="90">
        <v>5</v>
      </c>
      <c r="G626" s="171"/>
      <c r="H626" s="90" t="str">
        <f t="shared" si="28"/>
        <v/>
      </c>
      <c r="I626" s="130"/>
      <c r="K626" s="2">
        <f>IF(E626="","",MAX($K$5:K625)+0.001)</f>
        <v>16.266000000000325</v>
      </c>
    </row>
    <row r="627" spans="2:11" ht="25" customHeight="1">
      <c r="B627" s="368" t="s">
        <v>62</v>
      </c>
      <c r="C627" s="368"/>
      <c r="D627" s="368"/>
      <c r="E627" s="368"/>
      <c r="F627" s="368"/>
      <c r="G627" s="368"/>
      <c r="H627" s="95">
        <f>SUM(H585:H626)</f>
        <v>0</v>
      </c>
      <c r="I627" s="115"/>
      <c r="K627" s="2" t="str">
        <f>IF(E627="","",MAX($K$5:K626)+0.001)</f>
        <v/>
      </c>
    </row>
    <row r="628" spans="2:11" ht="25" customHeight="1">
      <c r="B628" s="45" t="s">
        <v>226</v>
      </c>
      <c r="C628" s="45" t="s">
        <v>2</v>
      </c>
      <c r="D628" s="45" t="s">
        <v>3</v>
      </c>
      <c r="E628" s="46" t="s">
        <v>4</v>
      </c>
      <c r="F628" s="95" t="s">
        <v>5</v>
      </c>
      <c r="G628" s="47" t="s">
        <v>6</v>
      </c>
      <c r="H628" s="47" t="s">
        <v>7</v>
      </c>
      <c r="I628" s="49"/>
      <c r="K628" s="2"/>
    </row>
    <row r="629" spans="2:11" ht="25" customHeight="1">
      <c r="B629" s="368" t="s">
        <v>64</v>
      </c>
      <c r="C629" s="368"/>
      <c r="D629" s="368"/>
      <c r="E629" s="368"/>
      <c r="F629" s="368"/>
      <c r="G629" s="368"/>
      <c r="H629" s="47">
        <f>H627</f>
        <v>0</v>
      </c>
      <c r="I629" s="116"/>
      <c r="K629" s="2" t="str">
        <f>IF(E629="","",MAX($K$5:K628)+0.001)</f>
        <v/>
      </c>
    </row>
    <row r="630" spans="2:11" ht="25" customHeight="1">
      <c r="B630" s="50" t="str">
        <f t="shared" ref="B630:B667" si="29">IF(K630="","","B"&amp;TEXT(ROUND(K630,3),"0.000"))</f>
        <v/>
      </c>
      <c r="C630" s="98"/>
      <c r="D630" s="87" t="s">
        <v>943</v>
      </c>
      <c r="E630" s="55"/>
      <c r="F630" s="90"/>
      <c r="G630" s="90"/>
      <c r="H630" s="90" t="str">
        <f t="shared" ref="H630:H670" si="30">IF($F630="-","Rate Only",IF($G630="","",ROUNDUP($F630*$G630,2)))</f>
        <v/>
      </c>
      <c r="K630" s="2" t="str">
        <f>IF(E630="","",MAX($K$5:K629)+0.001)</f>
        <v/>
      </c>
    </row>
    <row r="631" spans="2:11" ht="30">
      <c r="B631" s="50" t="str">
        <f t="shared" si="29"/>
        <v/>
      </c>
      <c r="C631" s="98" t="s">
        <v>928</v>
      </c>
      <c r="D631" s="87" t="s">
        <v>317</v>
      </c>
      <c r="E631" s="55"/>
      <c r="F631" s="90"/>
      <c r="G631" s="90"/>
      <c r="H631" s="90" t="str">
        <f t="shared" si="30"/>
        <v/>
      </c>
      <c r="K631" s="2" t="str">
        <f>IF(E631="","",MAX($K$5:K630)+0.001)</f>
        <v/>
      </c>
    </row>
    <row r="632" spans="2:11" ht="25" customHeight="1">
      <c r="B632" s="50" t="str">
        <f t="shared" si="29"/>
        <v/>
      </c>
      <c r="C632" s="55" t="s">
        <v>183</v>
      </c>
      <c r="D632" s="87" t="s">
        <v>643</v>
      </c>
      <c r="E632" s="55"/>
      <c r="F632" s="90"/>
      <c r="G632" s="90"/>
      <c r="H632" s="90" t="str">
        <f t="shared" si="30"/>
        <v/>
      </c>
      <c r="K632" s="2" t="str">
        <f>IF(E632="","",MAX($K$5:K631)+0.001)</f>
        <v/>
      </c>
    </row>
    <row r="633" spans="2:11" ht="25" customHeight="1">
      <c r="B633" s="50" t="str">
        <f t="shared" si="29"/>
        <v>B16.267</v>
      </c>
      <c r="C633" s="55"/>
      <c r="D633" s="66" t="s">
        <v>319</v>
      </c>
      <c r="E633" s="55" t="s">
        <v>164</v>
      </c>
      <c r="F633" s="90">
        <v>150</v>
      </c>
      <c r="G633" s="171"/>
      <c r="H633" s="90" t="str">
        <f t="shared" si="30"/>
        <v/>
      </c>
      <c r="I633" s="130"/>
      <c r="K633" s="2">
        <f>IF(E633="","",MAX($K$5:K632)+0.001)</f>
        <v>16.267000000000326</v>
      </c>
    </row>
    <row r="634" spans="2:11" ht="25" customHeight="1">
      <c r="B634" s="50" t="str">
        <f t="shared" si="29"/>
        <v>B16.268</v>
      </c>
      <c r="C634" s="55"/>
      <c r="D634" s="66" t="s">
        <v>320</v>
      </c>
      <c r="E634" s="55" t="s">
        <v>164</v>
      </c>
      <c r="F634" s="90">
        <v>100</v>
      </c>
      <c r="G634" s="171"/>
      <c r="H634" s="90" t="str">
        <f t="shared" si="30"/>
        <v/>
      </c>
      <c r="I634" s="130"/>
      <c r="K634" s="2">
        <f>IF(E634="","",MAX($K$5:K633)+0.001)</f>
        <v>16.268000000000328</v>
      </c>
    </row>
    <row r="635" spans="2:11" ht="25" customHeight="1">
      <c r="B635" s="50" t="str">
        <f t="shared" si="29"/>
        <v/>
      </c>
      <c r="C635" s="55"/>
      <c r="D635" s="66"/>
      <c r="E635" s="55"/>
      <c r="F635" s="90"/>
      <c r="G635" s="90"/>
      <c r="H635" s="90" t="str">
        <f t="shared" si="30"/>
        <v/>
      </c>
      <c r="K635" s="2" t="str">
        <f>IF(E635="","",MAX($K$5:K634)+0.001)</f>
        <v/>
      </c>
    </row>
    <row r="636" spans="2:11" ht="25" customHeight="1">
      <c r="B636" s="50" t="str">
        <f t="shared" si="29"/>
        <v/>
      </c>
      <c r="C636" s="55" t="s">
        <v>190</v>
      </c>
      <c r="D636" s="87" t="s">
        <v>321</v>
      </c>
      <c r="E636" s="55"/>
      <c r="F636" s="90"/>
      <c r="G636" s="90"/>
      <c r="H636" s="90" t="str">
        <f t="shared" si="30"/>
        <v/>
      </c>
      <c r="K636" s="2" t="str">
        <f>IF(E636="","",MAX($K$5:K635)+0.001)</f>
        <v/>
      </c>
    </row>
    <row r="637" spans="2:11" ht="25" customHeight="1">
      <c r="B637" s="50" t="str">
        <f t="shared" si="29"/>
        <v/>
      </c>
      <c r="C637" s="55" t="s">
        <v>644</v>
      </c>
      <c r="D637" s="66" t="s">
        <v>322</v>
      </c>
      <c r="E637" s="55"/>
      <c r="F637" s="90"/>
      <c r="G637" s="90"/>
      <c r="H637" s="90" t="str">
        <f t="shared" si="30"/>
        <v/>
      </c>
      <c r="K637" s="2" t="str">
        <f>IF(E637="","",MAX($K$5:K636)+0.001)</f>
        <v/>
      </c>
    </row>
    <row r="638" spans="2:11" ht="25" customHeight="1">
      <c r="B638" s="50" t="str">
        <f t="shared" si="29"/>
        <v>B16.269</v>
      </c>
      <c r="C638" s="55"/>
      <c r="D638" s="66" t="s">
        <v>323</v>
      </c>
      <c r="E638" s="55" t="s">
        <v>164</v>
      </c>
      <c r="F638" s="90">
        <v>110</v>
      </c>
      <c r="G638" s="171"/>
      <c r="H638" s="90" t="str">
        <f t="shared" si="30"/>
        <v/>
      </c>
      <c r="I638" s="130"/>
      <c r="K638" s="2">
        <f>IF(E638="","",MAX($K$5:K637)+0.001)</f>
        <v>16.269000000000329</v>
      </c>
    </row>
    <row r="639" spans="2:11" ht="25" customHeight="1">
      <c r="B639" s="50" t="str">
        <f t="shared" si="29"/>
        <v>B16.270</v>
      </c>
      <c r="C639" s="55"/>
      <c r="D639" s="66" t="s">
        <v>324</v>
      </c>
      <c r="E639" s="55" t="s">
        <v>164</v>
      </c>
      <c r="F639" s="90">
        <v>100</v>
      </c>
      <c r="G639" s="171"/>
      <c r="H639" s="90" t="str">
        <f t="shared" si="30"/>
        <v/>
      </c>
      <c r="I639" s="130"/>
      <c r="K639" s="2">
        <f>IF(E639="","",MAX($K$5:K638)+0.001)</f>
        <v>16.27000000000033</v>
      </c>
    </row>
    <row r="640" spans="2:11" ht="25" customHeight="1">
      <c r="B640" s="50" t="str">
        <f t="shared" si="29"/>
        <v/>
      </c>
      <c r="C640" s="55"/>
      <c r="D640" s="66"/>
      <c r="E640" s="55"/>
      <c r="F640" s="90"/>
      <c r="G640" s="90"/>
      <c r="H640" s="90" t="str">
        <f t="shared" si="30"/>
        <v/>
      </c>
      <c r="K640" s="2" t="str">
        <f>IF(E640="","",MAX($K$5:K639)+0.001)</f>
        <v/>
      </c>
    </row>
    <row r="641" spans="2:11" ht="25" customHeight="1">
      <c r="B641" s="50" t="str">
        <f t="shared" si="29"/>
        <v/>
      </c>
      <c r="C641" s="55" t="s">
        <v>645</v>
      </c>
      <c r="D641" s="66" t="s">
        <v>325</v>
      </c>
      <c r="E641" s="55"/>
      <c r="F641" s="90"/>
      <c r="G641" s="90"/>
      <c r="H641" s="90" t="str">
        <f t="shared" si="30"/>
        <v/>
      </c>
      <c r="K641" s="2" t="str">
        <f>IF(E641="","",MAX($K$5:K640)+0.001)</f>
        <v/>
      </c>
    </row>
    <row r="642" spans="2:11" ht="25" customHeight="1">
      <c r="B642" s="50" t="str">
        <f t="shared" si="29"/>
        <v>B16.271</v>
      </c>
      <c r="C642" s="55"/>
      <c r="D642" s="66" t="s">
        <v>323</v>
      </c>
      <c r="E642" s="55" t="s">
        <v>164</v>
      </c>
      <c r="F642" s="90">
        <v>110</v>
      </c>
      <c r="G642" s="171"/>
      <c r="H642" s="90" t="str">
        <f t="shared" si="30"/>
        <v/>
      </c>
      <c r="I642" s="130"/>
      <c r="K642" s="2">
        <f>IF(E642="","",MAX($K$5:K641)+0.001)</f>
        <v>16.271000000000331</v>
      </c>
    </row>
    <row r="643" spans="2:11" ht="25" customHeight="1">
      <c r="B643" s="50" t="str">
        <f t="shared" si="29"/>
        <v>B16.272</v>
      </c>
      <c r="C643" s="55"/>
      <c r="D643" s="66" t="s">
        <v>326</v>
      </c>
      <c r="E643" s="55" t="s">
        <v>164</v>
      </c>
      <c r="F643" s="90">
        <v>40</v>
      </c>
      <c r="G643" s="171"/>
      <c r="H643" s="90" t="str">
        <f t="shared" si="30"/>
        <v/>
      </c>
      <c r="I643" s="130"/>
      <c r="K643" s="2">
        <f>IF(E643="","",MAX($K$5:K642)+0.001)</f>
        <v>16.272000000000332</v>
      </c>
    </row>
    <row r="644" spans="2:11" ht="25" customHeight="1">
      <c r="B644" s="50" t="str">
        <f t="shared" si="29"/>
        <v/>
      </c>
      <c r="C644" s="55"/>
      <c r="D644" s="66"/>
      <c r="E644" s="55"/>
      <c r="F644" s="90"/>
      <c r="G644" s="171"/>
      <c r="H644" s="90" t="str">
        <f t="shared" si="30"/>
        <v/>
      </c>
      <c r="K644" s="2" t="str">
        <f>IF(E644="","",MAX($K$5:K643)+0.001)</f>
        <v/>
      </c>
    </row>
    <row r="645" spans="2:11" ht="25" customHeight="1">
      <c r="B645" s="50" t="str">
        <f t="shared" si="29"/>
        <v>B16.273</v>
      </c>
      <c r="C645" s="55" t="s">
        <v>646</v>
      </c>
      <c r="D645" s="87" t="s">
        <v>647</v>
      </c>
      <c r="E645" s="55" t="s">
        <v>164</v>
      </c>
      <c r="F645" s="90">
        <v>10</v>
      </c>
      <c r="G645" s="171"/>
      <c r="H645" s="90" t="str">
        <f t="shared" si="30"/>
        <v/>
      </c>
      <c r="I645" s="130"/>
      <c r="K645" s="2">
        <f>IF(E645="","",MAX($K$5:K644)+0.001)</f>
        <v>16.273000000000334</v>
      </c>
    </row>
    <row r="646" spans="2:11" ht="25" customHeight="1">
      <c r="B646" s="50"/>
      <c r="C646" s="55"/>
      <c r="D646" s="87"/>
      <c r="E646" s="55"/>
      <c r="F646" s="90"/>
      <c r="G646" s="90"/>
      <c r="H646" s="90" t="str">
        <f t="shared" si="30"/>
        <v/>
      </c>
      <c r="K646" s="2" t="str">
        <f>IF(E646="","",MAX($K$5:K645)+0.001)</f>
        <v/>
      </c>
    </row>
    <row r="647" spans="2:11" ht="25" customHeight="1">
      <c r="B647" s="50" t="str">
        <f t="shared" si="29"/>
        <v/>
      </c>
      <c r="C647" s="55" t="s">
        <v>386</v>
      </c>
      <c r="D647" s="87" t="s">
        <v>1027</v>
      </c>
      <c r="E647" s="55"/>
      <c r="F647" s="90"/>
      <c r="G647" s="90"/>
      <c r="H647" s="90" t="str">
        <f t="shared" si="30"/>
        <v/>
      </c>
      <c r="K647" s="2" t="str">
        <f>IF(E647="","",MAX($K$5:K646)+0.001)</f>
        <v/>
      </c>
    </row>
    <row r="648" spans="2:11" ht="25" customHeight="1">
      <c r="B648" s="50" t="str">
        <f t="shared" si="29"/>
        <v>B16.274</v>
      </c>
      <c r="C648" s="55"/>
      <c r="D648" s="66" t="s">
        <v>1031</v>
      </c>
      <c r="E648" s="55" t="s">
        <v>164</v>
      </c>
      <c r="F648" s="90">
        <v>5</v>
      </c>
      <c r="G648" s="171"/>
      <c r="H648" s="90" t="str">
        <f t="shared" si="30"/>
        <v/>
      </c>
      <c r="I648" s="130"/>
      <c r="K648" s="2">
        <f>IF(E648="","",MAX($K$5:K647)+0.001)</f>
        <v>16.274000000000335</v>
      </c>
    </row>
    <row r="649" spans="2:11" ht="25" customHeight="1">
      <c r="B649" s="50" t="str">
        <f t="shared" si="29"/>
        <v>B16.275</v>
      </c>
      <c r="C649" s="55"/>
      <c r="D649" s="66" t="s">
        <v>1032</v>
      </c>
      <c r="E649" s="55" t="s">
        <v>164</v>
      </c>
      <c r="F649" s="90">
        <v>20</v>
      </c>
      <c r="G649" s="171"/>
      <c r="H649" s="90" t="str">
        <f t="shared" si="30"/>
        <v/>
      </c>
      <c r="I649" s="130"/>
      <c r="K649" s="2">
        <f>IF(E649="","",MAX($K$5:K648)+0.001)</f>
        <v>16.275000000000336</v>
      </c>
    </row>
    <row r="650" spans="2:11" ht="25" customHeight="1">
      <c r="B650" s="50" t="str">
        <f t="shared" si="29"/>
        <v>B16.276</v>
      </c>
      <c r="C650" s="55"/>
      <c r="D650" s="66" t="s">
        <v>1033</v>
      </c>
      <c r="E650" s="55" t="s">
        <v>164</v>
      </c>
      <c r="F650" s="90">
        <v>30</v>
      </c>
      <c r="G650" s="171"/>
      <c r="H650" s="90" t="str">
        <f t="shared" si="30"/>
        <v/>
      </c>
      <c r="I650" s="130"/>
      <c r="K650" s="2">
        <f>IF(E650="","",MAX($K$5:K649)+0.001)</f>
        <v>16.276000000000337</v>
      </c>
    </row>
    <row r="651" spans="2:11" ht="25" customHeight="1">
      <c r="B651" s="50" t="str">
        <f t="shared" si="29"/>
        <v/>
      </c>
      <c r="C651" s="55"/>
      <c r="D651" s="66"/>
      <c r="E651" s="55"/>
      <c r="F651" s="90"/>
      <c r="G651" s="90"/>
      <c r="H651" s="90" t="str">
        <f t="shared" si="30"/>
        <v/>
      </c>
      <c r="K651" s="2" t="str">
        <f>IF(E651="","",MAX($K$5:K650)+0.001)</f>
        <v/>
      </c>
    </row>
    <row r="652" spans="2:11" ht="25" customHeight="1">
      <c r="B652" s="50" t="str">
        <f t="shared" si="29"/>
        <v/>
      </c>
      <c r="C652" s="98"/>
      <c r="D652" s="87" t="s">
        <v>944</v>
      </c>
      <c r="E652" s="55"/>
      <c r="F652" s="90"/>
      <c r="G652" s="90"/>
      <c r="H652" s="90" t="str">
        <f t="shared" si="30"/>
        <v/>
      </c>
      <c r="K652" s="2" t="str">
        <f>IF(E652="","",MAX($K$5:K651)+0.001)</f>
        <v/>
      </c>
    </row>
    <row r="653" spans="2:11" ht="30">
      <c r="B653" s="50" t="str">
        <f t="shared" si="29"/>
        <v/>
      </c>
      <c r="C653" s="98" t="s">
        <v>928</v>
      </c>
      <c r="D653" s="87" t="s">
        <v>317</v>
      </c>
      <c r="E653" s="55"/>
      <c r="F653" s="90"/>
      <c r="G653" s="90"/>
      <c r="H653" s="90" t="str">
        <f t="shared" si="30"/>
        <v/>
      </c>
      <c r="K653" s="2" t="str">
        <f>IF(E653="","",MAX($K$5:K652)+0.001)</f>
        <v/>
      </c>
    </row>
    <row r="654" spans="2:11" ht="25" customHeight="1">
      <c r="B654" s="50" t="str">
        <f t="shared" si="29"/>
        <v/>
      </c>
      <c r="C654" s="55" t="s">
        <v>183</v>
      </c>
      <c r="D654" s="87" t="s">
        <v>643</v>
      </c>
      <c r="E654" s="55"/>
      <c r="F654" s="90"/>
      <c r="G654" s="90"/>
      <c r="H654" s="90" t="str">
        <f t="shared" si="30"/>
        <v/>
      </c>
      <c r="K654" s="2" t="str">
        <f>IF(E654="","",MAX($K$5:K653)+0.001)</f>
        <v/>
      </c>
    </row>
    <row r="655" spans="2:11" ht="25" customHeight="1">
      <c r="B655" s="50" t="str">
        <f t="shared" si="29"/>
        <v>B16.277</v>
      </c>
      <c r="C655" s="55"/>
      <c r="D655" s="66" t="s">
        <v>319</v>
      </c>
      <c r="E655" s="55" t="s">
        <v>164</v>
      </c>
      <c r="F655" s="90">
        <v>25</v>
      </c>
      <c r="G655" s="171"/>
      <c r="H655" s="90" t="str">
        <f t="shared" si="30"/>
        <v/>
      </c>
      <c r="I655" s="130"/>
      <c r="K655" s="2">
        <f>IF(E655="","",MAX($K$5:K654)+0.001)</f>
        <v>16.277000000000339</v>
      </c>
    </row>
    <row r="656" spans="2:11" ht="25" customHeight="1">
      <c r="B656" s="50" t="str">
        <f t="shared" si="29"/>
        <v>B16.278</v>
      </c>
      <c r="C656" s="55"/>
      <c r="D656" s="66" t="s">
        <v>320</v>
      </c>
      <c r="E656" s="55" t="s">
        <v>164</v>
      </c>
      <c r="F656" s="90">
        <v>16</v>
      </c>
      <c r="G656" s="171"/>
      <c r="H656" s="90" t="str">
        <f t="shared" si="30"/>
        <v/>
      </c>
      <c r="I656" s="130"/>
      <c r="K656" s="2">
        <f>IF(E656="","",MAX($K$5:K655)+0.001)</f>
        <v>16.27800000000034</v>
      </c>
    </row>
    <row r="657" spans="2:11" ht="25" customHeight="1">
      <c r="B657" s="50" t="str">
        <f t="shared" si="29"/>
        <v/>
      </c>
      <c r="C657" s="55"/>
      <c r="D657" s="66"/>
      <c r="E657" s="55"/>
      <c r="F657" s="90"/>
      <c r="G657" s="90"/>
      <c r="H657" s="90" t="str">
        <f t="shared" si="30"/>
        <v/>
      </c>
      <c r="K657" s="2" t="str">
        <f>IF(E657="","",MAX($K$5:K656)+0.001)</f>
        <v/>
      </c>
    </row>
    <row r="658" spans="2:11" ht="25" customHeight="1">
      <c r="B658" s="50" t="str">
        <f t="shared" si="29"/>
        <v/>
      </c>
      <c r="C658" s="55" t="s">
        <v>190</v>
      </c>
      <c r="D658" s="87" t="s">
        <v>321</v>
      </c>
      <c r="E658" s="55"/>
      <c r="F658" s="90"/>
      <c r="G658" s="90"/>
      <c r="H658" s="90" t="str">
        <f t="shared" si="30"/>
        <v/>
      </c>
      <c r="K658" s="2" t="str">
        <f>IF(E658="","",MAX($K$5:K657)+0.001)</f>
        <v/>
      </c>
    </row>
    <row r="659" spans="2:11" ht="25" customHeight="1">
      <c r="B659" s="50" t="str">
        <f t="shared" si="29"/>
        <v/>
      </c>
      <c r="C659" s="55" t="s">
        <v>644</v>
      </c>
      <c r="D659" s="66" t="s">
        <v>322</v>
      </c>
      <c r="E659" s="55"/>
      <c r="F659" s="90"/>
      <c r="G659" s="90"/>
      <c r="H659" s="90" t="str">
        <f t="shared" si="30"/>
        <v/>
      </c>
      <c r="K659" s="2" t="str">
        <f>IF(E659="","",MAX($K$5:K658)+0.001)</f>
        <v/>
      </c>
    </row>
    <row r="660" spans="2:11" ht="25" customHeight="1">
      <c r="B660" s="50" t="str">
        <f t="shared" si="29"/>
        <v>B16.279</v>
      </c>
      <c r="C660" s="55"/>
      <c r="D660" s="66" t="s">
        <v>323</v>
      </c>
      <c r="E660" s="55" t="s">
        <v>164</v>
      </c>
      <c r="F660" s="90">
        <v>20</v>
      </c>
      <c r="G660" s="171"/>
      <c r="H660" s="90" t="str">
        <f t="shared" si="30"/>
        <v/>
      </c>
      <c r="I660" s="130"/>
      <c r="K660" s="2">
        <f>IF(E660="","",MAX($K$5:K659)+0.001)</f>
        <v>16.279000000000341</v>
      </c>
    </row>
    <row r="661" spans="2:11" ht="25" customHeight="1">
      <c r="B661" s="50" t="str">
        <f t="shared" si="29"/>
        <v>B16.280</v>
      </c>
      <c r="C661" s="55"/>
      <c r="D661" s="66" t="s">
        <v>324</v>
      </c>
      <c r="E661" s="55" t="s">
        <v>164</v>
      </c>
      <c r="F661" s="90">
        <v>16</v>
      </c>
      <c r="G661" s="171"/>
      <c r="H661" s="90" t="str">
        <f t="shared" si="30"/>
        <v/>
      </c>
      <c r="I661" s="130"/>
      <c r="K661" s="2">
        <f>IF(E661="","",MAX($K$5:K660)+0.001)</f>
        <v>16.280000000000342</v>
      </c>
    </row>
    <row r="662" spans="2:11" ht="25" customHeight="1">
      <c r="B662" s="50" t="str">
        <f t="shared" si="29"/>
        <v/>
      </c>
      <c r="C662" s="55"/>
      <c r="D662" s="66"/>
      <c r="E662" s="55"/>
      <c r="F662" s="90"/>
      <c r="G662" s="90"/>
      <c r="H662" s="90" t="str">
        <f t="shared" si="30"/>
        <v/>
      </c>
      <c r="K662" s="2" t="str">
        <f>IF(E662="","",MAX($K$5:K661)+0.001)</f>
        <v/>
      </c>
    </row>
    <row r="663" spans="2:11" ht="25" customHeight="1">
      <c r="B663" s="50" t="str">
        <f t="shared" si="29"/>
        <v/>
      </c>
      <c r="C663" s="55" t="s">
        <v>645</v>
      </c>
      <c r="D663" s="66" t="s">
        <v>325</v>
      </c>
      <c r="E663" s="55"/>
      <c r="F663" s="90"/>
      <c r="G663" s="90"/>
      <c r="H663" s="90" t="str">
        <f t="shared" si="30"/>
        <v/>
      </c>
      <c r="K663" s="2" t="str">
        <f>IF(E663="","",MAX($K$5:K662)+0.001)</f>
        <v/>
      </c>
    </row>
    <row r="664" spans="2:11" ht="25" customHeight="1">
      <c r="B664" s="50" t="str">
        <f t="shared" si="29"/>
        <v>B16.281</v>
      </c>
      <c r="C664" s="55"/>
      <c r="D664" s="66" t="s">
        <v>323</v>
      </c>
      <c r="E664" s="55" t="s">
        <v>164</v>
      </c>
      <c r="F664" s="90">
        <v>20</v>
      </c>
      <c r="G664" s="171"/>
      <c r="H664" s="90" t="str">
        <f t="shared" si="30"/>
        <v/>
      </c>
      <c r="I664" s="130"/>
      <c r="K664" s="2">
        <f>IF(E664="","",MAX($K$5:K663)+0.001)</f>
        <v>16.281000000000343</v>
      </c>
    </row>
    <row r="665" spans="2:11" ht="25" customHeight="1">
      <c r="B665" s="50" t="str">
        <f t="shared" si="29"/>
        <v>B16.282</v>
      </c>
      <c r="C665" s="55"/>
      <c r="D665" s="66" t="s">
        <v>326</v>
      </c>
      <c r="E665" s="55" t="s">
        <v>164</v>
      </c>
      <c r="F665" s="90">
        <v>8</v>
      </c>
      <c r="G665" s="171"/>
      <c r="H665" s="90" t="str">
        <f t="shared" si="30"/>
        <v/>
      </c>
      <c r="I665" s="130"/>
      <c r="K665" s="2">
        <f>IF(E665="","",MAX($K$5:K664)+0.001)</f>
        <v>16.282000000000345</v>
      </c>
    </row>
    <row r="666" spans="2:11" ht="25" customHeight="1">
      <c r="B666" s="50" t="str">
        <f t="shared" si="29"/>
        <v/>
      </c>
      <c r="C666" s="55"/>
      <c r="D666" s="66"/>
      <c r="E666" s="55"/>
      <c r="F666" s="90"/>
      <c r="G666" s="90"/>
      <c r="H666" s="90" t="str">
        <f t="shared" si="30"/>
        <v/>
      </c>
      <c r="K666" s="2" t="str">
        <f>IF(E666="","",MAX($K$5:K665)+0.001)</f>
        <v/>
      </c>
    </row>
    <row r="667" spans="2:11" ht="25" customHeight="1">
      <c r="B667" s="50" t="str">
        <f t="shared" si="29"/>
        <v>B16.283</v>
      </c>
      <c r="C667" s="55" t="s">
        <v>646</v>
      </c>
      <c r="D667" s="87" t="s">
        <v>647</v>
      </c>
      <c r="E667" s="55" t="s">
        <v>164</v>
      </c>
      <c r="F667" s="90">
        <v>3</v>
      </c>
      <c r="G667" s="171"/>
      <c r="H667" s="90" t="str">
        <f t="shared" si="30"/>
        <v/>
      </c>
      <c r="I667" s="130"/>
      <c r="K667" s="2">
        <f>IF(E667="","",MAX($K$5:K666)+0.001)</f>
        <v>16.283000000000346</v>
      </c>
    </row>
    <row r="668" spans="2:11" ht="25" customHeight="1">
      <c r="B668" s="50"/>
      <c r="C668" s="55"/>
      <c r="D668" s="87"/>
      <c r="E668" s="55"/>
      <c r="F668" s="90"/>
      <c r="G668" s="171"/>
      <c r="H668" s="90" t="str">
        <f t="shared" si="30"/>
        <v/>
      </c>
      <c r="I668" s="130"/>
      <c r="K668" s="2" t="str">
        <f>IF(E668="","",MAX($K$5:K667)+0.001)</f>
        <v/>
      </c>
    </row>
    <row r="669" spans="2:11" ht="25" customHeight="1">
      <c r="B669" s="50" t="str">
        <f>IF(K669="","","B"&amp;TEXT(ROUND(K669,3),"0.000"))</f>
        <v/>
      </c>
      <c r="C669" s="55" t="s">
        <v>386</v>
      </c>
      <c r="D669" s="87" t="s">
        <v>1027</v>
      </c>
      <c r="E669" s="55"/>
      <c r="F669" s="90"/>
      <c r="G669" s="90"/>
      <c r="H669" s="90" t="str">
        <f t="shared" si="30"/>
        <v/>
      </c>
      <c r="K669" s="2" t="str">
        <f>IF(E669="","",MAX($K$5:K668)+0.001)</f>
        <v/>
      </c>
    </row>
    <row r="670" spans="2:11" ht="25" customHeight="1">
      <c r="B670" s="50" t="str">
        <f>IF(K670="","","B"&amp;TEXT(ROUND(K670,3),"0.000"))</f>
        <v>B16.284</v>
      </c>
      <c r="C670" s="55"/>
      <c r="D670" s="66" t="s">
        <v>1034</v>
      </c>
      <c r="E670" s="55" t="s">
        <v>164</v>
      </c>
      <c r="F670" s="90">
        <v>3</v>
      </c>
      <c r="G670" s="171"/>
      <c r="H670" s="90" t="str">
        <f t="shared" si="30"/>
        <v/>
      </c>
      <c r="I670" s="130"/>
      <c r="K670" s="2">
        <f>IF(E670="","",MAX($K$5:K669)+0.001)</f>
        <v>16.284000000000347</v>
      </c>
    </row>
    <row r="671" spans="2:11" ht="25" customHeight="1">
      <c r="B671" s="368" t="s">
        <v>62</v>
      </c>
      <c r="C671" s="368"/>
      <c r="D671" s="368"/>
      <c r="E671" s="368"/>
      <c r="F671" s="368"/>
      <c r="G671" s="368"/>
      <c r="H671" s="95">
        <f>SUM(H629:H670)</f>
        <v>0</v>
      </c>
      <c r="I671" s="115"/>
      <c r="K671" s="2" t="str">
        <f>IF(E671="","",MAX($K$5:K670)+0.001)</f>
        <v/>
      </c>
    </row>
    <row r="672" spans="2:11" ht="25" customHeight="1">
      <c r="B672" s="45" t="s">
        <v>226</v>
      </c>
      <c r="C672" s="45" t="s">
        <v>2</v>
      </c>
      <c r="D672" s="45" t="s">
        <v>3</v>
      </c>
      <c r="E672" s="46" t="s">
        <v>4</v>
      </c>
      <c r="F672" s="95" t="s">
        <v>5</v>
      </c>
      <c r="G672" s="47" t="s">
        <v>6</v>
      </c>
      <c r="H672" s="47" t="s">
        <v>7</v>
      </c>
      <c r="I672" s="49"/>
      <c r="K672" s="2"/>
    </row>
    <row r="673" spans="2:11" ht="25" customHeight="1">
      <c r="B673" s="368" t="s">
        <v>64</v>
      </c>
      <c r="C673" s="368"/>
      <c r="D673" s="368"/>
      <c r="E673" s="368"/>
      <c r="F673" s="368"/>
      <c r="G673" s="368"/>
      <c r="H673" s="47">
        <f>H671</f>
        <v>0</v>
      </c>
      <c r="I673" s="116"/>
      <c r="K673" s="2" t="str">
        <f>IF(E673="","",MAX($K$5:K672)+0.001)</f>
        <v/>
      </c>
    </row>
    <row r="674" spans="2:11" ht="25" customHeight="1">
      <c r="B674" s="50" t="str">
        <f t="shared" ref="B674:B704" si="31">IF(K674="","","B"&amp;TEXT(ROUND(K674,3),"0.000"))</f>
        <v/>
      </c>
      <c r="C674" s="98"/>
      <c r="D674" s="87" t="s">
        <v>295</v>
      </c>
      <c r="E674" s="55"/>
      <c r="F674" s="90"/>
      <c r="G674" s="90"/>
      <c r="H674" s="90" t="str">
        <f t="shared" ref="H674:H714" si="32">IF($F674="-","Rate Only",IF($G674="","",ROUNDUP($F674*$G674,2)))</f>
        <v/>
      </c>
      <c r="K674" s="2" t="str">
        <f>IF(E674="","",MAX($K$5:K673)+0.001)</f>
        <v/>
      </c>
    </row>
    <row r="675" spans="2:11" ht="30">
      <c r="B675" s="50" t="str">
        <f t="shared" si="31"/>
        <v/>
      </c>
      <c r="C675" s="98" t="s">
        <v>928</v>
      </c>
      <c r="D675" s="87" t="s">
        <v>317</v>
      </c>
      <c r="E675" s="55"/>
      <c r="F675" s="90"/>
      <c r="G675" s="90"/>
      <c r="H675" s="90" t="str">
        <f t="shared" si="32"/>
        <v/>
      </c>
      <c r="K675" s="2" t="str">
        <f>IF(E675="","",MAX($K$5:K674)+0.001)</f>
        <v/>
      </c>
    </row>
    <row r="676" spans="2:11" ht="25" customHeight="1">
      <c r="B676" s="50" t="str">
        <f t="shared" si="31"/>
        <v/>
      </c>
      <c r="C676" s="55" t="s">
        <v>183</v>
      </c>
      <c r="D676" s="87" t="s">
        <v>643</v>
      </c>
      <c r="E676" s="55"/>
      <c r="F676" s="90"/>
      <c r="G676" s="90"/>
      <c r="H676" s="90" t="str">
        <f t="shared" si="32"/>
        <v/>
      </c>
      <c r="K676" s="2" t="str">
        <f>IF(E676="","",MAX($K$5:K675)+0.001)</f>
        <v/>
      </c>
    </row>
    <row r="677" spans="2:11" ht="25" customHeight="1">
      <c r="B677" s="50" t="str">
        <f t="shared" si="31"/>
        <v>B16.285</v>
      </c>
      <c r="C677" s="55"/>
      <c r="D677" s="66" t="s">
        <v>319</v>
      </c>
      <c r="E677" s="55" t="s">
        <v>164</v>
      </c>
      <c r="F677" s="90">
        <v>380</v>
      </c>
      <c r="G677" s="171"/>
      <c r="H677" s="90" t="str">
        <f t="shared" si="32"/>
        <v/>
      </c>
      <c r="I677" s="130"/>
      <c r="K677" s="2">
        <f>IF(E677="","",MAX($K$5:K676)+0.001)</f>
        <v>16.285000000000348</v>
      </c>
    </row>
    <row r="678" spans="2:11" ht="25" customHeight="1">
      <c r="B678" s="50" t="str">
        <f t="shared" si="31"/>
        <v>B16.286</v>
      </c>
      <c r="C678" s="55"/>
      <c r="D678" s="66" t="s">
        <v>320</v>
      </c>
      <c r="E678" s="55" t="s">
        <v>164</v>
      </c>
      <c r="F678" s="90">
        <v>120</v>
      </c>
      <c r="G678" s="171"/>
      <c r="H678" s="90" t="str">
        <f t="shared" si="32"/>
        <v/>
      </c>
      <c r="I678" s="130"/>
      <c r="K678" s="2">
        <f>IF(E678="","",MAX($K$5:K677)+0.001)</f>
        <v>16.28600000000035</v>
      </c>
    </row>
    <row r="679" spans="2:11" ht="25" customHeight="1">
      <c r="B679" s="50" t="str">
        <f t="shared" si="31"/>
        <v/>
      </c>
      <c r="C679" s="55"/>
      <c r="D679" s="66"/>
      <c r="E679" s="55"/>
      <c r="F679" s="90"/>
      <c r="G679" s="90"/>
      <c r="H679" s="90" t="str">
        <f t="shared" si="32"/>
        <v/>
      </c>
      <c r="K679" s="2" t="str">
        <f>IF(E679="","",MAX($K$5:K678)+0.001)</f>
        <v/>
      </c>
    </row>
    <row r="680" spans="2:11" ht="25" customHeight="1">
      <c r="B680" s="50" t="str">
        <f t="shared" si="31"/>
        <v/>
      </c>
      <c r="C680" s="55" t="s">
        <v>190</v>
      </c>
      <c r="D680" s="87" t="s">
        <v>321</v>
      </c>
      <c r="E680" s="55"/>
      <c r="F680" s="90"/>
      <c r="G680" s="90"/>
      <c r="H680" s="90" t="str">
        <f t="shared" si="32"/>
        <v/>
      </c>
      <c r="K680" s="2" t="str">
        <f>IF(E680="","",MAX($K$5:K679)+0.001)</f>
        <v/>
      </c>
    </row>
    <row r="681" spans="2:11" ht="25" customHeight="1">
      <c r="B681" s="50" t="str">
        <f t="shared" si="31"/>
        <v/>
      </c>
      <c r="C681" s="55" t="s">
        <v>644</v>
      </c>
      <c r="D681" s="66" t="s">
        <v>322</v>
      </c>
      <c r="E681" s="55"/>
      <c r="F681" s="90"/>
      <c r="G681" s="90"/>
      <c r="H681" s="90" t="str">
        <f t="shared" si="32"/>
        <v/>
      </c>
      <c r="K681" s="2" t="str">
        <f>IF(E681="","",MAX($K$5:K680)+0.001)</f>
        <v/>
      </c>
    </row>
    <row r="682" spans="2:11" ht="25" customHeight="1">
      <c r="B682" s="50" t="str">
        <f t="shared" si="31"/>
        <v>B16.287</v>
      </c>
      <c r="C682" s="55"/>
      <c r="D682" s="66" t="s">
        <v>323</v>
      </c>
      <c r="E682" s="55" t="s">
        <v>164</v>
      </c>
      <c r="F682" s="90">
        <v>285</v>
      </c>
      <c r="G682" s="171"/>
      <c r="H682" s="90" t="str">
        <f t="shared" si="32"/>
        <v/>
      </c>
      <c r="I682" s="130"/>
      <c r="K682" s="2">
        <f>IF(E682="","",MAX($K$5:K681)+0.001)</f>
        <v>16.287000000000351</v>
      </c>
    </row>
    <row r="683" spans="2:11" ht="25" customHeight="1">
      <c r="B683" s="50" t="str">
        <f t="shared" si="31"/>
        <v>B16.288</v>
      </c>
      <c r="C683" s="55"/>
      <c r="D683" s="66" t="s">
        <v>324</v>
      </c>
      <c r="E683" s="55" t="s">
        <v>164</v>
      </c>
      <c r="F683" s="90">
        <v>120</v>
      </c>
      <c r="G683" s="171"/>
      <c r="H683" s="90" t="str">
        <f t="shared" si="32"/>
        <v/>
      </c>
      <c r="I683" s="130"/>
      <c r="K683" s="2">
        <f>IF(E683="","",MAX($K$5:K682)+0.001)</f>
        <v>16.288000000000352</v>
      </c>
    </row>
    <row r="684" spans="2:11" ht="25" customHeight="1">
      <c r="B684" s="50" t="str">
        <f t="shared" si="31"/>
        <v/>
      </c>
      <c r="C684" s="55"/>
      <c r="D684" s="66"/>
      <c r="E684" s="55"/>
      <c r="F684" s="90"/>
      <c r="G684" s="90"/>
      <c r="H684" s="90" t="str">
        <f t="shared" si="32"/>
        <v/>
      </c>
      <c r="K684" s="2" t="str">
        <f>IF(E684="","",MAX($K$5:K683)+0.001)</f>
        <v/>
      </c>
    </row>
    <row r="685" spans="2:11" ht="25" customHeight="1">
      <c r="B685" s="50" t="str">
        <f t="shared" si="31"/>
        <v/>
      </c>
      <c r="C685" s="55" t="s">
        <v>645</v>
      </c>
      <c r="D685" s="66" t="s">
        <v>325</v>
      </c>
      <c r="E685" s="55"/>
      <c r="F685" s="90"/>
      <c r="G685" s="90"/>
      <c r="H685" s="90" t="str">
        <f t="shared" si="32"/>
        <v/>
      </c>
      <c r="K685" s="2" t="str">
        <f>IF(E685="","",MAX($K$5:K684)+0.001)</f>
        <v/>
      </c>
    </row>
    <row r="686" spans="2:11" ht="25" customHeight="1">
      <c r="B686" s="50" t="str">
        <f t="shared" si="31"/>
        <v>B16.289</v>
      </c>
      <c r="C686" s="55"/>
      <c r="D686" s="66" t="s">
        <v>323</v>
      </c>
      <c r="E686" s="55" t="s">
        <v>164</v>
      </c>
      <c r="F686" s="90">
        <v>285</v>
      </c>
      <c r="G686" s="171"/>
      <c r="H686" s="90" t="str">
        <f t="shared" si="32"/>
        <v/>
      </c>
      <c r="I686" s="130"/>
      <c r="K686" s="2">
        <f>IF(E686="","",MAX($K$5:K685)+0.001)</f>
        <v>16.289000000000353</v>
      </c>
    </row>
    <row r="687" spans="2:11" ht="25" customHeight="1">
      <c r="B687" s="50" t="str">
        <f t="shared" si="31"/>
        <v>B16.290</v>
      </c>
      <c r="C687" s="55"/>
      <c r="D687" s="66" t="s">
        <v>326</v>
      </c>
      <c r="E687" s="55" t="s">
        <v>164</v>
      </c>
      <c r="F687" s="90">
        <v>60</v>
      </c>
      <c r="G687" s="171"/>
      <c r="H687" s="90" t="str">
        <f t="shared" si="32"/>
        <v/>
      </c>
      <c r="I687" s="130"/>
      <c r="K687" s="2">
        <f>IF(E687="","",MAX($K$5:K686)+0.001)</f>
        <v>16.290000000000354</v>
      </c>
    </row>
    <row r="688" spans="2:11" ht="25" customHeight="1">
      <c r="B688" s="50" t="str">
        <f t="shared" si="31"/>
        <v/>
      </c>
      <c r="C688" s="55"/>
      <c r="D688" s="66"/>
      <c r="E688" s="55"/>
      <c r="F688" s="90"/>
      <c r="G688" s="90"/>
      <c r="H688" s="90" t="str">
        <f t="shared" si="32"/>
        <v/>
      </c>
      <c r="K688" s="2" t="str">
        <f>IF(E688="","",MAX($K$5:K687)+0.001)</f>
        <v/>
      </c>
    </row>
    <row r="689" spans="2:11" ht="25" customHeight="1">
      <c r="B689" s="50" t="str">
        <f t="shared" si="31"/>
        <v>B16.291</v>
      </c>
      <c r="C689" s="55" t="s">
        <v>646</v>
      </c>
      <c r="D689" s="87" t="s">
        <v>647</v>
      </c>
      <c r="E689" s="55" t="s">
        <v>164</v>
      </c>
      <c r="F689" s="90">
        <v>10</v>
      </c>
      <c r="G689" s="171"/>
      <c r="H689" s="90" t="str">
        <f t="shared" si="32"/>
        <v/>
      </c>
      <c r="I689" s="130"/>
      <c r="K689" s="2">
        <f>IF(E689="","",MAX($K$5:K688)+0.001)</f>
        <v>16.291000000000356</v>
      </c>
    </row>
    <row r="690" spans="2:11" ht="25" customHeight="1">
      <c r="B690" s="50" t="str">
        <f t="shared" si="31"/>
        <v/>
      </c>
      <c r="C690" s="55"/>
      <c r="D690" s="87"/>
      <c r="E690" s="55"/>
      <c r="F690" s="90"/>
      <c r="G690" s="90"/>
      <c r="H690" s="90" t="str">
        <f t="shared" si="32"/>
        <v/>
      </c>
      <c r="I690" s="130"/>
      <c r="K690" s="2" t="str">
        <f>IF(E690="","",MAX($K$5:K689)+0.001)</f>
        <v/>
      </c>
    </row>
    <row r="691" spans="2:11" ht="25" customHeight="1">
      <c r="B691" s="50" t="str">
        <f t="shared" si="31"/>
        <v/>
      </c>
      <c r="C691" s="55" t="s">
        <v>386</v>
      </c>
      <c r="D691" s="87" t="s">
        <v>1027</v>
      </c>
      <c r="E691" s="55"/>
      <c r="F691" s="90"/>
      <c r="G691" s="90"/>
      <c r="H691" s="90" t="str">
        <f t="shared" si="32"/>
        <v/>
      </c>
      <c r="K691" s="2" t="str">
        <f>IF(E691="","",MAX($K$5:K690)+0.001)</f>
        <v/>
      </c>
    </row>
    <row r="692" spans="2:11" ht="25" customHeight="1">
      <c r="B692" s="50" t="str">
        <f t="shared" si="31"/>
        <v>B16.292</v>
      </c>
      <c r="C692" s="55"/>
      <c r="D692" s="66" t="s">
        <v>1035</v>
      </c>
      <c r="E692" s="55" t="s">
        <v>164</v>
      </c>
      <c r="F692" s="90">
        <v>20</v>
      </c>
      <c r="G692" s="171"/>
      <c r="H692" s="90" t="str">
        <f t="shared" si="32"/>
        <v/>
      </c>
      <c r="I692" s="130"/>
      <c r="K692" s="2">
        <f>IF(E692="","",MAX($K$5:K691)+0.001)</f>
        <v>16.292000000000357</v>
      </c>
    </row>
    <row r="693" spans="2:11" ht="25" customHeight="1">
      <c r="B693" s="50" t="str">
        <f t="shared" si="31"/>
        <v>B16.293</v>
      </c>
      <c r="C693" s="55"/>
      <c r="D693" s="66" t="s">
        <v>1036</v>
      </c>
      <c r="E693" s="55" t="s">
        <v>164</v>
      </c>
      <c r="F693" s="90">
        <v>25</v>
      </c>
      <c r="G693" s="171"/>
      <c r="H693" s="90" t="str">
        <f t="shared" si="32"/>
        <v/>
      </c>
      <c r="I693" s="130"/>
      <c r="K693" s="2">
        <f>IF(E693="","",MAX($K$5:K692)+0.001)</f>
        <v>16.293000000000358</v>
      </c>
    </row>
    <row r="694" spans="2:11" ht="25" customHeight="1">
      <c r="B694" s="50" t="str">
        <f t="shared" si="31"/>
        <v>B16.294</v>
      </c>
      <c r="C694" s="55"/>
      <c r="D694" s="66" t="s">
        <v>1037</v>
      </c>
      <c r="E694" s="55" t="s">
        <v>164</v>
      </c>
      <c r="F694" s="90">
        <v>35</v>
      </c>
      <c r="G694" s="171"/>
      <c r="H694" s="90" t="str">
        <f t="shared" si="32"/>
        <v/>
      </c>
      <c r="I694" s="130"/>
      <c r="K694" s="2">
        <f>IF(E694="","",MAX($K$5:K693)+0.001)</f>
        <v>16.294000000000359</v>
      </c>
    </row>
    <row r="695" spans="2:11" ht="25" customHeight="1">
      <c r="B695" s="50" t="str">
        <f t="shared" si="31"/>
        <v>B16.295</v>
      </c>
      <c r="C695" s="55"/>
      <c r="D695" s="66" t="s">
        <v>1038</v>
      </c>
      <c r="E695" s="55" t="s">
        <v>164</v>
      </c>
      <c r="F695" s="90">
        <v>20</v>
      </c>
      <c r="G695" s="171"/>
      <c r="H695" s="90" t="str">
        <f t="shared" si="32"/>
        <v/>
      </c>
      <c r="I695" s="130"/>
      <c r="K695" s="2">
        <f>IF(E695="","",MAX($K$5:K694)+0.001)</f>
        <v>16.295000000000361</v>
      </c>
    </row>
    <row r="696" spans="2:11" ht="25" customHeight="1">
      <c r="B696" s="50" t="str">
        <f t="shared" si="31"/>
        <v>B16.296</v>
      </c>
      <c r="C696" s="55"/>
      <c r="D696" s="66" t="s">
        <v>1039</v>
      </c>
      <c r="E696" s="55" t="s">
        <v>164</v>
      </c>
      <c r="F696" s="90">
        <v>25</v>
      </c>
      <c r="G696" s="171"/>
      <c r="H696" s="90" t="str">
        <f t="shared" si="32"/>
        <v/>
      </c>
      <c r="I696" s="130"/>
      <c r="K696" s="2">
        <f>IF(E696="","",MAX($K$5:K695)+0.001)</f>
        <v>16.296000000000362</v>
      </c>
    </row>
    <row r="697" spans="2:11" ht="25" customHeight="1">
      <c r="B697" s="50" t="str">
        <f t="shared" si="31"/>
        <v/>
      </c>
      <c r="C697" s="55"/>
      <c r="D697" s="66"/>
      <c r="E697" s="55"/>
      <c r="F697" s="90"/>
      <c r="G697" s="90"/>
      <c r="H697" s="90" t="str">
        <f t="shared" si="32"/>
        <v/>
      </c>
      <c r="I697" s="130"/>
      <c r="K697" s="2" t="str">
        <f>IF(E697="","",MAX($K$5:K696)+0.001)</f>
        <v/>
      </c>
    </row>
    <row r="698" spans="2:11" ht="25" customHeight="1">
      <c r="B698" s="50" t="str">
        <f t="shared" si="31"/>
        <v/>
      </c>
      <c r="C698" s="55"/>
      <c r="D698" s="87" t="s">
        <v>1040</v>
      </c>
      <c r="E698" s="55"/>
      <c r="F698" s="90"/>
      <c r="G698" s="90"/>
      <c r="H698" s="90" t="str">
        <f t="shared" si="32"/>
        <v/>
      </c>
      <c r="K698" s="2" t="str">
        <f>IF(E698="","",MAX($K$5:K697)+0.001)</f>
        <v/>
      </c>
    </row>
    <row r="699" spans="2:11" ht="30">
      <c r="B699" s="50" t="str">
        <f t="shared" si="31"/>
        <v/>
      </c>
      <c r="C699" s="98" t="s">
        <v>1041</v>
      </c>
      <c r="D699" s="87" t="s">
        <v>317</v>
      </c>
      <c r="E699" s="55"/>
      <c r="F699" s="90"/>
      <c r="G699" s="90"/>
      <c r="H699" s="90" t="str">
        <f t="shared" si="32"/>
        <v/>
      </c>
      <c r="K699" s="2" t="str">
        <f>IF(E699="","",MAX($K$5:K698)+0.001)</f>
        <v/>
      </c>
    </row>
    <row r="700" spans="2:11" ht="25" customHeight="1">
      <c r="B700" s="50" t="str">
        <f t="shared" si="31"/>
        <v/>
      </c>
      <c r="C700" s="55" t="s">
        <v>183</v>
      </c>
      <c r="D700" s="87" t="s">
        <v>643</v>
      </c>
      <c r="E700" s="55"/>
      <c r="F700" s="90"/>
      <c r="G700" s="90"/>
      <c r="H700" s="90" t="str">
        <f t="shared" si="32"/>
        <v/>
      </c>
      <c r="K700" s="2" t="str">
        <f>IF(E700="","",MAX($K$5:K699)+0.001)</f>
        <v/>
      </c>
    </row>
    <row r="701" spans="2:11" ht="25" customHeight="1">
      <c r="B701" s="50" t="str">
        <f t="shared" si="31"/>
        <v>B16.297</v>
      </c>
      <c r="C701" s="55"/>
      <c r="D701" s="66" t="s">
        <v>319</v>
      </c>
      <c r="E701" s="55" t="s">
        <v>164</v>
      </c>
      <c r="F701" s="90">
        <v>100</v>
      </c>
      <c r="G701" s="171"/>
      <c r="H701" s="90" t="str">
        <f t="shared" si="32"/>
        <v/>
      </c>
      <c r="I701" s="130"/>
      <c r="K701" s="2">
        <f>IF(E701="","",MAX($K$5:K700)+0.001)</f>
        <v>16.297000000000363</v>
      </c>
    </row>
    <row r="702" spans="2:11" ht="25" customHeight="1">
      <c r="B702" s="50" t="str">
        <f t="shared" si="31"/>
        <v>B16.298</v>
      </c>
      <c r="C702" s="55"/>
      <c r="D702" s="66" t="s">
        <v>320</v>
      </c>
      <c r="E702" s="55" t="s">
        <v>164</v>
      </c>
      <c r="F702" s="90">
        <v>65</v>
      </c>
      <c r="G702" s="171"/>
      <c r="H702" s="90" t="str">
        <f t="shared" si="32"/>
        <v/>
      </c>
      <c r="I702" s="130"/>
      <c r="K702" s="2">
        <f>IF(E702="","",MAX($K$5:K701)+0.001)</f>
        <v>16.298000000000364</v>
      </c>
    </row>
    <row r="703" spans="2:11" ht="25" customHeight="1">
      <c r="B703" s="50" t="str">
        <f t="shared" si="31"/>
        <v>B16.299</v>
      </c>
      <c r="C703" s="55"/>
      <c r="D703" s="66" t="s">
        <v>1042</v>
      </c>
      <c r="E703" s="55" t="s">
        <v>164</v>
      </c>
      <c r="F703" s="90">
        <v>30</v>
      </c>
      <c r="G703" s="171"/>
      <c r="H703" s="90" t="str">
        <f t="shared" si="32"/>
        <v/>
      </c>
      <c r="I703" s="130"/>
      <c r="K703" s="2">
        <f>IF(E703="","",MAX($K$5:K702)+0.001)</f>
        <v>16.299000000000365</v>
      </c>
    </row>
    <row r="704" spans="2:11" ht="25" customHeight="1">
      <c r="B704" s="50" t="str">
        <f t="shared" si="31"/>
        <v/>
      </c>
      <c r="C704" s="55"/>
      <c r="D704" s="66"/>
      <c r="E704" s="55"/>
      <c r="F704" s="90"/>
      <c r="G704" s="90"/>
      <c r="H704" s="90" t="str">
        <f t="shared" si="32"/>
        <v/>
      </c>
      <c r="I704" s="130"/>
      <c r="K704" s="2" t="str">
        <f>IF(E704="","",MAX($K$5:K703)+0.001)</f>
        <v/>
      </c>
    </row>
    <row r="705" spans="2:11" ht="25" customHeight="1">
      <c r="B705" s="50" t="str">
        <f>IF(K705="","","B"&amp;TEXT(ROUND(K705,3),"0.000"))</f>
        <v/>
      </c>
      <c r="C705" s="55" t="s">
        <v>190</v>
      </c>
      <c r="D705" s="87" t="s">
        <v>321</v>
      </c>
      <c r="E705" s="55"/>
      <c r="F705" s="90"/>
      <c r="G705" s="90"/>
      <c r="H705" s="90" t="str">
        <f t="shared" si="32"/>
        <v/>
      </c>
      <c r="K705" s="2" t="str">
        <f>IF(E705="","",MAX($K$5:K704)+0.001)</f>
        <v/>
      </c>
    </row>
    <row r="706" spans="2:11" ht="25" customHeight="1">
      <c r="B706" s="50" t="str">
        <f>IF(K706="","","B"&amp;TEXT(ROUND(K706,3),"0.000"))</f>
        <v/>
      </c>
      <c r="C706" s="55" t="s">
        <v>644</v>
      </c>
      <c r="D706" s="66" t="s">
        <v>322</v>
      </c>
      <c r="E706" s="55"/>
      <c r="F706" s="90"/>
      <c r="G706" s="90"/>
      <c r="H706" s="90" t="str">
        <f t="shared" si="32"/>
        <v/>
      </c>
      <c r="K706" s="2" t="str">
        <f>IF(E706="","",MAX($K$5:K705)+0.001)</f>
        <v/>
      </c>
    </row>
    <row r="707" spans="2:11" ht="25" customHeight="1">
      <c r="B707" s="50" t="str">
        <f>IF(K707="","","B"&amp;TEXT(ROUND(K707,3),"0.000"))</f>
        <v>B16.300</v>
      </c>
      <c r="C707" s="55"/>
      <c r="D707" s="66" t="s">
        <v>323</v>
      </c>
      <c r="E707" s="55" t="s">
        <v>164</v>
      </c>
      <c r="F707" s="90">
        <v>15</v>
      </c>
      <c r="G707" s="171"/>
      <c r="H707" s="90" t="str">
        <f t="shared" si="32"/>
        <v/>
      </c>
      <c r="I707" s="130"/>
      <c r="K707" s="2">
        <f>IF(E707="","",MAX($K$5:K706)+0.001)</f>
        <v>16.300000000000367</v>
      </c>
    </row>
    <row r="708" spans="2:11" ht="25" customHeight="1">
      <c r="B708" s="50" t="str">
        <f>IF(K708="","","B"&amp;TEXT(ROUND(K708,3),"0.000"))</f>
        <v>B16.301</v>
      </c>
      <c r="C708" s="55"/>
      <c r="D708" s="66" t="s">
        <v>324</v>
      </c>
      <c r="E708" s="55" t="s">
        <v>164</v>
      </c>
      <c r="F708" s="90">
        <v>10</v>
      </c>
      <c r="G708" s="171"/>
      <c r="H708" s="90" t="str">
        <f t="shared" si="32"/>
        <v/>
      </c>
      <c r="I708" s="130"/>
      <c r="K708" s="2">
        <f>IF(E708="","",MAX($K$5:K707)+0.001)</f>
        <v>16.301000000000368</v>
      </c>
    </row>
    <row r="709" spans="2:11" ht="25" customHeight="1">
      <c r="B709" s="50" t="str">
        <f>IF(K709="","","B"&amp;TEXT(ROUND(K709,3),"0.000"))</f>
        <v>B16.302</v>
      </c>
      <c r="C709" s="55"/>
      <c r="D709" s="66" t="s">
        <v>1043</v>
      </c>
      <c r="E709" s="55" t="s">
        <v>164</v>
      </c>
      <c r="F709" s="90">
        <v>30</v>
      </c>
      <c r="G709" s="171"/>
      <c r="H709" s="90" t="str">
        <f t="shared" si="32"/>
        <v/>
      </c>
      <c r="I709" s="130"/>
      <c r="K709" s="2">
        <f>IF(E709="","",MAX($K$5:K708)+0.001)</f>
        <v>16.302000000000369</v>
      </c>
    </row>
    <row r="710" spans="2:11" ht="25" customHeight="1">
      <c r="B710" s="50"/>
      <c r="C710" s="55"/>
      <c r="D710" s="66"/>
      <c r="E710" s="55"/>
      <c r="F710" s="90"/>
      <c r="G710" s="171"/>
      <c r="H710" s="90" t="str">
        <f t="shared" si="32"/>
        <v/>
      </c>
      <c r="I710" s="130"/>
      <c r="K710" s="2" t="str">
        <f>IF(E710="","",MAX($K$5:K709)+0.001)</f>
        <v/>
      </c>
    </row>
    <row r="711" spans="2:11" ht="25" customHeight="1">
      <c r="B711" s="50" t="str">
        <f>IF(K711="","","B"&amp;TEXT(ROUND(K711,3),"0.000"))</f>
        <v/>
      </c>
      <c r="C711" s="55" t="s">
        <v>645</v>
      </c>
      <c r="D711" s="66" t="s">
        <v>325</v>
      </c>
      <c r="E711" s="55"/>
      <c r="F711" s="90"/>
      <c r="G711" s="90"/>
      <c r="H711" s="90" t="str">
        <f t="shared" si="32"/>
        <v/>
      </c>
      <c r="K711" s="2" t="str">
        <f>IF(E711="","",MAX($K$5:K710)+0.001)</f>
        <v/>
      </c>
    </row>
    <row r="712" spans="2:11" ht="25" customHeight="1">
      <c r="B712" s="50" t="str">
        <f>IF(K712="","","B"&amp;TEXT(ROUND(K712,3),"0.000"))</f>
        <v>B16.303</v>
      </c>
      <c r="C712" s="55"/>
      <c r="D712" s="66" t="s">
        <v>323</v>
      </c>
      <c r="E712" s="55" t="s">
        <v>164</v>
      </c>
      <c r="F712" s="90">
        <v>30</v>
      </c>
      <c r="G712" s="171"/>
      <c r="H712" s="90" t="str">
        <f t="shared" si="32"/>
        <v/>
      </c>
      <c r="I712" s="130"/>
      <c r="K712" s="2">
        <f>IF(E712="","",MAX($K$5:K711)+0.001)</f>
        <v>16.30300000000037</v>
      </c>
    </row>
    <row r="713" spans="2:11" ht="25" customHeight="1">
      <c r="B713" s="50" t="str">
        <f>IF(K713="","","B"&amp;TEXT(ROUND(K713,3),"0.000"))</f>
        <v>B16.304</v>
      </c>
      <c r="C713" s="55"/>
      <c r="D713" s="66" t="s">
        <v>326</v>
      </c>
      <c r="E713" s="55" t="s">
        <v>164</v>
      </c>
      <c r="F713" s="90">
        <v>20</v>
      </c>
      <c r="G713" s="171"/>
      <c r="H713" s="90" t="str">
        <f t="shared" si="32"/>
        <v/>
      </c>
      <c r="I713" s="130"/>
      <c r="K713" s="2">
        <f>IF(E713="","",MAX($K$5:K712)+0.001)</f>
        <v>16.304000000000372</v>
      </c>
    </row>
    <row r="714" spans="2:11" ht="25" customHeight="1">
      <c r="B714" s="50" t="str">
        <f>IF(K714="","","B"&amp;TEXT(ROUND(K714,3),"0.000"))</f>
        <v>B16.305</v>
      </c>
      <c r="C714" s="55"/>
      <c r="D714" s="66" t="s">
        <v>1043</v>
      </c>
      <c r="E714" s="55" t="s">
        <v>164</v>
      </c>
      <c r="F714" s="90">
        <v>315</v>
      </c>
      <c r="G714" s="171"/>
      <c r="H714" s="90" t="str">
        <f t="shared" si="32"/>
        <v/>
      </c>
      <c r="I714" s="130"/>
      <c r="K714" s="2">
        <f>IF(E714="","",MAX($K$5:K713)+0.001)</f>
        <v>16.305000000000373</v>
      </c>
    </row>
    <row r="715" spans="2:11" ht="25" customHeight="1">
      <c r="B715" s="382" t="s">
        <v>62</v>
      </c>
      <c r="C715" s="383"/>
      <c r="D715" s="383"/>
      <c r="E715" s="383"/>
      <c r="F715" s="383"/>
      <c r="G715" s="384"/>
      <c r="H715" s="95">
        <f>SUM(H673:H714)</f>
        <v>0</v>
      </c>
      <c r="I715" s="115"/>
      <c r="K715" s="2" t="str">
        <f>IF(E715="","",MAX($K$5:K714)+0.001)</f>
        <v/>
      </c>
    </row>
    <row r="716" spans="2:11" ht="25" customHeight="1">
      <c r="B716" s="45" t="s">
        <v>226</v>
      </c>
      <c r="C716" s="45" t="s">
        <v>2</v>
      </c>
      <c r="D716" s="45" t="s">
        <v>3</v>
      </c>
      <c r="E716" s="46" t="s">
        <v>4</v>
      </c>
      <c r="F716" s="95" t="s">
        <v>5</v>
      </c>
      <c r="G716" s="47" t="s">
        <v>6</v>
      </c>
      <c r="H716" s="47" t="s">
        <v>7</v>
      </c>
      <c r="I716" s="49"/>
      <c r="K716" s="2"/>
    </row>
    <row r="717" spans="2:11" ht="25" customHeight="1">
      <c r="B717" s="368" t="s">
        <v>64</v>
      </c>
      <c r="C717" s="368"/>
      <c r="D717" s="368"/>
      <c r="E717" s="368"/>
      <c r="F717" s="368"/>
      <c r="G717" s="368"/>
      <c r="H717" s="47">
        <f>H715</f>
        <v>0</v>
      </c>
      <c r="I717" s="116"/>
      <c r="K717" s="2" t="str">
        <f>IF(E717="","",MAX($K$5:K716)+0.001)</f>
        <v/>
      </c>
    </row>
    <row r="718" spans="2:11" ht="25" customHeight="1">
      <c r="B718" s="50" t="str">
        <f t="shared" ref="B718:B760" si="33">IF(K718="","","B"&amp;TEXT(ROUND(K718,3),"0.000"))</f>
        <v>B16.306</v>
      </c>
      <c r="C718" s="55" t="s">
        <v>646</v>
      </c>
      <c r="D718" s="87" t="s">
        <v>647</v>
      </c>
      <c r="E718" s="55" t="s">
        <v>164</v>
      </c>
      <c r="F718" s="90">
        <v>5</v>
      </c>
      <c r="G718" s="171"/>
      <c r="H718" s="90" t="str">
        <f t="shared" ref="H718:H760" si="34">IF($F718="-","Rate Only",IF($G718="","",ROUNDUP($F718*$G718,2)))</f>
        <v/>
      </c>
      <c r="I718" s="130"/>
      <c r="K718" s="2">
        <f>IF(E718="","",MAX($K$5:K717)+0.001)</f>
        <v>16.306000000000374</v>
      </c>
    </row>
    <row r="719" spans="2:11" ht="20" customHeight="1">
      <c r="B719" s="50" t="str">
        <f t="shared" si="33"/>
        <v/>
      </c>
      <c r="C719" s="55"/>
      <c r="D719" s="87"/>
      <c r="E719" s="55"/>
      <c r="F719" s="90"/>
      <c r="G719" s="90"/>
      <c r="H719" s="90" t="str">
        <f t="shared" si="34"/>
        <v/>
      </c>
      <c r="K719" s="2" t="str">
        <f>IF(E719="","",MAX($K$5:K718)+0.001)</f>
        <v/>
      </c>
    </row>
    <row r="720" spans="2:11" ht="25" customHeight="1">
      <c r="B720" s="50" t="str">
        <f t="shared" si="33"/>
        <v/>
      </c>
      <c r="C720" s="98"/>
      <c r="D720" s="87" t="s">
        <v>951</v>
      </c>
      <c r="E720" s="55"/>
      <c r="F720" s="90"/>
      <c r="G720" s="90"/>
      <c r="H720" s="90" t="str">
        <f t="shared" si="34"/>
        <v/>
      </c>
      <c r="K720" s="2" t="str">
        <f>IF(E720="","",MAX($K$5:K719)+0.001)</f>
        <v/>
      </c>
    </row>
    <row r="721" spans="2:11" ht="25" customHeight="1">
      <c r="B721" s="50" t="str">
        <f t="shared" si="33"/>
        <v/>
      </c>
      <c r="C721" s="98" t="s">
        <v>928</v>
      </c>
      <c r="D721" s="87" t="s">
        <v>317</v>
      </c>
      <c r="E721" s="55"/>
      <c r="F721" s="90"/>
      <c r="G721" s="90"/>
      <c r="H721" s="90" t="str">
        <f t="shared" si="34"/>
        <v/>
      </c>
      <c r="K721" s="2" t="str">
        <f>IF(E721="","",MAX($K$5:K720)+0.001)</f>
        <v/>
      </c>
    </row>
    <row r="722" spans="2:11" ht="25" customHeight="1">
      <c r="B722" s="50" t="str">
        <f t="shared" si="33"/>
        <v/>
      </c>
      <c r="C722" s="55" t="s">
        <v>183</v>
      </c>
      <c r="D722" s="87" t="s">
        <v>643</v>
      </c>
      <c r="E722" s="55"/>
      <c r="F722" s="90"/>
      <c r="G722" s="90"/>
      <c r="H722" s="90" t="str">
        <f t="shared" si="34"/>
        <v/>
      </c>
      <c r="K722" s="2" t="str">
        <f>IF(E722="","",MAX($K$5:K721)+0.001)</f>
        <v/>
      </c>
    </row>
    <row r="723" spans="2:11" ht="25" customHeight="1">
      <c r="B723" s="50" t="str">
        <f t="shared" si="33"/>
        <v>B16.307</v>
      </c>
      <c r="C723" s="55"/>
      <c r="D723" s="66" t="s">
        <v>319</v>
      </c>
      <c r="E723" s="55" t="s">
        <v>164</v>
      </c>
      <c r="F723" s="90">
        <v>45</v>
      </c>
      <c r="G723" s="171"/>
      <c r="H723" s="90" t="str">
        <f t="shared" si="34"/>
        <v/>
      </c>
      <c r="I723" s="130"/>
      <c r="K723" s="2">
        <f>IF(E723="","",MAX($K$5:K722)+0.001)</f>
        <v>16.307000000000375</v>
      </c>
    </row>
    <row r="724" spans="2:11" ht="25" customHeight="1">
      <c r="B724" s="50" t="str">
        <f t="shared" si="33"/>
        <v>B16.308</v>
      </c>
      <c r="C724" s="55"/>
      <c r="D724" s="66" t="s">
        <v>320</v>
      </c>
      <c r="E724" s="55" t="s">
        <v>164</v>
      </c>
      <c r="F724" s="90">
        <v>30</v>
      </c>
      <c r="G724" s="171"/>
      <c r="H724" s="90" t="str">
        <f t="shared" si="34"/>
        <v/>
      </c>
      <c r="I724" s="130"/>
      <c r="K724" s="2">
        <f>IF(E724="","",MAX($K$5:K723)+0.001)</f>
        <v>16.308000000000376</v>
      </c>
    </row>
    <row r="725" spans="2:11" ht="20" customHeight="1">
      <c r="B725" s="50" t="str">
        <f t="shared" si="33"/>
        <v/>
      </c>
      <c r="C725" s="55"/>
      <c r="D725" s="66"/>
      <c r="E725" s="55"/>
      <c r="F725" s="90"/>
      <c r="G725" s="90"/>
      <c r="H725" s="90" t="str">
        <f t="shared" si="34"/>
        <v/>
      </c>
      <c r="K725" s="2" t="str">
        <f>IF(E725="","",MAX($K$5:K724)+0.001)</f>
        <v/>
      </c>
    </row>
    <row r="726" spans="2:11" ht="25" customHeight="1">
      <c r="B726" s="50" t="str">
        <f t="shared" si="33"/>
        <v/>
      </c>
      <c r="C726" s="55" t="s">
        <v>190</v>
      </c>
      <c r="D726" s="87" t="s">
        <v>321</v>
      </c>
      <c r="E726" s="55"/>
      <c r="F726" s="90"/>
      <c r="G726" s="90"/>
      <c r="H726" s="90" t="str">
        <f t="shared" si="34"/>
        <v/>
      </c>
      <c r="K726" s="2" t="str">
        <f>IF(E726="","",MAX($K$5:K725)+0.001)</f>
        <v/>
      </c>
    </row>
    <row r="727" spans="2:11" ht="25" customHeight="1">
      <c r="B727" s="50" t="str">
        <f t="shared" si="33"/>
        <v/>
      </c>
      <c r="C727" s="55" t="s">
        <v>644</v>
      </c>
      <c r="D727" s="66" t="s">
        <v>322</v>
      </c>
      <c r="E727" s="55"/>
      <c r="F727" s="90"/>
      <c r="G727" s="90"/>
      <c r="H727" s="90" t="str">
        <f t="shared" si="34"/>
        <v/>
      </c>
      <c r="K727" s="2" t="str">
        <f>IF(E727="","",MAX($K$5:K726)+0.001)</f>
        <v/>
      </c>
    </row>
    <row r="728" spans="2:11" ht="25" customHeight="1">
      <c r="B728" s="50" t="str">
        <f t="shared" si="33"/>
        <v>B16.309</v>
      </c>
      <c r="C728" s="55"/>
      <c r="D728" s="66" t="s">
        <v>323</v>
      </c>
      <c r="E728" s="55" t="s">
        <v>164</v>
      </c>
      <c r="F728" s="90">
        <v>35</v>
      </c>
      <c r="G728" s="171"/>
      <c r="H728" s="90" t="str">
        <f t="shared" si="34"/>
        <v/>
      </c>
      <c r="I728" s="130"/>
      <c r="K728" s="2">
        <f>IF(E728="","",MAX($K$5:K727)+0.001)</f>
        <v>16.309000000000378</v>
      </c>
    </row>
    <row r="729" spans="2:11" ht="25" customHeight="1">
      <c r="B729" s="50" t="str">
        <f t="shared" si="33"/>
        <v>B16.310</v>
      </c>
      <c r="C729" s="55"/>
      <c r="D729" s="66" t="s">
        <v>324</v>
      </c>
      <c r="E729" s="55" t="s">
        <v>164</v>
      </c>
      <c r="F729" s="90">
        <v>30</v>
      </c>
      <c r="G729" s="171"/>
      <c r="H729" s="90" t="str">
        <f t="shared" si="34"/>
        <v/>
      </c>
      <c r="I729" s="130"/>
      <c r="K729" s="2">
        <f>IF(E729="","",MAX($K$5:K728)+0.001)</f>
        <v>16.310000000000379</v>
      </c>
    </row>
    <row r="730" spans="2:11" ht="20" customHeight="1">
      <c r="B730" s="50" t="str">
        <f t="shared" si="33"/>
        <v/>
      </c>
      <c r="C730" s="55"/>
      <c r="D730" s="66"/>
      <c r="E730" s="55"/>
      <c r="F730" s="90"/>
      <c r="G730" s="90"/>
      <c r="H730" s="90" t="str">
        <f t="shared" si="34"/>
        <v/>
      </c>
      <c r="K730" s="2" t="str">
        <f>IF(E730="","",MAX($K$5:K729)+0.001)</f>
        <v/>
      </c>
    </row>
    <row r="731" spans="2:11" ht="25" customHeight="1">
      <c r="B731" s="50" t="str">
        <f t="shared" si="33"/>
        <v/>
      </c>
      <c r="C731" s="55" t="s">
        <v>645</v>
      </c>
      <c r="D731" s="66" t="s">
        <v>325</v>
      </c>
      <c r="E731" s="55"/>
      <c r="F731" s="90"/>
      <c r="G731" s="90"/>
      <c r="H731" s="90" t="str">
        <f t="shared" si="34"/>
        <v/>
      </c>
      <c r="K731" s="2" t="str">
        <f>IF(E731="","",MAX($K$5:K730)+0.001)</f>
        <v/>
      </c>
    </row>
    <row r="732" spans="2:11" ht="25" customHeight="1">
      <c r="B732" s="50" t="str">
        <f t="shared" si="33"/>
        <v>B16.311</v>
      </c>
      <c r="C732" s="55"/>
      <c r="D732" s="66" t="s">
        <v>323</v>
      </c>
      <c r="E732" s="55" t="s">
        <v>164</v>
      </c>
      <c r="F732" s="90">
        <v>35</v>
      </c>
      <c r="G732" s="171"/>
      <c r="H732" s="90" t="str">
        <f t="shared" si="34"/>
        <v/>
      </c>
      <c r="I732" s="130"/>
      <c r="K732" s="2">
        <f>IF(E732="","",MAX($K$5:K731)+0.001)</f>
        <v>16.31100000000038</v>
      </c>
    </row>
    <row r="733" spans="2:11" ht="25" customHeight="1">
      <c r="B733" s="50" t="str">
        <f t="shared" si="33"/>
        <v>B16.312</v>
      </c>
      <c r="C733" s="55"/>
      <c r="D733" s="66" t="s">
        <v>326</v>
      </c>
      <c r="E733" s="55" t="s">
        <v>164</v>
      </c>
      <c r="F733" s="90">
        <v>20</v>
      </c>
      <c r="G733" s="171"/>
      <c r="H733" s="90" t="str">
        <f t="shared" si="34"/>
        <v/>
      </c>
      <c r="I733" s="130"/>
      <c r="K733" s="2">
        <f>IF(E733="","",MAX($K$5:K732)+0.001)</f>
        <v>16.312000000000381</v>
      </c>
    </row>
    <row r="734" spans="2:11" ht="20" customHeight="1">
      <c r="B734" s="50" t="str">
        <f t="shared" si="33"/>
        <v/>
      </c>
      <c r="C734" s="55"/>
      <c r="D734" s="66"/>
      <c r="E734" s="55"/>
      <c r="F734" s="90"/>
      <c r="G734" s="90"/>
      <c r="H734" s="90" t="str">
        <f t="shared" si="34"/>
        <v/>
      </c>
      <c r="K734" s="2" t="str">
        <f>IF(E734="","",MAX($K$5:K733)+0.001)</f>
        <v/>
      </c>
    </row>
    <row r="735" spans="2:11" ht="25" customHeight="1">
      <c r="B735" s="50" t="str">
        <f t="shared" si="33"/>
        <v>B16.313</v>
      </c>
      <c r="C735" s="55" t="s">
        <v>646</v>
      </c>
      <c r="D735" s="87" t="s">
        <v>647</v>
      </c>
      <c r="E735" s="55" t="s">
        <v>164</v>
      </c>
      <c r="F735" s="90">
        <v>2</v>
      </c>
      <c r="G735" s="171"/>
      <c r="H735" s="90" t="str">
        <f t="shared" si="34"/>
        <v/>
      </c>
      <c r="I735" s="130"/>
      <c r="K735" s="2">
        <f>IF(E735="","",MAX($K$5:K734)+0.001)</f>
        <v>16.313000000000383</v>
      </c>
    </row>
    <row r="736" spans="2:11" ht="20" customHeight="1">
      <c r="B736" s="50" t="str">
        <f t="shared" si="33"/>
        <v/>
      </c>
      <c r="C736" s="55"/>
      <c r="D736" s="87"/>
      <c r="E736" s="55"/>
      <c r="F736" s="90"/>
      <c r="G736" s="90"/>
      <c r="H736" s="90" t="str">
        <f t="shared" si="34"/>
        <v/>
      </c>
      <c r="K736" s="2" t="str">
        <f>IF(E736="","",MAX($K$5:K735)+0.001)</f>
        <v/>
      </c>
    </row>
    <row r="737" spans="2:11" ht="25" customHeight="1">
      <c r="B737" s="50" t="str">
        <f t="shared" si="33"/>
        <v/>
      </c>
      <c r="C737" s="55" t="s">
        <v>386</v>
      </c>
      <c r="D737" s="87" t="s">
        <v>1027</v>
      </c>
      <c r="E737" s="55"/>
      <c r="F737" s="90"/>
      <c r="G737" s="90"/>
      <c r="H737" s="90" t="str">
        <f t="shared" si="34"/>
        <v/>
      </c>
      <c r="K737" s="2" t="str">
        <f>IF(E737="","",MAX($K$5:K736)+0.001)</f>
        <v/>
      </c>
    </row>
    <row r="738" spans="2:11" ht="25" customHeight="1">
      <c r="B738" s="50" t="str">
        <f t="shared" si="33"/>
        <v>B16.314</v>
      </c>
      <c r="C738" s="55"/>
      <c r="D738" s="66" t="s">
        <v>1034</v>
      </c>
      <c r="E738" s="55" t="s">
        <v>164</v>
      </c>
      <c r="F738" s="90">
        <v>5</v>
      </c>
      <c r="G738" s="171"/>
      <c r="H738" s="90" t="str">
        <f t="shared" si="34"/>
        <v/>
      </c>
      <c r="I738" s="130"/>
      <c r="K738" s="2">
        <f>IF(E738="","",MAX($K$5:K737)+0.001)</f>
        <v>16.314000000000384</v>
      </c>
    </row>
    <row r="739" spans="2:11" ht="25" customHeight="1">
      <c r="B739" s="50" t="str">
        <f t="shared" si="33"/>
        <v>B16.315</v>
      </c>
      <c r="C739" s="55"/>
      <c r="D739" s="66" t="s">
        <v>1044</v>
      </c>
      <c r="E739" s="55" t="s">
        <v>164</v>
      </c>
      <c r="F739" s="90">
        <v>5</v>
      </c>
      <c r="G739" s="171"/>
      <c r="H739" s="90" t="str">
        <f t="shared" si="34"/>
        <v/>
      </c>
      <c r="I739" s="130"/>
      <c r="K739" s="2">
        <f>IF(E739="","",MAX($K$5:K738)+0.001)</f>
        <v>16.315000000000385</v>
      </c>
    </row>
    <row r="740" spans="2:11" ht="25" customHeight="1">
      <c r="B740" s="50" t="str">
        <f t="shared" si="33"/>
        <v>B16.316</v>
      </c>
      <c r="C740" s="55"/>
      <c r="D740" s="66" t="s">
        <v>1045</v>
      </c>
      <c r="E740" s="55" t="s">
        <v>164</v>
      </c>
      <c r="F740" s="90">
        <v>8</v>
      </c>
      <c r="G740" s="171"/>
      <c r="H740" s="90" t="str">
        <f t="shared" si="34"/>
        <v/>
      </c>
      <c r="I740" s="130"/>
      <c r="K740" s="2">
        <f>IF(E740="","",MAX($K$5:K739)+0.001)</f>
        <v>16.316000000000386</v>
      </c>
    </row>
    <row r="741" spans="2:11" ht="25" customHeight="1">
      <c r="B741" s="50" t="str">
        <f t="shared" si="33"/>
        <v>B16.317</v>
      </c>
      <c r="C741" s="55"/>
      <c r="D741" s="66" t="s">
        <v>1046</v>
      </c>
      <c r="E741" s="55" t="s">
        <v>164</v>
      </c>
      <c r="F741" s="90">
        <v>7</v>
      </c>
      <c r="G741" s="171"/>
      <c r="H741" s="90" t="str">
        <f t="shared" si="34"/>
        <v/>
      </c>
      <c r="I741" s="130"/>
      <c r="K741" s="2">
        <f>IF(E741="","",MAX($K$5:K740)+0.001)</f>
        <v>16.317000000000387</v>
      </c>
    </row>
    <row r="742" spans="2:11" ht="25" customHeight="1">
      <c r="B742" s="50" t="str">
        <f t="shared" si="33"/>
        <v>B16.318</v>
      </c>
      <c r="C742" s="55"/>
      <c r="D742" s="66" t="s">
        <v>1047</v>
      </c>
      <c r="E742" s="55" t="s">
        <v>164</v>
      </c>
      <c r="F742" s="90">
        <v>7</v>
      </c>
      <c r="G742" s="171"/>
      <c r="H742" s="90" t="str">
        <f t="shared" si="34"/>
        <v/>
      </c>
      <c r="I742" s="130"/>
      <c r="K742" s="2">
        <f>IF(E742="","",MAX($K$5:K741)+0.001)</f>
        <v>16.318000000000389</v>
      </c>
    </row>
    <row r="743" spans="2:11" ht="20" customHeight="1">
      <c r="B743" s="50" t="str">
        <f t="shared" si="33"/>
        <v/>
      </c>
      <c r="C743" s="55"/>
      <c r="D743" s="66"/>
      <c r="E743" s="55"/>
      <c r="F743" s="90"/>
      <c r="G743" s="90"/>
      <c r="H743" s="90" t="str">
        <f t="shared" si="34"/>
        <v/>
      </c>
      <c r="K743" s="2" t="str">
        <f>IF(E743="","",MAX($K$5:K742)+0.001)</f>
        <v/>
      </c>
    </row>
    <row r="744" spans="2:11" ht="25" customHeight="1">
      <c r="B744" s="50" t="str">
        <f t="shared" si="33"/>
        <v/>
      </c>
      <c r="C744" s="98" t="s">
        <v>1048</v>
      </c>
      <c r="D744" s="87" t="s">
        <v>1049</v>
      </c>
      <c r="E744" s="55"/>
      <c r="F744" s="90"/>
      <c r="G744" s="90"/>
      <c r="H744" s="90" t="str">
        <f t="shared" si="34"/>
        <v/>
      </c>
      <c r="K744" s="2" t="str">
        <f>IF(E744="","",MAX($K$5:K743)+0.001)</f>
        <v/>
      </c>
    </row>
    <row r="745" spans="2:11" ht="25" customHeight="1">
      <c r="B745" s="50" t="str">
        <f t="shared" si="33"/>
        <v/>
      </c>
      <c r="C745" s="55" t="s">
        <v>197</v>
      </c>
      <c r="D745" s="87" t="s">
        <v>1050</v>
      </c>
      <c r="E745" s="55"/>
      <c r="F745" s="90"/>
      <c r="G745" s="90"/>
      <c r="H745" s="90" t="str">
        <f t="shared" si="34"/>
        <v/>
      </c>
      <c r="K745" s="2" t="str">
        <f>IF(E745="","",MAX($K$5:K744)+0.001)</f>
        <v/>
      </c>
    </row>
    <row r="746" spans="2:11" ht="25" customHeight="1">
      <c r="B746" s="50" t="str">
        <f t="shared" si="33"/>
        <v>B16.319</v>
      </c>
      <c r="C746" s="55"/>
      <c r="D746" s="66" t="s">
        <v>1051</v>
      </c>
      <c r="E746" s="55" t="s">
        <v>200</v>
      </c>
      <c r="F746" s="90">
        <v>80</v>
      </c>
      <c r="G746" s="171"/>
      <c r="H746" s="90" t="str">
        <f t="shared" si="34"/>
        <v/>
      </c>
      <c r="I746" s="130"/>
      <c r="K746" s="2">
        <f>IF(E746="","",MAX($K$5:K745)+0.001)</f>
        <v>16.31900000000039</v>
      </c>
    </row>
    <row r="747" spans="2:11" ht="25" customHeight="1">
      <c r="B747" s="50" t="str">
        <f t="shared" si="33"/>
        <v>B16.320</v>
      </c>
      <c r="C747" s="55"/>
      <c r="D747" s="66" t="s">
        <v>1052</v>
      </c>
      <c r="E747" s="55" t="s">
        <v>200</v>
      </c>
      <c r="F747" s="90">
        <v>110</v>
      </c>
      <c r="G747" s="171"/>
      <c r="H747" s="90" t="str">
        <f t="shared" si="34"/>
        <v/>
      </c>
      <c r="I747" s="130"/>
      <c r="K747" s="2">
        <f>IF(E747="","",MAX($K$5:K746)+0.001)</f>
        <v>16.320000000000391</v>
      </c>
    </row>
    <row r="748" spans="2:11" ht="25" customHeight="1">
      <c r="B748" s="50" t="str">
        <f t="shared" si="33"/>
        <v>B16.321</v>
      </c>
      <c r="C748" s="55"/>
      <c r="D748" s="66" t="s">
        <v>1053</v>
      </c>
      <c r="E748" s="55" t="s">
        <v>200</v>
      </c>
      <c r="F748" s="90">
        <v>135</v>
      </c>
      <c r="G748" s="171"/>
      <c r="H748" s="90" t="str">
        <f t="shared" si="34"/>
        <v/>
      </c>
      <c r="I748" s="130"/>
      <c r="K748" s="2">
        <f>IF(E748="","",MAX($K$5:K747)+0.001)</f>
        <v>16.321000000000392</v>
      </c>
    </row>
    <row r="749" spans="2:11" ht="25" customHeight="1">
      <c r="B749" s="50" t="str">
        <f t="shared" si="33"/>
        <v>B16.322</v>
      </c>
      <c r="C749" s="55"/>
      <c r="D749" s="66" t="s">
        <v>1054</v>
      </c>
      <c r="E749" s="55" t="s">
        <v>200</v>
      </c>
      <c r="F749" s="90">
        <v>55</v>
      </c>
      <c r="G749" s="171"/>
      <c r="H749" s="90" t="str">
        <f t="shared" si="34"/>
        <v/>
      </c>
      <c r="I749" s="130"/>
      <c r="K749" s="2">
        <f>IF(E749="","",MAX($K$5:K748)+0.001)</f>
        <v>16.322000000000394</v>
      </c>
    </row>
    <row r="750" spans="2:11" ht="25" customHeight="1">
      <c r="B750" s="50" t="str">
        <f t="shared" si="33"/>
        <v>B16.323</v>
      </c>
      <c r="C750" s="55"/>
      <c r="D750" s="66" t="s">
        <v>1055</v>
      </c>
      <c r="E750" s="55" t="s">
        <v>200</v>
      </c>
      <c r="F750" s="90">
        <v>10</v>
      </c>
      <c r="G750" s="171"/>
      <c r="H750" s="90" t="str">
        <f t="shared" si="34"/>
        <v/>
      </c>
      <c r="I750" s="130"/>
      <c r="K750" s="2">
        <f>IF(E750="","",MAX($K$5:K749)+0.001)</f>
        <v>16.323000000000395</v>
      </c>
    </row>
    <row r="751" spans="2:11" ht="20" customHeight="1">
      <c r="B751" s="50" t="str">
        <f t="shared" si="33"/>
        <v/>
      </c>
      <c r="C751" s="55"/>
      <c r="D751" s="66"/>
      <c r="E751" s="55"/>
      <c r="F751" s="90"/>
      <c r="G751" s="90"/>
      <c r="H751" s="90" t="str">
        <f t="shared" si="34"/>
        <v/>
      </c>
      <c r="K751" s="2" t="str">
        <f>IF(E751="","",MAX($K$5:K750)+0.001)</f>
        <v/>
      </c>
    </row>
    <row r="752" spans="2:11" ht="25" customHeight="1">
      <c r="B752" s="50" t="str">
        <f t="shared" si="33"/>
        <v/>
      </c>
      <c r="C752" s="55"/>
      <c r="D752" s="66" t="s">
        <v>1056</v>
      </c>
      <c r="E752" s="55"/>
      <c r="F752" s="90"/>
      <c r="G752" s="90"/>
      <c r="H752" s="90" t="str">
        <f t="shared" si="34"/>
        <v/>
      </c>
      <c r="K752" s="2" t="str">
        <f>IF(E752="","",MAX($K$5:K751)+0.001)</f>
        <v/>
      </c>
    </row>
    <row r="753" spans="2:11" ht="25" customHeight="1">
      <c r="B753" s="50" t="str">
        <f t="shared" si="33"/>
        <v>B16.324</v>
      </c>
      <c r="C753" s="55"/>
      <c r="D753" s="66" t="s">
        <v>1057</v>
      </c>
      <c r="E753" s="55" t="s">
        <v>158</v>
      </c>
      <c r="F753" s="90">
        <v>66</v>
      </c>
      <c r="G753" s="171"/>
      <c r="H753" s="90" t="str">
        <f t="shared" si="34"/>
        <v/>
      </c>
      <c r="I753" s="130"/>
      <c r="K753" s="2">
        <f>IF(E753="","",MAX($K$5:K752)+0.001)</f>
        <v>16.324000000000396</v>
      </c>
    </row>
    <row r="754" spans="2:11" ht="25" customHeight="1">
      <c r="B754" s="50" t="str">
        <f t="shared" si="33"/>
        <v>B16.325</v>
      </c>
      <c r="C754" s="55"/>
      <c r="D754" s="66" t="s">
        <v>1058</v>
      </c>
      <c r="E754" s="55" t="s">
        <v>158</v>
      </c>
      <c r="F754" s="90">
        <v>10</v>
      </c>
      <c r="G754" s="171"/>
      <c r="H754" s="90" t="str">
        <f t="shared" si="34"/>
        <v/>
      </c>
      <c r="I754" s="130"/>
      <c r="K754" s="2">
        <f>IF(E754="","",MAX($K$5:K753)+0.001)</f>
        <v>16.325000000000397</v>
      </c>
    </row>
    <row r="755" spans="2:11" ht="20" customHeight="1">
      <c r="B755" s="50" t="str">
        <f t="shared" si="33"/>
        <v/>
      </c>
      <c r="C755" s="55"/>
      <c r="D755" s="66"/>
      <c r="E755" s="55"/>
      <c r="F755" s="90"/>
      <c r="G755" s="90"/>
      <c r="H755" s="90" t="str">
        <f t="shared" si="34"/>
        <v/>
      </c>
      <c r="K755" s="2" t="str">
        <f>IF(E755="","",MAX($K$5:K754)+0.001)</f>
        <v/>
      </c>
    </row>
    <row r="756" spans="2:11" ht="25" customHeight="1">
      <c r="B756" s="50" t="str">
        <f t="shared" si="33"/>
        <v/>
      </c>
      <c r="C756" s="55" t="s">
        <v>966</v>
      </c>
      <c r="D756" s="87" t="s">
        <v>1059</v>
      </c>
      <c r="E756" s="55"/>
      <c r="F756" s="90"/>
      <c r="G756" s="90"/>
      <c r="H756" s="90" t="str">
        <f t="shared" si="34"/>
        <v/>
      </c>
      <c r="K756" s="2" t="str">
        <f>IF(E756="","",MAX($K$5:K755)+0.001)</f>
        <v/>
      </c>
    </row>
    <row r="757" spans="2:11" ht="25" customHeight="1">
      <c r="B757" s="50" t="str">
        <f t="shared" si="33"/>
        <v>B16.326</v>
      </c>
      <c r="C757" s="55"/>
      <c r="D757" s="66" t="s">
        <v>1060</v>
      </c>
      <c r="E757" s="55" t="s">
        <v>158</v>
      </c>
      <c r="F757" s="90">
        <v>28</v>
      </c>
      <c r="G757" s="171"/>
      <c r="H757" s="90" t="str">
        <f t="shared" si="34"/>
        <v/>
      </c>
      <c r="I757" s="130"/>
      <c r="K757" s="2">
        <f>IF(E757="","",MAX($K$5:K756)+0.001)</f>
        <v>16.326000000000398</v>
      </c>
    </row>
    <row r="758" spans="2:11" ht="20" customHeight="1">
      <c r="B758" s="50" t="str">
        <f t="shared" si="33"/>
        <v/>
      </c>
      <c r="C758" s="55"/>
      <c r="D758" s="66"/>
      <c r="E758" s="55"/>
      <c r="F758" s="90"/>
      <c r="G758" s="90"/>
      <c r="H758" s="90" t="str">
        <f t="shared" si="34"/>
        <v/>
      </c>
      <c r="K758" s="2" t="str">
        <f>IF(E758="","",MAX($K$5:K757)+0.001)</f>
        <v/>
      </c>
    </row>
    <row r="759" spans="2:11" ht="25" customHeight="1">
      <c r="B759" s="50" t="str">
        <f t="shared" si="33"/>
        <v/>
      </c>
      <c r="C759" s="55" t="s">
        <v>937</v>
      </c>
      <c r="D759" s="87" t="s">
        <v>1061</v>
      </c>
      <c r="E759" s="55"/>
      <c r="F759" s="90"/>
      <c r="G759" s="90"/>
      <c r="H759" s="90" t="str">
        <f t="shared" si="34"/>
        <v/>
      </c>
      <c r="K759" s="2" t="str">
        <f>IF(E759="","",MAX($K$5:K758)+0.001)</f>
        <v/>
      </c>
    </row>
    <row r="760" spans="2:11" ht="25" customHeight="1">
      <c r="B760" s="50" t="str">
        <f t="shared" si="33"/>
        <v>B16.327</v>
      </c>
      <c r="C760" s="55"/>
      <c r="D760" s="66" t="s">
        <v>1062</v>
      </c>
      <c r="E760" s="55" t="s">
        <v>158</v>
      </c>
      <c r="F760" s="90">
        <v>28</v>
      </c>
      <c r="G760" s="171"/>
      <c r="H760" s="90" t="str">
        <f t="shared" si="34"/>
        <v/>
      </c>
      <c r="I760" s="130"/>
      <c r="K760" s="2">
        <f>IF(E760="","",MAX($K$5:K759)+0.001)</f>
        <v>16.3270000000004</v>
      </c>
    </row>
    <row r="761" spans="2:11" ht="25" customHeight="1">
      <c r="B761" s="368" t="s">
        <v>62</v>
      </c>
      <c r="C761" s="368"/>
      <c r="D761" s="368"/>
      <c r="E761" s="368"/>
      <c r="F761" s="368"/>
      <c r="G761" s="368"/>
      <c r="H761" s="95">
        <f>SUM(H717:H760)</f>
        <v>0</v>
      </c>
      <c r="I761" s="115"/>
      <c r="K761" s="2" t="str">
        <f>IF(E761="","",MAX($K$5:K760)+0.001)</f>
        <v/>
      </c>
    </row>
    <row r="762" spans="2:11" ht="25" customHeight="1">
      <c r="B762" s="45" t="s">
        <v>226</v>
      </c>
      <c r="C762" s="45" t="s">
        <v>2</v>
      </c>
      <c r="D762" s="45" t="s">
        <v>3</v>
      </c>
      <c r="E762" s="46" t="s">
        <v>4</v>
      </c>
      <c r="F762" s="95" t="s">
        <v>5</v>
      </c>
      <c r="G762" s="47" t="s">
        <v>6</v>
      </c>
      <c r="H762" s="47" t="s">
        <v>7</v>
      </c>
      <c r="I762" s="49"/>
      <c r="K762" s="2"/>
    </row>
    <row r="763" spans="2:11" ht="25" customHeight="1">
      <c r="B763" s="368" t="s">
        <v>64</v>
      </c>
      <c r="C763" s="368"/>
      <c r="D763" s="368"/>
      <c r="E763" s="368"/>
      <c r="F763" s="368"/>
      <c r="G763" s="368"/>
      <c r="H763" s="47">
        <f>H761</f>
        <v>0</v>
      </c>
      <c r="I763" s="116"/>
      <c r="K763" s="2" t="str">
        <f>IF(E763="","",MAX($K$5:K762)+0.001)</f>
        <v/>
      </c>
    </row>
    <row r="764" spans="2:11" ht="25" customHeight="1">
      <c r="B764" s="50" t="str">
        <f t="shared" ref="B764:B802" si="35">IF(K764="","","B"&amp;TEXT(ROUND(K764,3),"0.000"))</f>
        <v/>
      </c>
      <c r="C764" s="55"/>
      <c r="D764" s="66"/>
      <c r="E764" s="55"/>
      <c r="F764" s="90"/>
      <c r="G764" s="90"/>
      <c r="H764" s="90" t="str">
        <f t="shared" ref="H764:H802" si="36">IF($F764="-","Rate Only",IF($G764="","",ROUNDUP($F764*$G764,2)))</f>
        <v/>
      </c>
      <c r="K764" s="2" t="str">
        <f>IF(E764="","",MAX($K$5:K763)+0.001)</f>
        <v/>
      </c>
    </row>
    <row r="765" spans="2:11" ht="30">
      <c r="B765" s="50" t="str">
        <f t="shared" si="35"/>
        <v/>
      </c>
      <c r="C765" s="98" t="s">
        <v>1063</v>
      </c>
      <c r="D765" s="87" t="s">
        <v>328</v>
      </c>
      <c r="E765" s="101"/>
      <c r="F765" s="107"/>
      <c r="G765" s="107"/>
      <c r="H765" s="107" t="str">
        <f t="shared" si="36"/>
        <v/>
      </c>
      <c r="I765" s="44"/>
      <c r="K765" s="2" t="str">
        <f>IF(E765="","",MAX($K$5:K764)+0.001)</f>
        <v/>
      </c>
    </row>
    <row r="766" spans="2:11" ht="30">
      <c r="B766" s="50" t="str">
        <f t="shared" si="35"/>
        <v/>
      </c>
      <c r="C766" s="55" t="s">
        <v>183</v>
      </c>
      <c r="D766" s="87" t="s">
        <v>1064</v>
      </c>
      <c r="E766" s="55"/>
      <c r="F766" s="90"/>
      <c r="G766" s="90"/>
      <c r="H766" s="90" t="str">
        <f t="shared" si="36"/>
        <v/>
      </c>
      <c r="K766" s="2" t="str">
        <f>IF(E766="","",MAX($K$5:K765)+0.001)</f>
        <v/>
      </c>
    </row>
    <row r="767" spans="2:11" ht="25" customHeight="1">
      <c r="B767" s="50" t="str">
        <f t="shared" si="35"/>
        <v/>
      </c>
      <c r="C767" s="55"/>
      <c r="D767" s="87" t="s">
        <v>1065</v>
      </c>
      <c r="E767" s="55"/>
      <c r="F767" s="90"/>
      <c r="G767" s="90"/>
      <c r="H767" s="90" t="str">
        <f t="shared" si="36"/>
        <v/>
      </c>
      <c r="K767" s="2" t="str">
        <f>IF(E767="","",MAX($K$5:K766)+0.001)</f>
        <v/>
      </c>
    </row>
    <row r="768" spans="2:11" ht="25" customHeight="1">
      <c r="B768" s="50" t="str">
        <f t="shared" si="35"/>
        <v>B16.328</v>
      </c>
      <c r="C768" s="55"/>
      <c r="D768" s="66" t="s">
        <v>1066</v>
      </c>
      <c r="E768" s="55" t="s">
        <v>200</v>
      </c>
      <c r="F768" s="90">
        <v>272</v>
      </c>
      <c r="G768" s="171"/>
      <c r="H768" s="90" t="str">
        <f t="shared" si="36"/>
        <v/>
      </c>
      <c r="I768" s="130"/>
      <c r="K768" s="2">
        <f>IF(E768="","",MAX($K$5:K767)+0.001)</f>
        <v>16.328000000000401</v>
      </c>
    </row>
    <row r="769" spans="2:11" ht="25" customHeight="1">
      <c r="B769" s="50" t="str">
        <f t="shared" si="35"/>
        <v/>
      </c>
      <c r="C769" s="55"/>
      <c r="D769" s="66"/>
      <c r="E769" s="55"/>
      <c r="F769" s="90"/>
      <c r="G769" s="171"/>
      <c r="H769" s="90" t="str">
        <f t="shared" si="36"/>
        <v/>
      </c>
      <c r="K769" s="2" t="str">
        <f>IF(E769="","",MAX($K$5:K768)+0.001)</f>
        <v/>
      </c>
    </row>
    <row r="770" spans="2:11" ht="25" customHeight="1">
      <c r="B770" s="50" t="str">
        <f t="shared" si="35"/>
        <v/>
      </c>
      <c r="C770" s="55" t="s">
        <v>190</v>
      </c>
      <c r="D770" s="87" t="s">
        <v>1067</v>
      </c>
      <c r="E770" s="55"/>
      <c r="F770" s="90"/>
      <c r="G770" s="171"/>
      <c r="H770" s="90" t="str">
        <f t="shared" si="36"/>
        <v/>
      </c>
      <c r="K770" s="2" t="str">
        <f>IF(E770="","",MAX($K$5:K769)+0.001)</f>
        <v/>
      </c>
    </row>
    <row r="771" spans="2:11" ht="25" customHeight="1">
      <c r="B771" s="50" t="str">
        <f t="shared" si="35"/>
        <v>B16.329</v>
      </c>
      <c r="C771" s="55"/>
      <c r="D771" s="66" t="s">
        <v>1068</v>
      </c>
      <c r="E771" s="55" t="s">
        <v>158</v>
      </c>
      <c r="F771" s="90">
        <v>6</v>
      </c>
      <c r="G771" s="171"/>
      <c r="H771" s="90" t="str">
        <f t="shared" si="36"/>
        <v/>
      </c>
      <c r="I771" s="130"/>
      <c r="K771" s="2">
        <f>IF(E771="","",MAX($K$5:K770)+0.001)</f>
        <v>16.329000000000402</v>
      </c>
    </row>
    <row r="772" spans="2:11" ht="25" customHeight="1">
      <c r="B772" s="50" t="str">
        <f t="shared" si="35"/>
        <v>B16.330</v>
      </c>
      <c r="C772" s="55"/>
      <c r="D772" s="66" t="s">
        <v>1069</v>
      </c>
      <c r="E772" s="55" t="s">
        <v>158</v>
      </c>
      <c r="F772" s="90">
        <v>2</v>
      </c>
      <c r="G772" s="171"/>
      <c r="H772" s="90" t="str">
        <f t="shared" si="36"/>
        <v/>
      </c>
      <c r="I772" s="130"/>
      <c r="K772" s="2">
        <f>IF(E772="","",MAX($K$5:K771)+0.001)</f>
        <v>16.330000000000403</v>
      </c>
    </row>
    <row r="773" spans="2:11" ht="25" customHeight="1">
      <c r="B773" s="50" t="str">
        <f t="shared" si="35"/>
        <v/>
      </c>
      <c r="C773" s="55"/>
      <c r="D773" s="66"/>
      <c r="E773" s="55"/>
      <c r="F773" s="90"/>
      <c r="G773" s="171"/>
      <c r="H773" s="90" t="str">
        <f t="shared" si="36"/>
        <v/>
      </c>
      <c r="K773" s="2" t="str">
        <f>IF(E773="","",MAX($K$5:K772)+0.001)</f>
        <v/>
      </c>
    </row>
    <row r="774" spans="2:11" ht="45">
      <c r="B774" s="50" t="str">
        <f t="shared" si="35"/>
        <v/>
      </c>
      <c r="C774" s="65" t="s">
        <v>1070</v>
      </c>
      <c r="D774" s="87" t="s">
        <v>1071</v>
      </c>
      <c r="E774" s="55"/>
      <c r="F774" s="90"/>
      <c r="G774" s="171"/>
      <c r="H774" s="90" t="str">
        <f t="shared" si="36"/>
        <v/>
      </c>
      <c r="K774" s="2" t="str">
        <f>IF(E774="","",MAX($K$5:K773)+0.001)</f>
        <v/>
      </c>
    </row>
    <row r="775" spans="2:11" ht="25" customHeight="1">
      <c r="B775" s="50" t="str">
        <f t="shared" si="35"/>
        <v>B16.331</v>
      </c>
      <c r="C775" s="55"/>
      <c r="D775" s="66" t="s">
        <v>1072</v>
      </c>
      <c r="E775" s="55" t="s">
        <v>158</v>
      </c>
      <c r="F775" s="128" t="s">
        <v>239</v>
      </c>
      <c r="G775" s="171"/>
      <c r="H775" s="90" t="str">
        <f t="shared" si="36"/>
        <v>Rate Only</v>
      </c>
      <c r="I775" s="72"/>
      <c r="K775" s="2">
        <f>IF(E775="","",MAX($K$5:K774)+0.001)</f>
        <v>16.331000000000405</v>
      </c>
    </row>
    <row r="776" spans="2:11" ht="25" customHeight="1">
      <c r="B776" s="50" t="str">
        <f t="shared" si="35"/>
        <v>B16.332</v>
      </c>
      <c r="C776" s="55"/>
      <c r="D776" s="66" t="s">
        <v>1073</v>
      </c>
      <c r="E776" s="55" t="s">
        <v>158</v>
      </c>
      <c r="F776" s="90">
        <v>2</v>
      </c>
      <c r="G776" s="171"/>
      <c r="H776" s="90" t="str">
        <f t="shared" si="36"/>
        <v/>
      </c>
      <c r="I776" s="130"/>
      <c r="K776" s="2">
        <f>IF(E776="","",MAX($K$5:K775)+0.001)</f>
        <v>16.332000000000406</v>
      </c>
    </row>
    <row r="777" spans="2:11" ht="25" customHeight="1">
      <c r="B777" s="50" t="str">
        <f t="shared" si="35"/>
        <v>B16.333</v>
      </c>
      <c r="C777" s="55"/>
      <c r="D777" s="66" t="s">
        <v>1074</v>
      </c>
      <c r="E777" s="55" t="s">
        <v>158</v>
      </c>
      <c r="F777" s="90">
        <v>1</v>
      </c>
      <c r="G777" s="171"/>
      <c r="H777" s="90" t="str">
        <f t="shared" si="36"/>
        <v/>
      </c>
      <c r="I777" s="130"/>
      <c r="K777" s="2">
        <f>IF(E777="","",MAX($K$5:K776)+0.001)</f>
        <v>16.333000000000407</v>
      </c>
    </row>
    <row r="778" spans="2:11" ht="25" customHeight="1">
      <c r="B778" s="50" t="str">
        <f t="shared" si="35"/>
        <v>B16.334</v>
      </c>
      <c r="C778" s="55"/>
      <c r="D778" s="66" t="s">
        <v>1075</v>
      </c>
      <c r="E778" s="55" t="s">
        <v>158</v>
      </c>
      <c r="F778" s="90">
        <v>3</v>
      </c>
      <c r="G778" s="171"/>
      <c r="H778" s="90" t="str">
        <f t="shared" si="36"/>
        <v/>
      </c>
      <c r="I778" s="130"/>
      <c r="K778" s="2">
        <f>IF(E778="","",MAX($K$5:K777)+0.001)</f>
        <v>16.334000000000408</v>
      </c>
    </row>
    <row r="779" spans="2:11" ht="25" customHeight="1">
      <c r="B779" s="50" t="str">
        <f t="shared" si="35"/>
        <v>B16.335</v>
      </c>
      <c r="C779" s="55"/>
      <c r="D779" s="66" t="s">
        <v>1076</v>
      </c>
      <c r="E779" s="55" t="s">
        <v>158</v>
      </c>
      <c r="F779" s="90">
        <v>1</v>
      </c>
      <c r="G779" s="171"/>
      <c r="H779" s="90" t="str">
        <f t="shared" si="36"/>
        <v/>
      </c>
      <c r="I779" s="130"/>
      <c r="K779" s="2">
        <f>IF(E779="","",MAX($K$5:K778)+0.001)</f>
        <v>16.335000000000409</v>
      </c>
    </row>
    <row r="780" spans="2:11" ht="25" customHeight="1">
      <c r="B780" s="50" t="str">
        <f t="shared" si="35"/>
        <v>B16.336</v>
      </c>
      <c r="C780" s="55"/>
      <c r="D780" s="66" t="s">
        <v>1077</v>
      </c>
      <c r="E780" s="55" t="s">
        <v>158</v>
      </c>
      <c r="F780" s="90">
        <v>2</v>
      </c>
      <c r="G780" s="171"/>
      <c r="H780" s="90" t="str">
        <f t="shared" si="36"/>
        <v/>
      </c>
      <c r="I780" s="130"/>
      <c r="K780" s="2">
        <f>IF(E780="","",MAX($K$5:K779)+0.001)</f>
        <v>16.336000000000411</v>
      </c>
    </row>
    <row r="781" spans="2:11" ht="25" customHeight="1">
      <c r="B781" s="50" t="str">
        <f t="shared" si="35"/>
        <v>B16.337</v>
      </c>
      <c r="C781" s="55"/>
      <c r="D781" s="66" t="s">
        <v>1078</v>
      </c>
      <c r="E781" s="55" t="s">
        <v>158</v>
      </c>
      <c r="F781" s="90">
        <v>4</v>
      </c>
      <c r="G781" s="171"/>
      <c r="H781" s="90" t="str">
        <f t="shared" si="36"/>
        <v/>
      </c>
      <c r="I781" s="130"/>
      <c r="K781" s="2">
        <f>IF(E781="","",MAX($K$5:K780)+0.001)</f>
        <v>16.337000000000412</v>
      </c>
    </row>
    <row r="782" spans="2:11" ht="25" customHeight="1">
      <c r="B782" s="50" t="str">
        <f t="shared" si="35"/>
        <v/>
      </c>
      <c r="C782" s="55"/>
      <c r="D782" s="87"/>
      <c r="E782" s="55"/>
      <c r="F782" s="90"/>
      <c r="G782" s="171"/>
      <c r="H782" s="90" t="str">
        <f t="shared" si="36"/>
        <v/>
      </c>
      <c r="K782" s="2" t="str">
        <f>IF(E782="","",MAX($K$5:K781)+0.001)</f>
        <v/>
      </c>
    </row>
    <row r="783" spans="2:11" ht="25" customHeight="1">
      <c r="B783" s="50" t="str">
        <f t="shared" si="35"/>
        <v/>
      </c>
      <c r="C783" s="55" t="s">
        <v>966</v>
      </c>
      <c r="D783" s="87" t="s">
        <v>1079</v>
      </c>
      <c r="E783" s="55"/>
      <c r="F783" s="90"/>
      <c r="G783" s="171"/>
      <c r="H783" s="90" t="str">
        <f t="shared" si="36"/>
        <v/>
      </c>
      <c r="K783" s="2" t="str">
        <f>IF(E783="","",MAX($K$5:K782)+0.001)</f>
        <v/>
      </c>
    </row>
    <row r="784" spans="2:11" ht="25" customHeight="1">
      <c r="B784" s="50" t="str">
        <f t="shared" si="35"/>
        <v>B16.338</v>
      </c>
      <c r="C784" s="55"/>
      <c r="D784" s="66" t="s">
        <v>1034</v>
      </c>
      <c r="E784" s="55" t="s">
        <v>164</v>
      </c>
      <c r="F784" s="90">
        <v>15</v>
      </c>
      <c r="G784" s="171"/>
      <c r="H784" s="90" t="str">
        <f t="shared" si="36"/>
        <v/>
      </c>
      <c r="I784" s="130"/>
      <c r="K784" s="2">
        <f>IF(E784="","",MAX($K$5:K783)+0.001)</f>
        <v>16.338000000000413</v>
      </c>
    </row>
    <row r="785" spans="2:11" ht="25" customHeight="1">
      <c r="B785" s="50" t="str">
        <f t="shared" si="35"/>
        <v/>
      </c>
      <c r="C785" s="55"/>
      <c r="D785" s="66"/>
      <c r="E785" s="55"/>
      <c r="F785" s="90"/>
      <c r="G785" s="90"/>
      <c r="H785" s="90" t="str">
        <f t="shared" si="36"/>
        <v/>
      </c>
      <c r="K785" s="2" t="str">
        <f>IF(E785="","",MAX($K$5:K784)+0.001)</f>
        <v/>
      </c>
    </row>
    <row r="786" spans="2:11" ht="25" customHeight="1">
      <c r="B786" s="50" t="str">
        <f>IF(K786="","","B"&amp;TEXT(ROUND(K786,3),"0.000"))</f>
        <v>B16.339</v>
      </c>
      <c r="C786" s="55" t="s">
        <v>937</v>
      </c>
      <c r="D786" s="87" t="s">
        <v>1080</v>
      </c>
      <c r="E786" s="55" t="s">
        <v>164</v>
      </c>
      <c r="F786" s="90">
        <v>5</v>
      </c>
      <c r="G786" s="171"/>
      <c r="H786" s="90" t="str">
        <f t="shared" si="36"/>
        <v/>
      </c>
      <c r="I786" s="130"/>
      <c r="K786" s="2">
        <f>IF(E786="","",MAX($K$5:K785)+0.001)</f>
        <v>16.339000000000414</v>
      </c>
    </row>
    <row r="787" spans="2:11" ht="25" customHeight="1">
      <c r="B787" s="50"/>
      <c r="C787" s="55"/>
      <c r="D787" s="87"/>
      <c r="E787" s="55"/>
      <c r="F787" s="90"/>
      <c r="G787" s="90"/>
      <c r="H787" s="90" t="str">
        <f t="shared" si="36"/>
        <v/>
      </c>
      <c r="I787" s="130"/>
      <c r="K787" s="2" t="str">
        <f>IF(E787="","",MAX($K$5:K786)+0.001)</f>
        <v/>
      </c>
    </row>
    <row r="788" spans="2:11" ht="25" customHeight="1">
      <c r="B788" s="50" t="str">
        <f>IF(K788="","","B"&amp;TEXT(ROUND(K788,3),"0.000"))</f>
        <v>B16.340</v>
      </c>
      <c r="C788" s="55" t="s">
        <v>296</v>
      </c>
      <c r="D788" s="87" t="s">
        <v>1081</v>
      </c>
      <c r="E788" s="55" t="s">
        <v>158</v>
      </c>
      <c r="F788" s="90">
        <v>5</v>
      </c>
      <c r="G788" s="171"/>
      <c r="H788" s="90" t="str">
        <f t="shared" si="36"/>
        <v/>
      </c>
      <c r="I788" s="130"/>
      <c r="K788" s="2">
        <f>IF(E788="","",MAX($K$5:K787)+0.001)</f>
        <v>16.340000000000416</v>
      </c>
    </row>
    <row r="789" spans="2:11" ht="25" customHeight="1">
      <c r="B789" s="50"/>
      <c r="C789" s="55"/>
      <c r="D789" s="87"/>
      <c r="E789" s="55"/>
      <c r="F789" s="90"/>
      <c r="G789" s="90"/>
      <c r="H789" s="90" t="str">
        <f t="shared" si="36"/>
        <v/>
      </c>
      <c r="K789" s="2" t="str">
        <f>IF(E789="","",MAX($K$5:K788)+0.001)</f>
        <v/>
      </c>
    </row>
    <row r="790" spans="2:11" ht="30">
      <c r="B790" s="50" t="str">
        <f t="shared" ref="B790:B800" si="37">IF(K790="","","B"&amp;TEXT(ROUND(K790,3),"0.000"))</f>
        <v/>
      </c>
      <c r="C790" s="98" t="s">
        <v>929</v>
      </c>
      <c r="D790" s="87" t="s">
        <v>930</v>
      </c>
      <c r="E790" s="55"/>
      <c r="F790" s="90"/>
      <c r="G790" s="90"/>
      <c r="H790" s="90" t="str">
        <f t="shared" si="36"/>
        <v/>
      </c>
      <c r="K790" s="2" t="str">
        <f>IF(E790="","",MAX($K$5:K789)+0.001)</f>
        <v/>
      </c>
    </row>
    <row r="791" spans="2:11" ht="30">
      <c r="B791" s="50" t="str">
        <f t="shared" si="37"/>
        <v/>
      </c>
      <c r="C791" s="101" t="s">
        <v>1082</v>
      </c>
      <c r="D791" s="87" t="s">
        <v>1083</v>
      </c>
      <c r="E791" s="55"/>
      <c r="F791" s="90"/>
      <c r="G791" s="90"/>
      <c r="H791" s="90" t="str">
        <f t="shared" si="36"/>
        <v/>
      </c>
      <c r="K791" s="2" t="str">
        <f>IF(E791="","",MAX($K$5:K790)+0.001)</f>
        <v/>
      </c>
    </row>
    <row r="792" spans="2:11" ht="25" customHeight="1">
      <c r="B792" s="50" t="str">
        <f t="shared" si="37"/>
        <v>B16.341</v>
      </c>
      <c r="C792" s="55"/>
      <c r="D792" s="66" t="s">
        <v>1035</v>
      </c>
      <c r="E792" s="55" t="s">
        <v>200</v>
      </c>
      <c r="F792" s="90">
        <v>274</v>
      </c>
      <c r="G792" s="171"/>
      <c r="H792" s="90" t="str">
        <f t="shared" si="36"/>
        <v/>
      </c>
      <c r="I792" s="130"/>
      <c r="K792" s="2">
        <f>IF(E792="","",MAX($K$5:K791)+0.001)</f>
        <v>16.341000000000417</v>
      </c>
    </row>
    <row r="793" spans="2:11" ht="25" customHeight="1">
      <c r="B793" s="50" t="str">
        <f t="shared" si="37"/>
        <v>B16.342</v>
      </c>
      <c r="C793" s="55"/>
      <c r="D793" s="66" t="s">
        <v>1036</v>
      </c>
      <c r="E793" s="55" t="s">
        <v>200</v>
      </c>
      <c r="F793" s="90">
        <v>195</v>
      </c>
      <c r="G793" s="171"/>
      <c r="H793" s="90" t="str">
        <f t="shared" si="36"/>
        <v/>
      </c>
      <c r="I793" s="130"/>
      <c r="K793" s="2">
        <f>IF(E793="","",MAX($K$5:K792)+0.001)</f>
        <v>16.342000000000418</v>
      </c>
    </row>
    <row r="794" spans="2:11" ht="25" customHeight="1">
      <c r="B794" s="50" t="str">
        <f t="shared" si="37"/>
        <v>B16.343</v>
      </c>
      <c r="C794" s="55"/>
      <c r="D794" s="66" t="s">
        <v>1037</v>
      </c>
      <c r="E794" s="55" t="s">
        <v>200</v>
      </c>
      <c r="F794" s="90">
        <v>22</v>
      </c>
      <c r="G794" s="171"/>
      <c r="H794" s="90" t="str">
        <f t="shared" si="36"/>
        <v/>
      </c>
      <c r="I794" s="130"/>
      <c r="K794" s="2">
        <f>IF(E794="","",MAX($K$5:K793)+0.001)</f>
        <v>16.343000000000419</v>
      </c>
    </row>
    <row r="795" spans="2:11" ht="25" customHeight="1">
      <c r="B795" s="50" t="str">
        <f t="shared" si="37"/>
        <v>B16.344</v>
      </c>
      <c r="C795" s="55"/>
      <c r="D795" s="66" t="s">
        <v>1038</v>
      </c>
      <c r="E795" s="55" t="s">
        <v>200</v>
      </c>
      <c r="F795" s="90">
        <v>368</v>
      </c>
      <c r="G795" s="171"/>
      <c r="H795" s="90" t="str">
        <f t="shared" si="36"/>
        <v/>
      </c>
      <c r="I795" s="130"/>
      <c r="K795" s="2">
        <f>IF(E795="","",MAX($K$5:K794)+0.001)</f>
        <v>16.34400000000042</v>
      </c>
    </row>
    <row r="796" spans="2:11" ht="25" customHeight="1">
      <c r="B796" s="50" t="str">
        <f t="shared" si="37"/>
        <v>B16.345</v>
      </c>
      <c r="C796" s="55"/>
      <c r="D796" s="66" t="s">
        <v>1039</v>
      </c>
      <c r="E796" s="55" t="s">
        <v>200</v>
      </c>
      <c r="F796" s="90">
        <v>337</v>
      </c>
      <c r="G796" s="171"/>
      <c r="H796" s="90" t="str">
        <f t="shared" si="36"/>
        <v/>
      </c>
      <c r="I796" s="130"/>
      <c r="K796" s="2">
        <f>IF(E796="","",MAX($K$5:K795)+0.001)</f>
        <v>16.345000000000422</v>
      </c>
    </row>
    <row r="797" spans="2:11" ht="25" customHeight="1">
      <c r="B797" s="50" t="str">
        <f t="shared" si="37"/>
        <v/>
      </c>
      <c r="C797" s="55"/>
      <c r="D797" s="66"/>
      <c r="E797" s="55"/>
      <c r="F797" s="90"/>
      <c r="G797" s="90"/>
      <c r="H797" s="90" t="str">
        <f t="shared" si="36"/>
        <v/>
      </c>
      <c r="K797" s="2" t="str">
        <f>IF(E797="","",MAX($K$5:K796)+0.001)</f>
        <v/>
      </c>
    </row>
    <row r="798" spans="2:11" ht="30">
      <c r="B798" s="50" t="str">
        <f t="shared" si="37"/>
        <v/>
      </c>
      <c r="C798" s="55" t="s">
        <v>937</v>
      </c>
      <c r="D798" s="87" t="s">
        <v>1084</v>
      </c>
      <c r="E798" s="55"/>
      <c r="F798" s="90"/>
      <c r="G798" s="90"/>
      <c r="H798" s="90" t="str">
        <f t="shared" si="36"/>
        <v/>
      </c>
      <c r="K798" s="2" t="str">
        <f>IF(E798="","",MAX($K$5:K797)+0.001)</f>
        <v/>
      </c>
    </row>
    <row r="799" spans="2:11" ht="30">
      <c r="B799" s="50" t="str">
        <f t="shared" si="37"/>
        <v>B16.346</v>
      </c>
      <c r="C799" s="55"/>
      <c r="D799" s="66" t="s">
        <v>1085</v>
      </c>
      <c r="E799" s="55" t="s">
        <v>158</v>
      </c>
      <c r="F799" s="90">
        <v>29</v>
      </c>
      <c r="G799" s="171"/>
      <c r="H799" s="90" t="str">
        <f t="shared" si="36"/>
        <v/>
      </c>
      <c r="I799" s="130"/>
      <c r="K799" s="2">
        <f>IF(E799="","",MAX($K$5:K798)+0.001)</f>
        <v>16.346000000000423</v>
      </c>
    </row>
    <row r="800" spans="2:11" ht="45">
      <c r="B800" s="50" t="str">
        <f t="shared" si="37"/>
        <v>B16.347</v>
      </c>
      <c r="C800" s="55"/>
      <c r="D800" s="66" t="s">
        <v>1086</v>
      </c>
      <c r="E800" s="55" t="s">
        <v>200</v>
      </c>
      <c r="F800" s="90">
        <v>15</v>
      </c>
      <c r="G800" s="171"/>
      <c r="H800" s="90" t="str">
        <f t="shared" si="36"/>
        <v/>
      </c>
      <c r="I800" s="130"/>
      <c r="K800" s="2">
        <f>IF(E800="","",MAX($K$5:K799)+0.001)</f>
        <v>16.347000000000424</v>
      </c>
    </row>
    <row r="801" spans="2:11" ht="25" customHeight="1">
      <c r="B801" s="50"/>
      <c r="C801" s="55"/>
      <c r="D801" s="66"/>
      <c r="E801" s="55"/>
      <c r="F801" s="90"/>
      <c r="G801" s="90"/>
      <c r="H801" s="90"/>
      <c r="K801" s="2" t="str">
        <f>IF(E801="","",MAX($K$5:K800)+0.001)</f>
        <v/>
      </c>
    </row>
    <row r="802" spans="2:11" ht="25" customHeight="1">
      <c r="B802" s="50" t="str">
        <f t="shared" si="35"/>
        <v/>
      </c>
      <c r="C802" s="55"/>
      <c r="D802" s="66"/>
      <c r="E802" s="55"/>
      <c r="F802" s="90"/>
      <c r="G802" s="90"/>
      <c r="H802" s="90" t="str">
        <f t="shared" si="36"/>
        <v/>
      </c>
      <c r="K802" s="2" t="str">
        <f>IF(E802="","",MAX($K$5:K801)+0.001)</f>
        <v/>
      </c>
    </row>
    <row r="803" spans="2:11" ht="25" customHeight="1">
      <c r="B803" s="368" t="s">
        <v>62</v>
      </c>
      <c r="C803" s="368"/>
      <c r="D803" s="368"/>
      <c r="E803" s="368"/>
      <c r="F803" s="368"/>
      <c r="G803" s="368"/>
      <c r="H803" s="95">
        <f>SUM(H763:H802)</f>
        <v>0</v>
      </c>
      <c r="I803" s="115"/>
      <c r="K803" s="2" t="str">
        <f>IF(E803="","",MAX($K$5:K802)+0.001)</f>
        <v/>
      </c>
    </row>
    <row r="804" spans="2:11" ht="25" customHeight="1">
      <c r="B804" s="45" t="s">
        <v>226</v>
      </c>
      <c r="C804" s="45" t="s">
        <v>2</v>
      </c>
      <c r="D804" s="45" t="s">
        <v>3</v>
      </c>
      <c r="E804" s="46" t="s">
        <v>4</v>
      </c>
      <c r="F804" s="95" t="s">
        <v>5</v>
      </c>
      <c r="G804" s="47" t="s">
        <v>6</v>
      </c>
      <c r="H804" s="47" t="s">
        <v>7</v>
      </c>
      <c r="I804" s="49"/>
      <c r="K804" s="2"/>
    </row>
    <row r="805" spans="2:11" ht="25" customHeight="1">
      <c r="B805" s="368" t="s">
        <v>64</v>
      </c>
      <c r="C805" s="368"/>
      <c r="D805" s="368"/>
      <c r="E805" s="368"/>
      <c r="F805" s="368"/>
      <c r="G805" s="368"/>
      <c r="H805" s="47">
        <f>H803</f>
        <v>0</v>
      </c>
      <c r="I805" s="116"/>
      <c r="K805" s="2" t="str">
        <f>IF(E805="","",MAX($K$5:K804)+0.001)</f>
        <v/>
      </c>
    </row>
    <row r="806" spans="2:11" ht="25" customHeight="1">
      <c r="B806" s="50" t="str">
        <f t="shared" ref="B806:B837" si="38">IF(K806="","","B"&amp;TEXT(ROUND(K806,3),"0.000"))</f>
        <v/>
      </c>
      <c r="C806" s="55"/>
      <c r="D806" s="66"/>
      <c r="E806" s="55"/>
      <c r="F806" s="90"/>
      <c r="G806" s="90"/>
      <c r="H806" s="90" t="str">
        <f t="shared" ref="H806:H837" si="39">IF($F806="-","Rate Only",IF($G806="","",ROUNDUP($F806*$G806,2)))</f>
        <v/>
      </c>
      <c r="K806" s="2" t="str">
        <f>IF(E806="","",MAX($K$5:K805)+0.001)</f>
        <v/>
      </c>
    </row>
    <row r="807" spans="2:11" ht="25" customHeight="1">
      <c r="B807" s="50" t="str">
        <f t="shared" si="38"/>
        <v/>
      </c>
      <c r="C807" s="55"/>
      <c r="D807" s="66" t="s">
        <v>1087</v>
      </c>
      <c r="E807" s="55"/>
      <c r="F807" s="90"/>
      <c r="G807" s="171"/>
      <c r="H807" s="90" t="str">
        <f t="shared" si="39"/>
        <v/>
      </c>
      <c r="I807" s="130"/>
      <c r="K807" s="2" t="str">
        <f>IF(E807="","",MAX($K$5:K806)+0.001)</f>
        <v/>
      </c>
    </row>
    <row r="808" spans="2:11" ht="25" customHeight="1">
      <c r="B808" s="50" t="str">
        <f t="shared" si="38"/>
        <v>B16.348</v>
      </c>
      <c r="C808" s="55"/>
      <c r="D808" s="66" t="s">
        <v>1088</v>
      </c>
      <c r="E808" s="55" t="s">
        <v>158</v>
      </c>
      <c r="F808" s="90">
        <v>3</v>
      </c>
      <c r="G808" s="171"/>
      <c r="H808" s="90" t="str">
        <f t="shared" si="39"/>
        <v/>
      </c>
      <c r="I808" s="130"/>
      <c r="K808" s="2">
        <f>IF(E808="","",MAX($K$5:K807)+0.001)</f>
        <v>16.348000000000425</v>
      </c>
    </row>
    <row r="809" spans="2:11" ht="25" customHeight="1">
      <c r="B809" s="50" t="str">
        <f t="shared" si="38"/>
        <v>B16.349</v>
      </c>
      <c r="C809" s="55"/>
      <c r="D809" s="66" t="s">
        <v>1089</v>
      </c>
      <c r="E809" s="55" t="s">
        <v>158</v>
      </c>
      <c r="F809" s="90">
        <v>1</v>
      </c>
      <c r="G809" s="171"/>
      <c r="H809" s="90" t="str">
        <f t="shared" si="39"/>
        <v/>
      </c>
      <c r="I809" s="130"/>
      <c r="K809" s="2">
        <f>IF(E809="","",MAX($K$5:K808)+0.001)</f>
        <v>16.349000000000427</v>
      </c>
    </row>
    <row r="810" spans="2:11" ht="25" customHeight="1">
      <c r="B810" s="50" t="str">
        <f t="shared" si="38"/>
        <v>B16.350</v>
      </c>
      <c r="C810" s="55"/>
      <c r="D810" s="66" t="s">
        <v>1090</v>
      </c>
      <c r="E810" s="55" t="s">
        <v>158</v>
      </c>
      <c r="F810" s="90">
        <v>1</v>
      </c>
      <c r="G810" s="171"/>
      <c r="H810" s="90" t="str">
        <f t="shared" si="39"/>
        <v/>
      </c>
      <c r="I810" s="130"/>
      <c r="K810" s="2">
        <f>IF(E810="","",MAX($K$5:K809)+0.001)</f>
        <v>16.350000000000428</v>
      </c>
    </row>
    <row r="811" spans="2:11" ht="25" customHeight="1">
      <c r="B811" s="50"/>
      <c r="C811" s="55"/>
      <c r="D811" s="66"/>
      <c r="E811" s="55"/>
      <c r="F811" s="90"/>
      <c r="G811" s="62"/>
      <c r="H811" s="62" t="str">
        <f t="shared" si="39"/>
        <v/>
      </c>
      <c r="I811" s="73"/>
      <c r="K811" s="2" t="str">
        <f>IF(E811="","",MAX($K$5:K810)+0.001)</f>
        <v/>
      </c>
    </row>
    <row r="812" spans="2:11" ht="25" customHeight="1">
      <c r="B812" s="50" t="str">
        <f t="shared" si="38"/>
        <v>B16.351</v>
      </c>
      <c r="C812" s="55"/>
      <c r="D812" s="66" t="s">
        <v>1091</v>
      </c>
      <c r="E812" s="55" t="s">
        <v>158</v>
      </c>
      <c r="F812" s="90">
        <v>1</v>
      </c>
      <c r="G812" s="171"/>
      <c r="H812" s="90" t="str">
        <f t="shared" si="39"/>
        <v/>
      </c>
      <c r="I812" s="130"/>
      <c r="K812" s="2">
        <f>IF(E812="","",MAX($K$5:K811)+0.001)</f>
        <v>16.351000000000429</v>
      </c>
    </row>
    <row r="813" spans="2:11" ht="45">
      <c r="B813" s="50" t="str">
        <f t="shared" si="38"/>
        <v>B16.352</v>
      </c>
      <c r="C813" s="55"/>
      <c r="D813" s="66" t="s">
        <v>1092</v>
      </c>
      <c r="E813" s="55" t="s">
        <v>158</v>
      </c>
      <c r="F813" s="90">
        <v>1</v>
      </c>
      <c r="G813" s="171"/>
      <c r="H813" s="90" t="str">
        <f t="shared" si="39"/>
        <v/>
      </c>
      <c r="I813" s="130"/>
      <c r="K813" s="2">
        <f>IF(E813="","",MAX($K$5:K812)+0.001)</f>
        <v>16.35200000000043</v>
      </c>
    </row>
    <row r="814" spans="2:11" ht="60">
      <c r="B814" s="50" t="str">
        <f t="shared" si="38"/>
        <v>B16.353</v>
      </c>
      <c r="C814" s="55"/>
      <c r="D814" s="66" t="s">
        <v>1093</v>
      </c>
      <c r="E814" s="55" t="s">
        <v>158</v>
      </c>
      <c r="F814" s="90">
        <v>2</v>
      </c>
      <c r="G814" s="171"/>
      <c r="H814" s="90" t="str">
        <f t="shared" si="39"/>
        <v/>
      </c>
      <c r="I814" s="130"/>
      <c r="K814" s="2">
        <f>IF(E814="","",MAX($K$5:K813)+0.001)</f>
        <v>16.353000000000431</v>
      </c>
    </row>
    <row r="815" spans="2:11" ht="45">
      <c r="B815" s="50" t="str">
        <f t="shared" si="38"/>
        <v>B16.354</v>
      </c>
      <c r="C815" s="55"/>
      <c r="D815" s="66" t="s">
        <v>1094</v>
      </c>
      <c r="E815" s="55" t="s">
        <v>200</v>
      </c>
      <c r="F815" s="90">
        <v>10</v>
      </c>
      <c r="G815" s="171"/>
      <c r="H815" s="90" t="str">
        <f t="shared" si="39"/>
        <v/>
      </c>
      <c r="I815" s="130"/>
      <c r="K815" s="2">
        <f>IF(E815="","",MAX($K$5:K814)+0.001)</f>
        <v>16.354000000000433</v>
      </c>
    </row>
    <row r="816" spans="2:11" ht="25" customHeight="1">
      <c r="B816" s="50" t="str">
        <f t="shared" si="38"/>
        <v/>
      </c>
      <c r="C816" s="55"/>
      <c r="D816" s="66"/>
      <c r="E816" s="55"/>
      <c r="F816" s="90"/>
      <c r="G816" s="90"/>
      <c r="H816" s="90" t="str">
        <f t="shared" si="39"/>
        <v/>
      </c>
      <c r="K816" s="2" t="str">
        <f>IF(E816="","",MAX($K$5:K815)+0.001)</f>
        <v/>
      </c>
    </row>
    <row r="817" spans="2:11" ht="25" customHeight="1">
      <c r="B817" s="50" t="str">
        <f t="shared" si="38"/>
        <v/>
      </c>
      <c r="C817" s="55"/>
      <c r="D817" s="87" t="s">
        <v>1095</v>
      </c>
      <c r="E817" s="55"/>
      <c r="F817" s="90"/>
      <c r="G817" s="90"/>
      <c r="H817" s="90" t="str">
        <f t="shared" si="39"/>
        <v/>
      </c>
      <c r="K817" s="2" t="str">
        <f>IF(E817="","",MAX($K$5:K816)+0.001)</f>
        <v/>
      </c>
    </row>
    <row r="818" spans="2:11" ht="25" customHeight="1">
      <c r="B818" s="50" t="str">
        <f t="shared" si="38"/>
        <v/>
      </c>
      <c r="C818" s="98" t="s">
        <v>1096</v>
      </c>
      <c r="D818" s="97" t="s">
        <v>1097</v>
      </c>
      <c r="E818" s="55"/>
      <c r="F818" s="90"/>
      <c r="G818" s="90"/>
      <c r="H818" s="90" t="str">
        <f t="shared" si="39"/>
        <v/>
      </c>
      <c r="I818" s="130"/>
      <c r="K818" s="2" t="str">
        <f>IF(E818="","",MAX($K$5:K817)+0.001)</f>
        <v/>
      </c>
    </row>
    <row r="819" spans="2:11" ht="30">
      <c r="B819" s="50" t="str">
        <f t="shared" si="38"/>
        <v>B16.355</v>
      </c>
      <c r="C819" s="55"/>
      <c r="D819" s="89" t="s">
        <v>1098</v>
      </c>
      <c r="E819" s="55" t="s">
        <v>200</v>
      </c>
      <c r="F819" s="90">
        <v>460</v>
      </c>
      <c r="G819" s="171"/>
      <c r="H819" s="90" t="str">
        <f t="shared" si="39"/>
        <v/>
      </c>
      <c r="I819" s="130"/>
      <c r="K819" s="2">
        <f>IF(E819="","",MAX($K$5:K818)+0.001)</f>
        <v>16.355000000000434</v>
      </c>
    </row>
    <row r="820" spans="2:11" ht="25" customHeight="1">
      <c r="B820" s="50" t="str">
        <f t="shared" si="38"/>
        <v/>
      </c>
      <c r="C820" s="55"/>
      <c r="D820" s="89"/>
      <c r="E820" s="55"/>
      <c r="F820" s="90"/>
      <c r="G820" s="90"/>
      <c r="H820" s="90" t="str">
        <f t="shared" si="39"/>
        <v/>
      </c>
      <c r="K820" s="2" t="str">
        <f>IF(E820="","",MAX($K$5:K819)+0.001)</f>
        <v/>
      </c>
    </row>
    <row r="821" spans="2:11" ht="30">
      <c r="B821" s="50" t="str">
        <f t="shared" si="38"/>
        <v/>
      </c>
      <c r="C821" s="55"/>
      <c r="D821" s="89" t="s">
        <v>1099</v>
      </c>
      <c r="E821" s="55"/>
      <c r="F821" s="90"/>
      <c r="G821" s="90"/>
      <c r="H821" s="90" t="str">
        <f t="shared" si="39"/>
        <v/>
      </c>
      <c r="K821" s="2" t="str">
        <f>IF(E821="","",MAX($K$5:K820)+0.001)</f>
        <v/>
      </c>
    </row>
    <row r="822" spans="2:11" ht="25" customHeight="1">
      <c r="B822" s="50" t="str">
        <f t="shared" si="38"/>
        <v>B16.356</v>
      </c>
      <c r="C822" s="55"/>
      <c r="D822" s="89" t="s">
        <v>1100</v>
      </c>
      <c r="E822" s="55" t="s">
        <v>200</v>
      </c>
      <c r="F822" s="90">
        <v>330</v>
      </c>
      <c r="G822" s="171"/>
      <c r="H822" s="90" t="str">
        <f t="shared" si="39"/>
        <v/>
      </c>
      <c r="I822" s="130"/>
      <c r="K822" s="2">
        <f>IF(E822="","",MAX($K$5:K821)+0.001)</f>
        <v>16.356000000000435</v>
      </c>
    </row>
    <row r="823" spans="2:11" ht="25" customHeight="1">
      <c r="B823" s="50" t="str">
        <f t="shared" si="38"/>
        <v>B16.357</v>
      </c>
      <c r="C823" s="55"/>
      <c r="D823" s="89" t="s">
        <v>1101</v>
      </c>
      <c r="E823" s="55" t="s">
        <v>200</v>
      </c>
      <c r="F823" s="90">
        <v>130</v>
      </c>
      <c r="G823" s="171"/>
      <c r="H823" s="90" t="str">
        <f t="shared" si="39"/>
        <v/>
      </c>
      <c r="I823" s="130"/>
      <c r="K823" s="2">
        <f>IF(E823="","",MAX($K$5:K822)+0.001)</f>
        <v>16.357000000000436</v>
      </c>
    </row>
    <row r="824" spans="2:11" ht="25" customHeight="1">
      <c r="B824" s="50" t="str">
        <f t="shared" si="38"/>
        <v/>
      </c>
      <c r="C824" s="55"/>
      <c r="D824" s="89"/>
      <c r="E824" s="55"/>
      <c r="F824" s="90"/>
      <c r="G824" s="90"/>
      <c r="H824" s="90" t="str">
        <f t="shared" si="39"/>
        <v/>
      </c>
      <c r="I824" s="130"/>
      <c r="K824" s="2" t="str">
        <f>IF(E824="","",MAX($K$5:K823)+0.001)</f>
        <v/>
      </c>
    </row>
    <row r="825" spans="2:11" ht="25" customHeight="1">
      <c r="B825" s="50" t="str">
        <f t="shared" si="38"/>
        <v/>
      </c>
      <c r="C825" s="55"/>
      <c r="D825" s="89" t="s">
        <v>1102</v>
      </c>
      <c r="E825" s="55"/>
      <c r="F825" s="90"/>
      <c r="G825" s="90"/>
      <c r="H825" s="90" t="str">
        <f t="shared" si="39"/>
        <v/>
      </c>
      <c r="I825" s="130"/>
      <c r="K825" s="2" t="str">
        <f>IF(E825="","",MAX($K$5:K824)+0.001)</f>
        <v/>
      </c>
    </row>
    <row r="826" spans="2:11" ht="25" customHeight="1">
      <c r="B826" s="50" t="str">
        <f t="shared" si="38"/>
        <v>B16.358</v>
      </c>
      <c r="C826" s="55"/>
      <c r="D826" s="89" t="s">
        <v>1103</v>
      </c>
      <c r="E826" s="55" t="s">
        <v>200</v>
      </c>
      <c r="F826" s="90">
        <v>453</v>
      </c>
      <c r="G826" s="171"/>
      <c r="H826" s="90" t="str">
        <f t="shared" si="39"/>
        <v/>
      </c>
      <c r="I826" s="130"/>
      <c r="K826" s="2">
        <f>IF(E826="","",MAX($K$5:K825)+0.001)</f>
        <v>16.358000000000438</v>
      </c>
    </row>
    <row r="827" spans="2:11" ht="25" customHeight="1">
      <c r="B827" s="50" t="str">
        <f t="shared" si="38"/>
        <v/>
      </c>
      <c r="C827" s="55"/>
      <c r="D827" s="89"/>
      <c r="E827" s="55"/>
      <c r="F827" s="90"/>
      <c r="G827" s="90"/>
      <c r="H827" s="90" t="str">
        <f t="shared" si="39"/>
        <v/>
      </c>
      <c r="I827" s="130"/>
      <c r="K827" s="2" t="str">
        <f>IF(E827="","",MAX($K$5:K826)+0.001)</f>
        <v/>
      </c>
    </row>
    <row r="828" spans="2:11" ht="30">
      <c r="B828" s="50" t="str">
        <f t="shared" si="38"/>
        <v/>
      </c>
      <c r="C828" s="55"/>
      <c r="D828" s="89" t="s">
        <v>1104</v>
      </c>
      <c r="E828" s="55"/>
      <c r="F828" s="90"/>
      <c r="G828" s="90"/>
      <c r="H828" s="90" t="str">
        <f t="shared" si="39"/>
        <v/>
      </c>
      <c r="I828" s="130"/>
      <c r="K828" s="2" t="str">
        <f>IF(E828="","",MAX($K$5:K827)+0.001)</f>
        <v/>
      </c>
    </row>
    <row r="829" spans="2:11" ht="25" customHeight="1">
      <c r="B829" s="50" t="str">
        <f t="shared" si="38"/>
        <v>B16.359</v>
      </c>
      <c r="C829" s="55"/>
      <c r="D829" s="89" t="s">
        <v>1105</v>
      </c>
      <c r="E829" s="55" t="s">
        <v>158</v>
      </c>
      <c r="F829" s="90">
        <v>6</v>
      </c>
      <c r="G829" s="171"/>
      <c r="H829" s="90" t="str">
        <f t="shared" si="39"/>
        <v/>
      </c>
      <c r="I829" s="130"/>
      <c r="K829" s="2">
        <f>IF(E829="","",MAX($K$5:K828)+0.001)</f>
        <v>16.359000000000439</v>
      </c>
    </row>
    <row r="830" spans="2:11" ht="25" customHeight="1">
      <c r="B830" s="50" t="str">
        <f t="shared" si="38"/>
        <v>B16.360</v>
      </c>
      <c r="C830" s="55"/>
      <c r="D830" s="89" t="s">
        <v>1106</v>
      </c>
      <c r="E830" s="55" t="s">
        <v>158</v>
      </c>
      <c r="F830" s="90">
        <v>40</v>
      </c>
      <c r="G830" s="171"/>
      <c r="H830" s="90" t="str">
        <f t="shared" si="39"/>
        <v/>
      </c>
      <c r="I830" s="130"/>
      <c r="K830" s="2">
        <f>IF(E830="","",MAX($K$5:K829)+0.001)</f>
        <v>16.36000000000044</v>
      </c>
    </row>
    <row r="831" spans="2:11" ht="25" customHeight="1">
      <c r="B831" s="50" t="str">
        <f t="shared" si="38"/>
        <v/>
      </c>
      <c r="C831" s="55"/>
      <c r="D831" s="89"/>
      <c r="E831" s="55"/>
      <c r="F831" s="90"/>
      <c r="G831" s="90"/>
      <c r="H831" s="90" t="str">
        <f t="shared" si="39"/>
        <v/>
      </c>
      <c r="I831" s="130"/>
      <c r="K831" s="2" t="str">
        <f>IF(E831="","",MAX($K$5:K830)+0.001)</f>
        <v/>
      </c>
    </row>
    <row r="832" spans="2:11" ht="30">
      <c r="B832" s="50" t="str">
        <f t="shared" si="38"/>
        <v/>
      </c>
      <c r="C832" s="55"/>
      <c r="D832" s="89" t="s">
        <v>1107</v>
      </c>
      <c r="E832" s="55"/>
      <c r="F832" s="90"/>
      <c r="G832" s="90"/>
      <c r="H832" s="90" t="str">
        <f t="shared" si="39"/>
        <v/>
      </c>
      <c r="I832" s="130"/>
      <c r="K832" s="2" t="str">
        <f>IF(E832="","",MAX($K$5:K831)+0.001)</f>
        <v/>
      </c>
    </row>
    <row r="833" spans="2:11" ht="25" customHeight="1">
      <c r="B833" s="50" t="str">
        <f t="shared" si="38"/>
        <v>B16.361</v>
      </c>
      <c r="C833" s="55"/>
      <c r="D833" s="89" t="s">
        <v>1105</v>
      </c>
      <c r="E833" s="55" t="s">
        <v>158</v>
      </c>
      <c r="F833" s="90">
        <v>6</v>
      </c>
      <c r="G833" s="171"/>
      <c r="H833" s="90" t="str">
        <f t="shared" si="39"/>
        <v/>
      </c>
      <c r="I833" s="130"/>
      <c r="K833" s="2">
        <f>IF(E833="","",MAX($K$5:K832)+0.001)</f>
        <v>16.361000000000441</v>
      </c>
    </row>
    <row r="834" spans="2:11" ht="25" customHeight="1">
      <c r="B834" s="50" t="str">
        <f t="shared" si="38"/>
        <v>B16.362</v>
      </c>
      <c r="C834" s="55"/>
      <c r="D834" s="89" t="s">
        <v>1108</v>
      </c>
      <c r="E834" s="55" t="s">
        <v>158</v>
      </c>
      <c r="F834" s="90">
        <v>4</v>
      </c>
      <c r="G834" s="171"/>
      <c r="H834" s="90" t="str">
        <f t="shared" si="39"/>
        <v/>
      </c>
      <c r="I834" s="130"/>
      <c r="K834" s="2">
        <f>IF(E834="","",MAX($K$5:K833)+0.001)</f>
        <v>16.362000000000442</v>
      </c>
    </row>
    <row r="835" spans="2:11" ht="25" customHeight="1">
      <c r="B835" s="50" t="str">
        <f t="shared" si="38"/>
        <v>B16.363</v>
      </c>
      <c r="C835" s="55"/>
      <c r="D835" s="89" t="s">
        <v>1109</v>
      </c>
      <c r="E835" s="55" t="s">
        <v>158</v>
      </c>
      <c r="F835" s="90">
        <v>2</v>
      </c>
      <c r="G835" s="171"/>
      <c r="H835" s="90" t="str">
        <f t="shared" si="39"/>
        <v/>
      </c>
      <c r="I835" s="130"/>
      <c r="K835" s="2">
        <f>IF(E835="","",MAX($K$5:K834)+0.001)</f>
        <v>16.363000000000444</v>
      </c>
    </row>
    <row r="836" spans="2:11" ht="60">
      <c r="B836" s="50" t="str">
        <f t="shared" si="38"/>
        <v>B16.364</v>
      </c>
      <c r="C836" s="55"/>
      <c r="D836" s="89" t="s">
        <v>1110</v>
      </c>
      <c r="E836" s="55" t="s">
        <v>158</v>
      </c>
      <c r="F836" s="90">
        <v>40</v>
      </c>
      <c r="G836" s="171"/>
      <c r="H836" s="90" t="str">
        <f t="shared" si="39"/>
        <v/>
      </c>
      <c r="I836" s="130"/>
      <c r="K836" s="2">
        <f>IF(E836="","",MAX($K$5:K835)+0.001)</f>
        <v>16.364000000000445</v>
      </c>
    </row>
    <row r="837" spans="2:11" ht="25" customHeight="1">
      <c r="B837" s="50" t="str">
        <f t="shared" si="38"/>
        <v/>
      </c>
      <c r="C837" s="55"/>
      <c r="D837" s="89"/>
      <c r="E837" s="55"/>
      <c r="F837" s="90"/>
      <c r="G837" s="90"/>
      <c r="H837" s="90" t="str">
        <f t="shared" si="39"/>
        <v/>
      </c>
      <c r="K837" s="2" t="str">
        <f>IF(E837="","",MAX($K$5:K836)+0.001)</f>
        <v/>
      </c>
    </row>
    <row r="838" spans="2:11" ht="25" customHeight="1">
      <c r="B838" s="50"/>
      <c r="C838" s="55"/>
      <c r="D838" s="89"/>
      <c r="E838" s="55"/>
      <c r="F838" s="90"/>
      <c r="G838" s="90"/>
      <c r="H838" s="90"/>
      <c r="K838" s="2" t="str">
        <f>IF(E838="","",MAX($K$5:K837)+0.001)</f>
        <v/>
      </c>
    </row>
    <row r="839" spans="2:11" ht="25" customHeight="1">
      <c r="B839" s="50"/>
      <c r="C839" s="55"/>
      <c r="D839" s="89"/>
      <c r="E839" s="55"/>
      <c r="F839" s="90"/>
      <c r="G839" s="90"/>
      <c r="H839" s="90"/>
      <c r="K839" s="2" t="str">
        <f>IF(E839="","",MAX($K$5:K838)+0.001)</f>
        <v/>
      </c>
    </row>
    <row r="840" spans="2:11" ht="25" customHeight="1">
      <c r="B840" s="50"/>
      <c r="C840" s="55"/>
      <c r="D840" s="89"/>
      <c r="E840" s="55"/>
      <c r="F840" s="90"/>
      <c r="G840" s="90"/>
      <c r="H840" s="90"/>
      <c r="K840" s="2" t="str">
        <f>IF(E840="","",MAX($K$5:K839)+0.001)</f>
        <v/>
      </c>
    </row>
    <row r="841" spans="2:11" ht="25" customHeight="1">
      <c r="B841" s="50"/>
      <c r="C841" s="55"/>
      <c r="D841" s="89"/>
      <c r="E841" s="55"/>
      <c r="F841" s="90"/>
      <c r="G841" s="90"/>
      <c r="H841" s="90"/>
      <c r="K841" s="2" t="str">
        <f>IF(E841="","",MAX($K$5:K840)+0.001)</f>
        <v/>
      </c>
    </row>
    <row r="842" spans="2:11" ht="25" customHeight="1">
      <c r="B842" s="368" t="s">
        <v>62</v>
      </c>
      <c r="C842" s="368"/>
      <c r="D842" s="368"/>
      <c r="E842" s="368"/>
      <c r="F842" s="368"/>
      <c r="G842" s="368"/>
      <c r="H842" s="95">
        <f>SUM(H805:H841)</f>
        <v>0</v>
      </c>
      <c r="I842" s="115"/>
      <c r="K842" s="2" t="str">
        <f>IF(E842="","",MAX($K$5:K841)+0.001)</f>
        <v/>
      </c>
    </row>
    <row r="843" spans="2:11" ht="25" customHeight="1">
      <c r="B843" s="45" t="s">
        <v>226</v>
      </c>
      <c r="C843" s="45" t="s">
        <v>2</v>
      </c>
      <c r="D843" s="45" t="s">
        <v>3</v>
      </c>
      <c r="E843" s="46" t="s">
        <v>4</v>
      </c>
      <c r="F843" s="95" t="s">
        <v>5</v>
      </c>
      <c r="G843" s="47" t="s">
        <v>6</v>
      </c>
      <c r="H843" s="47" t="s">
        <v>7</v>
      </c>
      <c r="I843" s="49"/>
      <c r="K843" s="2"/>
    </row>
    <row r="844" spans="2:11" ht="25" customHeight="1">
      <c r="B844" s="368" t="s">
        <v>64</v>
      </c>
      <c r="C844" s="368"/>
      <c r="D844" s="368"/>
      <c r="E844" s="368"/>
      <c r="F844" s="368"/>
      <c r="G844" s="368"/>
      <c r="H844" s="47">
        <f>H842</f>
        <v>0</v>
      </c>
      <c r="I844" s="116"/>
      <c r="K844" s="2" t="str">
        <f>IF(E844="","",MAX($K$5:K843)+0.001)</f>
        <v/>
      </c>
    </row>
    <row r="845" spans="2:11" ht="25" customHeight="1">
      <c r="B845" s="50" t="str">
        <f t="shared" ref="B845:B884" si="40">IF(K845="","","B"&amp;TEXT(ROUND(K845,3),"0.000"))</f>
        <v/>
      </c>
      <c r="C845" s="55"/>
      <c r="D845" s="66"/>
      <c r="E845" s="55"/>
      <c r="F845" s="90"/>
      <c r="G845" s="90"/>
      <c r="H845" s="90" t="str">
        <f t="shared" ref="H845:H884" si="41">IF($F845="-","Rate Only",IF($G845="","",ROUNDUP($F845*$G845,2)))</f>
        <v/>
      </c>
      <c r="K845" s="2" t="str">
        <f>IF(E845="","",MAX($K$5:K844)+0.001)</f>
        <v/>
      </c>
    </row>
    <row r="846" spans="2:11" ht="25" customHeight="1">
      <c r="B846" s="50" t="str">
        <f t="shared" si="40"/>
        <v>B16.365</v>
      </c>
      <c r="C846" s="98" t="s">
        <v>1111</v>
      </c>
      <c r="D846" s="97" t="s">
        <v>1112</v>
      </c>
      <c r="E846" s="55" t="s">
        <v>187</v>
      </c>
      <c r="F846" s="90">
        <v>1035</v>
      </c>
      <c r="G846" s="171"/>
      <c r="H846" s="90" t="str">
        <f t="shared" si="41"/>
        <v/>
      </c>
      <c r="I846" s="130"/>
      <c r="K846" s="2">
        <f>IF(E846="","",MAX($K$5:K845)+0.001)</f>
        <v>16.365000000000446</v>
      </c>
    </row>
    <row r="847" spans="2:11" ht="25" customHeight="1">
      <c r="B847" s="50" t="str">
        <f t="shared" si="40"/>
        <v/>
      </c>
      <c r="C847" s="101"/>
      <c r="D847" s="66"/>
      <c r="E847" s="55"/>
      <c r="F847" s="90"/>
      <c r="G847" s="90"/>
      <c r="H847" s="90" t="str">
        <f t="shared" si="41"/>
        <v/>
      </c>
      <c r="K847" s="2" t="str">
        <f>IF(E847="","",MAX($K$5:K846)+0.001)</f>
        <v/>
      </c>
    </row>
    <row r="848" spans="2:11" ht="25" customHeight="1">
      <c r="B848" s="50" t="str">
        <f t="shared" si="40"/>
        <v>B16.366</v>
      </c>
      <c r="C848" s="98" t="s">
        <v>1113</v>
      </c>
      <c r="D848" s="97" t="s">
        <v>1114</v>
      </c>
      <c r="E848" s="55" t="s">
        <v>164</v>
      </c>
      <c r="F848" s="90">
        <v>90</v>
      </c>
      <c r="G848" s="171"/>
      <c r="H848" s="90" t="str">
        <f t="shared" si="41"/>
        <v/>
      </c>
      <c r="I848" s="130"/>
      <c r="K848" s="2">
        <f>IF(E848="","",MAX($K$5:K847)+0.001)</f>
        <v>16.366000000000447</v>
      </c>
    </row>
    <row r="849" spans="2:12" ht="25" customHeight="1">
      <c r="B849" s="50" t="str">
        <f t="shared" si="40"/>
        <v/>
      </c>
      <c r="C849" s="101"/>
      <c r="D849" s="66"/>
      <c r="E849" s="55"/>
      <c r="F849" s="90"/>
      <c r="G849" s="90"/>
      <c r="H849" s="90" t="str">
        <f t="shared" si="41"/>
        <v/>
      </c>
      <c r="K849" s="2" t="str">
        <f>IF(E849="","",MAX($K$5:K848)+0.001)</f>
        <v/>
      </c>
    </row>
    <row r="850" spans="2:12" ht="30">
      <c r="B850" s="50" t="str">
        <f t="shared" si="40"/>
        <v>B16.367</v>
      </c>
      <c r="C850" s="98" t="s">
        <v>1115</v>
      </c>
      <c r="D850" s="97" t="s">
        <v>1116</v>
      </c>
      <c r="E850" s="55" t="s">
        <v>164</v>
      </c>
      <c r="F850" s="90">
        <v>10</v>
      </c>
      <c r="G850" s="171"/>
      <c r="H850" s="90" t="str">
        <f t="shared" si="41"/>
        <v/>
      </c>
      <c r="I850" s="130"/>
      <c r="K850" s="2">
        <f>IF(E850="","",MAX($K$5:K849)+0.001)</f>
        <v>16.367000000000449</v>
      </c>
    </row>
    <row r="851" spans="2:12" ht="25" customHeight="1">
      <c r="B851" s="50" t="str">
        <f t="shared" si="40"/>
        <v/>
      </c>
      <c r="C851" s="101"/>
      <c r="D851" s="66"/>
      <c r="E851" s="55"/>
      <c r="F851" s="90"/>
      <c r="G851" s="90"/>
      <c r="H851" s="90" t="str">
        <f t="shared" si="41"/>
        <v/>
      </c>
      <c r="K851" s="2" t="str">
        <f>IF(E851="","",MAX($K$5:K850)+0.001)</f>
        <v/>
      </c>
    </row>
    <row r="852" spans="2:12" ht="25" customHeight="1">
      <c r="B852" s="50" t="str">
        <f t="shared" si="40"/>
        <v>B16.368</v>
      </c>
      <c r="C852" s="98" t="s">
        <v>1117</v>
      </c>
      <c r="D852" s="97" t="s">
        <v>1118</v>
      </c>
      <c r="E852" s="55" t="s">
        <v>158</v>
      </c>
      <c r="F852" s="90">
        <v>10</v>
      </c>
      <c r="G852" s="171"/>
      <c r="H852" s="90" t="str">
        <f t="shared" si="41"/>
        <v/>
      </c>
      <c r="I852" s="130"/>
      <c r="K852" s="2">
        <f>IF(E852="","",MAX($K$5:K851)+0.001)</f>
        <v>16.36800000000045</v>
      </c>
    </row>
    <row r="853" spans="2:12" ht="25" customHeight="1">
      <c r="B853" s="50" t="str">
        <f t="shared" si="40"/>
        <v/>
      </c>
      <c r="C853" s="55"/>
      <c r="D853" s="66"/>
      <c r="E853" s="55"/>
      <c r="F853" s="90"/>
      <c r="G853" s="90"/>
      <c r="H853" s="90" t="str">
        <f t="shared" si="41"/>
        <v/>
      </c>
      <c r="K853" s="2" t="str">
        <f>IF(E853="","",MAX($K$5:K852)+0.001)</f>
        <v/>
      </c>
    </row>
    <row r="854" spans="2:12" ht="30">
      <c r="B854" s="50" t="str">
        <f t="shared" si="40"/>
        <v/>
      </c>
      <c r="C854" s="98" t="s">
        <v>929</v>
      </c>
      <c r="D854" s="87" t="s">
        <v>1119</v>
      </c>
      <c r="E854" s="55"/>
      <c r="F854" s="90"/>
      <c r="G854" s="90"/>
      <c r="H854" s="90" t="str">
        <f t="shared" si="41"/>
        <v/>
      </c>
      <c r="K854" s="2" t="str">
        <f>IF(E854="","",MAX($K$5:K853)+0.001)</f>
        <v/>
      </c>
      <c r="L854" s="44"/>
    </row>
    <row r="855" spans="2:12" ht="30">
      <c r="B855" s="50" t="str">
        <f t="shared" si="40"/>
        <v/>
      </c>
      <c r="C855" s="101" t="s">
        <v>1082</v>
      </c>
      <c r="D855" s="87" t="s">
        <v>1120</v>
      </c>
      <c r="E855" s="55"/>
      <c r="F855" s="90"/>
      <c r="G855" s="90"/>
      <c r="H855" s="90" t="str">
        <f t="shared" si="41"/>
        <v/>
      </c>
      <c r="K855" s="2" t="str">
        <f>IF(E855="","",MAX($K$5:K854)+0.001)</f>
        <v/>
      </c>
    </row>
    <row r="856" spans="2:12" ht="25" customHeight="1">
      <c r="B856" s="50" t="str">
        <f t="shared" si="40"/>
        <v>B16.369</v>
      </c>
      <c r="C856" s="55"/>
      <c r="D856" s="66" t="s">
        <v>1028</v>
      </c>
      <c r="E856" s="55" t="s">
        <v>200</v>
      </c>
      <c r="F856" s="90">
        <v>10</v>
      </c>
      <c r="G856" s="171"/>
      <c r="H856" s="90" t="str">
        <f t="shared" si="41"/>
        <v/>
      </c>
      <c r="I856" s="130"/>
      <c r="K856" s="2">
        <f>IF(E856="","",MAX($K$5:K855)+0.001)</f>
        <v>16.369000000000451</v>
      </c>
      <c r="L856" s="44"/>
    </row>
    <row r="857" spans="2:12" ht="25" customHeight="1">
      <c r="B857" s="50" t="str">
        <f t="shared" si="40"/>
        <v/>
      </c>
      <c r="C857" s="55"/>
      <c r="D857" s="66" t="s">
        <v>1121</v>
      </c>
      <c r="E857" s="55"/>
      <c r="F857" s="90"/>
      <c r="G857" s="90"/>
      <c r="H857" s="90" t="str">
        <f t="shared" si="41"/>
        <v/>
      </c>
      <c r="K857" s="2" t="str">
        <f>IF(E857="","",MAX($K$5:K856)+0.001)</f>
        <v/>
      </c>
    </row>
    <row r="858" spans="2:12" ht="25" customHeight="1">
      <c r="B858" s="50"/>
      <c r="C858" s="55"/>
      <c r="D858" s="66"/>
      <c r="E858" s="55"/>
      <c r="F858" s="90"/>
      <c r="G858" s="90"/>
      <c r="H858" s="90" t="str">
        <f t="shared" si="41"/>
        <v/>
      </c>
      <c r="K858" s="2" t="str">
        <f>IF(E858="","",MAX($K$5:K857)+0.001)</f>
        <v/>
      </c>
    </row>
    <row r="859" spans="2:12" ht="25" customHeight="1">
      <c r="B859" s="50" t="str">
        <f t="shared" si="40"/>
        <v>B16.370</v>
      </c>
      <c r="C859" s="55"/>
      <c r="D859" s="66" t="s">
        <v>1122</v>
      </c>
      <c r="E859" s="55" t="s">
        <v>158</v>
      </c>
      <c r="F859" s="90">
        <v>2</v>
      </c>
      <c r="G859" s="171"/>
      <c r="H859" s="90" t="str">
        <f t="shared" si="41"/>
        <v/>
      </c>
      <c r="I859" s="130"/>
      <c r="K859" s="2">
        <f>IF(E859="","",MAX($K$5:K858)+0.001)</f>
        <v>16.370000000000452</v>
      </c>
      <c r="L859" s="44"/>
    </row>
    <row r="860" spans="2:12" ht="25" customHeight="1">
      <c r="B860" s="50" t="str">
        <f t="shared" si="40"/>
        <v>B16.371</v>
      </c>
      <c r="C860" s="55"/>
      <c r="D860" s="66" t="s">
        <v>1123</v>
      </c>
      <c r="E860" s="55" t="s">
        <v>158</v>
      </c>
      <c r="F860" s="90">
        <v>2</v>
      </c>
      <c r="G860" s="171"/>
      <c r="H860" s="90" t="str">
        <f t="shared" si="41"/>
        <v/>
      </c>
      <c r="I860" s="130"/>
      <c r="K860" s="2">
        <f>IF(E860="","",MAX($K$5:K859)+0.001)</f>
        <v>16.371000000000453</v>
      </c>
      <c r="L860" s="44"/>
    </row>
    <row r="861" spans="2:12" ht="25" customHeight="1">
      <c r="B861" s="50" t="str">
        <f t="shared" si="40"/>
        <v>B16.372</v>
      </c>
      <c r="C861" s="55"/>
      <c r="D861" s="66" t="s">
        <v>1124</v>
      </c>
      <c r="E861" s="55" t="s">
        <v>158</v>
      </c>
      <c r="F861" s="90">
        <v>4</v>
      </c>
      <c r="G861" s="171"/>
      <c r="H861" s="90" t="str">
        <f t="shared" si="41"/>
        <v/>
      </c>
      <c r="I861" s="130"/>
      <c r="K861" s="2">
        <f>IF(E861="","",MAX($K$5:K860)+0.001)</f>
        <v>16.372000000000455</v>
      </c>
      <c r="L861" s="44"/>
    </row>
    <row r="862" spans="2:12" ht="30">
      <c r="B862" s="50" t="str">
        <f t="shared" si="40"/>
        <v/>
      </c>
      <c r="C862" s="55"/>
      <c r="D862" s="66" t="s">
        <v>1125</v>
      </c>
      <c r="E862" s="55"/>
      <c r="F862" s="90"/>
      <c r="G862" s="90"/>
      <c r="H862" s="90" t="str">
        <f t="shared" si="41"/>
        <v/>
      </c>
      <c r="K862" s="2" t="str">
        <f>IF(E862="","",MAX($K$5:K861)+0.001)</f>
        <v/>
      </c>
    </row>
    <row r="863" spans="2:12" ht="30">
      <c r="B863" s="50" t="str">
        <f t="shared" si="40"/>
        <v>B16.373</v>
      </c>
      <c r="C863" s="55"/>
      <c r="D863" s="66" t="s">
        <v>1126</v>
      </c>
      <c r="E863" s="55" t="s">
        <v>158</v>
      </c>
      <c r="F863" s="90">
        <v>1</v>
      </c>
      <c r="G863" s="171"/>
      <c r="H863" s="90" t="str">
        <f t="shared" si="41"/>
        <v/>
      </c>
      <c r="I863" s="130"/>
      <c r="K863" s="2">
        <f>IF(E863="","",MAX($K$5:K862)+0.001)</f>
        <v>16.373000000000456</v>
      </c>
      <c r="L863" s="44"/>
    </row>
    <row r="864" spans="2:12" ht="30">
      <c r="B864" s="50" t="str">
        <f t="shared" si="40"/>
        <v>B16.374</v>
      </c>
      <c r="C864" s="55"/>
      <c r="D864" s="66" t="s">
        <v>1127</v>
      </c>
      <c r="E864" s="55" t="s">
        <v>158</v>
      </c>
      <c r="F864" s="90">
        <v>1</v>
      </c>
      <c r="G864" s="171"/>
      <c r="H864" s="90" t="str">
        <f t="shared" si="41"/>
        <v/>
      </c>
      <c r="I864" s="130"/>
      <c r="K864" s="2">
        <f>IF(E864="","",MAX($K$5:K863)+0.001)</f>
        <v>16.374000000000457</v>
      </c>
      <c r="L864" s="44"/>
    </row>
    <row r="865" spans="2:11" ht="25" customHeight="1">
      <c r="B865" s="50" t="str">
        <f t="shared" si="40"/>
        <v/>
      </c>
      <c r="C865" s="55"/>
      <c r="D865" s="66"/>
      <c r="E865" s="55"/>
      <c r="F865" s="90"/>
      <c r="G865" s="90"/>
      <c r="H865" s="90" t="str">
        <f t="shared" si="41"/>
        <v/>
      </c>
      <c r="K865" s="2" t="str">
        <f>IF(E865="","",MAX($K$5:K864)+0.001)</f>
        <v/>
      </c>
    </row>
    <row r="866" spans="2:11" ht="25" customHeight="1">
      <c r="B866" s="50" t="str">
        <f t="shared" si="40"/>
        <v/>
      </c>
      <c r="C866" s="55"/>
      <c r="D866" s="66"/>
      <c r="E866" s="55"/>
      <c r="F866" s="90"/>
      <c r="G866" s="90"/>
      <c r="H866" s="90" t="str">
        <f t="shared" si="41"/>
        <v/>
      </c>
      <c r="K866" s="2" t="str">
        <f>IF(E866="","",MAX($K$5:K865)+0.001)</f>
        <v/>
      </c>
    </row>
    <row r="867" spans="2:11" ht="25" customHeight="1">
      <c r="B867" s="50"/>
      <c r="C867" s="55"/>
      <c r="D867" s="66"/>
      <c r="E867" s="55"/>
      <c r="F867" s="90"/>
      <c r="G867" s="90"/>
      <c r="H867" s="90" t="str">
        <f t="shared" si="41"/>
        <v/>
      </c>
      <c r="K867" s="2" t="str">
        <f>IF(E867="","",MAX($K$5:K866)+0.001)</f>
        <v/>
      </c>
    </row>
    <row r="868" spans="2:11" ht="25" customHeight="1">
      <c r="B868" s="50"/>
      <c r="C868" s="55"/>
      <c r="D868" s="66"/>
      <c r="E868" s="55"/>
      <c r="F868" s="90"/>
      <c r="G868" s="90"/>
      <c r="H868" s="90" t="str">
        <f t="shared" si="41"/>
        <v/>
      </c>
      <c r="K868" s="2" t="str">
        <f>IF(E868="","",MAX($K$5:K867)+0.001)</f>
        <v/>
      </c>
    </row>
    <row r="869" spans="2:11" ht="25" customHeight="1">
      <c r="B869" s="50"/>
      <c r="C869" s="55"/>
      <c r="D869" s="66"/>
      <c r="E869" s="55"/>
      <c r="F869" s="90"/>
      <c r="G869" s="90"/>
      <c r="H869" s="90" t="str">
        <f t="shared" si="41"/>
        <v/>
      </c>
      <c r="K869" s="2" t="str">
        <f>IF(E869="","",MAX($K$5:K868)+0.001)</f>
        <v/>
      </c>
    </row>
    <row r="870" spans="2:11" ht="25" customHeight="1">
      <c r="B870" s="50"/>
      <c r="C870" s="55"/>
      <c r="D870" s="66"/>
      <c r="E870" s="55"/>
      <c r="F870" s="90"/>
      <c r="G870" s="90"/>
      <c r="H870" s="90" t="str">
        <f t="shared" si="41"/>
        <v/>
      </c>
      <c r="K870" s="2" t="str">
        <f>IF(E870="","",MAX($K$5:K869)+0.001)</f>
        <v/>
      </c>
    </row>
    <row r="871" spans="2:11" ht="25" customHeight="1">
      <c r="B871" s="50"/>
      <c r="C871" s="55"/>
      <c r="D871" s="66"/>
      <c r="E871" s="55"/>
      <c r="F871" s="90"/>
      <c r="G871" s="90"/>
      <c r="H871" s="90" t="str">
        <f t="shared" si="41"/>
        <v/>
      </c>
      <c r="K871" s="2" t="str">
        <f>IF(E871="","",MAX($K$5:K870)+0.001)</f>
        <v/>
      </c>
    </row>
    <row r="872" spans="2:11" ht="25" customHeight="1">
      <c r="B872" s="50"/>
      <c r="C872" s="55"/>
      <c r="D872" s="66"/>
      <c r="E872" s="55"/>
      <c r="F872" s="90"/>
      <c r="G872" s="90"/>
      <c r="H872" s="90" t="str">
        <f t="shared" si="41"/>
        <v/>
      </c>
      <c r="K872" s="2" t="str">
        <f>IF(E872="","",MAX($K$5:K871)+0.001)</f>
        <v/>
      </c>
    </row>
    <row r="873" spans="2:11" ht="25" customHeight="1">
      <c r="B873" s="50"/>
      <c r="C873" s="55"/>
      <c r="D873" s="66"/>
      <c r="E873" s="55"/>
      <c r="F873" s="90"/>
      <c r="G873" s="90"/>
      <c r="H873" s="90" t="str">
        <f t="shared" si="41"/>
        <v/>
      </c>
      <c r="K873" s="2" t="str">
        <f>IF(E873="","",MAX($K$5:K872)+0.001)</f>
        <v/>
      </c>
    </row>
    <row r="874" spans="2:11" ht="25" customHeight="1">
      <c r="B874" s="50"/>
      <c r="C874" s="55"/>
      <c r="D874" s="66"/>
      <c r="E874" s="55"/>
      <c r="F874" s="90"/>
      <c r="G874" s="90"/>
      <c r="H874" s="90" t="str">
        <f t="shared" si="41"/>
        <v/>
      </c>
      <c r="K874" s="2" t="str">
        <f>IF(E874="","",MAX($K$5:K873)+0.001)</f>
        <v/>
      </c>
    </row>
    <row r="875" spans="2:11" ht="25" customHeight="1">
      <c r="B875" s="50"/>
      <c r="C875" s="55"/>
      <c r="D875" s="66"/>
      <c r="E875" s="55"/>
      <c r="F875" s="90"/>
      <c r="G875" s="90"/>
      <c r="H875" s="90" t="str">
        <f t="shared" si="41"/>
        <v/>
      </c>
      <c r="K875" s="2" t="str">
        <f>IF(E875="","",MAX($K$5:K874)+0.001)</f>
        <v/>
      </c>
    </row>
    <row r="876" spans="2:11" ht="25" customHeight="1">
      <c r="B876" s="50"/>
      <c r="C876" s="55"/>
      <c r="D876" s="66"/>
      <c r="E876" s="55"/>
      <c r="F876" s="90"/>
      <c r="G876" s="90"/>
      <c r="H876" s="90" t="str">
        <f t="shared" si="41"/>
        <v/>
      </c>
      <c r="K876" s="2" t="str">
        <f>IF(E876="","",MAX($K$5:K875)+0.001)</f>
        <v/>
      </c>
    </row>
    <row r="877" spans="2:11" ht="25" customHeight="1">
      <c r="B877" s="50"/>
      <c r="C877" s="55"/>
      <c r="D877" s="66"/>
      <c r="E877" s="55"/>
      <c r="F877" s="90"/>
      <c r="G877" s="90"/>
      <c r="H877" s="90" t="str">
        <f t="shared" si="41"/>
        <v/>
      </c>
      <c r="K877" s="2" t="str">
        <f>IF(E877="","",MAX($K$5:K876)+0.001)</f>
        <v/>
      </c>
    </row>
    <row r="878" spans="2:11" ht="25" customHeight="1">
      <c r="B878" s="50"/>
      <c r="C878" s="55"/>
      <c r="D878" s="66"/>
      <c r="E878" s="55"/>
      <c r="F878" s="90"/>
      <c r="G878" s="90"/>
      <c r="H878" s="90" t="str">
        <f t="shared" si="41"/>
        <v/>
      </c>
      <c r="K878" s="2" t="str">
        <f>IF(E878="","",MAX($K$5:K877)+0.001)</f>
        <v/>
      </c>
    </row>
    <row r="879" spans="2:11" ht="25" customHeight="1">
      <c r="B879" s="50"/>
      <c r="C879" s="55"/>
      <c r="D879" s="66"/>
      <c r="E879" s="55"/>
      <c r="F879" s="90"/>
      <c r="G879" s="90"/>
      <c r="H879" s="90" t="str">
        <f t="shared" si="41"/>
        <v/>
      </c>
      <c r="K879" s="2" t="str">
        <f>IF(E879="","",MAX($K$5:K878)+0.001)</f>
        <v/>
      </c>
    </row>
    <row r="880" spans="2:11" ht="25" customHeight="1">
      <c r="B880" s="50"/>
      <c r="C880" s="55"/>
      <c r="D880" s="66"/>
      <c r="E880" s="55"/>
      <c r="F880" s="90"/>
      <c r="G880" s="90"/>
      <c r="H880" s="90" t="str">
        <f t="shared" si="41"/>
        <v/>
      </c>
      <c r="K880" s="2" t="str">
        <f>IF(E880="","",MAX($K$5:K879)+0.001)</f>
        <v/>
      </c>
    </row>
    <row r="881" spans="2:11" ht="25" customHeight="1">
      <c r="B881" s="50"/>
      <c r="C881" s="55"/>
      <c r="D881" s="66"/>
      <c r="E881" s="55"/>
      <c r="F881" s="90"/>
      <c r="G881" s="90"/>
      <c r="H881" s="90" t="str">
        <f t="shared" si="41"/>
        <v/>
      </c>
      <c r="K881" s="2" t="str">
        <f>IF(E881="","",MAX($K$5:K880)+0.001)</f>
        <v/>
      </c>
    </row>
    <row r="882" spans="2:11" ht="25" customHeight="1">
      <c r="B882" s="50"/>
      <c r="C882" s="55"/>
      <c r="D882" s="66"/>
      <c r="E882" s="55"/>
      <c r="F882" s="90"/>
      <c r="G882" s="90"/>
      <c r="H882" s="90" t="str">
        <f t="shared" si="41"/>
        <v/>
      </c>
      <c r="K882" s="2" t="str">
        <f>IF(E882="","",MAX($K$5:K881)+0.001)</f>
        <v/>
      </c>
    </row>
    <row r="883" spans="2:11" ht="25" customHeight="1">
      <c r="B883" s="50" t="str">
        <f t="shared" si="40"/>
        <v/>
      </c>
      <c r="C883" s="55"/>
      <c r="D883" s="66"/>
      <c r="E883" s="55"/>
      <c r="F883" s="90"/>
      <c r="G883" s="90"/>
      <c r="H883" s="90" t="str">
        <f t="shared" si="41"/>
        <v/>
      </c>
      <c r="K883" s="2" t="str">
        <f>IF(E883="","",MAX($K$5:K882)+0.001)</f>
        <v/>
      </c>
    </row>
    <row r="884" spans="2:11" ht="25" customHeight="1">
      <c r="B884" s="50" t="str">
        <f t="shared" si="40"/>
        <v/>
      </c>
      <c r="C884" s="55"/>
      <c r="D884" s="89"/>
      <c r="E884" s="122"/>
      <c r="F884" s="90"/>
      <c r="G884" s="90"/>
      <c r="H884" s="418" t="str">
        <f t="shared" si="41"/>
        <v/>
      </c>
      <c r="K884" s="2" t="str">
        <f>IF(E884="","",MAX($K$5:K883)+0.001)</f>
        <v/>
      </c>
    </row>
    <row r="885" spans="2:11" ht="25" customHeight="1">
      <c r="B885" s="368" t="s">
        <v>337</v>
      </c>
      <c r="C885" s="368"/>
      <c r="D885" s="368"/>
      <c r="E885" s="368"/>
      <c r="F885" s="368"/>
      <c r="G885" s="368"/>
      <c r="H885" s="95">
        <f>SUM(H844:H883)</f>
        <v>0</v>
      </c>
      <c r="I885" s="115"/>
      <c r="K885" s="2" t="str">
        <f>IF(E885="","",MAX($K$5:K884)+0.001)</f>
        <v/>
      </c>
    </row>
    <row r="886" spans="2:11" ht="25" customHeight="1">
      <c r="B886" s="68"/>
      <c r="C886" s="68"/>
      <c r="D886" s="69"/>
      <c r="E886" s="68"/>
      <c r="F886" s="70"/>
      <c r="G886" s="70"/>
      <c r="H886" s="70"/>
      <c r="K886" s="2" t="str">
        <f>IF(E886="","",MAX($K$5:K885)+0.001)</f>
        <v/>
      </c>
    </row>
    <row r="887" spans="2:11" ht="25" customHeight="1">
      <c r="K887" s="2" t="str">
        <f>IF(E887="","",MAX($K$5:K886)+0.001)</f>
        <v/>
      </c>
    </row>
    <row r="888" spans="2:11" ht="25" customHeight="1">
      <c r="K888" s="2" t="str">
        <f>IF(E888="","",MAX($K$5:K887)+0.001)</f>
        <v/>
      </c>
    </row>
  </sheetData>
  <mergeCells count="40">
    <mergeCell ref="B131:G131"/>
    <mergeCell ref="B1:H1"/>
    <mergeCell ref="B45:G45"/>
    <mergeCell ref="B47:G47"/>
    <mergeCell ref="B88:G88"/>
    <mergeCell ref="B90:G90"/>
    <mergeCell ref="B398:G398"/>
    <mergeCell ref="B133:G133"/>
    <mergeCell ref="B175:G175"/>
    <mergeCell ref="B177:G177"/>
    <mergeCell ref="B219:G219"/>
    <mergeCell ref="B221:G221"/>
    <mergeCell ref="B263:G263"/>
    <mergeCell ref="B265:G265"/>
    <mergeCell ref="B306:G306"/>
    <mergeCell ref="B308:G308"/>
    <mergeCell ref="B349:G349"/>
    <mergeCell ref="B351:G351"/>
    <mergeCell ref="B671:G671"/>
    <mergeCell ref="B400:G400"/>
    <mergeCell ref="B440:G440"/>
    <mergeCell ref="B442:G442"/>
    <mergeCell ref="B488:G488"/>
    <mergeCell ref="B490:G490"/>
    <mergeCell ref="B535:G535"/>
    <mergeCell ref="B537:G537"/>
    <mergeCell ref="B583:G583"/>
    <mergeCell ref="B585:G585"/>
    <mergeCell ref="B627:G627"/>
    <mergeCell ref="B629:G629"/>
    <mergeCell ref="B805:G805"/>
    <mergeCell ref="B842:G842"/>
    <mergeCell ref="B844:G844"/>
    <mergeCell ref="B885:G885"/>
    <mergeCell ref="B673:G673"/>
    <mergeCell ref="B715:G715"/>
    <mergeCell ref="B717:G717"/>
    <mergeCell ref="B761:G761"/>
    <mergeCell ref="B763:G763"/>
    <mergeCell ref="B803:G803"/>
  </mergeCells>
  <conditionalFormatting sqref="G1:H1048576">
    <cfRule type="containsText" dxfId="38" priority="1" operator="containsText" text="Rate Only">
      <formula>NOT(ISERROR(SEARCH("Rate Only",G1)))</formula>
    </cfRule>
    <cfRule type="containsText" dxfId="37" priority="2" stopIfTrue="1" operator="containsText" text="RATE">
      <formula>NOT(ISERROR(SEARCH("RATE",G1)))</formula>
    </cfRule>
    <cfRule type="containsText" dxfId="36" priority="3" stopIfTrue="1" operator="containsText" text="AMOUNT">
      <formula>NOT(ISERROR(SEARCH("AMOUNT",G1)))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9" manualBreakCount="19">
    <brk id="45" min="1" max="8" man="1"/>
    <brk id="88" min="1" max="8" man="1"/>
    <brk id="131" min="1" max="8" man="1"/>
    <brk id="175" min="1" max="8" man="1"/>
    <brk id="219" min="1" max="8" man="1"/>
    <brk id="263" min="1" max="8" man="1"/>
    <brk id="306" min="1" max="8" man="1"/>
    <brk id="349" min="1" max="8" man="1"/>
    <brk id="398" min="1" max="8" man="1"/>
    <brk id="440" min="1" max="8" man="1"/>
    <brk id="488" min="1" max="8" man="1"/>
    <brk id="535" min="1" max="8" man="1"/>
    <brk id="583" min="1" max="8" man="1"/>
    <brk id="627" min="1" max="8" man="1"/>
    <brk id="671" min="1" max="8" man="1"/>
    <brk id="715" min="1" max="8" man="1"/>
    <brk id="761" min="1" max="8" man="1"/>
    <brk id="803" min="1" max="8" man="1"/>
    <brk id="842" min="1" max="8"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05409-6AEC-46AD-8DB5-A2CEBC2099C3}">
  <sheetPr>
    <tabColor theme="5"/>
  </sheetPr>
  <dimension ref="B1:L118"/>
  <sheetViews>
    <sheetView view="pageBreakPreview" topLeftCell="A30" zoomScale="70" zoomScaleNormal="100" zoomScaleSheetLayoutView="70" zoomScalePageLayoutView="40" workbookViewId="0">
      <selection activeCell="G8" sqref="G8:G35"/>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7" style="48" hidden="1" customWidth="1"/>
    <col min="12" max="16384" width="8.83203125" style="48"/>
  </cols>
  <sheetData>
    <row r="1" spans="2:12" s="44" customFormat="1" ht="25" customHeight="1">
      <c r="B1" s="379" t="s">
        <v>1961</v>
      </c>
      <c r="C1" s="380"/>
      <c r="D1" s="380"/>
      <c r="E1" s="380"/>
      <c r="F1" s="380"/>
      <c r="G1" s="380"/>
      <c r="H1" s="381"/>
      <c r="I1" s="76"/>
    </row>
    <row r="2" spans="2:12" ht="25" customHeight="1">
      <c r="B2" s="45" t="s">
        <v>226</v>
      </c>
      <c r="C2" s="45" t="s">
        <v>2</v>
      </c>
      <c r="D2" s="45" t="s">
        <v>3</v>
      </c>
      <c r="E2" s="46" t="s">
        <v>4</v>
      </c>
      <c r="F2" s="47" t="s">
        <v>5</v>
      </c>
      <c r="G2" s="47" t="s">
        <v>6</v>
      </c>
      <c r="H2" s="47" t="s">
        <v>7</v>
      </c>
      <c r="I2" s="49"/>
      <c r="K2" s="49"/>
    </row>
    <row r="3" spans="2:12" ht="25" customHeight="1">
      <c r="B3" s="55" t="s">
        <v>1988</v>
      </c>
      <c r="C3" s="98"/>
      <c r="D3" s="87" t="s">
        <v>1129</v>
      </c>
      <c r="E3" s="55"/>
      <c r="F3" s="90"/>
      <c r="G3" s="90"/>
      <c r="H3" s="151" t="str">
        <f t="shared" ref="H3:H43" si="0">IF($F3="-","Rate Only",IF($G3="","",ROUNDUP($F3*$G3,2)))</f>
        <v/>
      </c>
      <c r="K3" s="49"/>
    </row>
    <row r="4" spans="2:12" ht="25" customHeight="1">
      <c r="B4" s="55"/>
      <c r="C4" s="55"/>
      <c r="D4" s="87" t="s">
        <v>1130</v>
      </c>
      <c r="E4" s="55"/>
      <c r="F4" s="90"/>
      <c r="G4" s="90"/>
      <c r="H4" s="90" t="str">
        <f t="shared" si="0"/>
        <v/>
      </c>
      <c r="L4" s="152"/>
    </row>
    <row r="5" spans="2:12" ht="25" customHeight="1">
      <c r="B5" s="55"/>
      <c r="C5" s="55"/>
      <c r="D5" s="87"/>
      <c r="E5" s="55"/>
      <c r="F5" s="90"/>
      <c r="G5" s="90"/>
      <c r="H5" s="90" t="str">
        <f t="shared" si="0"/>
        <v/>
      </c>
    </row>
    <row r="6" spans="2:12" ht="25" customHeight="1">
      <c r="B6" s="55"/>
      <c r="C6" s="98">
        <v>5800</v>
      </c>
      <c r="D6" s="87" t="s">
        <v>1131</v>
      </c>
      <c r="E6" s="55"/>
      <c r="F6" s="90"/>
      <c r="G6" s="90"/>
      <c r="H6" s="90" t="str">
        <f t="shared" si="0"/>
        <v/>
      </c>
    </row>
    <row r="7" spans="2:12" ht="25" customHeight="1">
      <c r="B7" s="55"/>
      <c r="C7" s="65">
        <v>58.01</v>
      </c>
      <c r="D7" s="66" t="s">
        <v>1132</v>
      </c>
      <c r="E7" s="55"/>
      <c r="F7" s="90"/>
      <c r="G7" s="90"/>
      <c r="H7" s="90" t="str">
        <f t="shared" si="0"/>
        <v/>
      </c>
    </row>
    <row r="8" spans="2:12" ht="25" customHeight="1">
      <c r="B8" s="50" t="str">
        <f>IF(K8="","","B"&amp;TEXT(ROUND(K8,3),"0.000"))</f>
        <v>B17.001</v>
      </c>
      <c r="C8" s="65"/>
      <c r="D8" s="66" t="s">
        <v>1133</v>
      </c>
      <c r="E8" s="55" t="s">
        <v>187</v>
      </c>
      <c r="F8" s="90">
        <v>16920.5</v>
      </c>
      <c r="G8" s="171"/>
      <c r="H8" s="90" t="str">
        <f t="shared" si="0"/>
        <v/>
      </c>
      <c r="I8" s="130"/>
      <c r="K8" s="2">
        <f>IF(E8="","",MAX($K$5:K7)+17.001)</f>
        <v>17.001000000000001</v>
      </c>
    </row>
    <row r="9" spans="2:12" ht="25" customHeight="1">
      <c r="B9" s="50" t="str">
        <f t="shared" ref="B9:B35" si="1">IF(K9="","","B"&amp;TEXT(ROUND(K9,3),"0.000"))</f>
        <v>B17.002</v>
      </c>
      <c r="C9" s="65"/>
      <c r="D9" s="66" t="s">
        <v>1134</v>
      </c>
      <c r="E9" s="55" t="s">
        <v>187</v>
      </c>
      <c r="F9" s="90">
        <v>100</v>
      </c>
      <c r="G9" s="171"/>
      <c r="H9" s="90" t="str">
        <f t="shared" si="0"/>
        <v/>
      </c>
      <c r="I9" s="130"/>
      <c r="K9" s="2">
        <f>IF(E9="","",MAX($K$5:K8)+0.001)</f>
        <v>17.002000000000002</v>
      </c>
    </row>
    <row r="10" spans="2:12" ht="25" customHeight="1">
      <c r="B10" s="50" t="str">
        <f t="shared" si="1"/>
        <v/>
      </c>
      <c r="C10" s="65"/>
      <c r="D10" s="66"/>
      <c r="E10" s="55"/>
      <c r="F10" s="90"/>
      <c r="G10" s="90"/>
      <c r="H10" s="90" t="str">
        <f t="shared" si="0"/>
        <v/>
      </c>
      <c r="K10" s="2" t="str">
        <f>IF(E10="","",MAX($K$5:K9)+0.001)</f>
        <v/>
      </c>
    </row>
    <row r="11" spans="2:12" ht="25" customHeight="1">
      <c r="B11" s="50" t="str">
        <f t="shared" si="1"/>
        <v/>
      </c>
      <c r="C11" s="65">
        <v>58.02</v>
      </c>
      <c r="D11" s="66" t="s">
        <v>1135</v>
      </c>
      <c r="E11" s="55"/>
      <c r="F11" s="90"/>
      <c r="G11" s="90"/>
      <c r="H11" s="90" t="str">
        <f t="shared" si="0"/>
        <v/>
      </c>
      <c r="K11" s="2" t="str">
        <f>IF(E11="","",MAX($K$5:K10)+0.001)</f>
        <v/>
      </c>
    </row>
    <row r="12" spans="2:12" ht="25" customHeight="1">
      <c r="B12" s="50" t="str">
        <f t="shared" si="1"/>
        <v>B17.003</v>
      </c>
      <c r="C12" s="65"/>
      <c r="D12" s="66" t="s">
        <v>1136</v>
      </c>
      <c r="E12" s="55" t="s">
        <v>1137</v>
      </c>
      <c r="F12" s="90">
        <v>28</v>
      </c>
      <c r="G12" s="171"/>
      <c r="H12" s="90" t="str">
        <f t="shared" si="0"/>
        <v/>
      </c>
      <c r="I12" s="130"/>
      <c r="K12" s="2">
        <f>IF(E12="","",MAX($K$5:K11)+0.001)</f>
        <v>17.003000000000004</v>
      </c>
    </row>
    <row r="13" spans="2:12" ht="25" customHeight="1">
      <c r="B13" s="50" t="str">
        <f t="shared" si="1"/>
        <v>B17.004</v>
      </c>
      <c r="C13" s="65"/>
      <c r="D13" s="66" t="s">
        <v>1138</v>
      </c>
      <c r="E13" s="55" t="s">
        <v>1137</v>
      </c>
      <c r="F13" s="90">
        <v>65</v>
      </c>
      <c r="G13" s="171"/>
      <c r="H13" s="90" t="str">
        <f t="shared" si="0"/>
        <v/>
      </c>
      <c r="I13" s="130"/>
      <c r="K13" s="2">
        <f>IF(E13="","",MAX($K$5:K12)+0.001)</f>
        <v>17.004000000000005</v>
      </c>
    </row>
    <row r="14" spans="2:12" ht="25" customHeight="1">
      <c r="B14" s="50" t="str">
        <f t="shared" si="1"/>
        <v/>
      </c>
      <c r="C14" s="65"/>
      <c r="D14" s="66"/>
      <c r="E14" s="55"/>
      <c r="F14" s="90"/>
      <c r="G14" s="90"/>
      <c r="H14" s="90" t="str">
        <f t="shared" si="0"/>
        <v/>
      </c>
      <c r="K14" s="2" t="str">
        <f>IF(E14="","",MAX($K$5:K13)+0.001)</f>
        <v/>
      </c>
    </row>
    <row r="15" spans="2:12" ht="25" customHeight="1">
      <c r="B15" s="50" t="str">
        <f t="shared" si="1"/>
        <v/>
      </c>
      <c r="C15" s="65" t="s">
        <v>1139</v>
      </c>
      <c r="D15" s="66" t="s">
        <v>1140</v>
      </c>
      <c r="E15" s="55"/>
      <c r="F15" s="90"/>
      <c r="G15" s="90"/>
      <c r="H15" s="90" t="str">
        <f t="shared" si="0"/>
        <v/>
      </c>
      <c r="K15" s="2" t="str">
        <f>IF(E15="","",MAX($K$5:K14)+0.001)</f>
        <v/>
      </c>
    </row>
    <row r="16" spans="2:12" ht="25" customHeight="1">
      <c r="B16" s="50" t="str">
        <f t="shared" si="1"/>
        <v>B17.005</v>
      </c>
      <c r="C16" s="65"/>
      <c r="D16" s="66" t="s">
        <v>1141</v>
      </c>
      <c r="E16" s="55" t="s">
        <v>1142</v>
      </c>
      <c r="F16" s="90">
        <v>11</v>
      </c>
      <c r="G16" s="171"/>
      <c r="H16" s="90" t="str">
        <f t="shared" si="0"/>
        <v/>
      </c>
      <c r="I16" s="130"/>
      <c r="K16" s="2">
        <f>IF(E16="","",MAX($K$5:K15)+0.001)</f>
        <v>17.005000000000006</v>
      </c>
    </row>
    <row r="17" spans="2:11" ht="25" customHeight="1">
      <c r="B17" s="50" t="str">
        <f t="shared" si="1"/>
        <v>B17.006</v>
      </c>
      <c r="C17" s="65"/>
      <c r="D17" s="66" t="s">
        <v>1143</v>
      </c>
      <c r="E17" s="55" t="s">
        <v>1142</v>
      </c>
      <c r="F17" s="90">
        <v>26</v>
      </c>
      <c r="G17" s="171"/>
      <c r="H17" s="90" t="str">
        <f t="shared" si="0"/>
        <v/>
      </c>
      <c r="I17" s="130"/>
      <c r="K17" s="2">
        <f>IF(E17="","",MAX($K$5:K16)+0.001)</f>
        <v>17.006000000000007</v>
      </c>
    </row>
    <row r="18" spans="2:11" ht="30">
      <c r="B18" s="50" t="str">
        <f t="shared" si="1"/>
        <v/>
      </c>
      <c r="C18" s="65"/>
      <c r="D18" s="66" t="s">
        <v>1144</v>
      </c>
      <c r="E18" s="55"/>
      <c r="F18" s="90"/>
      <c r="G18" s="90"/>
      <c r="H18" s="90" t="str">
        <f t="shared" si="0"/>
        <v/>
      </c>
      <c r="K18" s="2" t="str">
        <f>IF(E18="","",MAX($K$5:K17)+0.001)</f>
        <v/>
      </c>
    </row>
    <row r="19" spans="2:11" ht="30">
      <c r="B19" s="50" t="str">
        <f t="shared" si="1"/>
        <v>B17.007</v>
      </c>
      <c r="C19" s="65"/>
      <c r="D19" s="89" t="s">
        <v>1145</v>
      </c>
      <c r="E19" s="55" t="s">
        <v>164</v>
      </c>
      <c r="F19" s="90">
        <v>4538</v>
      </c>
      <c r="G19" s="171"/>
      <c r="H19" s="90" t="str">
        <f t="shared" si="0"/>
        <v/>
      </c>
      <c r="I19" s="130"/>
      <c r="K19" s="2">
        <f>IF(E19="","",MAX($K$5:K18)+0.001)</f>
        <v>17.007000000000009</v>
      </c>
    </row>
    <row r="20" spans="2:11" ht="30">
      <c r="B20" s="50" t="str">
        <f t="shared" si="1"/>
        <v/>
      </c>
      <c r="C20" s="65"/>
      <c r="D20" s="66" t="s">
        <v>1146</v>
      </c>
      <c r="E20" s="55"/>
      <c r="F20" s="90"/>
      <c r="G20" s="90"/>
      <c r="H20" s="90" t="str">
        <f t="shared" si="0"/>
        <v/>
      </c>
      <c r="K20" s="2" t="str">
        <f>IF(E20="","",MAX($K$5:K19)+0.001)</f>
        <v/>
      </c>
    </row>
    <row r="21" spans="2:11" ht="25" customHeight="1">
      <c r="B21" s="50" t="str">
        <f t="shared" si="1"/>
        <v>B17.008</v>
      </c>
      <c r="C21" s="65"/>
      <c r="D21" s="89" t="s">
        <v>1147</v>
      </c>
      <c r="E21" s="55" t="s">
        <v>220</v>
      </c>
      <c r="F21" s="90">
        <v>20</v>
      </c>
      <c r="G21" s="171"/>
      <c r="H21" s="90" t="str">
        <f t="shared" si="0"/>
        <v/>
      </c>
      <c r="I21" s="130"/>
      <c r="K21" s="2">
        <f>IF(E21="","",MAX($K$5:K20)+0.001)</f>
        <v>17.00800000000001</v>
      </c>
    </row>
    <row r="22" spans="2:11" ht="25" customHeight="1">
      <c r="B22" s="50" t="str">
        <f t="shared" si="1"/>
        <v>B17.009</v>
      </c>
      <c r="C22" s="65"/>
      <c r="D22" s="89" t="s">
        <v>1148</v>
      </c>
      <c r="E22" s="55" t="s">
        <v>220</v>
      </c>
      <c r="F22" s="90">
        <v>20</v>
      </c>
      <c r="G22" s="171"/>
      <c r="H22" s="90" t="str">
        <f t="shared" si="0"/>
        <v/>
      </c>
      <c r="I22" s="130"/>
      <c r="K22" s="2">
        <f>IF(E22="","",MAX($K$5:K21)+0.001)</f>
        <v>17.009000000000011</v>
      </c>
    </row>
    <row r="23" spans="2:11" ht="25" customHeight="1">
      <c r="B23" s="50" t="str">
        <f t="shared" si="1"/>
        <v/>
      </c>
      <c r="C23" s="65"/>
      <c r="D23" s="66" t="s">
        <v>1149</v>
      </c>
      <c r="E23" s="55"/>
      <c r="F23" s="90"/>
      <c r="G23" s="416"/>
      <c r="H23" s="417" t="str">
        <f t="shared" si="0"/>
        <v/>
      </c>
      <c r="I23" s="153"/>
      <c r="K23" s="2" t="str">
        <f>IF(E23="","",MAX($K$5:K22)+0.001)</f>
        <v/>
      </c>
    </row>
    <row r="24" spans="2:11" ht="25" customHeight="1">
      <c r="B24" s="50" t="str">
        <f t="shared" si="1"/>
        <v>B17.010</v>
      </c>
      <c r="C24" s="65"/>
      <c r="D24" s="89" t="s">
        <v>1150</v>
      </c>
      <c r="E24" s="55" t="s">
        <v>164</v>
      </c>
      <c r="F24" s="90">
        <v>500</v>
      </c>
      <c r="G24" s="171"/>
      <c r="H24" s="90" t="str">
        <f t="shared" si="0"/>
        <v/>
      </c>
      <c r="I24" s="130"/>
      <c r="K24" s="2">
        <f>IF(E24="","",MAX($K$5:K23)+0.001)</f>
        <v>17.010000000000012</v>
      </c>
    </row>
    <row r="25" spans="2:11" ht="25" customHeight="1">
      <c r="B25" s="50" t="str">
        <f t="shared" si="1"/>
        <v/>
      </c>
      <c r="C25" s="65"/>
      <c r="D25" s="66"/>
      <c r="E25" s="55"/>
      <c r="F25" s="90"/>
      <c r="G25" s="413"/>
      <c r="H25" s="119" t="str">
        <f t="shared" si="0"/>
        <v/>
      </c>
      <c r="I25" s="120"/>
      <c r="K25" s="2" t="str">
        <f>IF(E25="","",MAX($K$5:K24)+0.001)</f>
        <v/>
      </c>
    </row>
    <row r="26" spans="2:11" ht="25" customHeight="1">
      <c r="B26" s="50" t="str">
        <f t="shared" si="1"/>
        <v/>
      </c>
      <c r="C26" s="65">
        <v>58.04</v>
      </c>
      <c r="D26" s="66" t="s">
        <v>1151</v>
      </c>
      <c r="E26" s="55"/>
      <c r="F26" s="90"/>
      <c r="G26" s="413"/>
      <c r="H26" s="119" t="str">
        <f t="shared" si="0"/>
        <v/>
      </c>
      <c r="I26" s="120"/>
      <c r="K26" s="2" t="str">
        <f>IF(E26="","",MAX($K$5:K25)+0.001)</f>
        <v/>
      </c>
    </row>
    <row r="27" spans="2:11" ht="25" customHeight="1">
      <c r="B27" s="50" t="str">
        <f t="shared" si="1"/>
        <v/>
      </c>
      <c r="C27" s="65"/>
      <c r="D27" s="66" t="s">
        <v>1152</v>
      </c>
      <c r="E27" s="55"/>
      <c r="F27" s="90"/>
      <c r="G27" s="413"/>
      <c r="H27" s="119" t="str">
        <f t="shared" si="0"/>
        <v/>
      </c>
      <c r="I27" s="120"/>
      <c r="K27" s="2" t="str">
        <f>IF(E27="","",MAX($K$5:K26)+0.001)</f>
        <v/>
      </c>
    </row>
    <row r="28" spans="2:11" ht="30">
      <c r="B28" s="50" t="str">
        <f t="shared" si="1"/>
        <v>B17.011</v>
      </c>
      <c r="C28" s="65"/>
      <c r="D28" s="89" t="s">
        <v>1153</v>
      </c>
      <c r="E28" s="55" t="s">
        <v>717</v>
      </c>
      <c r="F28" s="90">
        <v>900</v>
      </c>
      <c r="G28" s="171"/>
      <c r="H28" s="90" t="str">
        <f t="shared" si="0"/>
        <v/>
      </c>
      <c r="I28" s="130"/>
      <c r="K28" s="2">
        <f>IF(E28="","",MAX($K$5:K27)+0.001)</f>
        <v>17.011000000000013</v>
      </c>
    </row>
    <row r="29" spans="2:11" ht="25" customHeight="1">
      <c r="B29" s="50" t="str">
        <f t="shared" si="1"/>
        <v>B17.012</v>
      </c>
      <c r="C29" s="65"/>
      <c r="D29" s="89" t="s">
        <v>1154</v>
      </c>
      <c r="E29" s="55" t="s">
        <v>1142</v>
      </c>
      <c r="F29" s="90">
        <v>35</v>
      </c>
      <c r="G29" s="171"/>
      <c r="H29" s="90" t="str">
        <f t="shared" si="0"/>
        <v/>
      </c>
      <c r="I29" s="130"/>
      <c r="K29" s="2">
        <f>IF(E29="","",MAX($K$5:K28)+0.001)</f>
        <v>17.012000000000015</v>
      </c>
    </row>
    <row r="30" spans="2:11" ht="25" customHeight="1">
      <c r="B30" s="50" t="str">
        <f t="shared" si="1"/>
        <v/>
      </c>
      <c r="C30" s="65"/>
      <c r="D30" s="66"/>
      <c r="E30" s="55"/>
      <c r="F30" s="90"/>
      <c r="G30" s="413"/>
      <c r="H30" s="119" t="str">
        <f t="shared" si="0"/>
        <v/>
      </c>
      <c r="I30" s="120"/>
      <c r="K30" s="2" t="str">
        <f>IF(E30="","",MAX($K$5:K29)+0.001)</f>
        <v/>
      </c>
    </row>
    <row r="31" spans="2:11" ht="45">
      <c r="B31" s="50" t="str">
        <f t="shared" si="1"/>
        <v>B17.013</v>
      </c>
      <c r="C31" s="65">
        <v>58.06</v>
      </c>
      <c r="D31" s="66" t="s">
        <v>1155</v>
      </c>
      <c r="E31" s="55" t="s">
        <v>1156</v>
      </c>
      <c r="F31" s="90">
        <v>3000</v>
      </c>
      <c r="G31" s="171"/>
      <c r="H31" s="90" t="str">
        <f t="shared" si="0"/>
        <v/>
      </c>
      <c r="I31" s="130"/>
      <c r="K31" s="2">
        <f>IF(E31="","",MAX($K$5:K30)+0.001)</f>
        <v>17.013000000000016</v>
      </c>
    </row>
    <row r="32" spans="2:11" ht="25" customHeight="1">
      <c r="B32" s="50" t="str">
        <f t="shared" si="1"/>
        <v/>
      </c>
      <c r="C32" s="65"/>
      <c r="D32" s="66"/>
      <c r="E32" s="55"/>
      <c r="F32" s="90"/>
      <c r="G32" s="413"/>
      <c r="H32" s="119" t="str">
        <f t="shared" si="0"/>
        <v/>
      </c>
      <c r="I32" s="120"/>
      <c r="K32" s="2" t="str">
        <f>IF(E32="","",MAX($K$5:K31)+0.001)</f>
        <v/>
      </c>
    </row>
    <row r="33" spans="2:11" ht="25" customHeight="1">
      <c r="B33" s="50" t="str">
        <f t="shared" si="1"/>
        <v>B17.014</v>
      </c>
      <c r="C33" s="65">
        <v>58.07</v>
      </c>
      <c r="D33" s="66" t="s">
        <v>1157</v>
      </c>
      <c r="E33" s="55" t="s">
        <v>1142</v>
      </c>
      <c r="F33" s="90">
        <v>35</v>
      </c>
      <c r="G33" s="171"/>
      <c r="H33" s="90" t="str">
        <f t="shared" si="0"/>
        <v/>
      </c>
      <c r="I33" s="130"/>
      <c r="K33" s="2">
        <f>IF(E33="","",MAX($K$5:K32)+0.001)</f>
        <v>17.014000000000017</v>
      </c>
    </row>
    <row r="34" spans="2:11" ht="25" customHeight="1">
      <c r="B34" s="50" t="str">
        <f t="shared" si="1"/>
        <v/>
      </c>
      <c r="C34" s="65"/>
      <c r="D34" s="66"/>
      <c r="E34" s="55"/>
      <c r="F34" s="90"/>
      <c r="G34" s="413"/>
      <c r="H34" s="119" t="str">
        <f t="shared" si="0"/>
        <v/>
      </c>
      <c r="I34" s="120"/>
      <c r="K34" s="2" t="str">
        <f>IF(E34="","",MAX($K$5:K33)+0.001)</f>
        <v/>
      </c>
    </row>
    <row r="35" spans="2:11" ht="30">
      <c r="B35" s="50" t="str">
        <f t="shared" si="1"/>
        <v>B17.015</v>
      </c>
      <c r="C35" s="65" t="s">
        <v>1158</v>
      </c>
      <c r="D35" s="66" t="s">
        <v>1159</v>
      </c>
      <c r="E35" s="55" t="s">
        <v>187</v>
      </c>
      <c r="F35" s="90">
        <v>35000</v>
      </c>
      <c r="G35" s="171"/>
      <c r="H35" s="90" t="str">
        <f t="shared" si="0"/>
        <v/>
      </c>
      <c r="I35" s="130"/>
      <c r="K35" s="2">
        <f>IF(E35="","",MAX($K$5:K34)+0.001)</f>
        <v>17.015000000000018</v>
      </c>
    </row>
    <row r="36" spans="2:11" ht="25" customHeight="1">
      <c r="B36" s="55"/>
      <c r="C36" s="55"/>
      <c r="D36" s="66"/>
      <c r="E36" s="55"/>
      <c r="F36" s="90"/>
      <c r="G36" s="90"/>
      <c r="H36" s="90" t="str">
        <f t="shared" si="0"/>
        <v/>
      </c>
    </row>
    <row r="37" spans="2:11" ht="25" customHeight="1">
      <c r="B37" s="55"/>
      <c r="C37" s="55"/>
      <c r="D37" s="66"/>
      <c r="E37" s="55"/>
      <c r="F37" s="90"/>
      <c r="G37" s="90"/>
      <c r="H37" s="90" t="str">
        <f t="shared" si="0"/>
        <v/>
      </c>
    </row>
    <row r="38" spans="2:11" ht="25" customHeight="1">
      <c r="B38" s="55"/>
      <c r="C38" s="55"/>
      <c r="D38" s="66"/>
      <c r="E38" s="55"/>
      <c r="F38" s="90"/>
      <c r="G38" s="90"/>
      <c r="H38" s="90" t="str">
        <f t="shared" si="0"/>
        <v/>
      </c>
    </row>
    <row r="39" spans="2:11" ht="25" customHeight="1">
      <c r="B39" s="55"/>
      <c r="C39" s="55"/>
      <c r="D39" s="66"/>
      <c r="E39" s="55"/>
      <c r="F39" s="90"/>
      <c r="G39" s="90"/>
      <c r="H39" s="90" t="str">
        <f t="shared" si="0"/>
        <v/>
      </c>
    </row>
    <row r="40" spans="2:11" ht="25" customHeight="1">
      <c r="B40" s="55"/>
      <c r="C40" s="55"/>
      <c r="D40" s="66"/>
      <c r="E40" s="55"/>
      <c r="F40" s="90"/>
      <c r="G40" s="90"/>
      <c r="H40" s="90" t="str">
        <f t="shared" si="0"/>
        <v/>
      </c>
    </row>
    <row r="41" spans="2:11" ht="25" customHeight="1">
      <c r="B41" s="55"/>
      <c r="C41" s="55"/>
      <c r="D41" s="66"/>
      <c r="E41" s="55"/>
      <c r="F41" s="90"/>
      <c r="G41" s="90"/>
      <c r="H41" s="90" t="str">
        <f t="shared" si="0"/>
        <v/>
      </c>
    </row>
    <row r="42" spans="2:11" ht="25" customHeight="1">
      <c r="B42" s="55"/>
      <c r="C42" s="55"/>
      <c r="D42" s="66"/>
      <c r="E42" s="55"/>
      <c r="F42" s="90"/>
      <c r="G42" s="90"/>
      <c r="H42" s="90" t="str">
        <f t="shared" si="0"/>
        <v/>
      </c>
    </row>
    <row r="43" spans="2:11" ht="25" customHeight="1">
      <c r="B43" s="55"/>
      <c r="C43" s="55"/>
      <c r="D43" s="66"/>
      <c r="E43" s="55"/>
      <c r="F43" s="90"/>
      <c r="G43" s="90"/>
      <c r="H43" s="90" t="str">
        <f t="shared" si="0"/>
        <v/>
      </c>
    </row>
    <row r="44" spans="2:11" ht="25" customHeight="1">
      <c r="B44" s="368" t="s">
        <v>337</v>
      </c>
      <c r="C44" s="368"/>
      <c r="D44" s="368"/>
      <c r="E44" s="368"/>
      <c r="F44" s="368"/>
      <c r="G44" s="368"/>
      <c r="H44" s="95">
        <f>SUM(H3:H43)</f>
        <v>0</v>
      </c>
      <c r="I44" s="115"/>
    </row>
    <row r="45" spans="2:11" ht="25" customHeight="1">
      <c r="B45" s="68"/>
      <c r="C45" s="68"/>
      <c r="D45" s="69"/>
      <c r="E45" s="68"/>
      <c r="F45" s="70"/>
      <c r="G45" s="70"/>
      <c r="H45" s="70"/>
    </row>
    <row r="62" spans="11:11" ht="25" customHeight="1">
      <c r="K62" s="75"/>
    </row>
    <row r="65" spans="11:11" ht="25" customHeight="1">
      <c r="K65" s="75"/>
    </row>
    <row r="68" spans="11:11" ht="25" customHeight="1">
      <c r="K68" s="75"/>
    </row>
    <row r="71" spans="11:11" ht="25" customHeight="1">
      <c r="K71" s="75"/>
    </row>
    <row r="74" spans="11:11" ht="25" customHeight="1">
      <c r="K74" s="75"/>
    </row>
    <row r="77" spans="11:11" ht="25" customHeight="1">
      <c r="K77" s="75"/>
    </row>
    <row r="80" spans="11:11" ht="25" customHeight="1">
      <c r="K80" s="75"/>
    </row>
    <row r="82" spans="11:11" ht="25" customHeight="1">
      <c r="K82" s="75"/>
    </row>
    <row r="85" spans="11:11" ht="25" customHeight="1">
      <c r="K85" s="75"/>
    </row>
    <row r="88" spans="11:11" ht="25" customHeight="1">
      <c r="K88" s="75"/>
    </row>
    <row r="91" spans="11:11" ht="25" customHeight="1">
      <c r="K91" s="75"/>
    </row>
    <row r="94" spans="11:11" ht="25" customHeight="1">
      <c r="K94" s="75"/>
    </row>
    <row r="97" spans="11:11" ht="25" customHeight="1">
      <c r="K97" s="75"/>
    </row>
    <row r="100" spans="11:11" ht="25" customHeight="1">
      <c r="K100" s="75"/>
    </row>
    <row r="103" spans="11:11" ht="25" customHeight="1">
      <c r="K103" s="75"/>
    </row>
    <row r="106" spans="11:11" ht="25" customHeight="1">
      <c r="K106" s="75"/>
    </row>
    <row r="109" spans="11:11" ht="25" customHeight="1">
      <c r="K109" s="75"/>
    </row>
    <row r="112" spans="11:11" ht="25" customHeight="1">
      <c r="K112" s="75"/>
    </row>
    <row r="115" spans="11:11" ht="25" customHeight="1">
      <c r="K115" s="75"/>
    </row>
    <row r="118" spans="11:11" ht="25" customHeight="1">
      <c r="K118" s="75"/>
    </row>
  </sheetData>
  <mergeCells count="2">
    <mergeCell ref="B1:H1"/>
    <mergeCell ref="B44:G44"/>
  </mergeCells>
  <conditionalFormatting sqref="G1:H1048576">
    <cfRule type="containsText" dxfId="35" priority="1" operator="containsText" text="RATE">
      <formula>NOT(ISERROR(SEARCH("RATE",G1)))</formula>
    </cfRule>
    <cfRule type="containsText" dxfId="34" priority="2" stopIfTrue="1" operator="containsText" text="AMOUNT">
      <formula>NOT(ISERROR(SEARCH("AMOUNT",G1)))</formula>
    </cfRule>
    <cfRule type="containsText" dxfId="33"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71F5C6-ECD1-4632-BECA-FF801F62B4A2}">
  <sheetPr>
    <tabColor theme="5"/>
  </sheetPr>
  <dimension ref="B1:L958"/>
  <sheetViews>
    <sheetView view="pageBreakPreview" topLeftCell="C289" zoomScale="70" zoomScaleNormal="100" zoomScaleSheetLayoutView="70" zoomScalePageLayoutView="85" workbookViewId="0">
      <selection activeCell="G929" sqref="G929"/>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ustomWidth="1"/>
    <col min="11" max="11" width="12.33203125" style="55" hidden="1" customWidth="1"/>
    <col min="12" max="16384" width="8.83203125" style="48"/>
  </cols>
  <sheetData>
    <row r="1" spans="2:11" s="44" customFormat="1" ht="25" customHeight="1">
      <c r="B1" s="379" t="s">
        <v>1962</v>
      </c>
      <c r="C1" s="380"/>
      <c r="D1" s="380"/>
      <c r="E1" s="380"/>
      <c r="F1" s="380"/>
      <c r="G1" s="380"/>
      <c r="H1" s="381"/>
      <c r="I1" s="76"/>
      <c r="K1" s="101"/>
    </row>
    <row r="2" spans="2:11" ht="25" customHeight="1">
      <c r="B2" s="45" t="s">
        <v>1</v>
      </c>
      <c r="C2" s="45" t="s">
        <v>2</v>
      </c>
      <c r="D2" s="45" t="s">
        <v>3</v>
      </c>
      <c r="E2" s="46" t="s">
        <v>4</v>
      </c>
      <c r="F2" s="47" t="s">
        <v>5</v>
      </c>
      <c r="G2" s="47" t="s">
        <v>6</v>
      </c>
      <c r="H2" s="47" t="s">
        <v>7</v>
      </c>
      <c r="I2" s="49"/>
      <c r="K2" s="101"/>
    </row>
    <row r="3" spans="2:11" ht="25" customHeight="1">
      <c r="B3" s="108" t="s">
        <v>1989</v>
      </c>
      <c r="C3" s="98" t="s">
        <v>690</v>
      </c>
      <c r="D3" s="87" t="s">
        <v>178</v>
      </c>
      <c r="E3" s="108"/>
      <c r="F3" s="151"/>
      <c r="G3" s="151"/>
      <c r="H3" s="151" t="str">
        <f t="shared" ref="H3:H39" si="0">IF($F3="-","Rate Only",IF($G3="","",ROUNDUP($F3*$G3,2)))</f>
        <v/>
      </c>
      <c r="K3" s="101"/>
    </row>
    <row r="4" spans="2:11" ht="25" customHeight="1">
      <c r="B4" s="55"/>
      <c r="C4" s="98"/>
      <c r="D4" s="87" t="s">
        <v>1161</v>
      </c>
      <c r="E4" s="55"/>
      <c r="F4" s="90"/>
      <c r="G4" s="90"/>
      <c r="H4" s="90" t="str">
        <f t="shared" si="0"/>
        <v/>
      </c>
      <c r="K4" s="101"/>
    </row>
    <row r="5" spans="2:11" ht="25" customHeight="1">
      <c r="B5" s="55"/>
      <c r="C5" s="55"/>
      <c r="D5" s="87"/>
      <c r="E5" s="55"/>
      <c r="F5" s="90"/>
      <c r="G5" s="90"/>
      <c r="H5" s="90" t="str">
        <f t="shared" si="0"/>
        <v/>
      </c>
    </row>
    <row r="6" spans="2:11" ht="25" customHeight="1">
      <c r="B6" s="55"/>
      <c r="C6" s="101" t="s">
        <v>1162</v>
      </c>
      <c r="D6" s="87" t="s">
        <v>1163</v>
      </c>
      <c r="E6" s="55"/>
      <c r="F6" s="90"/>
      <c r="G6" s="90"/>
      <c r="H6" s="90" t="str">
        <f t="shared" si="0"/>
        <v/>
      </c>
    </row>
    <row r="7" spans="2:11" ht="25" customHeight="1">
      <c r="B7" s="55"/>
      <c r="C7" s="55"/>
      <c r="D7" s="87"/>
      <c r="E7" s="55"/>
      <c r="F7" s="90"/>
      <c r="G7" s="90"/>
      <c r="H7" s="90" t="str">
        <f t="shared" si="0"/>
        <v/>
      </c>
    </row>
    <row r="8" spans="2:11" ht="60">
      <c r="B8" s="55"/>
      <c r="C8" s="55"/>
      <c r="D8" s="87" t="s">
        <v>1164</v>
      </c>
      <c r="E8" s="55"/>
      <c r="F8" s="90"/>
      <c r="G8" s="90"/>
      <c r="H8" s="90" t="str">
        <f t="shared" si="0"/>
        <v/>
      </c>
    </row>
    <row r="9" spans="2:11" ht="25" customHeight="1">
      <c r="B9" s="50" t="str">
        <f>IF(K9="","","B"&amp;TEXT(ROUND(K9,3),"0.000"))</f>
        <v>B18.001</v>
      </c>
      <c r="C9" s="55"/>
      <c r="D9" s="66" t="s">
        <v>1165</v>
      </c>
      <c r="E9" s="55" t="s">
        <v>187</v>
      </c>
      <c r="F9" s="90">
        <v>108</v>
      </c>
      <c r="G9" s="171"/>
      <c r="H9" s="90" t="str">
        <f t="shared" si="0"/>
        <v/>
      </c>
      <c r="I9" s="112"/>
      <c r="K9" s="147">
        <f>IF(E9="","",MAX($K$3:K8)+18.001)</f>
        <v>18.001000000000001</v>
      </c>
    </row>
    <row r="10" spans="2:11" ht="25" customHeight="1">
      <c r="B10" s="50" t="str">
        <f t="shared" ref="B10:B55" si="1">IF(K10="","","B"&amp;TEXT(ROUND(K10,3),"0.000"))</f>
        <v>B18.002</v>
      </c>
      <c r="C10" s="55"/>
      <c r="D10" s="66" t="s">
        <v>1166</v>
      </c>
      <c r="E10" s="55" t="s">
        <v>187</v>
      </c>
      <c r="F10" s="90">
        <v>20</v>
      </c>
      <c r="G10" s="171"/>
      <c r="H10" s="90" t="str">
        <f t="shared" si="0"/>
        <v/>
      </c>
      <c r="I10" s="112"/>
      <c r="K10" s="147">
        <f>IF(E10="","",MAX($K$3:K9)+0.001)</f>
        <v>18.002000000000002</v>
      </c>
    </row>
    <row r="11" spans="2:11" ht="25" customHeight="1">
      <c r="B11" s="50" t="str">
        <f t="shared" si="1"/>
        <v/>
      </c>
      <c r="C11" s="55"/>
      <c r="D11" s="66"/>
      <c r="E11" s="55"/>
      <c r="F11" s="90"/>
      <c r="G11" s="90"/>
      <c r="H11" s="90" t="str">
        <f t="shared" si="0"/>
        <v/>
      </c>
      <c r="K11" s="147" t="str">
        <f>IF(E11="","",MAX($K$3:K10)+0.001)</f>
        <v/>
      </c>
    </row>
    <row r="12" spans="2:11" ht="30">
      <c r="B12" s="50" t="str">
        <f t="shared" si="1"/>
        <v/>
      </c>
      <c r="C12" s="55"/>
      <c r="D12" s="87" t="s">
        <v>1167</v>
      </c>
      <c r="E12" s="55"/>
      <c r="F12" s="90"/>
      <c r="G12" s="90"/>
      <c r="H12" s="90" t="str">
        <f t="shared" si="0"/>
        <v/>
      </c>
      <c r="K12" s="147" t="str">
        <f>IF(E12="","",MAX($K$3:K11)+0.001)</f>
        <v/>
      </c>
    </row>
    <row r="13" spans="2:11" ht="45">
      <c r="B13" s="50" t="str">
        <f t="shared" si="1"/>
        <v>B18.003</v>
      </c>
      <c r="C13" s="55"/>
      <c r="D13" s="66" t="s">
        <v>1168</v>
      </c>
      <c r="E13" s="55" t="s">
        <v>200</v>
      </c>
      <c r="F13" s="90">
        <v>29</v>
      </c>
      <c r="G13" s="171"/>
      <c r="H13" s="90" t="str">
        <f t="shared" si="0"/>
        <v/>
      </c>
      <c r="I13" s="112"/>
      <c r="K13" s="147">
        <f>IF(E13="","",MAX($K$5:K12)+0.001)</f>
        <v>18.003000000000004</v>
      </c>
    </row>
    <row r="14" spans="2:11" ht="45">
      <c r="B14" s="50" t="str">
        <f t="shared" si="1"/>
        <v>B18.004</v>
      </c>
      <c r="C14" s="55"/>
      <c r="D14" s="66" t="s">
        <v>1169</v>
      </c>
      <c r="E14" s="55" t="s">
        <v>200</v>
      </c>
      <c r="F14" s="90">
        <v>374</v>
      </c>
      <c r="G14" s="171"/>
      <c r="H14" s="90" t="str">
        <f t="shared" si="0"/>
        <v/>
      </c>
      <c r="I14" s="112"/>
      <c r="K14" s="147">
        <f>IF(E14="","",MAX($K$5:K13)+0.001)</f>
        <v>18.004000000000005</v>
      </c>
    </row>
    <row r="15" spans="2:11" ht="25" customHeight="1">
      <c r="B15" s="50" t="str">
        <f t="shared" si="1"/>
        <v/>
      </c>
      <c r="C15" s="55"/>
      <c r="D15" s="66"/>
      <c r="E15" s="55"/>
      <c r="F15" s="90"/>
      <c r="G15" s="90"/>
      <c r="H15" s="90" t="str">
        <f t="shared" si="0"/>
        <v/>
      </c>
      <c r="K15" s="147" t="str">
        <f>IF(E15="","",MAX($K$5:K14)+0.001)</f>
        <v/>
      </c>
    </row>
    <row r="16" spans="2:11" ht="30">
      <c r="B16" s="50" t="str">
        <f t="shared" si="1"/>
        <v/>
      </c>
      <c r="C16" s="55"/>
      <c r="D16" s="87" t="s">
        <v>1170</v>
      </c>
      <c r="E16" s="55"/>
      <c r="F16" s="90"/>
      <c r="G16" s="90"/>
      <c r="H16" s="90" t="str">
        <f t="shared" si="0"/>
        <v/>
      </c>
      <c r="K16" s="147" t="str">
        <f>IF(E16="","",MAX($K$5:K15)+0.001)</f>
        <v/>
      </c>
    </row>
    <row r="17" spans="2:11" ht="45">
      <c r="B17" s="50" t="str">
        <f t="shared" si="1"/>
        <v/>
      </c>
      <c r="C17" s="55"/>
      <c r="D17" s="66" t="s">
        <v>1171</v>
      </c>
      <c r="E17" s="55"/>
      <c r="F17" s="90"/>
      <c r="G17" s="90"/>
      <c r="H17" s="90" t="str">
        <f t="shared" si="0"/>
        <v/>
      </c>
      <c r="K17" s="147" t="str">
        <f>IF(E17="","",MAX($K$5:K16)+0.001)</f>
        <v/>
      </c>
    </row>
    <row r="18" spans="2:11" ht="25" customHeight="1">
      <c r="B18" s="50" t="str">
        <f t="shared" si="1"/>
        <v>B18.005</v>
      </c>
      <c r="C18" s="55"/>
      <c r="D18" s="66" t="s">
        <v>1172</v>
      </c>
      <c r="E18" s="55" t="s">
        <v>200</v>
      </c>
      <c r="F18" s="90">
        <v>20</v>
      </c>
      <c r="G18" s="171"/>
      <c r="H18" s="90" t="str">
        <f t="shared" si="0"/>
        <v/>
      </c>
      <c r="I18" s="112"/>
      <c r="K18" s="147">
        <f>IF(E18="","",MAX($K$5:K17)+0.001)</f>
        <v>18.005000000000006</v>
      </c>
    </row>
    <row r="19" spans="2:11" ht="25" customHeight="1">
      <c r="B19" s="50" t="str">
        <f t="shared" si="1"/>
        <v>B18.006</v>
      </c>
      <c r="C19" s="55"/>
      <c r="D19" s="66" t="s">
        <v>1173</v>
      </c>
      <c r="E19" s="55" t="s">
        <v>200</v>
      </c>
      <c r="F19" s="90">
        <v>2</v>
      </c>
      <c r="G19" s="171"/>
      <c r="H19" s="90" t="str">
        <f t="shared" si="0"/>
        <v/>
      </c>
      <c r="I19" s="112"/>
      <c r="K19" s="147">
        <f>IF(E19="","",MAX($K$5:K18)+0.001)</f>
        <v>18.006000000000007</v>
      </c>
    </row>
    <row r="20" spans="2:11" ht="25" customHeight="1">
      <c r="B20" s="50"/>
      <c r="C20" s="55"/>
      <c r="D20" s="66"/>
      <c r="E20" s="55"/>
      <c r="F20" s="90"/>
      <c r="G20" s="90"/>
      <c r="H20" s="90" t="str">
        <f t="shared" si="0"/>
        <v/>
      </c>
      <c r="I20" s="112"/>
      <c r="K20" s="147"/>
    </row>
    <row r="21" spans="2:11" ht="45">
      <c r="B21" s="50" t="str">
        <f t="shared" si="1"/>
        <v/>
      </c>
      <c r="C21" s="55"/>
      <c r="D21" s="66" t="s">
        <v>1174</v>
      </c>
      <c r="E21" s="55"/>
      <c r="F21" s="90"/>
      <c r="G21" s="90"/>
      <c r="H21" s="90" t="str">
        <f t="shared" si="0"/>
        <v/>
      </c>
      <c r="K21" s="147" t="str">
        <f>IF(E21="","",MAX($K$5:K19)+0.001)</f>
        <v/>
      </c>
    </row>
    <row r="22" spans="2:11" ht="25" customHeight="1">
      <c r="B22" s="50" t="str">
        <f t="shared" si="1"/>
        <v>B18.007</v>
      </c>
      <c r="C22" s="55"/>
      <c r="D22" s="66" t="s">
        <v>1165</v>
      </c>
      <c r="E22" s="55" t="s">
        <v>200</v>
      </c>
      <c r="F22" s="90">
        <v>22</v>
      </c>
      <c r="G22" s="171"/>
      <c r="H22" s="90" t="str">
        <f t="shared" si="0"/>
        <v/>
      </c>
      <c r="I22" s="112"/>
      <c r="K22" s="147">
        <f>IF(E22="","",MAX($K$5:K21)+0.001)</f>
        <v>18.007000000000009</v>
      </c>
    </row>
    <row r="23" spans="2:11" ht="25" customHeight="1">
      <c r="B23" s="50" t="str">
        <f t="shared" si="1"/>
        <v>B18.008</v>
      </c>
      <c r="C23" s="55"/>
      <c r="D23" s="66" t="s">
        <v>1175</v>
      </c>
      <c r="E23" s="55" t="s">
        <v>200</v>
      </c>
      <c r="F23" s="90">
        <v>7</v>
      </c>
      <c r="G23" s="171"/>
      <c r="H23" s="90" t="str">
        <f t="shared" si="0"/>
        <v/>
      </c>
      <c r="I23" s="112"/>
      <c r="K23" s="147">
        <f>IF(E23="","",MAX($K$5:K22)+0.001)</f>
        <v>18.00800000000001</v>
      </c>
    </row>
    <row r="24" spans="2:11" ht="25" customHeight="1">
      <c r="B24" s="50"/>
      <c r="C24" s="55"/>
      <c r="D24" s="66"/>
      <c r="E24" s="55"/>
      <c r="F24" s="90"/>
      <c r="G24" s="90"/>
      <c r="H24" s="90" t="str">
        <f t="shared" si="0"/>
        <v/>
      </c>
      <c r="I24" s="112"/>
      <c r="K24" s="147"/>
    </row>
    <row r="25" spans="2:11" ht="25" customHeight="1">
      <c r="B25" s="50" t="str">
        <f>IF(K25="","","B"&amp;TEXT(ROUND(K25,3),"0.000"))</f>
        <v/>
      </c>
      <c r="C25" s="55"/>
      <c r="D25" s="87" t="s">
        <v>1176</v>
      </c>
      <c r="E25" s="55"/>
      <c r="F25" s="90"/>
      <c r="G25" s="90"/>
      <c r="H25" s="90" t="str">
        <f t="shared" si="0"/>
        <v/>
      </c>
      <c r="K25" s="147" t="str">
        <f>IF(E25="","",MAX($K$5:K44)+0.001)</f>
        <v/>
      </c>
    </row>
    <row r="26" spans="2:11" ht="25" customHeight="1">
      <c r="B26" s="50" t="str">
        <f>IF(K26="","","B"&amp;TEXT(ROUND(K26,3),"0.000"))</f>
        <v/>
      </c>
      <c r="C26" s="55"/>
      <c r="D26" s="66" t="s">
        <v>1177</v>
      </c>
      <c r="E26" s="55"/>
      <c r="F26" s="90"/>
      <c r="G26" s="90"/>
      <c r="H26" s="90" t="str">
        <f t="shared" si="0"/>
        <v/>
      </c>
      <c r="K26" s="147" t="str">
        <f>IF(E26="","",MAX($K$5:K25)+0.001)</f>
        <v/>
      </c>
    </row>
    <row r="27" spans="2:11" ht="30">
      <c r="B27" s="50" t="str">
        <f>IF(K27="","","B"&amp;TEXT(ROUND(K27,3),"0.000"))</f>
        <v/>
      </c>
      <c r="C27" s="55"/>
      <c r="D27" s="66" t="s">
        <v>1178</v>
      </c>
      <c r="E27" s="55"/>
      <c r="F27" s="90"/>
      <c r="G27" s="90"/>
      <c r="H27" s="90" t="str">
        <f t="shared" si="0"/>
        <v/>
      </c>
      <c r="K27" s="147" t="str">
        <f>IF(E27="","",MAX($K$5:K26)+0.001)</f>
        <v/>
      </c>
    </row>
    <row r="28" spans="2:11" ht="25" customHeight="1">
      <c r="B28" s="50"/>
      <c r="C28" s="55"/>
      <c r="D28" s="66"/>
      <c r="E28" s="55"/>
      <c r="F28" s="90"/>
      <c r="G28" s="90"/>
      <c r="H28" s="90"/>
      <c r="K28" s="147"/>
    </row>
    <row r="29" spans="2:11" ht="25" customHeight="1">
      <c r="B29" s="50"/>
      <c r="C29" s="55"/>
      <c r="D29" s="66"/>
      <c r="E29" s="55"/>
      <c r="F29" s="90"/>
      <c r="G29" s="90"/>
      <c r="H29" s="90"/>
      <c r="K29" s="147"/>
    </row>
    <row r="30" spans="2:11" ht="25" customHeight="1">
      <c r="B30" s="50"/>
      <c r="C30" s="55"/>
      <c r="D30" s="66"/>
      <c r="E30" s="55"/>
      <c r="F30" s="90"/>
      <c r="G30" s="90"/>
      <c r="H30" s="90"/>
      <c r="K30" s="147"/>
    </row>
    <row r="31" spans="2:11" ht="25" customHeight="1">
      <c r="B31" s="50"/>
      <c r="C31" s="55"/>
      <c r="D31" s="66"/>
      <c r="E31" s="55"/>
      <c r="F31" s="90"/>
      <c r="G31" s="90"/>
      <c r="H31" s="90"/>
      <c r="K31" s="147"/>
    </row>
    <row r="32" spans="2:11" ht="25" customHeight="1">
      <c r="B32" s="50"/>
      <c r="C32" s="55"/>
      <c r="D32" s="66"/>
      <c r="E32" s="55"/>
      <c r="F32" s="90"/>
      <c r="G32" s="90"/>
      <c r="H32" s="90"/>
      <c r="K32" s="147"/>
    </row>
    <row r="33" spans="2:11" ht="25" customHeight="1">
      <c r="B33" s="50"/>
      <c r="C33" s="55"/>
      <c r="D33" s="66"/>
      <c r="E33" s="55"/>
      <c r="F33" s="90"/>
      <c r="G33" s="90"/>
      <c r="H33" s="90"/>
      <c r="K33" s="147"/>
    </row>
    <row r="34" spans="2:11" ht="25" customHeight="1">
      <c r="B34" s="50"/>
      <c r="C34" s="55"/>
      <c r="D34" s="66"/>
      <c r="E34" s="55"/>
      <c r="F34" s="90"/>
      <c r="G34" s="90"/>
      <c r="H34" s="90"/>
      <c r="K34" s="147"/>
    </row>
    <row r="35" spans="2:11" ht="25" customHeight="1">
      <c r="B35" s="50"/>
      <c r="C35" s="55"/>
      <c r="D35" s="66"/>
      <c r="E35" s="55"/>
      <c r="F35" s="90"/>
      <c r="G35" s="90"/>
      <c r="H35" s="90"/>
      <c r="K35" s="147"/>
    </row>
    <row r="36" spans="2:11" ht="25" customHeight="1">
      <c r="B36" s="50"/>
      <c r="C36" s="55"/>
      <c r="D36" s="66"/>
      <c r="E36" s="55"/>
      <c r="F36" s="90"/>
      <c r="G36" s="90"/>
      <c r="H36" s="90"/>
      <c r="K36" s="147"/>
    </row>
    <row r="37" spans="2:11" ht="25" customHeight="1">
      <c r="B37" s="50"/>
      <c r="C37" s="55"/>
      <c r="D37" s="66"/>
      <c r="E37" s="55"/>
      <c r="F37" s="90"/>
      <c r="G37" s="90"/>
      <c r="H37" s="90"/>
      <c r="K37" s="147"/>
    </row>
    <row r="38" spans="2:11" ht="25" customHeight="1">
      <c r="B38" s="50"/>
      <c r="C38" s="55"/>
      <c r="D38" s="66"/>
      <c r="E38" s="55"/>
      <c r="F38" s="90"/>
      <c r="G38" s="90"/>
      <c r="H38" s="90"/>
      <c r="K38" s="147"/>
    </row>
    <row r="39" spans="2:11" s="72" customFormat="1" ht="25" customHeight="1">
      <c r="B39" s="50" t="str">
        <f t="shared" si="1"/>
        <v/>
      </c>
      <c r="C39" s="55"/>
      <c r="D39" s="87"/>
      <c r="E39" s="55"/>
      <c r="F39" s="90"/>
      <c r="G39" s="90"/>
      <c r="H39" s="90" t="str">
        <f t="shared" si="0"/>
        <v/>
      </c>
      <c r="I39" s="148"/>
      <c r="K39" s="147" t="str">
        <f>IF(E39="","",MAX($K$5:K21)+0.001)</f>
        <v/>
      </c>
    </row>
    <row r="40" spans="2:11" s="72" customFormat="1" ht="25" customHeight="1">
      <c r="B40" s="368" t="s">
        <v>62</v>
      </c>
      <c r="C40" s="368"/>
      <c r="D40" s="368"/>
      <c r="E40" s="368"/>
      <c r="F40" s="368"/>
      <c r="G40" s="368"/>
      <c r="H40" s="95">
        <f>SUM(H9:H39)</f>
        <v>0</v>
      </c>
      <c r="I40" s="149"/>
      <c r="K40" s="147" t="str">
        <f>IF(E40="","",MAX($K$5:K39)+0.001)</f>
        <v/>
      </c>
    </row>
    <row r="41" spans="2:11" ht="25" customHeight="1">
      <c r="B41" s="45" t="s">
        <v>226</v>
      </c>
      <c r="C41" s="45" t="s">
        <v>2</v>
      </c>
      <c r="D41" s="45" t="s">
        <v>3</v>
      </c>
      <c r="E41" s="46" t="s">
        <v>4</v>
      </c>
      <c r="F41" s="95" t="s">
        <v>5</v>
      </c>
      <c r="G41" s="47" t="s">
        <v>6</v>
      </c>
      <c r="H41" s="47" t="s">
        <v>7</v>
      </c>
      <c r="I41" s="49"/>
      <c r="K41" s="147"/>
    </row>
    <row r="42" spans="2:11" s="72" customFormat="1" ht="25" customHeight="1">
      <c r="B42" s="368" t="s">
        <v>64</v>
      </c>
      <c r="C42" s="368"/>
      <c r="D42" s="368"/>
      <c r="E42" s="368"/>
      <c r="F42" s="368"/>
      <c r="G42" s="368"/>
      <c r="H42" s="47">
        <f>H40</f>
        <v>0</v>
      </c>
      <c r="I42" s="150"/>
      <c r="K42" s="147" t="str">
        <f>IF(E42="","",MAX($K$5:K41)+0.001)</f>
        <v/>
      </c>
    </row>
    <row r="43" spans="2:11" s="72" customFormat="1" ht="25" customHeight="1">
      <c r="B43" s="55"/>
      <c r="C43" s="98"/>
      <c r="D43" s="113"/>
      <c r="E43" s="55"/>
      <c r="F43" s="90"/>
      <c r="G43" s="90"/>
      <c r="H43" s="90" t="str">
        <f t="shared" ref="H43:H64" si="2">IF($F43="-","Rate Only",IF($G43="","",ROUNDUP($F43*$G43,2)))</f>
        <v/>
      </c>
      <c r="I43" s="148"/>
      <c r="K43" s="147" t="str">
        <f>IF(E43="","",MAX($K$5:K42)+0.001)</f>
        <v/>
      </c>
    </row>
    <row r="44" spans="2:11" ht="30">
      <c r="B44" s="50" t="str">
        <f>IF(K44="","","B"&amp;TEXT(ROUND(K44,3),"0.000"))</f>
        <v/>
      </c>
      <c r="C44" s="55"/>
      <c r="D44" s="66" t="s">
        <v>1179</v>
      </c>
      <c r="E44" s="55"/>
      <c r="F44" s="90"/>
      <c r="G44" s="90"/>
      <c r="H44" s="90" t="str">
        <f t="shared" si="2"/>
        <v/>
      </c>
      <c r="K44" s="147" t="str">
        <f>IF(E44="","",MAX($K$5:K43)+0.001)</f>
        <v/>
      </c>
    </row>
    <row r="45" spans="2:11" ht="75">
      <c r="B45" s="50" t="str">
        <f t="shared" si="1"/>
        <v/>
      </c>
      <c r="C45" s="55"/>
      <c r="D45" s="66" t="s">
        <v>1180</v>
      </c>
      <c r="E45" s="55"/>
      <c r="F45" s="90"/>
      <c r="G45" s="90"/>
      <c r="H45" s="90" t="str">
        <f t="shared" si="2"/>
        <v/>
      </c>
      <c r="K45" s="147" t="str">
        <f>IF(E45="","",MAX($K$5:K43)+0.001)</f>
        <v/>
      </c>
    </row>
    <row r="46" spans="2:11" ht="25" customHeight="1">
      <c r="B46" s="50" t="str">
        <f t="shared" si="1"/>
        <v/>
      </c>
      <c r="C46" s="55"/>
      <c r="D46" s="87"/>
      <c r="E46" s="55"/>
      <c r="F46" s="90"/>
      <c r="G46" s="90"/>
      <c r="H46" s="90" t="str">
        <f t="shared" si="2"/>
        <v/>
      </c>
      <c r="K46" s="147" t="str">
        <f>IF(E46="","",MAX($K$5:K45)+0.001)</f>
        <v/>
      </c>
    </row>
    <row r="47" spans="2:11" ht="45">
      <c r="B47" s="50" t="str">
        <f t="shared" si="1"/>
        <v/>
      </c>
      <c r="C47" s="55"/>
      <c r="D47" s="87" t="s">
        <v>1181</v>
      </c>
      <c r="E47" s="55"/>
      <c r="F47" s="90"/>
      <c r="G47" s="90"/>
      <c r="H47" s="90" t="str">
        <f t="shared" si="2"/>
        <v/>
      </c>
      <c r="K47" s="147" t="str">
        <f>IF(E47="","",MAX($K$5:K46)+0.001)</f>
        <v/>
      </c>
    </row>
    <row r="48" spans="2:11" ht="25" customHeight="1">
      <c r="B48" s="50" t="str">
        <f t="shared" si="1"/>
        <v>B18.009</v>
      </c>
      <c r="C48" s="55"/>
      <c r="D48" s="66" t="s">
        <v>1182</v>
      </c>
      <c r="E48" s="55" t="s">
        <v>200</v>
      </c>
      <c r="F48" s="90">
        <v>537</v>
      </c>
      <c r="G48" s="171"/>
      <c r="H48" s="90" t="str">
        <f t="shared" si="2"/>
        <v/>
      </c>
      <c r="I48" s="112"/>
      <c r="K48" s="147">
        <f>IF(E48="","",MAX($K$5:K47)+0.001)</f>
        <v>18.009000000000011</v>
      </c>
    </row>
    <row r="49" spans="2:11" ht="30">
      <c r="B49" s="50" t="str">
        <f t="shared" si="1"/>
        <v>B18.010</v>
      </c>
      <c r="C49" s="55"/>
      <c r="D49" s="66" t="s">
        <v>1183</v>
      </c>
      <c r="E49" s="55" t="s">
        <v>200</v>
      </c>
      <c r="F49" s="90">
        <v>14</v>
      </c>
      <c r="G49" s="171"/>
      <c r="H49" s="90" t="str">
        <f t="shared" si="2"/>
        <v/>
      </c>
      <c r="I49" s="112"/>
      <c r="K49" s="147">
        <f>IF(E49="","",MAX($K$5:K48)+0.001)</f>
        <v>18.010000000000012</v>
      </c>
    </row>
    <row r="50" spans="2:11" ht="25" customHeight="1">
      <c r="B50" s="50" t="str">
        <f t="shared" si="1"/>
        <v>B18.011</v>
      </c>
      <c r="C50" s="55"/>
      <c r="D50" s="66" t="s">
        <v>1184</v>
      </c>
      <c r="E50" s="55" t="s">
        <v>200</v>
      </c>
      <c r="F50" s="90">
        <v>1</v>
      </c>
      <c r="G50" s="171"/>
      <c r="H50" s="90" t="str">
        <f t="shared" si="2"/>
        <v/>
      </c>
      <c r="I50" s="112"/>
      <c r="K50" s="147">
        <f>IF(E50="","",MAX($K$5:K49)+0.001)</f>
        <v>18.011000000000013</v>
      </c>
    </row>
    <row r="51" spans="2:11" ht="30">
      <c r="B51" s="50" t="str">
        <f t="shared" si="1"/>
        <v>B18.012</v>
      </c>
      <c r="C51" s="55"/>
      <c r="D51" s="66" t="s">
        <v>1185</v>
      </c>
      <c r="E51" s="55" t="s">
        <v>200</v>
      </c>
      <c r="F51" s="90">
        <v>98</v>
      </c>
      <c r="G51" s="171"/>
      <c r="H51" s="90" t="str">
        <f t="shared" si="2"/>
        <v/>
      </c>
      <c r="I51" s="112"/>
      <c r="K51" s="147">
        <f>IF(E51="","",MAX($K$5:K50)+0.001)</f>
        <v>18.012000000000015</v>
      </c>
    </row>
    <row r="52" spans="2:11" ht="25" customHeight="1">
      <c r="B52" s="50" t="str">
        <f t="shared" si="1"/>
        <v/>
      </c>
      <c r="C52" s="55"/>
      <c r="D52" s="66"/>
      <c r="E52" s="55"/>
      <c r="F52" s="90"/>
      <c r="G52" s="90"/>
      <c r="H52" s="90" t="str">
        <f t="shared" si="2"/>
        <v/>
      </c>
      <c r="K52" s="147" t="str">
        <f>IF(E52="","",MAX($K$5:K51)+0.001)</f>
        <v/>
      </c>
    </row>
    <row r="53" spans="2:11" ht="25" customHeight="1">
      <c r="B53" s="50" t="str">
        <f t="shared" si="1"/>
        <v/>
      </c>
      <c r="C53" s="101" t="s">
        <v>253</v>
      </c>
      <c r="D53" s="136" t="s">
        <v>254</v>
      </c>
      <c r="E53" s="55"/>
      <c r="F53" s="90"/>
      <c r="G53" s="90"/>
      <c r="H53" s="90" t="str">
        <f t="shared" si="2"/>
        <v/>
      </c>
      <c r="K53" s="147" t="str">
        <f>IF(E53="","",MAX($K$5:K52)+0.001)</f>
        <v/>
      </c>
    </row>
    <row r="54" spans="2:11" ht="30">
      <c r="B54" s="50" t="str">
        <f t="shared" si="1"/>
        <v/>
      </c>
      <c r="C54" s="55"/>
      <c r="D54" s="136" t="s">
        <v>616</v>
      </c>
      <c r="E54" s="55"/>
      <c r="F54" s="90"/>
      <c r="G54" s="90"/>
      <c r="H54" s="90" t="str">
        <f t="shared" si="2"/>
        <v/>
      </c>
      <c r="K54" s="147" t="str">
        <f>IF(E54="","",MAX($K$5:K53)+0.001)</f>
        <v/>
      </c>
    </row>
    <row r="55" spans="2:11" ht="45">
      <c r="B55" s="50" t="str">
        <f t="shared" si="1"/>
        <v>B18.013</v>
      </c>
      <c r="C55" s="55"/>
      <c r="D55" s="137" t="s">
        <v>1186</v>
      </c>
      <c r="E55" s="55" t="s">
        <v>187</v>
      </c>
      <c r="F55" s="90">
        <v>1244</v>
      </c>
      <c r="G55" s="171"/>
      <c r="H55" s="90" t="str">
        <f t="shared" si="2"/>
        <v/>
      </c>
      <c r="I55" s="112"/>
      <c r="K55" s="147">
        <f>IF(E55="","",MAX($K$5:K54)+0.001)</f>
        <v>18.013000000000016</v>
      </c>
    </row>
    <row r="56" spans="2:11" ht="25" customHeight="1">
      <c r="B56" s="50" t="str">
        <f t="shared" ref="B56:B63" si="3">IF(K56="","","B"&amp;TEXT(ROUND(K56,3),"0.000"))</f>
        <v/>
      </c>
      <c r="C56" s="55"/>
      <c r="D56" s="87"/>
      <c r="E56" s="55"/>
      <c r="F56" s="90"/>
      <c r="G56" s="90"/>
      <c r="H56" s="90" t="str">
        <f t="shared" si="2"/>
        <v/>
      </c>
      <c r="K56" s="147" t="str">
        <f>IF(E56="","",MAX($K$5:K55)+0.001)</f>
        <v/>
      </c>
    </row>
    <row r="57" spans="2:11" ht="25" customHeight="1">
      <c r="B57" s="50" t="str">
        <f t="shared" si="3"/>
        <v/>
      </c>
      <c r="C57" s="98"/>
      <c r="D57" s="87" t="s">
        <v>1187</v>
      </c>
      <c r="E57" s="55"/>
      <c r="F57" s="90"/>
      <c r="G57" s="90"/>
      <c r="H57" s="90" t="str">
        <f t="shared" si="2"/>
        <v/>
      </c>
      <c r="K57" s="147" t="str">
        <f>IF(E57="","",MAX($K$5:K56)+0.001)</f>
        <v/>
      </c>
    </row>
    <row r="58" spans="2:11" ht="25" customHeight="1">
      <c r="B58" s="50" t="str">
        <f t="shared" si="3"/>
        <v/>
      </c>
      <c r="C58" s="55"/>
      <c r="D58" s="87"/>
      <c r="E58" s="55"/>
      <c r="F58" s="90"/>
      <c r="G58" s="90"/>
      <c r="H58" s="90" t="str">
        <f t="shared" si="2"/>
        <v/>
      </c>
      <c r="K58" s="147" t="str">
        <f>IF(E58="","",MAX($K$5:K57)+0.001)</f>
        <v/>
      </c>
    </row>
    <row r="59" spans="2:11" ht="25" customHeight="1">
      <c r="B59" s="50" t="str">
        <f t="shared" si="3"/>
        <v/>
      </c>
      <c r="C59" s="101" t="s">
        <v>1162</v>
      </c>
      <c r="D59" s="87" t="s">
        <v>1163</v>
      </c>
      <c r="E59" s="55"/>
      <c r="F59" s="90"/>
      <c r="G59" s="90"/>
      <c r="H59" s="90" t="str">
        <f t="shared" si="2"/>
        <v/>
      </c>
      <c r="K59" s="147" t="str">
        <f>IF(E59="","",MAX($K$5:K58)+0.001)</f>
        <v/>
      </c>
    </row>
    <row r="60" spans="2:11" ht="25" customHeight="1">
      <c r="B60" s="50" t="str">
        <f t="shared" si="3"/>
        <v/>
      </c>
      <c r="C60" s="55"/>
      <c r="D60" s="87"/>
      <c r="E60" s="55"/>
      <c r="F60" s="90"/>
      <c r="G60" s="90"/>
      <c r="H60" s="90" t="str">
        <f t="shared" si="2"/>
        <v/>
      </c>
      <c r="K60" s="147" t="str">
        <f>IF(E60="","",MAX($K$5:K59)+0.001)</f>
        <v/>
      </c>
    </row>
    <row r="61" spans="2:11" ht="60">
      <c r="B61" s="50" t="str">
        <f t="shared" si="3"/>
        <v/>
      </c>
      <c r="C61" s="55"/>
      <c r="D61" s="87" t="s">
        <v>1164</v>
      </c>
      <c r="E61" s="55"/>
      <c r="F61" s="90"/>
      <c r="G61" s="90"/>
      <c r="H61" s="90" t="str">
        <f t="shared" si="2"/>
        <v/>
      </c>
      <c r="K61" s="147" t="str">
        <f>IF(E61="","",MAX($K$5:K60)+0.001)</f>
        <v/>
      </c>
    </row>
    <row r="62" spans="2:11" ht="25" customHeight="1">
      <c r="B62" s="50" t="str">
        <f t="shared" si="3"/>
        <v>B18.014</v>
      </c>
      <c r="C62" s="55"/>
      <c r="D62" s="66" t="s">
        <v>1165</v>
      </c>
      <c r="E62" s="55" t="s">
        <v>187</v>
      </c>
      <c r="F62" s="90">
        <v>85</v>
      </c>
      <c r="G62" s="171"/>
      <c r="H62" s="90" t="str">
        <f t="shared" si="2"/>
        <v/>
      </c>
      <c r="I62" s="112"/>
      <c r="K62" s="147">
        <f>IF(E62="","",MAX($K$5:K61)+0.001)</f>
        <v>18.014000000000017</v>
      </c>
    </row>
    <row r="63" spans="2:11" ht="25" customHeight="1">
      <c r="B63" s="50" t="str">
        <f t="shared" si="3"/>
        <v>B18.015</v>
      </c>
      <c r="C63" s="55"/>
      <c r="D63" s="66" t="s">
        <v>439</v>
      </c>
      <c r="E63" s="55" t="s">
        <v>187</v>
      </c>
      <c r="F63" s="90">
        <v>2</v>
      </c>
      <c r="G63" s="171"/>
      <c r="H63" s="90" t="str">
        <f t="shared" si="2"/>
        <v/>
      </c>
      <c r="I63" s="112"/>
      <c r="K63" s="147">
        <f>IF(E63="","",MAX($K$5:K62)+0.001)</f>
        <v>18.015000000000018</v>
      </c>
    </row>
    <row r="64" spans="2:11" ht="25" customHeight="1">
      <c r="B64" s="50"/>
      <c r="C64" s="55"/>
      <c r="D64" s="66"/>
      <c r="E64" s="55"/>
      <c r="F64" s="90"/>
      <c r="G64" s="90"/>
      <c r="H64" s="90" t="str">
        <f t="shared" si="2"/>
        <v/>
      </c>
      <c r="I64" s="112"/>
      <c r="K64" s="147"/>
    </row>
    <row r="65" spans="2:11" ht="25" customHeight="1">
      <c r="B65" s="50"/>
      <c r="C65" s="55"/>
      <c r="D65" s="66"/>
      <c r="E65" s="55"/>
      <c r="F65" s="90"/>
      <c r="G65" s="90"/>
      <c r="H65" s="90"/>
      <c r="I65" s="112"/>
      <c r="K65" s="147"/>
    </row>
    <row r="66" spans="2:11" ht="25" customHeight="1">
      <c r="B66" s="50"/>
      <c r="C66" s="55"/>
      <c r="D66" s="66"/>
      <c r="E66" s="55"/>
      <c r="F66" s="90"/>
      <c r="G66" s="90"/>
      <c r="H66" s="90"/>
      <c r="I66" s="112"/>
      <c r="K66" s="147"/>
    </row>
    <row r="67" spans="2:11" ht="25" customHeight="1">
      <c r="B67" s="50"/>
      <c r="C67" s="55"/>
      <c r="D67" s="66"/>
      <c r="E67" s="55"/>
      <c r="F67" s="90"/>
      <c r="G67" s="90"/>
      <c r="H67" s="90"/>
      <c r="I67" s="112"/>
      <c r="K67" s="147"/>
    </row>
    <row r="68" spans="2:11" ht="25" customHeight="1">
      <c r="B68" s="50"/>
      <c r="C68" s="55"/>
      <c r="D68" s="66"/>
      <c r="E68" s="55"/>
      <c r="F68" s="90"/>
      <c r="G68" s="90"/>
      <c r="H68" s="90"/>
      <c r="I68" s="112"/>
      <c r="K68" s="147"/>
    </row>
    <row r="69" spans="2:11" ht="25" customHeight="1">
      <c r="B69" s="50"/>
      <c r="C69" s="55"/>
      <c r="D69" s="66"/>
      <c r="E69" s="55"/>
      <c r="F69" s="90"/>
      <c r="G69" s="90"/>
      <c r="H69" s="90"/>
      <c r="I69" s="112"/>
      <c r="K69" s="147"/>
    </row>
    <row r="70" spans="2:11" ht="25" customHeight="1">
      <c r="B70" s="50"/>
      <c r="C70" s="55"/>
      <c r="D70" s="66"/>
      <c r="E70" s="55"/>
      <c r="F70" s="90"/>
      <c r="G70" s="90"/>
      <c r="H70" s="90"/>
      <c r="I70" s="112"/>
      <c r="K70" s="147"/>
    </row>
    <row r="71" spans="2:11" ht="25" customHeight="1">
      <c r="B71" s="50"/>
      <c r="C71" s="55"/>
      <c r="D71" s="66"/>
      <c r="E71" s="55"/>
      <c r="F71" s="90"/>
      <c r="G71" s="90"/>
      <c r="H71" s="90"/>
      <c r="I71" s="112"/>
      <c r="K71" s="147"/>
    </row>
    <row r="72" spans="2:11" ht="25" customHeight="1">
      <c r="B72" s="50"/>
      <c r="C72" s="55"/>
      <c r="D72" s="66"/>
      <c r="E72" s="55"/>
      <c r="F72" s="90"/>
      <c r="G72" s="90"/>
      <c r="H72" s="90"/>
      <c r="I72" s="112"/>
      <c r="K72" s="147"/>
    </row>
    <row r="73" spans="2:11" ht="25" customHeight="1">
      <c r="B73" s="50"/>
      <c r="C73" s="55"/>
      <c r="D73" s="66"/>
      <c r="E73" s="55"/>
      <c r="F73" s="90"/>
      <c r="G73" s="90"/>
      <c r="H73" s="90"/>
      <c r="I73" s="112"/>
      <c r="K73" s="147"/>
    </row>
    <row r="74" spans="2:11" ht="25" customHeight="1">
      <c r="B74" s="50"/>
      <c r="C74" s="55"/>
      <c r="D74" s="66"/>
      <c r="E74" s="55"/>
      <c r="F74" s="90"/>
      <c r="G74" s="90"/>
      <c r="H74" s="90"/>
      <c r="I74" s="112"/>
      <c r="K74" s="147"/>
    </row>
    <row r="75" spans="2:11" ht="25" customHeight="1">
      <c r="B75" s="50"/>
      <c r="C75" s="55"/>
      <c r="D75" s="66"/>
      <c r="E75" s="55"/>
      <c r="F75" s="90"/>
      <c r="G75" s="90"/>
      <c r="H75" s="90"/>
      <c r="I75" s="112"/>
      <c r="K75" s="147"/>
    </row>
    <row r="76" spans="2:11" ht="25" customHeight="1">
      <c r="B76" s="50"/>
      <c r="C76" s="55"/>
      <c r="D76" s="66"/>
      <c r="E76" s="55"/>
      <c r="F76" s="90"/>
      <c r="G76" s="90"/>
      <c r="H76" s="90"/>
      <c r="I76" s="112"/>
      <c r="K76" s="147"/>
    </row>
    <row r="77" spans="2:11" s="72" customFormat="1" ht="25" customHeight="1">
      <c r="B77" s="50" t="str">
        <f>IF(K77="","","B"&amp;TEXT(ROUND(K77,3),"0.000"))</f>
        <v/>
      </c>
      <c r="C77" s="55"/>
      <c r="D77" s="87"/>
      <c r="E77" s="55"/>
      <c r="F77" s="90"/>
      <c r="G77" s="90"/>
      <c r="H77" s="90"/>
      <c r="I77" s="148"/>
      <c r="K77" s="147" t="str">
        <f>IF(E77="","",MAX($K$5:K57)+0.001)</f>
        <v/>
      </c>
    </row>
    <row r="78" spans="2:11" s="72" customFormat="1" ht="25" customHeight="1">
      <c r="B78" s="368" t="s">
        <v>62</v>
      </c>
      <c r="C78" s="368"/>
      <c r="D78" s="368"/>
      <c r="E78" s="368"/>
      <c r="F78" s="368"/>
      <c r="G78" s="368"/>
      <c r="H78" s="95">
        <f>SUM(H42:H77)</f>
        <v>0</v>
      </c>
      <c r="I78" s="149"/>
      <c r="K78" s="147" t="str">
        <f>IF(E78="","",MAX($K$5:K77)+0.001)</f>
        <v/>
      </c>
    </row>
    <row r="79" spans="2:11" ht="25" customHeight="1">
      <c r="B79" s="45" t="s">
        <v>226</v>
      </c>
      <c r="C79" s="45" t="s">
        <v>2</v>
      </c>
      <c r="D79" s="45" t="s">
        <v>3</v>
      </c>
      <c r="E79" s="46" t="s">
        <v>4</v>
      </c>
      <c r="F79" s="95" t="s">
        <v>5</v>
      </c>
      <c r="G79" s="47" t="s">
        <v>6</v>
      </c>
      <c r="H79" s="47" t="s">
        <v>7</v>
      </c>
      <c r="I79" s="49"/>
      <c r="K79" s="147"/>
    </row>
    <row r="80" spans="2:11" s="72" customFormat="1" ht="25" customHeight="1">
      <c r="B80" s="368" t="s">
        <v>64</v>
      </c>
      <c r="C80" s="368"/>
      <c r="D80" s="368"/>
      <c r="E80" s="368"/>
      <c r="F80" s="368"/>
      <c r="G80" s="368"/>
      <c r="H80" s="47">
        <f>H78</f>
        <v>0</v>
      </c>
      <c r="I80" s="150"/>
      <c r="K80" s="147" t="str">
        <f>IF(E80="","",MAX($K$5:K79)+0.001)</f>
        <v/>
      </c>
    </row>
    <row r="81" spans="2:11" s="72" customFormat="1" ht="25" customHeight="1">
      <c r="B81" s="55"/>
      <c r="C81" s="98"/>
      <c r="D81" s="113"/>
      <c r="E81" s="55"/>
      <c r="F81" s="90"/>
      <c r="G81" s="90"/>
      <c r="H81" s="90" t="str">
        <f t="shared" ref="H81:H99" si="4">IF($F81="-","Rate Only",IF($G81="","",ROUNDUP($F81*$G81,2)))</f>
        <v/>
      </c>
      <c r="I81" s="148"/>
      <c r="K81" s="147" t="str">
        <f>IF(E81="","",MAX($K$5:K80)+0.001)</f>
        <v/>
      </c>
    </row>
    <row r="82" spans="2:11" ht="30">
      <c r="B82" s="50" t="str">
        <f t="shared" ref="B82:B98" si="5">IF(K82="","","B"&amp;TEXT(ROUND(K82,3),"0.000"))</f>
        <v/>
      </c>
      <c r="C82" s="55"/>
      <c r="D82" s="87" t="s">
        <v>1167</v>
      </c>
      <c r="E82" s="55"/>
      <c r="F82" s="90"/>
      <c r="G82" s="90"/>
      <c r="H82" s="90" t="str">
        <f t="shared" si="4"/>
        <v/>
      </c>
      <c r="K82" s="147" t="str">
        <f>IF(E82="","",MAX($K$5:K76)+0.001)</f>
        <v/>
      </c>
    </row>
    <row r="83" spans="2:11" ht="45">
      <c r="B83" s="50" t="str">
        <f t="shared" si="5"/>
        <v>B18.016</v>
      </c>
      <c r="C83" s="55"/>
      <c r="D83" s="66" t="s">
        <v>1168</v>
      </c>
      <c r="E83" s="55" t="s">
        <v>200</v>
      </c>
      <c r="F83" s="90">
        <v>9</v>
      </c>
      <c r="G83" s="171"/>
      <c r="H83" s="90" t="str">
        <f t="shared" si="4"/>
        <v/>
      </c>
      <c r="I83" s="112"/>
      <c r="K83" s="147">
        <f>IF(E83="","",MAX($K$5:K82)+0.001)</f>
        <v>18.01600000000002</v>
      </c>
    </row>
    <row r="84" spans="2:11" ht="45">
      <c r="B84" s="50" t="str">
        <f t="shared" si="5"/>
        <v>B18.017</v>
      </c>
      <c r="C84" s="55"/>
      <c r="D84" s="66" t="s">
        <v>1169</v>
      </c>
      <c r="E84" s="55" t="s">
        <v>200</v>
      </c>
      <c r="F84" s="90">
        <v>238</v>
      </c>
      <c r="G84" s="171"/>
      <c r="H84" s="90" t="str">
        <f t="shared" si="4"/>
        <v/>
      </c>
      <c r="I84" s="112"/>
      <c r="K84" s="147">
        <f>IF(E84="","",MAX($K$5:K83)+0.001)</f>
        <v>18.017000000000021</v>
      </c>
    </row>
    <row r="85" spans="2:11" ht="25" customHeight="1">
      <c r="B85" s="50" t="str">
        <f t="shared" si="5"/>
        <v/>
      </c>
      <c r="C85" s="55"/>
      <c r="D85" s="66"/>
      <c r="E85" s="55"/>
      <c r="F85" s="90"/>
      <c r="G85" s="90"/>
      <c r="H85" s="90" t="str">
        <f t="shared" si="4"/>
        <v/>
      </c>
      <c r="K85" s="147" t="str">
        <f>IF(E85="","",MAX($K$5:K84)+0.001)</f>
        <v/>
      </c>
    </row>
    <row r="86" spans="2:11" ht="25" customHeight="1">
      <c r="B86" s="50" t="str">
        <f t="shared" si="5"/>
        <v/>
      </c>
      <c r="C86" s="55"/>
      <c r="D86" s="87" t="s">
        <v>1176</v>
      </c>
      <c r="E86" s="55"/>
      <c r="F86" s="90"/>
      <c r="G86" s="90"/>
      <c r="H86" s="90" t="str">
        <f t="shared" si="4"/>
        <v/>
      </c>
      <c r="K86" s="147" t="str">
        <f>IF(E86="","",MAX($K$5:K85)+0.001)</f>
        <v/>
      </c>
    </row>
    <row r="87" spans="2:11" ht="25" customHeight="1">
      <c r="B87" s="50" t="str">
        <f t="shared" si="5"/>
        <v/>
      </c>
      <c r="C87" s="55"/>
      <c r="D87" s="66" t="s">
        <v>1177</v>
      </c>
      <c r="E87" s="55"/>
      <c r="F87" s="90"/>
      <c r="G87" s="90"/>
      <c r="H87" s="90" t="str">
        <f t="shared" si="4"/>
        <v/>
      </c>
      <c r="K87" s="147" t="str">
        <f>IF(E87="","",MAX($K$5:K86)+0.001)</f>
        <v/>
      </c>
    </row>
    <row r="88" spans="2:11" ht="30">
      <c r="B88" s="50" t="str">
        <f t="shared" si="5"/>
        <v/>
      </c>
      <c r="C88" s="55"/>
      <c r="D88" s="66" t="s">
        <v>1178</v>
      </c>
      <c r="E88" s="55"/>
      <c r="F88" s="90"/>
      <c r="G88" s="90"/>
      <c r="H88" s="90" t="str">
        <f t="shared" si="4"/>
        <v/>
      </c>
      <c r="K88" s="147" t="str">
        <f>IF(E88="","",MAX($K$5:K87)+0.001)</f>
        <v/>
      </c>
    </row>
    <row r="89" spans="2:11" ht="30">
      <c r="B89" s="50" t="str">
        <f t="shared" si="5"/>
        <v/>
      </c>
      <c r="C89" s="55"/>
      <c r="D89" s="66" t="s">
        <v>1179</v>
      </c>
      <c r="E89" s="55"/>
      <c r="F89" s="90"/>
      <c r="G89" s="90"/>
      <c r="H89" s="90" t="str">
        <f t="shared" si="4"/>
        <v/>
      </c>
      <c r="K89" s="147" t="str">
        <f>IF(E89="","",MAX($K$5:K88)+0.001)</f>
        <v/>
      </c>
    </row>
    <row r="90" spans="2:11" ht="75">
      <c r="B90" s="50" t="str">
        <f t="shared" si="5"/>
        <v/>
      </c>
      <c r="C90" s="55"/>
      <c r="D90" s="66" t="s">
        <v>1180</v>
      </c>
      <c r="E90" s="55"/>
      <c r="F90" s="90"/>
      <c r="G90" s="90"/>
      <c r="H90" s="90" t="str">
        <f t="shared" si="4"/>
        <v/>
      </c>
      <c r="K90" s="147" t="str">
        <f>IF(E90="","",MAX($K$5:K89)+0.001)</f>
        <v/>
      </c>
    </row>
    <row r="91" spans="2:11" ht="25" customHeight="1">
      <c r="B91" s="50" t="str">
        <f t="shared" si="5"/>
        <v/>
      </c>
      <c r="C91" s="55"/>
      <c r="D91" s="87"/>
      <c r="E91" s="55"/>
      <c r="F91" s="90"/>
      <c r="G91" s="90"/>
      <c r="H91" s="90" t="str">
        <f t="shared" si="4"/>
        <v/>
      </c>
      <c r="K91" s="147" t="str">
        <f>IF(E91="","",MAX($K$5:K90)+0.001)</f>
        <v/>
      </c>
    </row>
    <row r="92" spans="2:11" ht="45">
      <c r="B92" s="50" t="str">
        <f t="shared" si="5"/>
        <v/>
      </c>
      <c r="C92" s="55"/>
      <c r="D92" s="87" t="s">
        <v>1181</v>
      </c>
      <c r="E92" s="55"/>
      <c r="F92" s="90"/>
      <c r="G92" s="90"/>
      <c r="H92" s="90" t="str">
        <f t="shared" si="4"/>
        <v/>
      </c>
      <c r="K92" s="147" t="str">
        <f>IF(E92="","",MAX($K$5:K91)+0.001)</f>
        <v/>
      </c>
    </row>
    <row r="93" spans="2:11" ht="30">
      <c r="B93" s="50" t="str">
        <f t="shared" si="5"/>
        <v>B18.018</v>
      </c>
      <c r="C93" s="55"/>
      <c r="D93" s="66" t="s">
        <v>1182</v>
      </c>
      <c r="E93" s="55" t="s">
        <v>200</v>
      </c>
      <c r="F93" s="90">
        <v>50</v>
      </c>
      <c r="G93" s="171"/>
      <c r="H93" s="90" t="str">
        <f t="shared" si="4"/>
        <v/>
      </c>
      <c r="I93" s="112"/>
      <c r="K93" s="147">
        <f>IF(E93="","",MAX($K$5:K92)+0.001)</f>
        <v>18.018000000000022</v>
      </c>
    </row>
    <row r="94" spans="2:11" ht="30">
      <c r="B94" s="50" t="str">
        <f t="shared" si="5"/>
        <v>B18.019</v>
      </c>
      <c r="C94" s="55"/>
      <c r="D94" s="66" t="s">
        <v>1185</v>
      </c>
      <c r="E94" s="55" t="s">
        <v>200</v>
      </c>
      <c r="F94" s="90">
        <v>380</v>
      </c>
      <c r="G94" s="171"/>
      <c r="H94" s="90" t="str">
        <f t="shared" si="4"/>
        <v/>
      </c>
      <c r="I94" s="112"/>
      <c r="K94" s="147">
        <f>IF(E94="","",MAX($K$5:K93)+0.001)</f>
        <v>18.019000000000023</v>
      </c>
    </row>
    <row r="95" spans="2:11" ht="25" customHeight="1">
      <c r="B95" s="50" t="str">
        <f t="shared" si="5"/>
        <v/>
      </c>
      <c r="C95" s="55"/>
      <c r="D95" s="66"/>
      <c r="E95" s="55"/>
      <c r="F95" s="90"/>
      <c r="G95" s="90"/>
      <c r="H95" s="90" t="str">
        <f t="shared" si="4"/>
        <v/>
      </c>
      <c r="K95" s="147" t="str">
        <f>IF(E95="","",MAX($K$5:K94)+0.001)</f>
        <v/>
      </c>
    </row>
    <row r="96" spans="2:11" ht="25" customHeight="1">
      <c r="B96" s="50" t="str">
        <f t="shared" si="5"/>
        <v/>
      </c>
      <c r="C96" s="101" t="s">
        <v>253</v>
      </c>
      <c r="D96" s="136" t="s">
        <v>254</v>
      </c>
      <c r="E96" s="55"/>
      <c r="F96" s="90"/>
      <c r="G96" s="90"/>
      <c r="H96" s="90" t="str">
        <f t="shared" si="4"/>
        <v/>
      </c>
      <c r="K96" s="147" t="str">
        <f>IF(E96="","",MAX($K$5:K95)+0.001)</f>
        <v/>
      </c>
    </row>
    <row r="97" spans="2:11" ht="30">
      <c r="B97" s="50" t="str">
        <f t="shared" si="5"/>
        <v/>
      </c>
      <c r="C97" s="55"/>
      <c r="D97" s="136" t="s">
        <v>616</v>
      </c>
      <c r="E97" s="55"/>
      <c r="F97" s="90"/>
      <c r="G97" s="90"/>
      <c r="H97" s="90" t="str">
        <f t="shared" si="4"/>
        <v/>
      </c>
      <c r="K97" s="147" t="str">
        <f>IF(E97="","",MAX($K$5:K96)+0.001)</f>
        <v/>
      </c>
    </row>
    <row r="98" spans="2:11" ht="45">
      <c r="B98" s="50" t="str">
        <f t="shared" si="5"/>
        <v>B18.020</v>
      </c>
      <c r="C98" s="55"/>
      <c r="D98" s="137" t="s">
        <v>1186</v>
      </c>
      <c r="E98" s="55" t="s">
        <v>187</v>
      </c>
      <c r="F98" s="90">
        <v>52</v>
      </c>
      <c r="G98" s="171"/>
      <c r="H98" s="90" t="str">
        <f t="shared" si="4"/>
        <v/>
      </c>
      <c r="I98" s="112"/>
      <c r="K98" s="147">
        <f>IF(E98="","",MAX($K$5:K97)+0.001)</f>
        <v>18.020000000000024</v>
      </c>
    </row>
    <row r="99" spans="2:11" ht="25" customHeight="1">
      <c r="B99" s="50"/>
      <c r="C99" s="55"/>
      <c r="D99" s="137"/>
      <c r="E99" s="55"/>
      <c r="F99" s="90"/>
      <c r="G99" s="171"/>
      <c r="H99" s="90" t="str">
        <f t="shared" si="4"/>
        <v/>
      </c>
      <c r="I99" s="112"/>
      <c r="K99" s="147"/>
    </row>
    <row r="100" spans="2:11" ht="25" customHeight="1">
      <c r="B100" s="50"/>
      <c r="C100" s="55"/>
      <c r="D100" s="137"/>
      <c r="E100" s="55"/>
      <c r="F100" s="90"/>
      <c r="G100" s="171"/>
      <c r="H100" s="90"/>
      <c r="I100" s="112"/>
      <c r="K100" s="147"/>
    </row>
    <row r="101" spans="2:11" ht="25" customHeight="1">
      <c r="B101" s="50"/>
      <c r="C101" s="55"/>
      <c r="D101" s="137"/>
      <c r="E101" s="55"/>
      <c r="F101" s="90"/>
      <c r="G101" s="171"/>
      <c r="H101" s="90"/>
      <c r="I101" s="112"/>
      <c r="K101" s="147"/>
    </row>
    <row r="102" spans="2:11" ht="25" customHeight="1">
      <c r="B102" s="50"/>
      <c r="C102" s="55"/>
      <c r="D102" s="137"/>
      <c r="E102" s="55"/>
      <c r="F102" s="90"/>
      <c r="G102" s="171"/>
      <c r="H102" s="90"/>
      <c r="I102" s="112"/>
      <c r="K102" s="147"/>
    </row>
    <row r="103" spans="2:11" ht="25" customHeight="1">
      <c r="B103" s="50"/>
      <c r="C103" s="55"/>
      <c r="D103" s="137"/>
      <c r="E103" s="55"/>
      <c r="F103" s="90"/>
      <c r="G103" s="171"/>
      <c r="H103" s="90"/>
      <c r="I103" s="112"/>
      <c r="K103" s="147"/>
    </row>
    <row r="104" spans="2:11" ht="25" customHeight="1">
      <c r="B104" s="50"/>
      <c r="C104" s="55"/>
      <c r="D104" s="137"/>
      <c r="E104" s="55"/>
      <c r="F104" s="90"/>
      <c r="G104" s="171"/>
      <c r="H104" s="90"/>
      <c r="I104" s="112"/>
      <c r="K104" s="147"/>
    </row>
    <row r="105" spans="2:11" ht="25" customHeight="1">
      <c r="B105" s="50"/>
      <c r="C105" s="55"/>
      <c r="D105" s="137"/>
      <c r="E105" s="55"/>
      <c r="F105" s="90"/>
      <c r="G105" s="171"/>
      <c r="H105" s="90"/>
      <c r="I105" s="112"/>
      <c r="K105" s="147"/>
    </row>
    <row r="106" spans="2:11" ht="25" customHeight="1">
      <c r="B106" s="50"/>
      <c r="C106" s="55"/>
      <c r="D106" s="137"/>
      <c r="E106" s="55"/>
      <c r="F106" s="90"/>
      <c r="G106" s="171"/>
      <c r="H106" s="90"/>
      <c r="I106" s="112"/>
      <c r="K106" s="147"/>
    </row>
    <row r="107" spans="2:11" ht="25" customHeight="1">
      <c r="B107" s="50"/>
      <c r="C107" s="55"/>
      <c r="D107" s="137"/>
      <c r="E107" s="55"/>
      <c r="F107" s="90"/>
      <c r="G107" s="171"/>
      <c r="H107" s="90"/>
      <c r="I107" s="112"/>
      <c r="K107" s="147"/>
    </row>
    <row r="108" spans="2:11" ht="25" customHeight="1">
      <c r="B108" s="50"/>
      <c r="C108" s="55"/>
      <c r="D108" s="137"/>
      <c r="E108" s="55"/>
      <c r="F108" s="90"/>
      <c r="G108" s="171"/>
      <c r="H108" s="90"/>
      <c r="I108" s="112"/>
      <c r="K108" s="147"/>
    </row>
    <row r="109" spans="2:11" ht="25" customHeight="1">
      <c r="B109" s="50"/>
      <c r="C109" s="55"/>
      <c r="D109" s="137"/>
      <c r="E109" s="55"/>
      <c r="F109" s="90"/>
      <c r="G109" s="171"/>
      <c r="H109" s="90"/>
      <c r="I109" s="112"/>
      <c r="K109" s="147"/>
    </row>
    <row r="110" spans="2:11" ht="25" customHeight="1">
      <c r="B110" s="50"/>
      <c r="C110" s="55"/>
      <c r="D110" s="137"/>
      <c r="E110" s="55"/>
      <c r="F110" s="90"/>
      <c r="G110" s="171"/>
      <c r="H110" s="90"/>
      <c r="I110" s="112"/>
      <c r="K110" s="147"/>
    </row>
    <row r="111" spans="2:11" ht="25" customHeight="1">
      <c r="B111" s="50"/>
      <c r="C111" s="55"/>
      <c r="D111" s="137"/>
      <c r="E111" s="55"/>
      <c r="F111" s="90"/>
      <c r="G111" s="171"/>
      <c r="H111" s="90"/>
      <c r="I111" s="112"/>
      <c r="K111" s="147"/>
    </row>
    <row r="112" spans="2:11" ht="25" customHeight="1">
      <c r="B112" s="50"/>
      <c r="C112" s="55"/>
      <c r="D112" s="137"/>
      <c r="E112" s="55"/>
      <c r="F112" s="90"/>
      <c r="G112" s="171"/>
      <c r="H112" s="90"/>
      <c r="I112" s="112"/>
      <c r="K112" s="147"/>
    </row>
    <row r="113" spans="2:11" ht="25" customHeight="1">
      <c r="B113" s="50"/>
      <c r="C113" s="55"/>
      <c r="D113" s="137"/>
      <c r="E113" s="55"/>
      <c r="F113" s="90"/>
      <c r="G113" s="171"/>
      <c r="H113" s="90"/>
      <c r="I113" s="112"/>
      <c r="K113" s="147"/>
    </row>
    <row r="114" spans="2:11" ht="25" customHeight="1">
      <c r="B114" s="50"/>
      <c r="C114" s="55"/>
      <c r="D114" s="137"/>
      <c r="E114" s="55"/>
      <c r="F114" s="90"/>
      <c r="G114" s="171"/>
      <c r="H114" s="90"/>
      <c r="I114" s="112"/>
      <c r="K114" s="147"/>
    </row>
    <row r="115" spans="2:11" ht="25" customHeight="1">
      <c r="B115" s="50"/>
      <c r="C115" s="55"/>
      <c r="D115" s="137"/>
      <c r="E115" s="55"/>
      <c r="F115" s="90"/>
      <c r="G115" s="171"/>
      <c r="H115" s="90"/>
      <c r="I115" s="112"/>
      <c r="K115" s="147"/>
    </row>
    <row r="116" spans="2:11" s="72" customFormat="1" ht="25" customHeight="1">
      <c r="B116" s="368" t="s">
        <v>62</v>
      </c>
      <c r="C116" s="368"/>
      <c r="D116" s="368"/>
      <c r="E116" s="368"/>
      <c r="F116" s="368"/>
      <c r="G116" s="368"/>
      <c r="H116" s="95">
        <f>SUM(H80:H115)</f>
        <v>0</v>
      </c>
      <c r="I116" s="149"/>
      <c r="K116" s="147" t="str">
        <f>IF(E116="","",MAX($K$5:K115)+0.001)</f>
        <v/>
      </c>
    </row>
    <row r="117" spans="2:11" ht="25" customHeight="1">
      <c r="B117" s="45" t="s">
        <v>226</v>
      </c>
      <c r="C117" s="45" t="s">
        <v>2</v>
      </c>
      <c r="D117" s="45" t="s">
        <v>3</v>
      </c>
      <c r="E117" s="46" t="s">
        <v>4</v>
      </c>
      <c r="F117" s="95" t="s">
        <v>5</v>
      </c>
      <c r="G117" s="47" t="s">
        <v>6</v>
      </c>
      <c r="H117" s="47" t="s">
        <v>7</v>
      </c>
      <c r="I117" s="49"/>
      <c r="K117" s="147"/>
    </row>
    <row r="118" spans="2:11" s="72" customFormat="1" ht="25" customHeight="1">
      <c r="B118" s="368" t="s">
        <v>64</v>
      </c>
      <c r="C118" s="368"/>
      <c r="D118" s="368"/>
      <c r="E118" s="368"/>
      <c r="F118" s="368"/>
      <c r="G118" s="368"/>
      <c r="H118" s="47">
        <f>H116</f>
        <v>0</v>
      </c>
      <c r="I118" s="150"/>
      <c r="K118" s="147" t="str">
        <f>IF(E118="","",MAX($K$5:K117)+0.001)</f>
        <v/>
      </c>
    </row>
    <row r="119" spans="2:11" s="72" customFormat="1" ht="25" customHeight="1">
      <c r="B119" s="55"/>
      <c r="C119" s="98"/>
      <c r="D119" s="113"/>
      <c r="E119" s="55"/>
      <c r="F119" s="90"/>
      <c r="G119" s="90"/>
      <c r="H119" s="90" t="str">
        <f t="shared" ref="H119:H141" si="6">IF($F119="-","Rate Only",IF($G119="","",ROUNDUP($F119*$G119,2)))</f>
        <v/>
      </c>
      <c r="I119" s="148"/>
      <c r="K119" s="147" t="str">
        <f>IF(E119="","",MAX($K$5:K118)+0.001)</f>
        <v/>
      </c>
    </row>
    <row r="120" spans="2:11" ht="25" customHeight="1">
      <c r="B120" s="50" t="str">
        <f t="shared" ref="B120:B141" si="7">IF(K120="","","B"&amp;TEXT(ROUND(K120,3),"0.000"))</f>
        <v/>
      </c>
      <c r="C120" s="98"/>
      <c r="D120" s="87" t="s">
        <v>1188</v>
      </c>
      <c r="E120" s="55"/>
      <c r="F120" s="90"/>
      <c r="G120" s="90"/>
      <c r="H120" s="90" t="str">
        <f t="shared" si="6"/>
        <v/>
      </c>
      <c r="K120" s="147" t="str">
        <f>IF(E120="","",MAX($K$5:K115)+0.001)</f>
        <v/>
      </c>
    </row>
    <row r="121" spans="2:11" ht="25" customHeight="1">
      <c r="B121" s="50" t="str">
        <f t="shared" si="7"/>
        <v/>
      </c>
      <c r="C121" s="55"/>
      <c r="D121" s="87"/>
      <c r="E121" s="55"/>
      <c r="F121" s="90"/>
      <c r="G121" s="90"/>
      <c r="H121" s="90" t="str">
        <f t="shared" si="6"/>
        <v/>
      </c>
      <c r="K121" s="147" t="str">
        <f>IF(E121="","",MAX($K$5:K120)+0.001)</f>
        <v/>
      </c>
    </row>
    <row r="122" spans="2:11" ht="25" customHeight="1">
      <c r="B122" s="50" t="str">
        <f t="shared" si="7"/>
        <v/>
      </c>
      <c r="C122" s="101" t="s">
        <v>1162</v>
      </c>
      <c r="D122" s="87" t="s">
        <v>1163</v>
      </c>
      <c r="E122" s="55"/>
      <c r="F122" s="90"/>
      <c r="G122" s="90"/>
      <c r="H122" s="90" t="str">
        <f t="shared" si="6"/>
        <v/>
      </c>
      <c r="K122" s="147" t="str">
        <f>IF(E122="","",MAX($K$5:K121)+0.001)</f>
        <v/>
      </c>
    </row>
    <row r="123" spans="2:11" ht="25" customHeight="1">
      <c r="B123" s="50" t="str">
        <f t="shared" si="7"/>
        <v/>
      </c>
      <c r="C123" s="55"/>
      <c r="D123" s="87"/>
      <c r="E123" s="55"/>
      <c r="F123" s="90"/>
      <c r="G123" s="90"/>
      <c r="H123" s="90" t="str">
        <f t="shared" si="6"/>
        <v/>
      </c>
      <c r="K123" s="147" t="str">
        <f>IF(E123="","",MAX($K$5:K122)+0.001)</f>
        <v/>
      </c>
    </row>
    <row r="124" spans="2:11" ht="60">
      <c r="B124" s="50" t="str">
        <f t="shared" si="7"/>
        <v/>
      </c>
      <c r="C124" s="55"/>
      <c r="D124" s="87" t="s">
        <v>1164</v>
      </c>
      <c r="E124" s="55"/>
      <c r="F124" s="90"/>
      <c r="G124" s="90"/>
      <c r="H124" s="90" t="str">
        <f t="shared" si="6"/>
        <v/>
      </c>
      <c r="K124" s="147" t="str">
        <f>IF(E124="","",MAX($K$5:K123)+0.001)</f>
        <v/>
      </c>
    </row>
    <row r="125" spans="2:11" ht="15">
      <c r="B125" s="50" t="str">
        <f t="shared" si="7"/>
        <v>B18.021</v>
      </c>
      <c r="C125" s="55"/>
      <c r="D125" s="66" t="s">
        <v>1165</v>
      </c>
      <c r="E125" s="55" t="s">
        <v>187</v>
      </c>
      <c r="F125" s="90">
        <v>11</v>
      </c>
      <c r="G125" s="171"/>
      <c r="H125" s="90" t="str">
        <f t="shared" si="6"/>
        <v/>
      </c>
      <c r="I125" s="112"/>
      <c r="K125" s="147">
        <f>IF(E125="","",MAX($K$5:K124)+0.001)</f>
        <v>18.021000000000026</v>
      </c>
    </row>
    <row r="126" spans="2:11" ht="25" customHeight="1">
      <c r="B126" s="50" t="str">
        <f t="shared" si="7"/>
        <v/>
      </c>
      <c r="C126" s="55"/>
      <c r="D126" s="66"/>
      <c r="E126" s="55"/>
      <c r="F126" s="90"/>
      <c r="G126" s="90"/>
      <c r="H126" s="90" t="str">
        <f t="shared" si="6"/>
        <v/>
      </c>
      <c r="K126" s="147" t="str">
        <f>IF(E126="","",MAX($K$5:K125)+0.001)</f>
        <v/>
      </c>
    </row>
    <row r="127" spans="2:11" ht="30">
      <c r="B127" s="50" t="str">
        <f t="shared" si="7"/>
        <v/>
      </c>
      <c r="C127" s="55"/>
      <c r="D127" s="87" t="s">
        <v>1167</v>
      </c>
      <c r="E127" s="55"/>
      <c r="F127" s="90"/>
      <c r="G127" s="90"/>
      <c r="H127" s="90" t="str">
        <f t="shared" si="6"/>
        <v/>
      </c>
      <c r="K127" s="147" t="str">
        <f>IF(E127="","",MAX($K$5:K126)+0.001)</f>
        <v/>
      </c>
    </row>
    <row r="128" spans="2:11" ht="45">
      <c r="B128" s="50" t="str">
        <f t="shared" si="7"/>
        <v>B18.022</v>
      </c>
      <c r="C128" s="55"/>
      <c r="D128" s="66" t="s">
        <v>1169</v>
      </c>
      <c r="E128" s="55" t="s">
        <v>200</v>
      </c>
      <c r="F128" s="90">
        <v>48</v>
      </c>
      <c r="G128" s="171"/>
      <c r="H128" s="90" t="str">
        <f t="shared" si="6"/>
        <v/>
      </c>
      <c r="I128" s="112"/>
      <c r="K128" s="147">
        <f>IF(E128="","",MAX($K$5:K127)+0.001)</f>
        <v>18.022000000000027</v>
      </c>
    </row>
    <row r="129" spans="2:11" ht="25" customHeight="1">
      <c r="B129" s="50" t="str">
        <f t="shared" si="7"/>
        <v/>
      </c>
      <c r="C129" s="55"/>
      <c r="D129" s="66"/>
      <c r="E129" s="55"/>
      <c r="F129" s="90"/>
      <c r="G129" s="90"/>
      <c r="H129" s="90" t="str">
        <f t="shared" si="6"/>
        <v/>
      </c>
      <c r="K129" s="147" t="str">
        <f>IF(E129="","",MAX($K$5:K128)+0.001)</f>
        <v/>
      </c>
    </row>
    <row r="130" spans="2:11" ht="25" customHeight="1">
      <c r="B130" s="50" t="str">
        <f t="shared" si="7"/>
        <v/>
      </c>
      <c r="C130" s="55"/>
      <c r="D130" s="87" t="s">
        <v>1176</v>
      </c>
      <c r="E130" s="55"/>
      <c r="F130" s="90"/>
      <c r="G130" s="90"/>
      <c r="H130" s="90" t="str">
        <f t="shared" si="6"/>
        <v/>
      </c>
      <c r="K130" s="147" t="str">
        <f>IF(E130="","",MAX($K$5:K129)+0.001)</f>
        <v/>
      </c>
    </row>
    <row r="131" spans="2:11" ht="25" customHeight="1">
      <c r="B131" s="50" t="str">
        <f t="shared" si="7"/>
        <v/>
      </c>
      <c r="C131" s="55"/>
      <c r="D131" s="66" t="s">
        <v>1177</v>
      </c>
      <c r="E131" s="55"/>
      <c r="F131" s="90"/>
      <c r="G131" s="90"/>
      <c r="H131" s="90" t="str">
        <f t="shared" si="6"/>
        <v/>
      </c>
      <c r="K131" s="147" t="str">
        <f>IF(E131="","",MAX($K$5:K130)+0.001)</f>
        <v/>
      </c>
    </row>
    <row r="132" spans="2:11" ht="30">
      <c r="B132" s="50" t="str">
        <f t="shared" si="7"/>
        <v/>
      </c>
      <c r="C132" s="55"/>
      <c r="D132" s="66" t="s">
        <v>1178</v>
      </c>
      <c r="E132" s="55"/>
      <c r="F132" s="90"/>
      <c r="G132" s="90"/>
      <c r="H132" s="90" t="str">
        <f t="shared" si="6"/>
        <v/>
      </c>
      <c r="K132" s="147" t="str">
        <f>IF(E132="","",MAX($K$5:K131)+0.001)</f>
        <v/>
      </c>
    </row>
    <row r="133" spans="2:11" ht="30">
      <c r="B133" s="50" t="str">
        <f t="shared" si="7"/>
        <v/>
      </c>
      <c r="C133" s="55"/>
      <c r="D133" s="66" t="s">
        <v>1179</v>
      </c>
      <c r="E133" s="55"/>
      <c r="F133" s="90"/>
      <c r="G133" s="90"/>
      <c r="H133" s="90" t="str">
        <f t="shared" si="6"/>
        <v/>
      </c>
      <c r="K133" s="147" t="str">
        <f>IF(E133="","",MAX($K$5:K132)+0.001)</f>
        <v/>
      </c>
    </row>
    <row r="134" spans="2:11" ht="75">
      <c r="B134" s="50" t="str">
        <f t="shared" si="7"/>
        <v/>
      </c>
      <c r="C134" s="55"/>
      <c r="D134" s="66" t="s">
        <v>1180</v>
      </c>
      <c r="E134" s="55"/>
      <c r="F134" s="90"/>
      <c r="G134" s="90"/>
      <c r="H134" s="90" t="str">
        <f t="shared" si="6"/>
        <v/>
      </c>
      <c r="K134" s="147" t="str">
        <f>IF(E134="","",MAX($K$5:K133)+0.001)</f>
        <v/>
      </c>
    </row>
    <row r="135" spans="2:11" ht="25" customHeight="1">
      <c r="B135" s="50" t="str">
        <f t="shared" si="7"/>
        <v/>
      </c>
      <c r="C135" s="55"/>
      <c r="D135" s="87"/>
      <c r="E135" s="55"/>
      <c r="F135" s="90"/>
      <c r="G135" s="90"/>
      <c r="H135" s="90" t="str">
        <f t="shared" si="6"/>
        <v/>
      </c>
      <c r="K135" s="147" t="str">
        <f>IF(E135="","",MAX($K$5:K134)+0.001)</f>
        <v/>
      </c>
    </row>
    <row r="136" spans="2:11" ht="45">
      <c r="B136" s="50" t="str">
        <f t="shared" si="7"/>
        <v/>
      </c>
      <c r="C136" s="55"/>
      <c r="D136" s="87" t="s">
        <v>1181</v>
      </c>
      <c r="E136" s="55"/>
      <c r="F136" s="90"/>
      <c r="G136" s="90"/>
      <c r="H136" s="90" t="str">
        <f t="shared" si="6"/>
        <v/>
      </c>
      <c r="K136" s="147" t="str">
        <f>IF(E136="","",MAX($K$5:K135)+0.001)</f>
        <v/>
      </c>
    </row>
    <row r="137" spans="2:11" ht="30">
      <c r="B137" s="50" t="str">
        <f t="shared" si="7"/>
        <v>B18.023</v>
      </c>
      <c r="C137" s="55"/>
      <c r="D137" s="66" t="s">
        <v>1182</v>
      </c>
      <c r="E137" s="55" t="s">
        <v>200</v>
      </c>
      <c r="F137" s="90">
        <v>72</v>
      </c>
      <c r="G137" s="171"/>
      <c r="H137" s="90" t="str">
        <f t="shared" si="6"/>
        <v/>
      </c>
      <c r="I137" s="112"/>
      <c r="K137" s="147">
        <f>IF(E137="","",MAX($K$5:K136)+0.001)</f>
        <v>18.023000000000028</v>
      </c>
    </row>
    <row r="138" spans="2:11" ht="25" customHeight="1">
      <c r="B138" s="50" t="str">
        <f t="shared" si="7"/>
        <v/>
      </c>
      <c r="C138" s="55"/>
      <c r="D138" s="66"/>
      <c r="E138" s="55"/>
      <c r="F138" s="90"/>
      <c r="G138" s="90"/>
      <c r="H138" s="90" t="str">
        <f t="shared" si="6"/>
        <v/>
      </c>
      <c r="K138" s="147" t="str">
        <f>IF(E138="","",MAX($K$5:K137)+0.001)</f>
        <v/>
      </c>
    </row>
    <row r="139" spans="2:11" ht="30">
      <c r="B139" s="50" t="str">
        <f t="shared" si="7"/>
        <v/>
      </c>
      <c r="C139" s="101" t="s">
        <v>253</v>
      </c>
      <c r="D139" s="136" t="s">
        <v>254</v>
      </c>
      <c r="E139" s="55"/>
      <c r="F139" s="90"/>
      <c r="G139" s="90"/>
      <c r="H139" s="90" t="str">
        <f t="shared" si="6"/>
        <v/>
      </c>
      <c r="K139" s="147" t="str">
        <f>IF(E139="","",MAX($K$5:K138)+0.001)</f>
        <v/>
      </c>
    </row>
    <row r="140" spans="2:11" ht="30">
      <c r="B140" s="50" t="str">
        <f t="shared" si="7"/>
        <v/>
      </c>
      <c r="C140" s="55"/>
      <c r="D140" s="136" t="s">
        <v>616</v>
      </c>
      <c r="E140" s="55"/>
      <c r="F140" s="90"/>
      <c r="G140" s="90"/>
      <c r="H140" s="90" t="str">
        <f t="shared" si="6"/>
        <v/>
      </c>
      <c r="K140" s="147" t="str">
        <f>IF(E140="","",MAX($K$5:K139)+0.001)</f>
        <v/>
      </c>
    </row>
    <row r="141" spans="2:11" ht="45">
      <c r="B141" s="50" t="str">
        <f t="shared" si="7"/>
        <v>B18.024</v>
      </c>
      <c r="C141" s="55"/>
      <c r="D141" s="137" t="s">
        <v>1186</v>
      </c>
      <c r="E141" s="55" t="s">
        <v>187</v>
      </c>
      <c r="F141" s="90">
        <v>49</v>
      </c>
      <c r="G141" s="171"/>
      <c r="H141" s="90" t="str">
        <f t="shared" si="6"/>
        <v/>
      </c>
      <c r="I141" s="112"/>
      <c r="K141" s="147">
        <f>IF(E141="","",MAX($K$5:K140)+0.001)</f>
        <v>18.024000000000029</v>
      </c>
    </row>
    <row r="142" spans="2:11" ht="25" customHeight="1">
      <c r="B142" s="50"/>
      <c r="C142" s="55"/>
      <c r="D142" s="137"/>
      <c r="E142" s="55"/>
      <c r="F142" s="90"/>
      <c r="G142" s="171"/>
      <c r="H142" s="90"/>
      <c r="I142" s="112"/>
      <c r="K142" s="147"/>
    </row>
    <row r="143" spans="2:11" ht="25" customHeight="1">
      <c r="B143" s="50"/>
      <c r="C143" s="55"/>
      <c r="D143" s="137"/>
      <c r="E143" s="55"/>
      <c r="F143" s="90"/>
      <c r="G143" s="171"/>
      <c r="H143" s="90"/>
      <c r="I143" s="112"/>
      <c r="K143" s="147"/>
    </row>
    <row r="144" spans="2:11" ht="25" customHeight="1">
      <c r="B144" s="50"/>
      <c r="C144" s="55"/>
      <c r="D144" s="137"/>
      <c r="E144" s="55"/>
      <c r="F144" s="90"/>
      <c r="G144" s="171"/>
      <c r="H144" s="90"/>
      <c r="I144" s="112"/>
      <c r="K144" s="147"/>
    </row>
    <row r="145" spans="2:11" ht="25" customHeight="1">
      <c r="B145" s="50"/>
      <c r="C145" s="55"/>
      <c r="D145" s="137"/>
      <c r="E145" s="55"/>
      <c r="F145" s="90"/>
      <c r="G145" s="171"/>
      <c r="H145" s="90"/>
      <c r="I145" s="112"/>
      <c r="K145" s="147"/>
    </row>
    <row r="146" spans="2:11" ht="25" customHeight="1">
      <c r="B146" s="50"/>
      <c r="C146" s="55"/>
      <c r="D146" s="137"/>
      <c r="E146" s="55"/>
      <c r="F146" s="90"/>
      <c r="G146" s="171"/>
      <c r="H146" s="90"/>
      <c r="I146" s="112"/>
      <c r="K146" s="147"/>
    </row>
    <row r="147" spans="2:11" ht="25" customHeight="1">
      <c r="B147" s="50"/>
      <c r="C147" s="55"/>
      <c r="D147" s="137"/>
      <c r="E147" s="55"/>
      <c r="F147" s="90"/>
      <c r="G147" s="171"/>
      <c r="H147" s="90"/>
      <c r="I147" s="112"/>
      <c r="K147" s="147"/>
    </row>
    <row r="148" spans="2:11" ht="25" customHeight="1">
      <c r="B148" s="50"/>
      <c r="C148" s="55"/>
      <c r="D148" s="137"/>
      <c r="E148" s="55"/>
      <c r="F148" s="90"/>
      <c r="G148" s="171"/>
      <c r="H148" s="90"/>
      <c r="I148" s="112"/>
      <c r="K148" s="147"/>
    </row>
    <row r="149" spans="2:11" ht="25" customHeight="1">
      <c r="B149" s="50"/>
      <c r="C149" s="55"/>
      <c r="D149" s="137"/>
      <c r="E149" s="55"/>
      <c r="F149" s="90"/>
      <c r="G149" s="171"/>
      <c r="H149" s="90"/>
      <c r="I149" s="112"/>
      <c r="K149" s="147"/>
    </row>
    <row r="150" spans="2:11" ht="25" customHeight="1">
      <c r="B150" s="50"/>
      <c r="C150" s="55"/>
      <c r="D150" s="137"/>
      <c r="E150" s="55"/>
      <c r="F150" s="90"/>
      <c r="G150" s="171"/>
      <c r="H150" s="90"/>
      <c r="I150" s="112"/>
      <c r="K150" s="147"/>
    </row>
    <row r="151" spans="2:11" ht="25" customHeight="1">
      <c r="B151" s="50"/>
      <c r="C151" s="55"/>
      <c r="D151" s="137"/>
      <c r="E151" s="55"/>
      <c r="F151" s="90"/>
      <c r="G151" s="171"/>
      <c r="H151" s="90"/>
      <c r="I151" s="112"/>
      <c r="K151" s="147"/>
    </row>
    <row r="152" spans="2:11" ht="25" customHeight="1">
      <c r="B152" s="50"/>
      <c r="C152" s="55"/>
      <c r="D152" s="137"/>
      <c r="E152" s="55"/>
      <c r="F152" s="90"/>
      <c r="G152" s="171"/>
      <c r="H152" s="90"/>
      <c r="I152" s="112"/>
      <c r="K152" s="147"/>
    </row>
    <row r="153" spans="2:11" ht="25" customHeight="1">
      <c r="B153" s="50"/>
      <c r="C153" s="55"/>
      <c r="D153" s="137"/>
      <c r="E153" s="55"/>
      <c r="F153" s="90"/>
      <c r="G153" s="171"/>
      <c r="H153" s="90"/>
      <c r="I153" s="112"/>
      <c r="K153" s="147"/>
    </row>
    <row r="154" spans="2:11" s="72" customFormat="1" ht="25" customHeight="1">
      <c r="B154" s="368" t="s">
        <v>62</v>
      </c>
      <c r="C154" s="368"/>
      <c r="D154" s="368"/>
      <c r="E154" s="368"/>
      <c r="F154" s="368"/>
      <c r="G154" s="368"/>
      <c r="H154" s="95">
        <f>SUM(H118:H153)</f>
        <v>0</v>
      </c>
      <c r="I154" s="149"/>
      <c r="K154" s="147" t="str">
        <f>IF(E154="","",MAX($K$5:K141)+0.001)</f>
        <v/>
      </c>
    </row>
    <row r="155" spans="2:11" ht="25" customHeight="1">
      <c r="B155" s="45" t="s">
        <v>226</v>
      </c>
      <c r="C155" s="45" t="s">
        <v>2</v>
      </c>
      <c r="D155" s="45" t="s">
        <v>3</v>
      </c>
      <c r="E155" s="46" t="s">
        <v>4</v>
      </c>
      <c r="F155" s="95" t="s">
        <v>5</v>
      </c>
      <c r="G155" s="47" t="s">
        <v>6</v>
      </c>
      <c r="H155" s="47" t="s">
        <v>7</v>
      </c>
      <c r="I155" s="49"/>
      <c r="K155" s="147"/>
    </row>
    <row r="156" spans="2:11" s="72" customFormat="1" ht="25" customHeight="1">
      <c r="B156" s="368" t="s">
        <v>64</v>
      </c>
      <c r="C156" s="368"/>
      <c r="D156" s="368"/>
      <c r="E156" s="368"/>
      <c r="F156" s="368"/>
      <c r="G156" s="368"/>
      <c r="H156" s="47">
        <f>H154</f>
        <v>0</v>
      </c>
      <c r="I156" s="150"/>
      <c r="K156" s="147" t="str">
        <f>IF(E156="","",MAX($K$5:K155)+0.001)</f>
        <v/>
      </c>
    </row>
    <row r="157" spans="2:11" s="72" customFormat="1" ht="25" customHeight="1">
      <c r="B157" s="55"/>
      <c r="C157" s="98"/>
      <c r="D157" s="113"/>
      <c r="E157" s="55"/>
      <c r="F157" s="90"/>
      <c r="G157" s="90"/>
      <c r="H157" s="90" t="str">
        <f t="shared" ref="H157:H192" si="8">IF($F157="-","Rate Only",IF($G157="","",ROUNDUP($F157*$G157,2)))</f>
        <v/>
      </c>
      <c r="I157" s="148"/>
      <c r="K157" s="147" t="str">
        <f>IF(E157="","",MAX($K$5:K156)+0.001)</f>
        <v/>
      </c>
    </row>
    <row r="158" spans="2:11" ht="25" customHeight="1">
      <c r="B158" s="50" t="str">
        <f t="shared" ref="B158:B174" si="9">IF(K158="","","B"&amp;TEXT(ROUND(K158,3),"0.000"))</f>
        <v/>
      </c>
      <c r="C158" s="98"/>
      <c r="D158" s="87" t="s">
        <v>1189</v>
      </c>
      <c r="E158" s="55"/>
      <c r="F158" s="90"/>
      <c r="G158" s="90"/>
      <c r="H158" s="90" t="str">
        <f t="shared" si="8"/>
        <v/>
      </c>
      <c r="K158" s="147" t="str">
        <f>IF(E158="","",MAX($K$5:K157)+0.001)</f>
        <v/>
      </c>
    </row>
    <row r="159" spans="2:11" ht="25" customHeight="1">
      <c r="B159" s="50" t="str">
        <f t="shared" si="9"/>
        <v/>
      </c>
      <c r="C159" s="55"/>
      <c r="D159" s="87"/>
      <c r="E159" s="55"/>
      <c r="F159" s="90"/>
      <c r="G159" s="90"/>
      <c r="H159" s="90" t="str">
        <f t="shared" si="8"/>
        <v/>
      </c>
      <c r="K159" s="147" t="str">
        <f>IF(E159="","",MAX($K$5:K158)+0.001)</f>
        <v/>
      </c>
    </row>
    <row r="160" spans="2:11" ht="25" customHeight="1">
      <c r="B160" s="50" t="str">
        <f t="shared" si="9"/>
        <v/>
      </c>
      <c r="C160" s="101" t="s">
        <v>1162</v>
      </c>
      <c r="D160" s="87" t="s">
        <v>1163</v>
      </c>
      <c r="E160" s="55"/>
      <c r="F160" s="90"/>
      <c r="G160" s="90"/>
      <c r="H160" s="90" t="str">
        <f t="shared" si="8"/>
        <v/>
      </c>
      <c r="K160" s="147" t="str">
        <f>IF(E160="","",MAX($K$5:K159)+0.001)</f>
        <v/>
      </c>
    </row>
    <row r="161" spans="2:11" ht="60">
      <c r="B161" s="50" t="str">
        <f t="shared" si="9"/>
        <v/>
      </c>
      <c r="C161" s="55"/>
      <c r="D161" s="87" t="s">
        <v>1164</v>
      </c>
      <c r="E161" s="55"/>
      <c r="F161" s="90"/>
      <c r="G161" s="90"/>
      <c r="H161" s="90" t="str">
        <f t="shared" si="8"/>
        <v/>
      </c>
      <c r="K161" s="147" t="str">
        <f>IF(E161="","",MAX($K$5:K160)+0.001)</f>
        <v/>
      </c>
    </row>
    <row r="162" spans="2:11" ht="25" customHeight="1">
      <c r="B162" s="50" t="str">
        <f t="shared" si="9"/>
        <v>B18.025</v>
      </c>
      <c r="C162" s="55"/>
      <c r="D162" s="66" t="s">
        <v>1165</v>
      </c>
      <c r="E162" s="55" t="s">
        <v>187</v>
      </c>
      <c r="F162" s="90">
        <v>61</v>
      </c>
      <c r="G162" s="171"/>
      <c r="H162" s="90" t="str">
        <f t="shared" si="8"/>
        <v/>
      </c>
      <c r="I162" s="112"/>
      <c r="K162" s="147">
        <f>IF(E162="","",MAX($K$5:K161)+0.001)</f>
        <v>18.025000000000031</v>
      </c>
    </row>
    <row r="163" spans="2:11" ht="25" customHeight="1">
      <c r="B163" s="50" t="str">
        <f t="shared" si="9"/>
        <v>B18.026</v>
      </c>
      <c r="C163" s="55"/>
      <c r="D163" s="66" t="s">
        <v>439</v>
      </c>
      <c r="E163" s="55" t="s">
        <v>187</v>
      </c>
      <c r="F163" s="90">
        <v>5</v>
      </c>
      <c r="G163" s="171"/>
      <c r="H163" s="90" t="str">
        <f t="shared" si="8"/>
        <v/>
      </c>
      <c r="I163" s="112"/>
      <c r="K163" s="147">
        <f>IF(E163="","",MAX($K$5:K162)+0.001)</f>
        <v>18.026000000000032</v>
      </c>
    </row>
    <row r="164" spans="2:11" ht="25" customHeight="1">
      <c r="B164" s="50" t="str">
        <f t="shared" si="9"/>
        <v/>
      </c>
      <c r="C164" s="55"/>
      <c r="D164" s="66"/>
      <c r="E164" s="55"/>
      <c r="F164" s="90"/>
      <c r="G164" s="90"/>
      <c r="H164" s="90" t="str">
        <f t="shared" si="8"/>
        <v/>
      </c>
      <c r="K164" s="147" t="str">
        <f>IF(E164="","",MAX($K$5:K163)+0.001)</f>
        <v/>
      </c>
    </row>
    <row r="165" spans="2:11" ht="30">
      <c r="B165" s="50" t="str">
        <f t="shared" si="9"/>
        <v/>
      </c>
      <c r="C165" s="55"/>
      <c r="D165" s="87" t="s">
        <v>1167</v>
      </c>
      <c r="E165" s="55"/>
      <c r="F165" s="90"/>
      <c r="G165" s="90"/>
      <c r="H165" s="90" t="str">
        <f t="shared" si="8"/>
        <v/>
      </c>
      <c r="K165" s="147" t="str">
        <f>IF(E165="","",MAX($K$5:K164)+0.001)</f>
        <v/>
      </c>
    </row>
    <row r="166" spans="2:11" ht="45">
      <c r="B166" s="50" t="str">
        <f t="shared" si="9"/>
        <v>B18.027</v>
      </c>
      <c r="C166" s="55"/>
      <c r="D166" s="66" t="s">
        <v>1168</v>
      </c>
      <c r="E166" s="55" t="s">
        <v>200</v>
      </c>
      <c r="F166" s="90">
        <v>67</v>
      </c>
      <c r="G166" s="171"/>
      <c r="H166" s="90" t="str">
        <f t="shared" si="8"/>
        <v/>
      </c>
      <c r="I166" s="112"/>
      <c r="K166" s="147">
        <f>IF(E166="","",MAX($K$5:K165)+0.001)</f>
        <v>18.027000000000033</v>
      </c>
    </row>
    <row r="167" spans="2:11" ht="45">
      <c r="B167" s="50" t="str">
        <f t="shared" si="9"/>
        <v>B18.028</v>
      </c>
      <c r="C167" s="55"/>
      <c r="D167" s="66" t="s">
        <v>1169</v>
      </c>
      <c r="E167" s="55" t="s">
        <v>200</v>
      </c>
      <c r="F167" s="90">
        <v>273</v>
      </c>
      <c r="G167" s="171"/>
      <c r="H167" s="90" t="str">
        <f t="shared" si="8"/>
        <v/>
      </c>
      <c r="I167" s="112"/>
      <c r="K167" s="147">
        <f>IF(E167="","",MAX($K$5:K166)+0.001)</f>
        <v>18.028000000000034</v>
      </c>
    </row>
    <row r="168" spans="2:11" ht="25" customHeight="1">
      <c r="B168" s="50" t="str">
        <f t="shared" si="9"/>
        <v/>
      </c>
      <c r="C168" s="55"/>
      <c r="D168" s="66"/>
      <c r="E168" s="55"/>
      <c r="F168" s="90"/>
      <c r="G168" s="90"/>
      <c r="H168" s="90" t="str">
        <f t="shared" si="8"/>
        <v/>
      </c>
      <c r="K168" s="147" t="str">
        <f>IF(E168="","",MAX($K$5:K167)+0.001)</f>
        <v/>
      </c>
    </row>
    <row r="169" spans="2:11" ht="30">
      <c r="B169" s="50" t="str">
        <f t="shared" si="9"/>
        <v/>
      </c>
      <c r="C169" s="55"/>
      <c r="D169" s="87" t="s">
        <v>1170</v>
      </c>
      <c r="E169" s="55"/>
      <c r="F169" s="90"/>
      <c r="G169" s="90"/>
      <c r="H169" s="90" t="str">
        <f t="shared" si="8"/>
        <v/>
      </c>
      <c r="K169" s="147" t="str">
        <f>IF(E169="","",MAX($K$5:K168)+0.001)</f>
        <v/>
      </c>
    </row>
    <row r="170" spans="2:11" ht="45">
      <c r="B170" s="50" t="str">
        <f t="shared" si="9"/>
        <v/>
      </c>
      <c r="C170" s="55"/>
      <c r="D170" s="66" t="s">
        <v>1171</v>
      </c>
      <c r="E170" s="55"/>
      <c r="F170" s="90"/>
      <c r="G170" s="90"/>
      <c r="H170" s="90" t="str">
        <f t="shared" si="8"/>
        <v/>
      </c>
      <c r="K170" s="147" t="str">
        <f>IF(E170="","",MAX($K$5:K169)+0.001)</f>
        <v/>
      </c>
    </row>
    <row r="171" spans="2:11" ht="25" customHeight="1">
      <c r="B171" s="50" t="str">
        <f t="shared" si="9"/>
        <v>B18.029</v>
      </c>
      <c r="C171" s="55"/>
      <c r="D171" s="66" t="s">
        <v>1172</v>
      </c>
      <c r="E171" s="55" t="s">
        <v>200</v>
      </c>
      <c r="F171" s="90">
        <v>82</v>
      </c>
      <c r="G171" s="171"/>
      <c r="H171" s="90" t="str">
        <f t="shared" si="8"/>
        <v/>
      </c>
      <c r="I171" s="112"/>
      <c r="K171" s="147">
        <f>IF(E171="","",MAX($K$5:K170)+0.001)</f>
        <v>18.029000000000035</v>
      </c>
    </row>
    <row r="172" spans="2:11" ht="25" customHeight="1">
      <c r="B172" s="50" t="str">
        <f t="shared" si="9"/>
        <v/>
      </c>
      <c r="C172" s="55"/>
      <c r="D172" s="66"/>
      <c r="E172" s="55"/>
      <c r="F172" s="90"/>
      <c r="G172" s="90"/>
      <c r="H172" s="90" t="str">
        <f t="shared" si="8"/>
        <v/>
      </c>
      <c r="K172" s="147" t="str">
        <f>IF(E172="","",MAX($K$5:K171)+0.001)</f>
        <v/>
      </c>
    </row>
    <row r="173" spans="2:11" ht="45">
      <c r="B173" s="50" t="str">
        <f t="shared" si="9"/>
        <v/>
      </c>
      <c r="C173" s="55"/>
      <c r="D173" s="66" t="s">
        <v>1174</v>
      </c>
      <c r="E173" s="55"/>
      <c r="F173" s="90"/>
      <c r="G173" s="90"/>
      <c r="H173" s="90" t="str">
        <f t="shared" si="8"/>
        <v/>
      </c>
      <c r="K173" s="147" t="str">
        <f>IF(E173="","",MAX($K$5:K172)+0.001)</f>
        <v/>
      </c>
    </row>
    <row r="174" spans="2:11" ht="25" customHeight="1">
      <c r="B174" s="50" t="str">
        <f t="shared" si="9"/>
        <v>B18.030</v>
      </c>
      <c r="C174" s="55"/>
      <c r="D174" s="66" t="s">
        <v>1165</v>
      </c>
      <c r="E174" s="55" t="s">
        <v>200</v>
      </c>
      <c r="F174" s="90">
        <v>6</v>
      </c>
      <c r="G174" s="171"/>
      <c r="H174" s="90" t="str">
        <f t="shared" si="8"/>
        <v/>
      </c>
      <c r="I174" s="112"/>
      <c r="K174" s="147">
        <f>IF(E174="","",MAX($K$5:K173)+0.001)</f>
        <v>18.030000000000037</v>
      </c>
    </row>
    <row r="175" spans="2:11" ht="25" customHeight="1">
      <c r="B175" s="50"/>
      <c r="C175" s="55"/>
      <c r="D175" s="66"/>
      <c r="E175" s="55"/>
      <c r="F175" s="90"/>
      <c r="G175" s="90"/>
      <c r="H175" s="90" t="str">
        <f t="shared" si="8"/>
        <v/>
      </c>
      <c r="I175" s="112"/>
      <c r="K175" s="147"/>
    </row>
    <row r="176" spans="2:11" ht="25" customHeight="1">
      <c r="B176" s="50" t="str">
        <f>IF(K176="","","B"&amp;TEXT(ROUND(K176,3),"0.000"))</f>
        <v/>
      </c>
      <c r="C176" s="55"/>
      <c r="D176" s="87" t="s">
        <v>1176</v>
      </c>
      <c r="E176" s="55"/>
      <c r="F176" s="90"/>
      <c r="G176" s="90"/>
      <c r="H176" s="90" t="str">
        <f t="shared" si="8"/>
        <v/>
      </c>
      <c r="K176" s="147" t="str">
        <f>IF(E176="","",MAX($K$5:K180)+0.001)</f>
        <v/>
      </c>
    </row>
    <row r="177" spans="2:11" ht="25" customHeight="1">
      <c r="B177" s="50" t="str">
        <f>IF(K177="","","B"&amp;TEXT(ROUND(K177,3),"0.000"))</f>
        <v/>
      </c>
      <c r="C177" s="55"/>
      <c r="D177" s="66" t="s">
        <v>1177</v>
      </c>
      <c r="E177" s="55"/>
      <c r="F177" s="90"/>
      <c r="G177" s="90"/>
      <c r="H177" s="90" t="str">
        <f t="shared" si="8"/>
        <v/>
      </c>
      <c r="K177" s="147" t="str">
        <f>IF(E177="","",MAX($K$5:K176)+0.001)</f>
        <v/>
      </c>
    </row>
    <row r="178" spans="2:11" ht="30">
      <c r="B178" s="50" t="str">
        <f>IF(K178="","","B"&amp;TEXT(ROUND(K178,3),"0.000"))</f>
        <v/>
      </c>
      <c r="C178" s="55"/>
      <c r="D178" s="66" t="s">
        <v>1178</v>
      </c>
      <c r="E178" s="55"/>
      <c r="F178" s="90"/>
      <c r="G178" s="90"/>
      <c r="H178" s="90" t="str">
        <f t="shared" si="8"/>
        <v/>
      </c>
      <c r="K178" s="147" t="str">
        <f>IF(E178="","",MAX($K$5:K177)+0.001)</f>
        <v/>
      </c>
    </row>
    <row r="179" spans="2:11" ht="30">
      <c r="B179" s="50" t="str">
        <f>IF(K179="","","B"&amp;TEXT(ROUND(K179,3),"0.000"))</f>
        <v/>
      </c>
      <c r="C179" s="55"/>
      <c r="D179" s="66" t="s">
        <v>1179</v>
      </c>
      <c r="E179" s="55"/>
      <c r="F179" s="90"/>
      <c r="G179" s="90"/>
      <c r="H179" s="90" t="str">
        <f t="shared" si="8"/>
        <v/>
      </c>
      <c r="K179" s="147" t="str">
        <f>IF(E179="","",MAX($K$5:K178)+0.001)</f>
        <v/>
      </c>
    </row>
    <row r="180" spans="2:11" ht="25" customHeight="1">
      <c r="B180" s="50" t="str">
        <f>IF(K180="","","B"&amp;TEXT(ROUND(K180,3),"0.000"))</f>
        <v/>
      </c>
      <c r="C180" s="55"/>
      <c r="D180" s="66"/>
      <c r="E180" s="55"/>
      <c r="F180" s="90"/>
      <c r="G180" s="90"/>
      <c r="H180" s="90" t="str">
        <f t="shared" si="8"/>
        <v/>
      </c>
      <c r="K180" s="147" t="str">
        <f>IF(E180="","",MAX($K$5:K174)+0.001)</f>
        <v/>
      </c>
    </row>
    <row r="181" spans="2:11" ht="25" customHeight="1">
      <c r="B181" s="50"/>
      <c r="C181" s="55"/>
      <c r="D181" s="66"/>
      <c r="E181" s="55"/>
      <c r="F181" s="90"/>
      <c r="G181" s="90"/>
      <c r="H181" s="90"/>
      <c r="K181" s="147"/>
    </row>
    <row r="182" spans="2:11" ht="25" customHeight="1">
      <c r="B182" s="50"/>
      <c r="C182" s="55"/>
      <c r="D182" s="66"/>
      <c r="E182" s="55"/>
      <c r="F182" s="90"/>
      <c r="G182" s="90"/>
      <c r="H182" s="90"/>
      <c r="K182" s="147"/>
    </row>
    <row r="183" spans="2:11" ht="25" customHeight="1">
      <c r="B183" s="50"/>
      <c r="C183" s="55"/>
      <c r="D183" s="66"/>
      <c r="E183" s="55"/>
      <c r="F183" s="90"/>
      <c r="G183" s="90"/>
      <c r="H183" s="90"/>
      <c r="K183" s="147"/>
    </row>
    <row r="184" spans="2:11" ht="25" customHeight="1">
      <c r="B184" s="50"/>
      <c r="C184" s="55"/>
      <c r="D184" s="66"/>
      <c r="E184" s="55"/>
      <c r="F184" s="90"/>
      <c r="G184" s="90"/>
      <c r="H184" s="90"/>
      <c r="K184" s="147"/>
    </row>
    <row r="185" spans="2:11" ht="25" customHeight="1">
      <c r="B185" s="50"/>
      <c r="C185" s="55"/>
      <c r="D185" s="66"/>
      <c r="E185" s="55"/>
      <c r="F185" s="90"/>
      <c r="G185" s="90"/>
      <c r="H185" s="90"/>
      <c r="K185" s="147"/>
    </row>
    <row r="186" spans="2:11" ht="25" customHeight="1">
      <c r="B186" s="50"/>
      <c r="C186" s="55"/>
      <c r="D186" s="66"/>
      <c r="E186" s="55"/>
      <c r="F186" s="90"/>
      <c r="G186" s="90"/>
      <c r="H186" s="90"/>
      <c r="K186" s="147"/>
    </row>
    <row r="187" spans="2:11" ht="25" customHeight="1">
      <c r="B187" s="50"/>
      <c r="C187" s="55"/>
      <c r="D187" s="66"/>
      <c r="E187" s="55"/>
      <c r="F187" s="90"/>
      <c r="G187" s="90"/>
      <c r="H187" s="90"/>
      <c r="K187" s="147"/>
    </row>
    <row r="188" spans="2:11" ht="25" customHeight="1">
      <c r="B188" s="50"/>
      <c r="C188" s="55"/>
      <c r="D188" s="66"/>
      <c r="E188" s="55"/>
      <c r="F188" s="90"/>
      <c r="G188" s="90"/>
      <c r="H188" s="90"/>
      <c r="K188" s="147"/>
    </row>
    <row r="189" spans="2:11" ht="25" customHeight="1">
      <c r="B189" s="50"/>
      <c r="C189" s="55"/>
      <c r="D189" s="66"/>
      <c r="E189" s="55"/>
      <c r="F189" s="90"/>
      <c r="G189" s="90"/>
      <c r="H189" s="90"/>
      <c r="K189" s="147"/>
    </row>
    <row r="190" spans="2:11" ht="25" customHeight="1">
      <c r="B190" s="50"/>
      <c r="C190" s="55"/>
      <c r="D190" s="66"/>
      <c r="E190" s="55"/>
      <c r="F190" s="90"/>
      <c r="G190" s="90"/>
      <c r="H190" s="90"/>
      <c r="K190" s="147"/>
    </row>
    <row r="191" spans="2:11" ht="25" customHeight="1">
      <c r="B191" s="50"/>
      <c r="C191" s="55"/>
      <c r="D191" s="66"/>
      <c r="E191" s="55"/>
      <c r="F191" s="90"/>
      <c r="G191" s="90"/>
      <c r="H191" s="90"/>
      <c r="K191" s="147"/>
    </row>
    <row r="192" spans="2:11" s="72" customFormat="1" ht="25" customHeight="1">
      <c r="B192" s="50" t="str">
        <f>IF(K192="","","B"&amp;TEXT(ROUND(K192,3),"0.000"))</f>
        <v/>
      </c>
      <c r="C192" s="55"/>
      <c r="D192" s="87"/>
      <c r="E192" s="55"/>
      <c r="F192" s="90"/>
      <c r="G192" s="90"/>
      <c r="H192" s="90" t="str">
        <f t="shared" si="8"/>
        <v/>
      </c>
      <c r="I192" s="148"/>
      <c r="K192" s="147" t="str">
        <f>IF(E192="","",MAX($K$5:K157)+0.001)</f>
        <v/>
      </c>
    </row>
    <row r="193" spans="2:11" s="72" customFormat="1" ht="25" customHeight="1">
      <c r="B193" s="368" t="s">
        <v>62</v>
      </c>
      <c r="C193" s="368"/>
      <c r="D193" s="368"/>
      <c r="E193" s="368"/>
      <c r="F193" s="368"/>
      <c r="G193" s="368"/>
      <c r="H193" s="95">
        <f>SUM(H156:H192)</f>
        <v>0</v>
      </c>
      <c r="I193" s="149"/>
      <c r="K193" s="147" t="str">
        <f>IF(E193="","",MAX($K$5:K192)+0.001)</f>
        <v/>
      </c>
    </row>
    <row r="194" spans="2:11" ht="25" customHeight="1">
      <c r="B194" s="45" t="s">
        <v>226</v>
      </c>
      <c r="C194" s="45" t="s">
        <v>2</v>
      </c>
      <c r="D194" s="45" t="s">
        <v>3</v>
      </c>
      <c r="E194" s="46" t="s">
        <v>4</v>
      </c>
      <c r="F194" s="95" t="s">
        <v>5</v>
      </c>
      <c r="G194" s="47" t="s">
        <v>6</v>
      </c>
      <c r="H194" s="47" t="s">
        <v>7</v>
      </c>
      <c r="I194" s="49"/>
      <c r="K194" s="147"/>
    </row>
    <row r="195" spans="2:11" s="72" customFormat="1" ht="25" customHeight="1">
      <c r="B195" s="368" t="s">
        <v>64</v>
      </c>
      <c r="C195" s="368"/>
      <c r="D195" s="368"/>
      <c r="E195" s="368"/>
      <c r="F195" s="368"/>
      <c r="G195" s="368"/>
      <c r="H195" s="47">
        <f>H193</f>
        <v>0</v>
      </c>
      <c r="I195" s="150"/>
      <c r="K195" s="147" t="str">
        <f>IF(E195="","",MAX($K$5:K194)+0.001)</f>
        <v/>
      </c>
    </row>
    <row r="196" spans="2:11" s="72" customFormat="1" ht="25" customHeight="1">
      <c r="B196" s="55"/>
      <c r="C196" s="98"/>
      <c r="D196" s="113"/>
      <c r="E196" s="55"/>
      <c r="F196" s="90"/>
      <c r="G196" s="90"/>
      <c r="H196" s="90" t="str">
        <f t="shared" ref="H196:H217" si="10">IF($F196="-","Rate Only",IF($G196="","",ROUNDUP($F196*$G196,2)))</f>
        <v/>
      </c>
      <c r="I196" s="148"/>
      <c r="K196" s="147" t="str">
        <f>IF(E196="","",MAX($K$5:K195)+0.001)</f>
        <v/>
      </c>
    </row>
    <row r="197" spans="2:11" ht="75">
      <c r="B197" s="50" t="str">
        <f t="shared" ref="B197:B216" si="11">IF(K197="","","B"&amp;TEXT(ROUND(K197,3),"0.000"))</f>
        <v/>
      </c>
      <c r="C197" s="55"/>
      <c r="D197" s="66" t="s">
        <v>1180</v>
      </c>
      <c r="E197" s="55"/>
      <c r="F197" s="90"/>
      <c r="G197" s="90"/>
      <c r="H197" s="90" t="str">
        <f t="shared" si="10"/>
        <v/>
      </c>
      <c r="K197" s="147" t="str">
        <f>IF(E197="","",MAX($K$5:K196)+0.001)</f>
        <v/>
      </c>
    </row>
    <row r="198" spans="2:11" ht="25" customHeight="1">
      <c r="B198" s="50" t="str">
        <f t="shared" si="11"/>
        <v/>
      </c>
      <c r="C198" s="55"/>
      <c r="D198" s="87"/>
      <c r="E198" s="55"/>
      <c r="F198" s="90"/>
      <c r="G198" s="90"/>
      <c r="H198" s="90" t="str">
        <f t="shared" si="10"/>
        <v/>
      </c>
      <c r="K198" s="147" t="str">
        <f>IF(E198="","",MAX($K$5:K197)+0.001)</f>
        <v/>
      </c>
    </row>
    <row r="199" spans="2:11" ht="45">
      <c r="B199" s="50" t="str">
        <f t="shared" si="11"/>
        <v/>
      </c>
      <c r="C199" s="55"/>
      <c r="D199" s="87" t="s">
        <v>1181</v>
      </c>
      <c r="E199" s="55"/>
      <c r="F199" s="90"/>
      <c r="G199" s="90"/>
      <c r="H199" s="90" t="str">
        <f t="shared" si="10"/>
        <v/>
      </c>
      <c r="K199" s="147" t="str">
        <f>IF(E199="","",MAX($K$5:K198)+0.001)</f>
        <v/>
      </c>
    </row>
    <row r="200" spans="2:11" ht="30">
      <c r="B200" s="50" t="str">
        <f t="shared" si="11"/>
        <v>B18.031</v>
      </c>
      <c r="C200" s="55"/>
      <c r="D200" s="66" t="s">
        <v>1190</v>
      </c>
      <c r="E200" s="55" t="s">
        <v>200</v>
      </c>
      <c r="F200" s="90">
        <v>486</v>
      </c>
      <c r="G200" s="171"/>
      <c r="H200" s="90" t="str">
        <f t="shared" si="10"/>
        <v/>
      </c>
      <c r="I200" s="112"/>
      <c r="K200" s="147">
        <f>IF(E200="","",MAX($K$5:K199)+0.001)</f>
        <v>18.031000000000038</v>
      </c>
    </row>
    <row r="201" spans="2:11" ht="25" customHeight="1">
      <c r="B201" s="50" t="str">
        <f t="shared" si="11"/>
        <v/>
      </c>
      <c r="C201" s="55"/>
      <c r="D201" s="66"/>
      <c r="E201" s="55"/>
      <c r="F201" s="90"/>
      <c r="G201" s="90"/>
      <c r="H201" s="90" t="str">
        <f t="shared" si="10"/>
        <v/>
      </c>
      <c r="K201" s="147" t="str">
        <f>IF(E201="","",MAX($K$5:K200)+0.001)</f>
        <v/>
      </c>
    </row>
    <row r="202" spans="2:11" ht="25" customHeight="1">
      <c r="B202" s="50" t="str">
        <f t="shared" si="11"/>
        <v/>
      </c>
      <c r="C202" s="101" t="s">
        <v>253</v>
      </c>
      <c r="D202" s="136" t="s">
        <v>254</v>
      </c>
      <c r="E202" s="55"/>
      <c r="F202" s="90"/>
      <c r="G202" s="90"/>
      <c r="H202" s="90" t="str">
        <f t="shared" si="10"/>
        <v/>
      </c>
      <c r="K202" s="147" t="str">
        <f>IF(E202="","",MAX($K$5:K201)+0.001)</f>
        <v/>
      </c>
    </row>
    <row r="203" spans="2:11" ht="30">
      <c r="B203" s="50" t="str">
        <f t="shared" si="11"/>
        <v/>
      </c>
      <c r="C203" s="55"/>
      <c r="D203" s="136" t="s">
        <v>616</v>
      </c>
      <c r="E203" s="55"/>
      <c r="F203" s="90"/>
      <c r="G203" s="90"/>
      <c r="H203" s="90" t="str">
        <f t="shared" si="10"/>
        <v/>
      </c>
      <c r="K203" s="147" t="str">
        <f>IF(E203="","",MAX($K$5:K202)+0.001)</f>
        <v/>
      </c>
    </row>
    <row r="204" spans="2:11" ht="45">
      <c r="B204" s="50" t="str">
        <f t="shared" si="11"/>
        <v>B18.032</v>
      </c>
      <c r="C204" s="55"/>
      <c r="D204" s="137" t="s">
        <v>1186</v>
      </c>
      <c r="E204" s="55" t="s">
        <v>187</v>
      </c>
      <c r="F204" s="90">
        <v>25</v>
      </c>
      <c r="G204" s="171"/>
      <c r="H204" s="90" t="str">
        <f t="shared" si="10"/>
        <v/>
      </c>
      <c r="I204" s="112"/>
      <c r="K204" s="147">
        <f>IF(E204="","",MAX($K$5:K203)+0.001)</f>
        <v>18.032000000000039</v>
      </c>
    </row>
    <row r="205" spans="2:11" ht="25" customHeight="1">
      <c r="B205" s="50" t="str">
        <f t="shared" si="11"/>
        <v/>
      </c>
      <c r="C205" s="55"/>
      <c r="D205" s="66"/>
      <c r="E205" s="55"/>
      <c r="F205" s="90"/>
      <c r="G205" s="90"/>
      <c r="H205" s="90" t="str">
        <f t="shared" si="10"/>
        <v/>
      </c>
      <c r="K205" s="147" t="str">
        <f>IF(E205="","",MAX($K$5:K204)+0.001)</f>
        <v/>
      </c>
    </row>
    <row r="206" spans="2:11" ht="25" customHeight="1">
      <c r="B206" s="50" t="str">
        <f t="shared" si="11"/>
        <v/>
      </c>
      <c r="C206" s="98"/>
      <c r="D206" s="87" t="s">
        <v>1191</v>
      </c>
      <c r="E206" s="55"/>
      <c r="F206" s="90"/>
      <c r="G206" s="90"/>
      <c r="H206" s="90" t="str">
        <f t="shared" si="10"/>
        <v/>
      </c>
      <c r="K206" s="147" t="str">
        <f>IF(E206="","",MAX($K$5:K205)+0.001)</f>
        <v/>
      </c>
    </row>
    <row r="207" spans="2:11" ht="25" customHeight="1">
      <c r="B207" s="50" t="str">
        <f t="shared" si="11"/>
        <v/>
      </c>
      <c r="C207" s="55"/>
      <c r="D207" s="87"/>
      <c r="E207" s="55"/>
      <c r="F207" s="90"/>
      <c r="G207" s="90"/>
      <c r="H207" s="90" t="str">
        <f t="shared" si="10"/>
        <v/>
      </c>
      <c r="K207" s="147" t="str">
        <f>IF(E207="","",MAX($K$5:K206)+0.001)</f>
        <v/>
      </c>
    </row>
    <row r="208" spans="2:11" ht="25" customHeight="1">
      <c r="B208" s="50" t="str">
        <f t="shared" si="11"/>
        <v/>
      </c>
      <c r="C208" s="101" t="s">
        <v>1162</v>
      </c>
      <c r="D208" s="87" t="s">
        <v>1163</v>
      </c>
      <c r="E208" s="55"/>
      <c r="F208" s="90"/>
      <c r="G208" s="90"/>
      <c r="H208" s="90" t="str">
        <f t="shared" si="10"/>
        <v/>
      </c>
      <c r="K208" s="147" t="str">
        <f>IF(E208="","",MAX($K$5:K207)+0.001)</f>
        <v/>
      </c>
    </row>
    <row r="209" spans="2:11" ht="25" customHeight="1">
      <c r="B209" s="50" t="str">
        <f t="shared" si="11"/>
        <v/>
      </c>
      <c r="C209" s="55"/>
      <c r="D209" s="87"/>
      <c r="E209" s="55"/>
      <c r="F209" s="90"/>
      <c r="G209" s="90"/>
      <c r="H209" s="90" t="str">
        <f t="shared" si="10"/>
        <v/>
      </c>
      <c r="K209" s="147" t="str">
        <f>IF(E209="","",MAX($K$5:K208)+0.001)</f>
        <v/>
      </c>
    </row>
    <row r="210" spans="2:11" ht="60">
      <c r="B210" s="50" t="str">
        <f t="shared" si="11"/>
        <v/>
      </c>
      <c r="C210" s="55"/>
      <c r="D210" s="87" t="s">
        <v>1164</v>
      </c>
      <c r="E210" s="55"/>
      <c r="F210" s="90"/>
      <c r="G210" s="90"/>
      <c r="H210" s="90" t="str">
        <f t="shared" si="10"/>
        <v/>
      </c>
      <c r="K210" s="147" t="str">
        <f>IF(E210="","",MAX($K$5:K209)+0.001)</f>
        <v/>
      </c>
    </row>
    <row r="211" spans="2:11" ht="25" customHeight="1">
      <c r="B211" s="50" t="str">
        <f t="shared" si="11"/>
        <v>B18.033</v>
      </c>
      <c r="C211" s="55"/>
      <c r="D211" s="66" t="s">
        <v>1165</v>
      </c>
      <c r="E211" s="55" t="s">
        <v>187</v>
      </c>
      <c r="F211" s="90">
        <v>200</v>
      </c>
      <c r="G211" s="171"/>
      <c r="H211" s="90" t="str">
        <f t="shared" si="10"/>
        <v/>
      </c>
      <c r="I211" s="112"/>
      <c r="K211" s="147">
        <f>IF(E211="","",MAX($K$5:K210)+0.001)</f>
        <v>18.03300000000004</v>
      </c>
    </row>
    <row r="212" spans="2:11" ht="25" customHeight="1">
      <c r="B212" s="50" t="str">
        <f t="shared" si="11"/>
        <v>B18.034</v>
      </c>
      <c r="C212" s="55"/>
      <c r="D212" s="66" t="s">
        <v>1166</v>
      </c>
      <c r="E212" s="55" t="s">
        <v>187</v>
      </c>
      <c r="F212" s="90">
        <v>216</v>
      </c>
      <c r="G212" s="171"/>
      <c r="H212" s="90" t="str">
        <f t="shared" si="10"/>
        <v/>
      </c>
      <c r="I212" s="112"/>
      <c r="K212" s="147">
        <f>IF(E212="","",MAX($K$5:K211)+0.001)</f>
        <v>18.034000000000042</v>
      </c>
    </row>
    <row r="213" spans="2:11" ht="25" customHeight="1">
      <c r="B213" s="50" t="str">
        <f t="shared" si="11"/>
        <v>B18.035</v>
      </c>
      <c r="C213" s="55"/>
      <c r="D213" s="66" t="s">
        <v>439</v>
      </c>
      <c r="E213" s="55" t="s">
        <v>187</v>
      </c>
      <c r="F213" s="90">
        <v>10</v>
      </c>
      <c r="G213" s="171"/>
      <c r="H213" s="90" t="str">
        <f t="shared" si="10"/>
        <v/>
      </c>
      <c r="I213" s="112"/>
      <c r="K213" s="147">
        <f>IF(E213="","",MAX($K$5:K212)+0.001)</f>
        <v>18.035000000000043</v>
      </c>
    </row>
    <row r="214" spans="2:11" ht="25" customHeight="1">
      <c r="B214" s="50" t="str">
        <f t="shared" si="11"/>
        <v/>
      </c>
      <c r="C214" s="55"/>
      <c r="D214" s="66"/>
      <c r="E214" s="55"/>
      <c r="F214" s="90"/>
      <c r="G214" s="90"/>
      <c r="H214" s="90" t="str">
        <f t="shared" si="10"/>
        <v/>
      </c>
      <c r="K214" s="147" t="str">
        <f>IF(E214="","",MAX($K$5:K213)+0.001)</f>
        <v/>
      </c>
    </row>
    <row r="215" spans="2:11" ht="30">
      <c r="B215" s="50" t="str">
        <f t="shared" si="11"/>
        <v/>
      </c>
      <c r="C215" s="55"/>
      <c r="D215" s="87" t="s">
        <v>1167</v>
      </c>
      <c r="E215" s="55"/>
      <c r="F215" s="90"/>
      <c r="G215" s="90"/>
      <c r="H215" s="90" t="str">
        <f t="shared" si="10"/>
        <v/>
      </c>
      <c r="K215" s="147" t="str">
        <f>IF(E215="","",MAX($K$5:K214)+0.001)</f>
        <v/>
      </c>
    </row>
    <row r="216" spans="2:11" ht="45">
      <c r="B216" s="50" t="str">
        <f t="shared" si="11"/>
        <v>B18.036</v>
      </c>
      <c r="C216" s="55"/>
      <c r="D216" s="66" t="s">
        <v>1168</v>
      </c>
      <c r="E216" s="55" t="s">
        <v>200</v>
      </c>
      <c r="F216" s="90">
        <v>326</v>
      </c>
      <c r="G216" s="171"/>
      <c r="H216" s="90" t="str">
        <f t="shared" si="10"/>
        <v/>
      </c>
      <c r="I216" s="112"/>
      <c r="K216" s="147">
        <f>IF(E216="","",MAX($K$5:K215)+0.001)</f>
        <v>18.036000000000044</v>
      </c>
    </row>
    <row r="217" spans="2:11" ht="25" customHeight="1">
      <c r="B217" s="50"/>
      <c r="C217" s="55"/>
      <c r="D217" s="66"/>
      <c r="E217" s="55"/>
      <c r="F217" s="90"/>
      <c r="G217" s="90"/>
      <c r="H217" s="90" t="str">
        <f t="shared" si="10"/>
        <v/>
      </c>
      <c r="I217" s="112"/>
      <c r="K217" s="147"/>
    </row>
    <row r="218" spans="2:11" ht="25" customHeight="1">
      <c r="B218" s="50"/>
      <c r="C218" s="55"/>
      <c r="D218" s="66"/>
      <c r="E218" s="55"/>
      <c r="F218" s="90"/>
      <c r="G218" s="90"/>
      <c r="H218" s="90"/>
      <c r="I218" s="112"/>
      <c r="K218" s="147"/>
    </row>
    <row r="219" spans="2:11" ht="25" customHeight="1">
      <c r="B219" s="50"/>
      <c r="C219" s="55"/>
      <c r="D219" s="66"/>
      <c r="E219" s="55"/>
      <c r="F219" s="90"/>
      <c r="G219" s="90"/>
      <c r="H219" s="90"/>
      <c r="I219" s="112"/>
      <c r="K219" s="147"/>
    </row>
    <row r="220" spans="2:11" ht="25" customHeight="1">
      <c r="B220" s="50"/>
      <c r="C220" s="55"/>
      <c r="D220" s="66"/>
      <c r="E220" s="55"/>
      <c r="F220" s="90"/>
      <c r="G220" s="90"/>
      <c r="H220" s="90"/>
      <c r="I220" s="112"/>
      <c r="K220" s="147"/>
    </row>
    <row r="221" spans="2:11" ht="25" customHeight="1">
      <c r="B221" s="50"/>
      <c r="C221" s="55"/>
      <c r="D221" s="66"/>
      <c r="E221" s="55"/>
      <c r="F221" s="90"/>
      <c r="G221" s="90"/>
      <c r="H221" s="90"/>
      <c r="I221" s="112"/>
      <c r="K221" s="147"/>
    </row>
    <row r="222" spans="2:11" ht="25" customHeight="1">
      <c r="B222" s="50"/>
      <c r="C222" s="55"/>
      <c r="D222" s="66"/>
      <c r="E222" s="55"/>
      <c r="F222" s="90"/>
      <c r="G222" s="90"/>
      <c r="H222" s="90"/>
      <c r="I222" s="112"/>
      <c r="K222" s="147"/>
    </row>
    <row r="223" spans="2:11" ht="25" customHeight="1">
      <c r="B223" s="50"/>
      <c r="C223" s="55"/>
      <c r="D223" s="66"/>
      <c r="E223" s="55"/>
      <c r="F223" s="90"/>
      <c r="G223" s="90"/>
      <c r="H223" s="90"/>
      <c r="I223" s="112"/>
      <c r="K223" s="147"/>
    </row>
    <row r="224" spans="2:11" ht="25" customHeight="1">
      <c r="B224" s="50"/>
      <c r="C224" s="55"/>
      <c r="D224" s="66"/>
      <c r="E224" s="55"/>
      <c r="F224" s="90"/>
      <c r="G224" s="90"/>
      <c r="H224" s="90"/>
      <c r="I224" s="112"/>
      <c r="K224" s="147"/>
    </row>
    <row r="225" spans="2:11" ht="25" customHeight="1">
      <c r="B225" s="50"/>
      <c r="C225" s="55"/>
      <c r="D225" s="66"/>
      <c r="E225" s="55"/>
      <c r="F225" s="90"/>
      <c r="G225" s="90"/>
      <c r="H225" s="90"/>
      <c r="I225" s="112"/>
      <c r="K225" s="147"/>
    </row>
    <row r="226" spans="2:11" ht="25" customHeight="1">
      <c r="B226" s="50"/>
      <c r="C226" s="55"/>
      <c r="D226" s="66"/>
      <c r="E226" s="55"/>
      <c r="F226" s="90"/>
      <c r="G226" s="90"/>
      <c r="H226" s="90"/>
      <c r="I226" s="112"/>
      <c r="K226" s="147"/>
    </row>
    <row r="227" spans="2:11" ht="25" customHeight="1">
      <c r="B227" s="50"/>
      <c r="C227" s="55"/>
      <c r="D227" s="66"/>
      <c r="E227" s="55"/>
      <c r="F227" s="90"/>
      <c r="G227" s="90"/>
      <c r="H227" s="90"/>
      <c r="I227" s="112"/>
      <c r="K227" s="147"/>
    </row>
    <row r="228" spans="2:11" ht="25" customHeight="1">
      <c r="B228" s="50"/>
      <c r="C228" s="55"/>
      <c r="D228" s="66"/>
      <c r="E228" s="55"/>
      <c r="F228" s="90"/>
      <c r="G228" s="90"/>
      <c r="H228" s="90"/>
      <c r="I228" s="112"/>
      <c r="K228" s="147"/>
    </row>
    <row r="229" spans="2:11" ht="25" customHeight="1">
      <c r="B229" s="50"/>
      <c r="C229" s="55"/>
      <c r="D229" s="66"/>
      <c r="E229" s="55"/>
      <c r="F229" s="90"/>
      <c r="G229" s="90"/>
      <c r="H229" s="90"/>
      <c r="I229" s="112"/>
      <c r="K229" s="147"/>
    </row>
    <row r="230" spans="2:11" ht="25" customHeight="1">
      <c r="B230" s="50"/>
      <c r="C230" s="55"/>
      <c r="D230" s="66"/>
      <c r="E230" s="55"/>
      <c r="F230" s="90"/>
      <c r="G230" s="90"/>
      <c r="H230" s="90"/>
      <c r="I230" s="112"/>
      <c r="K230" s="147"/>
    </row>
    <row r="231" spans="2:11" s="72" customFormat="1" ht="25" customHeight="1">
      <c r="B231" s="368" t="s">
        <v>62</v>
      </c>
      <c r="C231" s="368"/>
      <c r="D231" s="368"/>
      <c r="E231" s="368"/>
      <c r="F231" s="368"/>
      <c r="G231" s="368"/>
      <c r="H231" s="95">
        <f>SUM(H195:H230)</f>
        <v>0</v>
      </c>
      <c r="I231" s="149"/>
      <c r="K231" s="147" t="str">
        <f>IF(E231="","",MAX($K$5:K230)+0.001)</f>
        <v/>
      </c>
    </row>
    <row r="232" spans="2:11" ht="25" customHeight="1">
      <c r="B232" s="45" t="s">
        <v>226</v>
      </c>
      <c r="C232" s="45" t="s">
        <v>2</v>
      </c>
      <c r="D232" s="45" t="s">
        <v>3</v>
      </c>
      <c r="E232" s="46" t="s">
        <v>4</v>
      </c>
      <c r="F232" s="95" t="s">
        <v>5</v>
      </c>
      <c r="G232" s="47" t="s">
        <v>6</v>
      </c>
      <c r="H232" s="47" t="s">
        <v>7</v>
      </c>
      <c r="I232" s="49"/>
      <c r="K232" s="147"/>
    </row>
    <row r="233" spans="2:11" s="72" customFormat="1" ht="25" customHeight="1">
      <c r="B233" s="368" t="s">
        <v>64</v>
      </c>
      <c r="C233" s="368"/>
      <c r="D233" s="368"/>
      <c r="E233" s="368"/>
      <c r="F233" s="368"/>
      <c r="G233" s="368"/>
      <c r="H233" s="47">
        <f>H231</f>
        <v>0</v>
      </c>
      <c r="I233" s="150"/>
      <c r="K233" s="147" t="str">
        <f>IF(E233="","",MAX($K$5:K232)+0.001)</f>
        <v/>
      </c>
    </row>
    <row r="234" spans="2:11" s="72" customFormat="1" ht="25" customHeight="1">
      <c r="B234" s="55"/>
      <c r="C234" s="98"/>
      <c r="D234" s="113"/>
      <c r="E234" s="55"/>
      <c r="F234" s="90"/>
      <c r="G234" s="90"/>
      <c r="H234" s="90" t="str">
        <f t="shared" ref="H234:H255" si="12">IF($F234="-","Rate Only",IF($G234="","",ROUNDUP($F234*$G234,2)))</f>
        <v/>
      </c>
      <c r="I234" s="148"/>
      <c r="K234" s="147" t="str">
        <f>IF(E234="","",MAX($K$5:K233)+0.001)</f>
        <v/>
      </c>
    </row>
    <row r="235" spans="2:11" ht="45">
      <c r="B235" s="50" t="str">
        <f t="shared" ref="B235:B255" si="13">IF(K235="","","B"&amp;TEXT(ROUND(K235,3),"0.000"))</f>
        <v>B18.037</v>
      </c>
      <c r="C235" s="55"/>
      <c r="D235" s="66" t="s">
        <v>1192</v>
      </c>
      <c r="E235" s="55" t="s">
        <v>200</v>
      </c>
      <c r="F235" s="90">
        <v>13</v>
      </c>
      <c r="G235" s="171"/>
      <c r="H235" s="90" t="str">
        <f t="shared" si="12"/>
        <v/>
      </c>
      <c r="I235" s="112"/>
      <c r="K235" s="147">
        <f>IF(E235="","",MAX($K$5:K216)+0.001)</f>
        <v>18.037000000000045</v>
      </c>
    </row>
    <row r="236" spans="2:11" ht="45">
      <c r="B236" s="50" t="str">
        <f t="shared" si="13"/>
        <v>B18.038</v>
      </c>
      <c r="C236" s="55"/>
      <c r="D236" s="66" t="s">
        <v>1169</v>
      </c>
      <c r="E236" s="55" t="s">
        <v>200</v>
      </c>
      <c r="F236" s="90">
        <v>490</v>
      </c>
      <c r="G236" s="171"/>
      <c r="H236" s="90" t="str">
        <f t="shared" si="12"/>
        <v/>
      </c>
      <c r="I236" s="112"/>
      <c r="K236" s="147">
        <f>IF(E236="","",MAX($K$5:K235)+0.001)</f>
        <v>18.038000000000046</v>
      </c>
    </row>
    <row r="237" spans="2:11" ht="25" customHeight="1">
      <c r="B237" s="50" t="str">
        <f t="shared" si="13"/>
        <v/>
      </c>
      <c r="C237" s="55"/>
      <c r="D237" s="66"/>
      <c r="E237" s="55"/>
      <c r="F237" s="90"/>
      <c r="G237" s="90"/>
      <c r="H237" s="90" t="str">
        <f t="shared" si="12"/>
        <v/>
      </c>
      <c r="K237" s="147" t="str">
        <f>IF(E237="","",MAX($K$5:K236)+0.001)</f>
        <v/>
      </c>
    </row>
    <row r="238" spans="2:11" ht="30">
      <c r="B238" s="50" t="str">
        <f t="shared" si="13"/>
        <v/>
      </c>
      <c r="C238" s="55"/>
      <c r="D238" s="87" t="s">
        <v>1170</v>
      </c>
      <c r="E238" s="55"/>
      <c r="F238" s="90"/>
      <c r="G238" s="90"/>
      <c r="H238" s="90" t="str">
        <f t="shared" si="12"/>
        <v/>
      </c>
      <c r="K238" s="147" t="str">
        <f>IF(E238="","",MAX($K$5:K237)+0.001)</f>
        <v/>
      </c>
    </row>
    <row r="239" spans="2:11" ht="45">
      <c r="B239" s="50" t="str">
        <f t="shared" si="13"/>
        <v/>
      </c>
      <c r="C239" s="55"/>
      <c r="D239" s="66" t="s">
        <v>1171</v>
      </c>
      <c r="E239" s="55"/>
      <c r="F239" s="90"/>
      <c r="G239" s="90"/>
      <c r="H239" s="90" t="str">
        <f t="shared" si="12"/>
        <v/>
      </c>
      <c r="K239" s="147" t="str">
        <f>IF(E239="","",MAX($K$5:K238)+0.001)</f>
        <v/>
      </c>
    </row>
    <row r="240" spans="2:11" ht="25" customHeight="1">
      <c r="B240" s="50" t="str">
        <f t="shared" si="13"/>
        <v>B18.039</v>
      </c>
      <c r="C240" s="55"/>
      <c r="D240" s="66" t="s">
        <v>1172</v>
      </c>
      <c r="E240" s="55" t="s">
        <v>200</v>
      </c>
      <c r="F240" s="90">
        <v>154</v>
      </c>
      <c r="G240" s="171"/>
      <c r="H240" s="90" t="str">
        <f t="shared" si="12"/>
        <v/>
      </c>
      <c r="I240" s="112"/>
      <c r="K240" s="147">
        <f>IF(E240="","",MAX($K$5:K239)+0.001)</f>
        <v>18.039000000000048</v>
      </c>
    </row>
    <row r="241" spans="2:11" ht="25" customHeight="1">
      <c r="B241" s="50" t="str">
        <f t="shared" si="13"/>
        <v>B18.040</v>
      </c>
      <c r="C241" s="55"/>
      <c r="D241" s="66" t="s">
        <v>1193</v>
      </c>
      <c r="E241" s="55" t="s">
        <v>200</v>
      </c>
      <c r="F241" s="90">
        <v>32</v>
      </c>
      <c r="G241" s="171"/>
      <c r="H241" s="90" t="str">
        <f t="shared" si="12"/>
        <v/>
      </c>
      <c r="I241" s="112"/>
      <c r="K241" s="147">
        <f>IF(E241="","",MAX($K$5:K240)+0.001)</f>
        <v>18.040000000000049</v>
      </c>
    </row>
    <row r="242" spans="2:11" ht="25" customHeight="1">
      <c r="B242" s="50" t="str">
        <f t="shared" si="13"/>
        <v>B18.041</v>
      </c>
      <c r="C242" s="55"/>
      <c r="D242" s="66" t="s">
        <v>1173</v>
      </c>
      <c r="E242" s="55" t="s">
        <v>200</v>
      </c>
      <c r="F242" s="90">
        <v>17</v>
      </c>
      <c r="G242" s="171"/>
      <c r="H242" s="90" t="str">
        <f t="shared" si="12"/>
        <v/>
      </c>
      <c r="I242" s="112"/>
      <c r="K242" s="147">
        <f>IF(E242="","",MAX($K$5:K241)+0.001)</f>
        <v>18.04100000000005</v>
      </c>
    </row>
    <row r="243" spans="2:11" ht="25" customHeight="1">
      <c r="B243" s="50" t="str">
        <f t="shared" si="13"/>
        <v/>
      </c>
      <c r="C243" s="55"/>
      <c r="D243" s="66"/>
      <c r="E243" s="55"/>
      <c r="F243" s="90"/>
      <c r="G243" s="90"/>
      <c r="H243" s="90" t="str">
        <f t="shared" si="12"/>
        <v/>
      </c>
      <c r="K243" s="147" t="str">
        <f>IF(E243="","",MAX($K$5:K242)+0.001)</f>
        <v/>
      </c>
    </row>
    <row r="244" spans="2:11" ht="45">
      <c r="B244" s="50" t="str">
        <f t="shared" si="13"/>
        <v/>
      </c>
      <c r="C244" s="55"/>
      <c r="D244" s="66" t="s">
        <v>1174</v>
      </c>
      <c r="E244" s="55"/>
      <c r="F244" s="90"/>
      <c r="G244" s="90"/>
      <c r="H244" s="90" t="str">
        <f t="shared" si="12"/>
        <v/>
      </c>
      <c r="K244" s="147" t="str">
        <f>IF(E244="","",MAX($K$5:K243)+0.001)</f>
        <v/>
      </c>
    </row>
    <row r="245" spans="2:11" ht="25" customHeight="1">
      <c r="B245" s="50" t="str">
        <f t="shared" si="13"/>
        <v>B18.042</v>
      </c>
      <c r="C245" s="55"/>
      <c r="D245" s="66" t="s">
        <v>1165</v>
      </c>
      <c r="E245" s="55" t="s">
        <v>200</v>
      </c>
      <c r="F245" s="90">
        <v>44</v>
      </c>
      <c r="G245" s="171"/>
      <c r="H245" s="90" t="str">
        <f t="shared" si="12"/>
        <v/>
      </c>
      <c r="I245" s="112"/>
      <c r="K245" s="147">
        <f>IF(E245="","",MAX($K$5:K244)+0.001)</f>
        <v>18.042000000000051</v>
      </c>
    </row>
    <row r="246" spans="2:11" ht="25" customHeight="1">
      <c r="B246" s="50" t="str">
        <f t="shared" si="13"/>
        <v>B18.043</v>
      </c>
      <c r="C246" s="55"/>
      <c r="D246" s="66" t="s">
        <v>1194</v>
      </c>
      <c r="E246" s="55" t="s">
        <v>200</v>
      </c>
      <c r="F246" s="90">
        <v>38</v>
      </c>
      <c r="G246" s="171"/>
      <c r="H246" s="90" t="str">
        <f t="shared" si="12"/>
        <v/>
      </c>
      <c r="I246" s="112"/>
      <c r="K246" s="147">
        <f>IF(E246="","",MAX($K$5:K245)+0.001)</f>
        <v>18.043000000000053</v>
      </c>
    </row>
    <row r="247" spans="2:11" ht="25" customHeight="1">
      <c r="B247" s="50" t="str">
        <f t="shared" si="13"/>
        <v/>
      </c>
      <c r="C247" s="55"/>
      <c r="D247" s="66"/>
      <c r="E247" s="55"/>
      <c r="F247" s="90"/>
      <c r="G247" s="90"/>
      <c r="H247" s="90" t="str">
        <f t="shared" si="12"/>
        <v/>
      </c>
      <c r="K247" s="147" t="str">
        <f>IF(E247="","",MAX($K$5:K246)+0.001)</f>
        <v/>
      </c>
    </row>
    <row r="248" spans="2:11" ht="25" customHeight="1">
      <c r="B248" s="50" t="str">
        <f t="shared" si="13"/>
        <v/>
      </c>
      <c r="C248" s="55"/>
      <c r="D248" s="87" t="s">
        <v>1176</v>
      </c>
      <c r="E248" s="55"/>
      <c r="F248" s="90"/>
      <c r="G248" s="90"/>
      <c r="H248" s="90" t="str">
        <f t="shared" si="12"/>
        <v/>
      </c>
      <c r="K248" s="147" t="str">
        <f>IF(E248="","",MAX($K$5:K247)+0.001)</f>
        <v/>
      </c>
    </row>
    <row r="249" spans="2:11" ht="25" customHeight="1">
      <c r="B249" s="50" t="str">
        <f t="shared" si="13"/>
        <v/>
      </c>
      <c r="C249" s="55"/>
      <c r="D249" s="66" t="s">
        <v>1177</v>
      </c>
      <c r="E249" s="55"/>
      <c r="F249" s="90"/>
      <c r="G249" s="90"/>
      <c r="H249" s="90" t="str">
        <f t="shared" si="12"/>
        <v/>
      </c>
      <c r="K249" s="147" t="str">
        <f>IF(E249="","",MAX($K$5:K248)+0.001)</f>
        <v/>
      </c>
    </row>
    <row r="250" spans="2:11" ht="30">
      <c r="B250" s="50" t="str">
        <f t="shared" si="13"/>
        <v/>
      </c>
      <c r="C250" s="55"/>
      <c r="D250" s="66" t="s">
        <v>1178</v>
      </c>
      <c r="E250" s="55"/>
      <c r="F250" s="90"/>
      <c r="G250" s="90"/>
      <c r="H250" s="90" t="str">
        <f t="shared" si="12"/>
        <v/>
      </c>
      <c r="K250" s="147" t="str">
        <f>IF(E250="","",MAX($K$5:K249)+0.001)</f>
        <v/>
      </c>
    </row>
    <row r="251" spans="2:11" ht="30">
      <c r="B251" s="50" t="str">
        <f t="shared" si="13"/>
        <v/>
      </c>
      <c r="C251" s="55"/>
      <c r="D251" s="66" t="s">
        <v>1179</v>
      </c>
      <c r="E251" s="55"/>
      <c r="F251" s="90"/>
      <c r="G251" s="90"/>
      <c r="H251" s="90" t="str">
        <f t="shared" si="12"/>
        <v/>
      </c>
      <c r="K251" s="147" t="str">
        <f>IF(E251="","",MAX($K$5:K250)+0.001)</f>
        <v/>
      </c>
    </row>
    <row r="252" spans="2:11" ht="75">
      <c r="B252" s="50" t="str">
        <f t="shared" si="13"/>
        <v/>
      </c>
      <c r="C252" s="55"/>
      <c r="D252" s="66" t="s">
        <v>1180</v>
      </c>
      <c r="E252" s="55"/>
      <c r="F252" s="90"/>
      <c r="G252" s="90"/>
      <c r="H252" s="90" t="str">
        <f t="shared" si="12"/>
        <v/>
      </c>
      <c r="K252" s="147" t="str">
        <f>IF(E252="","",MAX($K$5:K251)+0.001)</f>
        <v/>
      </c>
    </row>
    <row r="253" spans="2:11" ht="25" customHeight="1">
      <c r="B253" s="50" t="str">
        <f t="shared" si="13"/>
        <v/>
      </c>
      <c r="C253" s="55"/>
      <c r="D253" s="87"/>
      <c r="E253" s="55"/>
      <c r="F253" s="90"/>
      <c r="G253" s="90"/>
      <c r="H253" s="90" t="str">
        <f t="shared" si="12"/>
        <v/>
      </c>
      <c r="K253" s="147" t="str">
        <f>IF(E253="","",MAX($K$5:K252)+0.001)</f>
        <v/>
      </c>
    </row>
    <row r="254" spans="2:11" ht="45">
      <c r="B254" s="50" t="str">
        <f t="shared" si="13"/>
        <v/>
      </c>
      <c r="C254" s="55"/>
      <c r="D254" s="87" t="s">
        <v>1181</v>
      </c>
      <c r="E254" s="55"/>
      <c r="F254" s="90"/>
      <c r="G254" s="90"/>
      <c r="H254" s="90" t="str">
        <f t="shared" si="12"/>
        <v/>
      </c>
      <c r="K254" s="147" t="str">
        <f>IF(E254="","",MAX($K$5:K253)+0.001)</f>
        <v/>
      </c>
    </row>
    <row r="255" spans="2:11" ht="30">
      <c r="B255" s="50" t="str">
        <f t="shared" si="13"/>
        <v>B18.044</v>
      </c>
      <c r="C255" s="55"/>
      <c r="D255" s="66" t="s">
        <v>1182</v>
      </c>
      <c r="E255" s="55" t="s">
        <v>200</v>
      </c>
      <c r="F255" s="90">
        <v>286</v>
      </c>
      <c r="G255" s="171"/>
      <c r="H255" s="90" t="str">
        <f t="shared" si="12"/>
        <v/>
      </c>
      <c r="I255" s="112"/>
      <c r="K255" s="147">
        <f>IF(E255="","",MAX($K$5:K254)+0.001)</f>
        <v>18.044000000000054</v>
      </c>
    </row>
    <row r="256" spans="2:11" ht="25" customHeight="1">
      <c r="B256" s="50"/>
      <c r="C256" s="55"/>
      <c r="D256" s="66"/>
      <c r="E256" s="55"/>
      <c r="F256" s="90"/>
      <c r="G256" s="171"/>
      <c r="H256" s="90"/>
      <c r="I256" s="112"/>
      <c r="K256" s="147"/>
    </row>
    <row r="257" spans="2:11" ht="25" customHeight="1">
      <c r="B257" s="50"/>
      <c r="C257" s="55"/>
      <c r="D257" s="66"/>
      <c r="E257" s="55"/>
      <c r="F257" s="90"/>
      <c r="G257" s="171"/>
      <c r="H257" s="90"/>
      <c r="I257" s="112"/>
      <c r="K257" s="147"/>
    </row>
    <row r="258" spans="2:11" ht="25" customHeight="1">
      <c r="B258" s="50"/>
      <c r="C258" s="55"/>
      <c r="D258" s="66"/>
      <c r="E258" s="55"/>
      <c r="F258" s="90"/>
      <c r="G258" s="171"/>
      <c r="H258" s="90"/>
      <c r="I258" s="112"/>
      <c r="K258" s="147"/>
    </row>
    <row r="259" spans="2:11" ht="25" customHeight="1">
      <c r="B259" s="50"/>
      <c r="C259" s="55"/>
      <c r="D259" s="66"/>
      <c r="E259" s="55"/>
      <c r="F259" s="90"/>
      <c r="G259" s="171"/>
      <c r="H259" s="90"/>
      <c r="I259" s="112"/>
      <c r="K259" s="147"/>
    </row>
    <row r="260" spans="2:11" ht="25" customHeight="1">
      <c r="B260" s="50"/>
      <c r="C260" s="55"/>
      <c r="D260" s="66"/>
      <c r="E260" s="55"/>
      <c r="F260" s="90"/>
      <c r="G260" s="171"/>
      <c r="H260" s="90"/>
      <c r="I260" s="112"/>
      <c r="K260" s="147"/>
    </row>
    <row r="261" spans="2:11" ht="25" customHeight="1">
      <c r="B261" s="50"/>
      <c r="C261" s="55"/>
      <c r="D261" s="66"/>
      <c r="E261" s="55"/>
      <c r="F261" s="90"/>
      <c r="G261" s="171"/>
      <c r="H261" s="90"/>
      <c r="I261" s="112"/>
      <c r="K261" s="147"/>
    </row>
    <row r="262" spans="2:11" ht="25" customHeight="1">
      <c r="B262" s="50"/>
      <c r="C262" s="55"/>
      <c r="D262" s="66"/>
      <c r="E262" s="55"/>
      <c r="F262" s="90"/>
      <c r="G262" s="171"/>
      <c r="H262" s="90"/>
      <c r="I262" s="112"/>
      <c r="K262" s="147"/>
    </row>
    <row r="263" spans="2:11" ht="25" customHeight="1">
      <c r="B263" s="50"/>
      <c r="C263" s="55"/>
      <c r="D263" s="66"/>
      <c r="E263" s="55"/>
      <c r="F263" s="90"/>
      <c r="G263" s="171"/>
      <c r="H263" s="90"/>
      <c r="I263" s="112"/>
      <c r="K263" s="147"/>
    </row>
    <row r="264" spans="2:11" ht="25" customHeight="1">
      <c r="B264" s="50"/>
      <c r="C264" s="55"/>
      <c r="D264" s="66"/>
      <c r="E264" s="55"/>
      <c r="F264" s="90"/>
      <c r="G264" s="171"/>
      <c r="H264" s="90"/>
      <c r="I264" s="112"/>
      <c r="K264" s="147"/>
    </row>
    <row r="265" spans="2:11" ht="25" customHeight="1">
      <c r="B265" s="50"/>
      <c r="C265" s="55"/>
      <c r="D265" s="66"/>
      <c r="E265" s="55"/>
      <c r="F265" s="90"/>
      <c r="G265" s="171"/>
      <c r="H265" s="90"/>
      <c r="I265" s="112"/>
      <c r="K265" s="147"/>
    </row>
    <row r="266" spans="2:11" ht="25" customHeight="1">
      <c r="B266" s="50"/>
      <c r="C266" s="55"/>
      <c r="D266" s="66"/>
      <c r="E266" s="55"/>
      <c r="F266" s="90"/>
      <c r="G266" s="171"/>
      <c r="H266" s="90"/>
      <c r="I266" s="112"/>
      <c r="K266" s="147"/>
    </row>
    <row r="267" spans="2:11" ht="25" customHeight="1">
      <c r="B267" s="50"/>
      <c r="C267" s="55"/>
      <c r="D267" s="66"/>
      <c r="E267" s="55"/>
      <c r="F267" s="90"/>
      <c r="G267" s="171"/>
      <c r="H267" s="90"/>
      <c r="I267" s="112"/>
      <c r="K267" s="147"/>
    </row>
    <row r="268" spans="2:11" s="72" customFormat="1" ht="25" customHeight="1">
      <c r="B268" s="368" t="s">
        <v>62</v>
      </c>
      <c r="C268" s="368"/>
      <c r="D268" s="368"/>
      <c r="E268" s="368"/>
      <c r="F268" s="368"/>
      <c r="G268" s="368"/>
      <c r="H268" s="95">
        <f>SUM(H233:H267)</f>
        <v>0</v>
      </c>
      <c r="I268" s="149"/>
      <c r="K268" s="147" t="str">
        <f>IF(E268="","",MAX($K$5:K255)+0.001)</f>
        <v/>
      </c>
    </row>
    <row r="269" spans="2:11" ht="25" customHeight="1">
      <c r="B269" s="45" t="s">
        <v>226</v>
      </c>
      <c r="C269" s="45" t="s">
        <v>2</v>
      </c>
      <c r="D269" s="45" t="s">
        <v>3</v>
      </c>
      <c r="E269" s="46" t="s">
        <v>4</v>
      </c>
      <c r="F269" s="95" t="s">
        <v>5</v>
      </c>
      <c r="G269" s="47" t="s">
        <v>6</v>
      </c>
      <c r="H269" s="47" t="s">
        <v>7</v>
      </c>
      <c r="I269" s="49"/>
      <c r="K269" s="147"/>
    </row>
    <row r="270" spans="2:11" s="72" customFormat="1" ht="25" customHeight="1">
      <c r="B270" s="368" t="s">
        <v>64</v>
      </c>
      <c r="C270" s="368"/>
      <c r="D270" s="368"/>
      <c r="E270" s="368"/>
      <c r="F270" s="368"/>
      <c r="G270" s="368"/>
      <c r="H270" s="47">
        <f>H268</f>
        <v>0</v>
      </c>
      <c r="I270" s="150"/>
      <c r="K270" s="147" t="str">
        <f>IF(E270="","",MAX($K$5:K269)+0.001)</f>
        <v/>
      </c>
    </row>
    <row r="271" spans="2:11" s="72" customFormat="1" ht="25" customHeight="1">
      <c r="B271" s="55"/>
      <c r="C271" s="98"/>
      <c r="D271" s="113"/>
      <c r="E271" s="55"/>
      <c r="F271" s="90"/>
      <c r="G271" s="90"/>
      <c r="H271" s="90" t="str">
        <f t="shared" ref="H271:H294" si="14">IF($F271="-","Rate Only",IF($G271="","",ROUNDUP($F271*$G271,2)))</f>
        <v/>
      </c>
      <c r="I271" s="148"/>
      <c r="K271" s="147" t="str">
        <f>IF(E271="","",MAX($K$5:K270)+0.001)</f>
        <v/>
      </c>
    </row>
    <row r="272" spans="2:11" ht="30">
      <c r="B272" s="50" t="str">
        <f t="shared" ref="B272:B286" si="15">IF(K272="","","B"&amp;TEXT(ROUND(K272,3),"0.000"))</f>
        <v>B18.045</v>
      </c>
      <c r="C272" s="55"/>
      <c r="D272" s="66" t="s">
        <v>1183</v>
      </c>
      <c r="E272" s="55" t="s">
        <v>200</v>
      </c>
      <c r="F272" s="90">
        <v>509</v>
      </c>
      <c r="G272" s="171"/>
      <c r="H272" s="90" t="str">
        <f t="shared" si="14"/>
        <v/>
      </c>
      <c r="I272" s="112"/>
      <c r="K272" s="147">
        <f>IF(E272="","",MAX($K$5:K255)+0.001)</f>
        <v>18.045000000000055</v>
      </c>
    </row>
    <row r="273" spans="2:11" ht="25" customHeight="1">
      <c r="B273" s="50" t="str">
        <f t="shared" si="15"/>
        <v/>
      </c>
      <c r="C273" s="55"/>
      <c r="D273" s="66"/>
      <c r="E273" s="55"/>
      <c r="F273" s="90"/>
      <c r="G273" s="90"/>
      <c r="H273" s="90" t="str">
        <f t="shared" si="14"/>
        <v/>
      </c>
      <c r="K273" s="147" t="str">
        <f>IF(E273="","",MAX($K$5:K272)+0.001)</f>
        <v/>
      </c>
    </row>
    <row r="274" spans="2:11" ht="25" customHeight="1">
      <c r="B274" s="50" t="str">
        <f t="shared" si="15"/>
        <v/>
      </c>
      <c r="C274" s="101" t="s">
        <v>253</v>
      </c>
      <c r="D274" s="136" t="s">
        <v>254</v>
      </c>
      <c r="E274" s="55"/>
      <c r="F274" s="90"/>
      <c r="G274" s="90"/>
      <c r="H274" s="90" t="str">
        <f t="shared" si="14"/>
        <v/>
      </c>
      <c r="K274" s="147" t="str">
        <f>IF(E274="","",MAX($K$5:K273)+0.001)</f>
        <v/>
      </c>
    </row>
    <row r="275" spans="2:11" ht="30">
      <c r="B275" s="50" t="str">
        <f t="shared" si="15"/>
        <v/>
      </c>
      <c r="C275" s="55"/>
      <c r="D275" s="136" t="s">
        <v>616</v>
      </c>
      <c r="E275" s="55"/>
      <c r="F275" s="90"/>
      <c r="G275" s="90"/>
      <c r="H275" s="90" t="str">
        <f t="shared" si="14"/>
        <v/>
      </c>
      <c r="K275" s="147" t="str">
        <f>IF(E275="","",MAX($K$5:K274)+0.001)</f>
        <v/>
      </c>
    </row>
    <row r="276" spans="2:11" ht="45">
      <c r="B276" s="50" t="str">
        <f t="shared" si="15"/>
        <v>B18.046</v>
      </c>
      <c r="C276" s="55"/>
      <c r="D276" s="137" t="s">
        <v>1186</v>
      </c>
      <c r="E276" s="55" t="s">
        <v>187</v>
      </c>
      <c r="F276" s="90">
        <v>4453</v>
      </c>
      <c r="G276" s="171"/>
      <c r="H276" s="90" t="str">
        <f t="shared" si="14"/>
        <v/>
      </c>
      <c r="I276" s="112"/>
      <c r="K276" s="147">
        <f>IF(E276="","",MAX($K$5:K275)+0.001)</f>
        <v>18.046000000000056</v>
      </c>
    </row>
    <row r="277" spans="2:11" ht="25" customHeight="1">
      <c r="B277" s="50" t="str">
        <f t="shared" si="15"/>
        <v/>
      </c>
      <c r="C277" s="55"/>
      <c r="D277" s="66"/>
      <c r="E277" s="55"/>
      <c r="F277" s="90"/>
      <c r="G277" s="90"/>
      <c r="H277" s="90" t="str">
        <f t="shared" si="14"/>
        <v/>
      </c>
      <c r="K277" s="147" t="str">
        <f>IF(E277="","",MAX($K$5:K276)+0.001)</f>
        <v/>
      </c>
    </row>
    <row r="278" spans="2:11" ht="25" customHeight="1">
      <c r="B278" s="50" t="str">
        <f t="shared" si="15"/>
        <v/>
      </c>
      <c r="C278" s="98"/>
      <c r="D278" s="87" t="s">
        <v>1195</v>
      </c>
      <c r="E278" s="55"/>
      <c r="F278" s="90"/>
      <c r="G278" s="90"/>
      <c r="H278" s="90" t="str">
        <f t="shared" si="14"/>
        <v/>
      </c>
      <c r="K278" s="147" t="str">
        <f>IF(E278="","",MAX($K$5:K277)+0.001)</f>
        <v/>
      </c>
    </row>
    <row r="279" spans="2:11" ht="25" customHeight="1">
      <c r="B279" s="50" t="str">
        <f t="shared" si="15"/>
        <v/>
      </c>
      <c r="C279" s="55"/>
      <c r="D279" s="87"/>
      <c r="E279" s="55"/>
      <c r="F279" s="90"/>
      <c r="G279" s="90"/>
      <c r="H279" s="90" t="str">
        <f t="shared" si="14"/>
        <v/>
      </c>
      <c r="K279" s="147" t="str">
        <f>IF(E279="","",MAX($K$5:K278)+0.001)</f>
        <v/>
      </c>
    </row>
    <row r="280" spans="2:11" ht="25" customHeight="1">
      <c r="B280" s="50" t="str">
        <f t="shared" si="15"/>
        <v/>
      </c>
      <c r="C280" s="101" t="s">
        <v>1162</v>
      </c>
      <c r="D280" s="87" t="s">
        <v>1163</v>
      </c>
      <c r="E280" s="55"/>
      <c r="F280" s="90"/>
      <c r="G280" s="90"/>
      <c r="H280" s="90" t="str">
        <f t="shared" si="14"/>
        <v/>
      </c>
      <c r="K280" s="147" t="str">
        <f>IF(E280="","",MAX($K$5:K279)+0.001)</f>
        <v/>
      </c>
    </row>
    <row r="281" spans="2:11" ht="25" customHeight="1">
      <c r="B281" s="50" t="str">
        <f t="shared" si="15"/>
        <v/>
      </c>
      <c r="C281" s="55"/>
      <c r="D281" s="87"/>
      <c r="E281" s="55"/>
      <c r="F281" s="90"/>
      <c r="G281" s="90"/>
      <c r="H281" s="90" t="str">
        <f t="shared" si="14"/>
        <v/>
      </c>
      <c r="K281" s="147" t="str">
        <f>IF(E281="","",MAX($K$5:K280)+0.001)</f>
        <v/>
      </c>
    </row>
    <row r="282" spans="2:11" ht="60">
      <c r="B282" s="50" t="str">
        <f t="shared" si="15"/>
        <v/>
      </c>
      <c r="C282" s="55"/>
      <c r="D282" s="87" t="s">
        <v>1164</v>
      </c>
      <c r="E282" s="55"/>
      <c r="F282" s="90"/>
      <c r="G282" s="90"/>
      <c r="H282" s="90" t="str">
        <f t="shared" si="14"/>
        <v/>
      </c>
      <c r="K282" s="147" t="str">
        <f>IF(E282="","",MAX($K$5:K281)+0.001)</f>
        <v/>
      </c>
    </row>
    <row r="283" spans="2:11" ht="25" customHeight="1">
      <c r="B283" s="50" t="str">
        <f t="shared" si="15"/>
        <v>B18.047</v>
      </c>
      <c r="C283" s="55"/>
      <c r="D283" s="66" t="s">
        <v>1165</v>
      </c>
      <c r="E283" s="55" t="s">
        <v>187</v>
      </c>
      <c r="F283" s="90">
        <v>13</v>
      </c>
      <c r="G283" s="171"/>
      <c r="H283" s="90" t="str">
        <f t="shared" si="14"/>
        <v/>
      </c>
      <c r="I283" s="112"/>
      <c r="K283" s="147">
        <f>IF(E283="","",MAX($K$5:K282)+0.001)</f>
        <v>18.047000000000057</v>
      </c>
    </row>
    <row r="284" spans="2:11" ht="25" customHeight="1">
      <c r="B284" s="50" t="str">
        <f t="shared" si="15"/>
        <v>B18.048</v>
      </c>
      <c r="C284" s="55"/>
      <c r="D284" s="66" t="s">
        <v>1166</v>
      </c>
      <c r="E284" s="55" t="s">
        <v>187</v>
      </c>
      <c r="F284" s="90">
        <v>5</v>
      </c>
      <c r="G284" s="171"/>
      <c r="H284" s="90" t="str">
        <f t="shared" si="14"/>
        <v/>
      </c>
      <c r="I284" s="112"/>
      <c r="K284" s="147">
        <f>IF(E284="","",MAX($K$5:K283)+0.001)</f>
        <v>18.048000000000059</v>
      </c>
    </row>
    <row r="285" spans="2:11" ht="25" customHeight="1">
      <c r="B285" s="50" t="str">
        <f t="shared" si="15"/>
        <v/>
      </c>
      <c r="C285" s="55"/>
      <c r="D285" s="66"/>
      <c r="E285" s="55"/>
      <c r="F285" s="90"/>
      <c r="G285" s="90"/>
      <c r="H285" s="90" t="str">
        <f t="shared" si="14"/>
        <v/>
      </c>
      <c r="K285" s="147" t="str">
        <f>IF(E285="","",MAX($K$5:K284)+0.001)</f>
        <v/>
      </c>
    </row>
    <row r="286" spans="2:11" ht="30">
      <c r="B286" s="50" t="str">
        <f t="shared" si="15"/>
        <v/>
      </c>
      <c r="C286" s="55"/>
      <c r="D286" s="87" t="s">
        <v>1167</v>
      </c>
      <c r="E286" s="55"/>
      <c r="F286" s="90"/>
      <c r="G286" s="90"/>
      <c r="H286" s="90" t="str">
        <f t="shared" si="14"/>
        <v/>
      </c>
      <c r="K286" s="147" t="str">
        <f>IF(E286="","",MAX($K$5:K285)+0.001)</f>
        <v/>
      </c>
    </row>
    <row r="287" spans="2:11" ht="45">
      <c r="B287" s="50" t="str">
        <f t="shared" ref="B287:B400" si="16">IF(K287="","","B"&amp;TEXT(ROUND(K287,3),"0.000"))</f>
        <v>B18.049</v>
      </c>
      <c r="C287" s="55"/>
      <c r="D287" s="66" t="s">
        <v>1168</v>
      </c>
      <c r="E287" s="55" t="s">
        <v>200</v>
      </c>
      <c r="F287" s="90">
        <v>7</v>
      </c>
      <c r="G287" s="171"/>
      <c r="H287" s="90" t="str">
        <f t="shared" si="14"/>
        <v/>
      </c>
      <c r="I287" s="112"/>
      <c r="K287" s="147">
        <f>IF(E287="","",MAX($K$5:K286)+0.001)</f>
        <v>18.04900000000006</v>
      </c>
    </row>
    <row r="288" spans="2:11" ht="45">
      <c r="B288" s="50" t="str">
        <f t="shared" si="16"/>
        <v>B18.050</v>
      </c>
      <c r="C288" s="55"/>
      <c r="D288" s="66" t="s">
        <v>1169</v>
      </c>
      <c r="E288" s="55" t="s">
        <v>200</v>
      </c>
      <c r="F288" s="90">
        <v>43</v>
      </c>
      <c r="G288" s="171"/>
      <c r="H288" s="90" t="str">
        <f t="shared" si="14"/>
        <v/>
      </c>
      <c r="I288" s="112"/>
      <c r="K288" s="147">
        <f>IF(E288="","",MAX($K$5:K287)+0.001)</f>
        <v>18.050000000000061</v>
      </c>
    </row>
    <row r="289" spans="2:11" ht="25" customHeight="1">
      <c r="B289" s="50" t="str">
        <f t="shared" si="16"/>
        <v/>
      </c>
      <c r="C289" s="55"/>
      <c r="D289" s="66"/>
      <c r="E289" s="55"/>
      <c r="F289" s="90"/>
      <c r="G289" s="90"/>
      <c r="H289" s="90" t="str">
        <f t="shared" si="14"/>
        <v/>
      </c>
      <c r="K289" s="147" t="str">
        <f>IF(E289="","",MAX($K$5:K288)+0.001)</f>
        <v/>
      </c>
    </row>
    <row r="290" spans="2:11" ht="25" customHeight="1">
      <c r="B290" s="50" t="str">
        <f t="shared" si="16"/>
        <v/>
      </c>
      <c r="C290" s="55"/>
      <c r="D290" s="87" t="s">
        <v>1176</v>
      </c>
      <c r="E290" s="55"/>
      <c r="F290" s="90"/>
      <c r="G290" s="90"/>
      <c r="H290" s="90" t="str">
        <f t="shared" si="14"/>
        <v/>
      </c>
      <c r="K290" s="147" t="str">
        <f>IF(E290="","",MAX($K$5:K289)+0.001)</f>
        <v/>
      </c>
    </row>
    <row r="291" spans="2:11" ht="25" customHeight="1">
      <c r="B291" s="50" t="str">
        <f t="shared" si="16"/>
        <v/>
      </c>
      <c r="C291" s="55"/>
      <c r="D291" s="66" t="s">
        <v>1177</v>
      </c>
      <c r="E291" s="55"/>
      <c r="F291" s="90"/>
      <c r="G291" s="90"/>
      <c r="H291" s="90" t="str">
        <f t="shared" si="14"/>
        <v/>
      </c>
      <c r="K291" s="147" t="str">
        <f>IF(E291="","",MAX($K$5:K290)+0.001)</f>
        <v/>
      </c>
    </row>
    <row r="292" spans="2:11" ht="30">
      <c r="B292" s="50" t="str">
        <f t="shared" si="16"/>
        <v/>
      </c>
      <c r="C292" s="55"/>
      <c r="D292" s="66" t="s">
        <v>1178</v>
      </c>
      <c r="E292" s="55"/>
      <c r="F292" s="90"/>
      <c r="G292" s="90"/>
      <c r="H292" s="90" t="str">
        <f t="shared" si="14"/>
        <v/>
      </c>
      <c r="K292" s="147" t="str">
        <f>IF(E292="","",MAX($K$5:K291)+0.001)</f>
        <v/>
      </c>
    </row>
    <row r="293" spans="2:11" ht="30">
      <c r="B293" s="50" t="str">
        <f t="shared" si="16"/>
        <v/>
      </c>
      <c r="C293" s="55"/>
      <c r="D293" s="66" t="s">
        <v>1179</v>
      </c>
      <c r="E293" s="55"/>
      <c r="F293" s="90"/>
      <c r="G293" s="90"/>
      <c r="H293" s="90" t="str">
        <f t="shared" si="14"/>
        <v/>
      </c>
      <c r="K293" s="147" t="str">
        <f>IF(E293="","",MAX($K$5:K292)+0.001)</f>
        <v/>
      </c>
    </row>
    <row r="294" spans="2:11" ht="25" customHeight="1">
      <c r="B294" s="50"/>
      <c r="C294" s="55"/>
      <c r="D294" s="66"/>
      <c r="E294" s="55"/>
      <c r="F294" s="90"/>
      <c r="G294" s="90"/>
      <c r="H294" s="90" t="str">
        <f t="shared" si="14"/>
        <v/>
      </c>
      <c r="K294" s="147"/>
    </row>
    <row r="295" spans="2:11" ht="25" customHeight="1">
      <c r="B295" s="50"/>
      <c r="C295" s="55"/>
      <c r="D295" s="66"/>
      <c r="E295" s="55"/>
      <c r="F295" s="90"/>
      <c r="G295" s="90"/>
      <c r="H295" s="90"/>
      <c r="K295" s="147"/>
    </row>
    <row r="296" spans="2:11" ht="25" customHeight="1">
      <c r="B296" s="50"/>
      <c r="C296" s="55"/>
      <c r="D296" s="66"/>
      <c r="E296" s="55"/>
      <c r="F296" s="90"/>
      <c r="G296" s="90"/>
      <c r="H296" s="90"/>
      <c r="K296" s="147"/>
    </row>
    <row r="297" spans="2:11" ht="25" customHeight="1">
      <c r="B297" s="50"/>
      <c r="C297" s="55"/>
      <c r="D297" s="66"/>
      <c r="E297" s="55"/>
      <c r="F297" s="90"/>
      <c r="G297" s="90"/>
      <c r="H297" s="90"/>
      <c r="K297" s="147"/>
    </row>
    <row r="298" spans="2:11" ht="25" customHeight="1">
      <c r="B298" s="50"/>
      <c r="C298" s="55"/>
      <c r="D298" s="66"/>
      <c r="E298" s="55"/>
      <c r="F298" s="90"/>
      <c r="G298" s="90"/>
      <c r="H298" s="90"/>
      <c r="K298" s="147"/>
    </row>
    <row r="299" spans="2:11" ht="25" customHeight="1">
      <c r="B299" s="50"/>
      <c r="C299" s="55"/>
      <c r="D299" s="66"/>
      <c r="E299" s="55"/>
      <c r="F299" s="90"/>
      <c r="G299" s="90"/>
      <c r="H299" s="90"/>
      <c r="K299" s="147"/>
    </row>
    <row r="300" spans="2:11" ht="25" customHeight="1">
      <c r="B300" s="50"/>
      <c r="C300" s="55"/>
      <c r="D300" s="66"/>
      <c r="E300" s="55"/>
      <c r="F300" s="90"/>
      <c r="G300" s="90"/>
      <c r="H300" s="90"/>
      <c r="K300" s="147"/>
    </row>
    <row r="301" spans="2:11" ht="25" customHeight="1">
      <c r="B301" s="50"/>
      <c r="C301" s="55"/>
      <c r="D301" s="66"/>
      <c r="E301" s="55"/>
      <c r="F301" s="90"/>
      <c r="G301" s="90"/>
      <c r="H301" s="90"/>
      <c r="K301" s="147"/>
    </row>
    <row r="302" spans="2:11" ht="25" customHeight="1">
      <c r="B302" s="50"/>
      <c r="C302" s="55"/>
      <c r="D302" s="66"/>
      <c r="E302" s="55"/>
      <c r="F302" s="90"/>
      <c r="G302" s="90"/>
      <c r="H302" s="90"/>
      <c r="K302" s="147"/>
    </row>
    <row r="303" spans="2:11" ht="25" customHeight="1">
      <c r="B303" s="50"/>
      <c r="C303" s="55"/>
      <c r="D303" s="66"/>
      <c r="E303" s="55"/>
      <c r="F303" s="90"/>
      <c r="G303" s="90"/>
      <c r="H303" s="90"/>
      <c r="K303" s="147"/>
    </row>
    <row r="304" spans="2:11" ht="25" customHeight="1">
      <c r="B304" s="50"/>
      <c r="C304" s="55"/>
      <c r="D304" s="66"/>
      <c r="E304" s="55"/>
      <c r="F304" s="90"/>
      <c r="G304" s="90"/>
      <c r="H304" s="90"/>
      <c r="K304" s="147"/>
    </row>
    <row r="305" spans="2:11" ht="25" customHeight="1">
      <c r="B305" s="50"/>
      <c r="C305" s="55"/>
      <c r="D305" s="66"/>
      <c r="E305" s="55"/>
      <c r="F305" s="90"/>
      <c r="G305" s="90"/>
      <c r="H305" s="90"/>
      <c r="K305" s="147"/>
    </row>
    <row r="306" spans="2:11" ht="25" customHeight="1">
      <c r="B306" s="50"/>
      <c r="C306" s="55"/>
      <c r="D306" s="66"/>
      <c r="E306" s="55"/>
      <c r="F306" s="90"/>
      <c r="G306" s="90"/>
      <c r="H306" s="90"/>
      <c r="K306" s="147"/>
    </row>
    <row r="307" spans="2:11" s="72" customFormat="1" ht="25" customHeight="1">
      <c r="B307" s="368" t="s">
        <v>62</v>
      </c>
      <c r="C307" s="368"/>
      <c r="D307" s="368"/>
      <c r="E307" s="368"/>
      <c r="F307" s="368"/>
      <c r="G307" s="368"/>
      <c r="H307" s="95">
        <f>SUM(H270:H306)</f>
        <v>0</v>
      </c>
      <c r="I307" s="149"/>
      <c r="K307" s="147" t="str">
        <f>IF(E307="","",MAX($K$5:K306)+0.001)</f>
        <v/>
      </c>
    </row>
    <row r="308" spans="2:11" ht="25" customHeight="1">
      <c r="B308" s="45" t="s">
        <v>226</v>
      </c>
      <c r="C308" s="45" t="s">
        <v>2</v>
      </c>
      <c r="D308" s="45" t="s">
        <v>3</v>
      </c>
      <c r="E308" s="46" t="s">
        <v>4</v>
      </c>
      <c r="F308" s="95" t="s">
        <v>5</v>
      </c>
      <c r="G308" s="47" t="s">
        <v>6</v>
      </c>
      <c r="H308" s="47" t="s">
        <v>7</v>
      </c>
      <c r="I308" s="49"/>
      <c r="K308" s="147"/>
    </row>
    <row r="309" spans="2:11" s="72" customFormat="1" ht="25" customHeight="1">
      <c r="B309" s="368" t="s">
        <v>64</v>
      </c>
      <c r="C309" s="368"/>
      <c r="D309" s="368"/>
      <c r="E309" s="368"/>
      <c r="F309" s="368"/>
      <c r="G309" s="368"/>
      <c r="H309" s="47">
        <f>H307</f>
        <v>0</v>
      </c>
      <c r="I309" s="150"/>
      <c r="K309" s="147" t="str">
        <f>IF(E309="","",MAX($K$5:K308)+0.001)</f>
        <v/>
      </c>
    </row>
    <row r="310" spans="2:11" s="72" customFormat="1" ht="25" customHeight="1">
      <c r="B310" s="55"/>
      <c r="C310" s="98"/>
      <c r="D310" s="113"/>
      <c r="E310" s="55"/>
      <c r="F310" s="90"/>
      <c r="G310" s="90"/>
      <c r="H310" s="90" t="str">
        <f t="shared" ref="H310:H343" si="17">IF($F310="-","Rate Only",IF($G310="","",ROUNDUP($F310*$G310,2)))</f>
        <v/>
      </c>
      <c r="I310" s="148"/>
      <c r="K310" s="147" t="str">
        <f>IF(E310="","",MAX($K$5:K309)+0.001)</f>
        <v/>
      </c>
    </row>
    <row r="311" spans="2:11" ht="75">
      <c r="B311" s="50" t="str">
        <f t="shared" si="16"/>
        <v/>
      </c>
      <c r="C311" s="55"/>
      <c r="D311" s="66" t="s">
        <v>1180</v>
      </c>
      <c r="E311" s="55"/>
      <c r="F311" s="90"/>
      <c r="G311" s="90"/>
      <c r="H311" s="90" t="str">
        <f t="shared" si="17"/>
        <v/>
      </c>
      <c r="K311" s="147" t="str">
        <f>IF(E311="","",MAX($K$5:K293)+0.001)</f>
        <v/>
      </c>
    </row>
    <row r="312" spans="2:11" ht="25" customHeight="1">
      <c r="B312" s="50" t="str">
        <f t="shared" si="16"/>
        <v/>
      </c>
      <c r="C312" s="55"/>
      <c r="D312" s="87"/>
      <c r="E312" s="55"/>
      <c r="F312" s="90"/>
      <c r="G312" s="90"/>
      <c r="H312" s="90" t="str">
        <f t="shared" si="17"/>
        <v/>
      </c>
      <c r="K312" s="147" t="str">
        <f>IF(E312="","",MAX($K$5:K311)+0.001)</f>
        <v/>
      </c>
    </row>
    <row r="313" spans="2:11" ht="45">
      <c r="B313" s="50" t="str">
        <f t="shared" si="16"/>
        <v/>
      </c>
      <c r="C313" s="55"/>
      <c r="D313" s="87" t="s">
        <v>1181</v>
      </c>
      <c r="E313" s="55"/>
      <c r="F313" s="90"/>
      <c r="G313" s="90"/>
      <c r="H313" s="90" t="str">
        <f t="shared" si="17"/>
        <v/>
      </c>
      <c r="K313" s="147" t="str">
        <f>IF(E313="","",MAX($K$5:K312)+0.001)</f>
        <v/>
      </c>
    </row>
    <row r="314" spans="2:11" ht="30">
      <c r="B314" s="50" t="str">
        <f t="shared" si="16"/>
        <v>B18.051</v>
      </c>
      <c r="C314" s="55"/>
      <c r="D314" s="66" t="s">
        <v>1182</v>
      </c>
      <c r="E314" s="55" t="s">
        <v>200</v>
      </c>
      <c r="F314" s="90">
        <v>72</v>
      </c>
      <c r="G314" s="171"/>
      <c r="H314" s="90" t="str">
        <f t="shared" si="17"/>
        <v/>
      </c>
      <c r="I314" s="112"/>
      <c r="K314" s="147">
        <f>IF(E314="","",MAX($K$5:K313)+0.001)</f>
        <v>18.051000000000062</v>
      </c>
    </row>
    <row r="315" spans="2:11" ht="25" customHeight="1">
      <c r="B315" s="50" t="str">
        <f t="shared" si="16"/>
        <v/>
      </c>
      <c r="C315" s="55"/>
      <c r="D315" s="66"/>
      <c r="E315" s="55"/>
      <c r="F315" s="90"/>
      <c r="G315" s="90"/>
      <c r="H315" s="90" t="str">
        <f t="shared" si="17"/>
        <v/>
      </c>
      <c r="K315" s="147" t="str">
        <f>IF(E315="","",MAX($K$5:K314)+0.001)</f>
        <v/>
      </c>
    </row>
    <row r="316" spans="2:11" ht="25" customHeight="1">
      <c r="B316" s="50" t="str">
        <f t="shared" si="16"/>
        <v/>
      </c>
      <c r="C316" s="101" t="s">
        <v>253</v>
      </c>
      <c r="D316" s="136" t="s">
        <v>254</v>
      </c>
      <c r="E316" s="55"/>
      <c r="F316" s="90"/>
      <c r="G316" s="90"/>
      <c r="H316" s="90" t="str">
        <f t="shared" si="17"/>
        <v/>
      </c>
      <c r="K316" s="147" t="str">
        <f>IF(E316="","",MAX($K$5:K315)+0.001)</f>
        <v/>
      </c>
    </row>
    <row r="317" spans="2:11" ht="30">
      <c r="B317" s="50" t="str">
        <f t="shared" si="16"/>
        <v/>
      </c>
      <c r="C317" s="55"/>
      <c r="D317" s="136" t="s">
        <v>616</v>
      </c>
      <c r="E317" s="55"/>
      <c r="F317" s="90"/>
      <c r="G317" s="90"/>
      <c r="H317" s="90" t="str">
        <f t="shared" si="17"/>
        <v/>
      </c>
      <c r="K317" s="147" t="str">
        <f>IF(E317="","",MAX($K$5:K316)+0.001)</f>
        <v/>
      </c>
    </row>
    <row r="318" spans="2:11" ht="45">
      <c r="B318" s="50" t="str">
        <f t="shared" si="16"/>
        <v>B18.052</v>
      </c>
      <c r="C318" s="55"/>
      <c r="D318" s="137" t="s">
        <v>1186</v>
      </c>
      <c r="E318" s="55" t="s">
        <v>187</v>
      </c>
      <c r="F318" s="90">
        <v>76</v>
      </c>
      <c r="G318" s="171"/>
      <c r="H318" s="90" t="str">
        <f t="shared" si="17"/>
        <v/>
      </c>
      <c r="I318" s="112"/>
      <c r="K318" s="147">
        <f>IF(E318="","",MAX($K$5:K317)+0.001)</f>
        <v>18.052000000000064</v>
      </c>
    </row>
    <row r="319" spans="2:11" ht="25" customHeight="1">
      <c r="B319" s="50" t="str">
        <f t="shared" si="16"/>
        <v/>
      </c>
      <c r="C319" s="55"/>
      <c r="D319" s="66"/>
      <c r="E319" s="55"/>
      <c r="F319" s="90"/>
      <c r="G319" s="90"/>
      <c r="H319" s="90" t="str">
        <f t="shared" si="17"/>
        <v/>
      </c>
      <c r="K319" s="147" t="str">
        <f>IF(E319="","",MAX($K$5:K318)+0.001)</f>
        <v/>
      </c>
    </row>
    <row r="320" spans="2:11" ht="25" customHeight="1">
      <c r="B320" s="50" t="str">
        <f t="shared" si="16"/>
        <v/>
      </c>
      <c r="C320" s="98"/>
      <c r="D320" s="87" t="s">
        <v>1196</v>
      </c>
      <c r="E320" s="55"/>
      <c r="F320" s="90"/>
      <c r="G320" s="90"/>
      <c r="H320" s="90" t="str">
        <f t="shared" si="17"/>
        <v/>
      </c>
      <c r="K320" s="147" t="str">
        <f>IF(E320="","",MAX($K$5:K319)+0.001)</f>
        <v/>
      </c>
    </row>
    <row r="321" spans="2:11" ht="25" customHeight="1">
      <c r="B321" s="50" t="str">
        <f t="shared" si="16"/>
        <v/>
      </c>
      <c r="C321" s="55"/>
      <c r="D321" s="87"/>
      <c r="E321" s="55"/>
      <c r="F321" s="90"/>
      <c r="G321" s="90"/>
      <c r="H321" s="90" t="str">
        <f t="shared" si="17"/>
        <v/>
      </c>
      <c r="K321" s="147" t="str">
        <f>IF(E321="","",MAX($K$5:K320)+0.001)</f>
        <v/>
      </c>
    </row>
    <row r="322" spans="2:11" ht="25" customHeight="1">
      <c r="B322" s="50" t="str">
        <f t="shared" si="16"/>
        <v/>
      </c>
      <c r="C322" s="101" t="s">
        <v>1162</v>
      </c>
      <c r="D322" s="87" t="s">
        <v>1163</v>
      </c>
      <c r="E322" s="55"/>
      <c r="F322" s="90"/>
      <c r="G322" s="90"/>
      <c r="H322" s="90" t="str">
        <f t="shared" si="17"/>
        <v/>
      </c>
      <c r="K322" s="147" t="str">
        <f>IF(E322="","",MAX($K$5:K321)+0.001)</f>
        <v/>
      </c>
    </row>
    <row r="323" spans="2:11" ht="25" customHeight="1">
      <c r="B323" s="50" t="str">
        <f t="shared" si="16"/>
        <v/>
      </c>
      <c r="C323" s="55"/>
      <c r="D323" s="87"/>
      <c r="E323" s="55"/>
      <c r="F323" s="90"/>
      <c r="G323" s="90"/>
      <c r="H323" s="90" t="str">
        <f t="shared" si="17"/>
        <v/>
      </c>
      <c r="K323" s="147" t="str">
        <f>IF(E323="","",MAX($K$5:K322)+0.001)</f>
        <v/>
      </c>
    </row>
    <row r="324" spans="2:11" ht="60">
      <c r="B324" s="50" t="str">
        <f t="shared" si="16"/>
        <v/>
      </c>
      <c r="C324" s="55"/>
      <c r="D324" s="87" t="s">
        <v>1164</v>
      </c>
      <c r="E324" s="55"/>
      <c r="F324" s="90"/>
      <c r="G324" s="90"/>
      <c r="H324" s="90" t="str">
        <f t="shared" si="17"/>
        <v/>
      </c>
      <c r="K324" s="147" t="str">
        <f>IF(E324="","",MAX($K$5:K323)+0.001)</f>
        <v/>
      </c>
    </row>
    <row r="325" spans="2:11" ht="25" customHeight="1">
      <c r="B325" s="50" t="str">
        <f t="shared" si="16"/>
        <v>B18.053</v>
      </c>
      <c r="C325" s="55"/>
      <c r="D325" s="66" t="s">
        <v>1165</v>
      </c>
      <c r="E325" s="55" t="s">
        <v>187</v>
      </c>
      <c r="F325" s="90">
        <v>96</v>
      </c>
      <c r="G325" s="171"/>
      <c r="H325" s="90" t="str">
        <f t="shared" si="17"/>
        <v/>
      </c>
      <c r="I325" s="112"/>
      <c r="K325" s="147">
        <f>IF(E325="","",MAX($K$5:K324)+0.001)</f>
        <v>18.053000000000065</v>
      </c>
    </row>
    <row r="326" spans="2:11" ht="25" customHeight="1">
      <c r="B326" s="50" t="str">
        <f t="shared" si="16"/>
        <v>B18.054</v>
      </c>
      <c r="C326" s="55"/>
      <c r="D326" s="66" t="s">
        <v>439</v>
      </c>
      <c r="E326" s="55" t="s">
        <v>187</v>
      </c>
      <c r="F326" s="90">
        <v>2</v>
      </c>
      <c r="G326" s="171"/>
      <c r="H326" s="90" t="str">
        <f t="shared" si="17"/>
        <v/>
      </c>
      <c r="I326" s="112"/>
      <c r="K326" s="147">
        <f>IF(E326="","",MAX($K$5:K325)+0.001)</f>
        <v>18.054000000000066</v>
      </c>
    </row>
    <row r="327" spans="2:11" ht="25" customHeight="1">
      <c r="B327" s="50" t="str">
        <f t="shared" si="16"/>
        <v/>
      </c>
      <c r="C327" s="55"/>
      <c r="D327" s="66"/>
      <c r="E327" s="55"/>
      <c r="F327" s="90"/>
      <c r="G327" s="90"/>
      <c r="H327" s="90" t="str">
        <f t="shared" si="17"/>
        <v/>
      </c>
      <c r="K327" s="147" t="str">
        <f>IF(E327="","",MAX($K$5:K326)+0.001)</f>
        <v/>
      </c>
    </row>
    <row r="328" spans="2:11" ht="30">
      <c r="B328" s="50" t="str">
        <f t="shared" si="16"/>
        <v/>
      </c>
      <c r="C328" s="55"/>
      <c r="D328" s="87" t="s">
        <v>1167</v>
      </c>
      <c r="E328" s="55"/>
      <c r="F328" s="90"/>
      <c r="G328" s="90"/>
      <c r="H328" s="90" t="str">
        <f t="shared" si="17"/>
        <v/>
      </c>
      <c r="K328" s="147" t="str">
        <f>IF(E328="","",MAX($K$5:K327)+0.001)</f>
        <v/>
      </c>
    </row>
    <row r="329" spans="2:11" ht="45">
      <c r="B329" s="50" t="str">
        <f t="shared" si="16"/>
        <v>B18.055</v>
      </c>
      <c r="C329" s="55"/>
      <c r="D329" s="66" t="s">
        <v>1168</v>
      </c>
      <c r="E329" s="55" t="s">
        <v>200</v>
      </c>
      <c r="F329" s="90">
        <v>4</v>
      </c>
      <c r="G329" s="171"/>
      <c r="H329" s="90" t="str">
        <f t="shared" si="17"/>
        <v/>
      </c>
      <c r="I329" s="112"/>
      <c r="K329" s="147">
        <f>IF(E329="","",MAX($K$5:K328)+0.001)</f>
        <v>18.055000000000067</v>
      </c>
    </row>
    <row r="330" spans="2:11" ht="45">
      <c r="B330" s="50" t="str">
        <f t="shared" si="16"/>
        <v>B18.056</v>
      </c>
      <c r="C330" s="55"/>
      <c r="D330" s="66" t="s">
        <v>1169</v>
      </c>
      <c r="E330" s="55" t="s">
        <v>200</v>
      </c>
      <c r="F330" s="90">
        <v>257</v>
      </c>
      <c r="G330" s="171"/>
      <c r="H330" s="90" t="str">
        <f t="shared" si="17"/>
        <v/>
      </c>
      <c r="I330" s="112"/>
      <c r="K330" s="147">
        <f>IF(E330="","",MAX($K$5:K329)+0.001)</f>
        <v>18.056000000000068</v>
      </c>
    </row>
    <row r="331" spans="2:11" ht="25" customHeight="1">
      <c r="B331" s="50" t="str">
        <f t="shared" si="16"/>
        <v/>
      </c>
      <c r="C331" s="55"/>
      <c r="D331" s="66"/>
      <c r="E331" s="55"/>
      <c r="F331" s="90"/>
      <c r="G331" s="90"/>
      <c r="H331" s="90" t="str">
        <f t="shared" si="17"/>
        <v/>
      </c>
      <c r="K331" s="147" t="str">
        <f>IF(E331="","",MAX($K$5:K330)+0.001)</f>
        <v/>
      </c>
    </row>
    <row r="332" spans="2:11" ht="25" customHeight="1">
      <c r="B332" s="50"/>
      <c r="C332" s="55"/>
      <c r="D332" s="66"/>
      <c r="E332" s="55"/>
      <c r="F332" s="90"/>
      <c r="G332" s="90"/>
      <c r="H332" s="90"/>
      <c r="K332" s="147"/>
    </row>
    <row r="333" spans="2:11" ht="25" customHeight="1">
      <c r="B333" s="50"/>
      <c r="C333" s="55"/>
      <c r="D333" s="66"/>
      <c r="E333" s="55"/>
      <c r="F333" s="90"/>
      <c r="G333" s="90"/>
      <c r="H333" s="90"/>
      <c r="K333" s="147"/>
    </row>
    <row r="334" spans="2:11" ht="25" customHeight="1">
      <c r="B334" s="50"/>
      <c r="C334" s="55"/>
      <c r="D334" s="66"/>
      <c r="E334" s="55"/>
      <c r="F334" s="90"/>
      <c r="G334" s="90"/>
      <c r="H334" s="90"/>
      <c r="K334" s="147"/>
    </row>
    <row r="335" spans="2:11" ht="25" customHeight="1">
      <c r="B335" s="50"/>
      <c r="C335" s="55"/>
      <c r="D335" s="66"/>
      <c r="E335" s="55"/>
      <c r="F335" s="90"/>
      <c r="G335" s="90"/>
      <c r="H335" s="90"/>
      <c r="K335" s="147"/>
    </row>
    <row r="336" spans="2:11" ht="25" customHeight="1">
      <c r="B336" s="50"/>
      <c r="C336" s="55"/>
      <c r="D336" s="66"/>
      <c r="E336" s="55"/>
      <c r="F336" s="90"/>
      <c r="G336" s="90"/>
      <c r="H336" s="90"/>
      <c r="K336" s="147"/>
    </row>
    <row r="337" spans="2:11" ht="25" customHeight="1">
      <c r="B337" s="50"/>
      <c r="C337" s="55"/>
      <c r="D337" s="66"/>
      <c r="E337" s="55"/>
      <c r="F337" s="90"/>
      <c r="G337" s="90"/>
      <c r="H337" s="90"/>
      <c r="K337" s="147"/>
    </row>
    <row r="338" spans="2:11" ht="25" customHeight="1">
      <c r="B338" s="50"/>
      <c r="C338" s="55"/>
      <c r="D338" s="66"/>
      <c r="E338" s="55"/>
      <c r="F338" s="90"/>
      <c r="G338" s="90"/>
      <c r="H338" s="90"/>
      <c r="K338" s="147"/>
    </row>
    <row r="339" spans="2:11" ht="25" customHeight="1">
      <c r="B339" s="50"/>
      <c r="C339" s="55"/>
      <c r="D339" s="66"/>
      <c r="E339" s="55"/>
      <c r="F339" s="90"/>
      <c r="G339" s="90"/>
      <c r="H339" s="90"/>
      <c r="K339" s="147"/>
    </row>
    <row r="340" spans="2:11" ht="25" customHeight="1">
      <c r="B340" s="50"/>
      <c r="C340" s="55"/>
      <c r="D340" s="66"/>
      <c r="E340" s="55"/>
      <c r="F340" s="90"/>
      <c r="G340" s="90"/>
      <c r="H340" s="90"/>
      <c r="K340" s="147"/>
    </row>
    <row r="341" spans="2:11" ht="25" customHeight="1">
      <c r="B341" s="50"/>
      <c r="C341" s="55"/>
      <c r="D341" s="66"/>
      <c r="E341" s="55"/>
      <c r="F341" s="90"/>
      <c r="G341" s="90"/>
      <c r="H341" s="90"/>
      <c r="K341" s="147"/>
    </row>
    <row r="342" spans="2:11" ht="25" customHeight="1">
      <c r="B342" s="50"/>
      <c r="C342" s="55"/>
      <c r="D342" s="66"/>
      <c r="E342" s="55"/>
      <c r="F342" s="90"/>
      <c r="G342" s="90"/>
      <c r="H342" s="90"/>
      <c r="K342" s="147"/>
    </row>
    <row r="343" spans="2:11" s="72" customFormat="1" ht="25" customHeight="1">
      <c r="B343" s="50" t="str">
        <f t="shared" si="16"/>
        <v/>
      </c>
      <c r="C343" s="55"/>
      <c r="D343" s="87"/>
      <c r="E343" s="55"/>
      <c r="F343" s="90"/>
      <c r="G343" s="90"/>
      <c r="H343" s="90" t="str">
        <f t="shared" si="17"/>
        <v/>
      </c>
      <c r="I343" s="148"/>
      <c r="K343" s="147" t="str">
        <f>IF(E343="","",MAX($K$5:K289)+0.001)</f>
        <v/>
      </c>
    </row>
    <row r="344" spans="2:11" s="72" customFormat="1" ht="25" customHeight="1">
      <c r="B344" s="368" t="s">
        <v>62</v>
      </c>
      <c r="C344" s="368"/>
      <c r="D344" s="368"/>
      <c r="E344" s="368"/>
      <c r="F344" s="368"/>
      <c r="G344" s="368"/>
      <c r="H344" s="95">
        <f>SUM(H309:H343)</f>
        <v>0</v>
      </c>
      <c r="I344" s="149"/>
      <c r="K344" s="147" t="str">
        <f>IF(E344="","",MAX($K$5:K343)+0.001)</f>
        <v/>
      </c>
    </row>
    <row r="345" spans="2:11" ht="25" customHeight="1">
      <c r="B345" s="45" t="s">
        <v>226</v>
      </c>
      <c r="C345" s="45" t="s">
        <v>2</v>
      </c>
      <c r="D345" s="45" t="s">
        <v>3</v>
      </c>
      <c r="E345" s="46" t="s">
        <v>4</v>
      </c>
      <c r="F345" s="95" t="s">
        <v>5</v>
      </c>
      <c r="G345" s="47" t="s">
        <v>6</v>
      </c>
      <c r="H345" s="47" t="s">
        <v>7</v>
      </c>
      <c r="I345" s="49"/>
      <c r="K345" s="147"/>
    </row>
    <row r="346" spans="2:11" s="72" customFormat="1" ht="25" customHeight="1">
      <c r="B346" s="368" t="s">
        <v>64</v>
      </c>
      <c r="C346" s="368"/>
      <c r="D346" s="368"/>
      <c r="E346" s="368"/>
      <c r="F346" s="368"/>
      <c r="G346" s="368"/>
      <c r="H346" s="47">
        <f>H344</f>
        <v>0</v>
      </c>
      <c r="I346" s="150"/>
      <c r="K346" s="147" t="str">
        <f>IF(E346="","",MAX($K$5:K345)+0.001)</f>
        <v/>
      </c>
    </row>
    <row r="347" spans="2:11" s="72" customFormat="1" ht="25" customHeight="1">
      <c r="B347" s="55"/>
      <c r="C347" s="98"/>
      <c r="D347" s="113"/>
      <c r="E347" s="55"/>
      <c r="F347" s="90"/>
      <c r="G347" s="90"/>
      <c r="H347" s="90" t="str">
        <f t="shared" ref="H347:H368" si="18">IF($F347="-","Rate Only",IF($G347="","",ROUNDUP($F347*$G347,2)))</f>
        <v/>
      </c>
      <c r="I347" s="148"/>
      <c r="K347" s="147" t="str">
        <f>IF(E347="","",MAX($K$5:K346)+0.001)</f>
        <v/>
      </c>
    </row>
    <row r="348" spans="2:11" ht="25" customHeight="1">
      <c r="B348" s="50" t="str">
        <f t="shared" si="16"/>
        <v/>
      </c>
      <c r="C348" s="55"/>
      <c r="D348" s="87" t="s">
        <v>1176</v>
      </c>
      <c r="E348" s="55"/>
      <c r="F348" s="90"/>
      <c r="G348" s="90"/>
      <c r="H348" s="90" t="str">
        <f t="shared" si="18"/>
        <v/>
      </c>
      <c r="K348" s="147" t="str">
        <f>IF(E348="","",MAX($K$5:K331)+0.001)</f>
        <v/>
      </c>
    </row>
    <row r="349" spans="2:11" ht="25" customHeight="1">
      <c r="B349" s="50" t="str">
        <f t="shared" si="16"/>
        <v/>
      </c>
      <c r="C349" s="55"/>
      <c r="D349" s="66" t="s">
        <v>1177</v>
      </c>
      <c r="E349" s="55"/>
      <c r="F349" s="90"/>
      <c r="G349" s="90"/>
      <c r="H349" s="90" t="str">
        <f t="shared" si="18"/>
        <v/>
      </c>
      <c r="K349" s="147" t="str">
        <f>IF(E349="","",MAX($K$5:K348)+0.001)</f>
        <v/>
      </c>
    </row>
    <row r="350" spans="2:11" ht="30">
      <c r="B350" s="50" t="str">
        <f t="shared" si="16"/>
        <v/>
      </c>
      <c r="C350" s="55"/>
      <c r="D350" s="66" t="s">
        <v>1178</v>
      </c>
      <c r="E350" s="55"/>
      <c r="F350" s="90"/>
      <c r="G350" s="90"/>
      <c r="H350" s="90" t="str">
        <f t="shared" si="18"/>
        <v/>
      </c>
      <c r="K350" s="147" t="str">
        <f>IF(E350="","",MAX($K$5:K349)+0.001)</f>
        <v/>
      </c>
    </row>
    <row r="351" spans="2:11" ht="30">
      <c r="B351" s="50" t="str">
        <f t="shared" si="16"/>
        <v/>
      </c>
      <c r="C351" s="55"/>
      <c r="D351" s="66" t="s">
        <v>1179</v>
      </c>
      <c r="E351" s="55"/>
      <c r="F351" s="90"/>
      <c r="G351" s="90"/>
      <c r="H351" s="90" t="str">
        <f t="shared" si="18"/>
        <v/>
      </c>
      <c r="K351" s="147" t="str">
        <f>IF(E351="","",MAX($K$5:K350)+0.001)</f>
        <v/>
      </c>
    </row>
    <row r="352" spans="2:11" ht="75">
      <c r="B352" s="50" t="str">
        <f t="shared" si="16"/>
        <v/>
      </c>
      <c r="C352" s="55"/>
      <c r="D352" s="66" t="s">
        <v>1180</v>
      </c>
      <c r="E352" s="55"/>
      <c r="F352" s="90"/>
      <c r="G352" s="90"/>
      <c r="H352" s="90" t="str">
        <f t="shared" si="18"/>
        <v/>
      </c>
      <c r="K352" s="147" t="str">
        <f>IF(E352="","",MAX($K$5:K351)+0.001)</f>
        <v/>
      </c>
    </row>
    <row r="353" spans="2:11" ht="25" customHeight="1">
      <c r="B353" s="50" t="str">
        <f t="shared" si="16"/>
        <v/>
      </c>
      <c r="C353" s="55"/>
      <c r="D353" s="87"/>
      <c r="E353" s="55"/>
      <c r="F353" s="90"/>
      <c r="G353" s="90"/>
      <c r="H353" s="90" t="str">
        <f t="shared" si="18"/>
        <v/>
      </c>
      <c r="K353" s="147" t="str">
        <f>IF(E353="","",MAX($K$5:K352)+0.001)</f>
        <v/>
      </c>
    </row>
    <row r="354" spans="2:11" ht="45">
      <c r="B354" s="50" t="str">
        <f t="shared" si="16"/>
        <v/>
      </c>
      <c r="C354" s="55"/>
      <c r="D354" s="87" t="s">
        <v>1181</v>
      </c>
      <c r="E354" s="55"/>
      <c r="F354" s="90"/>
      <c r="G354" s="90"/>
      <c r="H354" s="90" t="str">
        <f t="shared" si="18"/>
        <v/>
      </c>
      <c r="K354" s="147" t="str">
        <f>IF(E354="","",MAX($K$5:K353)+0.001)</f>
        <v/>
      </c>
    </row>
    <row r="355" spans="2:11" ht="30">
      <c r="B355" s="50" t="str">
        <f t="shared" si="16"/>
        <v>B18.057</v>
      </c>
      <c r="C355" s="55"/>
      <c r="D355" s="66" t="s">
        <v>1182</v>
      </c>
      <c r="E355" s="55" t="s">
        <v>200</v>
      </c>
      <c r="F355" s="90">
        <v>20</v>
      </c>
      <c r="G355" s="171"/>
      <c r="H355" s="90" t="str">
        <f t="shared" si="18"/>
        <v/>
      </c>
      <c r="I355" s="112"/>
      <c r="K355" s="147">
        <f>IF(E355="","",MAX($K$5:K354)+0.001)</f>
        <v>18.05700000000007</v>
      </c>
    </row>
    <row r="356" spans="2:11" ht="30">
      <c r="B356" s="50" t="str">
        <f t="shared" si="16"/>
        <v>B18.058</v>
      </c>
      <c r="C356" s="55"/>
      <c r="D356" s="66" t="s">
        <v>1185</v>
      </c>
      <c r="E356" s="55" t="s">
        <v>200</v>
      </c>
      <c r="F356" s="90">
        <v>444</v>
      </c>
      <c r="G356" s="171"/>
      <c r="H356" s="90" t="str">
        <f t="shared" si="18"/>
        <v/>
      </c>
      <c r="I356" s="112"/>
      <c r="K356" s="147">
        <f>IF(E356="","",MAX($K$5:K355)+0.001)</f>
        <v>18.058000000000071</v>
      </c>
    </row>
    <row r="357" spans="2:11" ht="25" customHeight="1">
      <c r="B357" s="50" t="str">
        <f t="shared" si="16"/>
        <v/>
      </c>
      <c r="C357" s="55"/>
      <c r="D357" s="66"/>
      <c r="E357" s="55"/>
      <c r="F357" s="90"/>
      <c r="G357" s="90"/>
      <c r="H357" s="90" t="str">
        <f t="shared" si="18"/>
        <v/>
      </c>
      <c r="K357" s="147" t="str">
        <f>IF(E357="","",MAX($K$5:K356)+0.001)</f>
        <v/>
      </c>
    </row>
    <row r="358" spans="2:11" ht="25" customHeight="1">
      <c r="B358" s="50" t="str">
        <f t="shared" si="16"/>
        <v/>
      </c>
      <c r="C358" s="101" t="s">
        <v>253</v>
      </c>
      <c r="D358" s="136" t="s">
        <v>254</v>
      </c>
      <c r="E358" s="55"/>
      <c r="F358" s="90"/>
      <c r="G358" s="90"/>
      <c r="H358" s="90" t="str">
        <f t="shared" si="18"/>
        <v/>
      </c>
      <c r="K358" s="147" t="str">
        <f>IF(E358="","",MAX($K$5:K357)+0.001)</f>
        <v/>
      </c>
    </row>
    <row r="359" spans="2:11" ht="30">
      <c r="B359" s="50" t="str">
        <f t="shared" si="16"/>
        <v/>
      </c>
      <c r="C359" s="55"/>
      <c r="D359" s="136" t="s">
        <v>616</v>
      </c>
      <c r="E359" s="55"/>
      <c r="F359" s="90"/>
      <c r="G359" s="90"/>
      <c r="H359" s="90" t="str">
        <f t="shared" si="18"/>
        <v/>
      </c>
      <c r="K359" s="147" t="str">
        <f>IF(E359="","",MAX($K$5:K358)+0.001)</f>
        <v/>
      </c>
    </row>
    <row r="360" spans="2:11" ht="45">
      <c r="B360" s="50" t="str">
        <f t="shared" si="16"/>
        <v>B18.059</v>
      </c>
      <c r="C360" s="55"/>
      <c r="D360" s="137" t="s">
        <v>1186</v>
      </c>
      <c r="E360" s="55" t="s">
        <v>187</v>
      </c>
      <c r="F360" s="90">
        <v>48</v>
      </c>
      <c r="G360" s="171"/>
      <c r="H360" s="90" t="str">
        <f t="shared" si="18"/>
        <v/>
      </c>
      <c r="I360" s="112"/>
      <c r="K360" s="147">
        <f>IF(E360="","",MAX($K$5:K359)+0.001)</f>
        <v>18.059000000000072</v>
      </c>
    </row>
    <row r="361" spans="2:11" ht="25" customHeight="1">
      <c r="B361" s="50" t="str">
        <f t="shared" si="16"/>
        <v/>
      </c>
      <c r="C361" s="55"/>
      <c r="D361" s="66"/>
      <c r="E361" s="55"/>
      <c r="F361" s="90"/>
      <c r="G361" s="90"/>
      <c r="H361" s="90" t="str">
        <f t="shared" si="18"/>
        <v/>
      </c>
      <c r="K361" s="147" t="str">
        <f>IF(E361="","",MAX($K$5:K360)+0.001)</f>
        <v/>
      </c>
    </row>
    <row r="362" spans="2:11" ht="25" customHeight="1">
      <c r="B362" s="50" t="str">
        <f t="shared" si="16"/>
        <v/>
      </c>
      <c r="C362" s="98"/>
      <c r="D362" s="87" t="s">
        <v>1197</v>
      </c>
      <c r="E362" s="55"/>
      <c r="F362" s="90"/>
      <c r="G362" s="90"/>
      <c r="H362" s="90" t="str">
        <f t="shared" si="18"/>
        <v/>
      </c>
      <c r="K362" s="147" t="str">
        <f>IF(E362="","",MAX($K$5:K361)+0.001)</f>
        <v/>
      </c>
    </row>
    <row r="363" spans="2:11" ht="25" customHeight="1">
      <c r="B363" s="50" t="str">
        <f t="shared" si="16"/>
        <v/>
      </c>
      <c r="C363" s="55"/>
      <c r="D363" s="87"/>
      <c r="E363" s="55"/>
      <c r="F363" s="90"/>
      <c r="G363" s="90"/>
      <c r="H363" s="90" t="str">
        <f t="shared" si="18"/>
        <v/>
      </c>
      <c r="K363" s="147" t="str">
        <f>IF(E363="","",MAX($K$5:K362)+0.001)</f>
        <v/>
      </c>
    </row>
    <row r="364" spans="2:11" ht="25" customHeight="1">
      <c r="B364" s="50" t="str">
        <f t="shared" si="16"/>
        <v/>
      </c>
      <c r="C364" s="101" t="s">
        <v>1162</v>
      </c>
      <c r="D364" s="87" t="s">
        <v>1163</v>
      </c>
      <c r="E364" s="55"/>
      <c r="F364" s="90"/>
      <c r="G364" s="90"/>
      <c r="H364" s="90" t="str">
        <f t="shared" si="18"/>
        <v/>
      </c>
      <c r="K364" s="147" t="str">
        <f>IF(E364="","",MAX($K$5:K363)+0.001)</f>
        <v/>
      </c>
    </row>
    <row r="365" spans="2:11" ht="25" customHeight="1">
      <c r="B365" s="50" t="str">
        <f t="shared" si="16"/>
        <v/>
      </c>
      <c r="C365" s="55"/>
      <c r="D365" s="87"/>
      <c r="E365" s="55"/>
      <c r="F365" s="90"/>
      <c r="G365" s="90"/>
      <c r="H365" s="90" t="str">
        <f t="shared" si="18"/>
        <v/>
      </c>
      <c r="K365" s="147" t="str">
        <f>IF(E365="","",MAX($K$5:K364)+0.001)</f>
        <v/>
      </c>
    </row>
    <row r="366" spans="2:11" ht="60">
      <c r="B366" s="50" t="str">
        <f t="shared" si="16"/>
        <v/>
      </c>
      <c r="C366" s="55"/>
      <c r="D366" s="87" t="s">
        <v>1164</v>
      </c>
      <c r="E366" s="55"/>
      <c r="F366" s="90"/>
      <c r="G366" s="90"/>
      <c r="H366" s="90" t="str">
        <f t="shared" si="18"/>
        <v/>
      </c>
      <c r="K366" s="147" t="str">
        <f>IF(E366="","",MAX($K$5:K365)+0.001)</f>
        <v/>
      </c>
    </row>
    <row r="367" spans="2:11" ht="25" customHeight="1">
      <c r="B367" s="50" t="str">
        <f t="shared" si="16"/>
        <v>B18.060</v>
      </c>
      <c r="C367" s="55"/>
      <c r="D367" s="66" t="s">
        <v>1165</v>
      </c>
      <c r="E367" s="55" t="s">
        <v>187</v>
      </c>
      <c r="F367" s="90">
        <v>15</v>
      </c>
      <c r="G367" s="171"/>
      <c r="H367" s="90" t="str">
        <f t="shared" si="18"/>
        <v/>
      </c>
      <c r="I367" s="112"/>
      <c r="K367" s="147">
        <f>IF(E367="","",MAX($K$5:K366)+0.001)</f>
        <v>18.060000000000073</v>
      </c>
    </row>
    <row r="368" spans="2:11" ht="25" customHeight="1">
      <c r="B368" s="50"/>
      <c r="C368" s="55"/>
      <c r="D368" s="66"/>
      <c r="E368" s="55"/>
      <c r="F368" s="90"/>
      <c r="G368" s="90"/>
      <c r="H368" s="90" t="str">
        <f t="shared" si="18"/>
        <v/>
      </c>
      <c r="K368" s="147"/>
    </row>
    <row r="369" spans="2:11" ht="25" customHeight="1">
      <c r="B369" s="50"/>
      <c r="C369" s="55"/>
      <c r="D369" s="66"/>
      <c r="E369" s="55"/>
      <c r="F369" s="90"/>
      <c r="G369" s="90"/>
      <c r="H369" s="90"/>
      <c r="K369" s="147"/>
    </row>
    <row r="370" spans="2:11" ht="25" customHeight="1">
      <c r="B370" s="50"/>
      <c r="C370" s="55"/>
      <c r="D370" s="66"/>
      <c r="E370" s="55"/>
      <c r="F370" s="90"/>
      <c r="G370" s="90"/>
      <c r="H370" s="90"/>
      <c r="K370" s="147"/>
    </row>
    <row r="371" spans="2:11" ht="25" customHeight="1">
      <c r="B371" s="50"/>
      <c r="C371" s="55"/>
      <c r="D371" s="66"/>
      <c r="E371" s="55"/>
      <c r="F371" s="90"/>
      <c r="G371" s="90"/>
      <c r="H371" s="90"/>
      <c r="K371" s="147"/>
    </row>
    <row r="372" spans="2:11" ht="25" customHeight="1">
      <c r="B372" s="50"/>
      <c r="C372" s="55"/>
      <c r="D372" s="66"/>
      <c r="E372" s="55"/>
      <c r="F372" s="90"/>
      <c r="G372" s="90"/>
      <c r="H372" s="90"/>
      <c r="K372" s="147"/>
    </row>
    <row r="373" spans="2:11" ht="25" customHeight="1">
      <c r="B373" s="50"/>
      <c r="C373" s="55"/>
      <c r="D373" s="66"/>
      <c r="E373" s="55"/>
      <c r="F373" s="90"/>
      <c r="G373" s="90"/>
      <c r="H373" s="90"/>
      <c r="K373" s="147"/>
    </row>
    <row r="374" spans="2:11" ht="25" customHeight="1">
      <c r="B374" s="50"/>
      <c r="C374" s="55"/>
      <c r="D374" s="66"/>
      <c r="E374" s="55"/>
      <c r="F374" s="90"/>
      <c r="G374" s="90"/>
      <c r="H374" s="90"/>
      <c r="K374" s="147"/>
    </row>
    <row r="375" spans="2:11" ht="25" customHeight="1">
      <c r="B375" s="50"/>
      <c r="C375" s="55"/>
      <c r="D375" s="66"/>
      <c r="E375" s="55"/>
      <c r="F375" s="90"/>
      <c r="G375" s="90"/>
      <c r="H375" s="90"/>
      <c r="K375" s="147"/>
    </row>
    <row r="376" spans="2:11" ht="25" customHeight="1">
      <c r="B376" s="50"/>
      <c r="C376" s="55"/>
      <c r="D376" s="66"/>
      <c r="E376" s="55"/>
      <c r="F376" s="90"/>
      <c r="G376" s="90"/>
      <c r="H376" s="90"/>
      <c r="K376" s="147"/>
    </row>
    <row r="377" spans="2:11" ht="25" customHeight="1">
      <c r="B377" s="50"/>
      <c r="C377" s="55"/>
      <c r="D377" s="66"/>
      <c r="E377" s="55"/>
      <c r="F377" s="90"/>
      <c r="G377" s="90"/>
      <c r="H377" s="90"/>
      <c r="K377" s="147"/>
    </row>
    <row r="378" spans="2:11" ht="25" customHeight="1">
      <c r="B378" s="50"/>
      <c r="C378" s="55"/>
      <c r="D378" s="66"/>
      <c r="E378" s="55"/>
      <c r="F378" s="90"/>
      <c r="G378" s="90"/>
      <c r="H378" s="90"/>
      <c r="K378" s="147"/>
    </row>
    <row r="379" spans="2:11" ht="25" customHeight="1">
      <c r="B379" s="50"/>
      <c r="C379" s="55"/>
      <c r="D379" s="66"/>
      <c r="E379" s="55"/>
      <c r="F379" s="90"/>
      <c r="G379" s="90"/>
      <c r="H379" s="90"/>
      <c r="K379" s="147"/>
    </row>
    <row r="380" spans="2:11" ht="25" customHeight="1">
      <c r="B380" s="50"/>
      <c r="C380" s="55"/>
      <c r="D380" s="66"/>
      <c r="E380" s="55"/>
      <c r="F380" s="90"/>
      <c r="G380" s="90"/>
      <c r="H380" s="90"/>
      <c r="K380" s="147"/>
    </row>
    <row r="381" spans="2:11" ht="25" customHeight="1">
      <c r="B381" s="50"/>
      <c r="C381" s="55"/>
      <c r="D381" s="66"/>
      <c r="E381" s="55"/>
      <c r="F381" s="90"/>
      <c r="G381" s="90"/>
      <c r="H381" s="90"/>
      <c r="K381" s="147"/>
    </row>
    <row r="382" spans="2:11" s="72" customFormat="1" ht="25" customHeight="1">
      <c r="B382" s="368" t="s">
        <v>62</v>
      </c>
      <c r="C382" s="368"/>
      <c r="D382" s="368"/>
      <c r="E382" s="368"/>
      <c r="F382" s="368"/>
      <c r="G382" s="368"/>
      <c r="H382" s="95">
        <f>SUM(H346:H381)</f>
        <v>0</v>
      </c>
      <c r="I382" s="149"/>
      <c r="K382" s="147" t="str">
        <f>IF(E382="","",MAX($K$5:K381)+0.001)</f>
        <v/>
      </c>
    </row>
    <row r="383" spans="2:11" ht="25" customHeight="1">
      <c r="B383" s="45" t="s">
        <v>226</v>
      </c>
      <c r="C383" s="45" t="s">
        <v>2</v>
      </c>
      <c r="D383" s="45" t="s">
        <v>3</v>
      </c>
      <c r="E383" s="46" t="s">
        <v>4</v>
      </c>
      <c r="F383" s="95" t="s">
        <v>5</v>
      </c>
      <c r="G383" s="47" t="s">
        <v>6</v>
      </c>
      <c r="H383" s="47" t="s">
        <v>7</v>
      </c>
      <c r="I383" s="49"/>
      <c r="K383" s="147"/>
    </row>
    <row r="384" spans="2:11" s="72" customFormat="1" ht="25" customHeight="1">
      <c r="B384" s="368" t="s">
        <v>64</v>
      </c>
      <c r="C384" s="368"/>
      <c r="D384" s="368"/>
      <c r="E384" s="368"/>
      <c r="F384" s="368"/>
      <c r="G384" s="368"/>
      <c r="H384" s="47">
        <f>H382</f>
        <v>0</v>
      </c>
      <c r="I384" s="150"/>
      <c r="K384" s="147" t="str">
        <f>IF(E384="","",MAX($K$5:K383)+0.001)</f>
        <v/>
      </c>
    </row>
    <row r="385" spans="2:11" s="72" customFormat="1" ht="25" customHeight="1">
      <c r="B385" s="55"/>
      <c r="C385" s="98"/>
      <c r="D385" s="113"/>
      <c r="E385" s="55"/>
      <c r="F385" s="90"/>
      <c r="G385" s="90"/>
      <c r="H385" s="90" t="str">
        <f t="shared" ref="H385:H406" si="19">IF($F385="-","Rate Only",IF($G385="","",ROUNDUP($F385*$G385,2)))</f>
        <v/>
      </c>
      <c r="I385" s="148"/>
      <c r="K385" s="147" t="str">
        <f>IF(E385="","",MAX($K$5:K384)+0.001)</f>
        <v/>
      </c>
    </row>
    <row r="386" spans="2:11" ht="30">
      <c r="B386" s="50" t="str">
        <f t="shared" si="16"/>
        <v/>
      </c>
      <c r="C386" s="55"/>
      <c r="D386" s="87" t="s">
        <v>1167</v>
      </c>
      <c r="E386" s="55"/>
      <c r="F386" s="90"/>
      <c r="G386" s="90"/>
      <c r="H386" s="90" t="str">
        <f t="shared" si="19"/>
        <v/>
      </c>
      <c r="K386" s="147" t="str">
        <f>IF(E386="","",MAX($K$5:K367)+0.001)</f>
        <v/>
      </c>
    </row>
    <row r="387" spans="2:11" ht="45">
      <c r="B387" s="50" t="str">
        <f t="shared" si="16"/>
        <v>B18.061</v>
      </c>
      <c r="C387" s="55"/>
      <c r="D387" s="66" t="s">
        <v>1169</v>
      </c>
      <c r="E387" s="55" t="s">
        <v>200</v>
      </c>
      <c r="F387" s="90">
        <v>55</v>
      </c>
      <c r="G387" s="171"/>
      <c r="H387" s="90" t="str">
        <f t="shared" si="19"/>
        <v/>
      </c>
      <c r="I387" s="112"/>
      <c r="K387" s="147">
        <f>IF(E387="","",MAX($K$5:K386)+0.001)</f>
        <v>18.061000000000075</v>
      </c>
    </row>
    <row r="388" spans="2:11" ht="25" customHeight="1">
      <c r="B388" s="50" t="str">
        <f t="shared" si="16"/>
        <v/>
      </c>
      <c r="C388" s="55"/>
      <c r="D388" s="66"/>
      <c r="E388" s="55"/>
      <c r="F388" s="90"/>
      <c r="G388" s="90"/>
      <c r="H388" s="90" t="str">
        <f t="shared" si="19"/>
        <v/>
      </c>
      <c r="K388" s="147" t="str">
        <f>IF(E388="","",MAX($K$5:K387)+0.001)</f>
        <v/>
      </c>
    </row>
    <row r="389" spans="2:11" ht="25" customHeight="1">
      <c r="B389" s="50" t="str">
        <f t="shared" si="16"/>
        <v/>
      </c>
      <c r="C389" s="55"/>
      <c r="D389" s="87" t="s">
        <v>1176</v>
      </c>
      <c r="E389" s="55"/>
      <c r="F389" s="90"/>
      <c r="G389" s="90"/>
      <c r="H389" s="90" t="str">
        <f t="shared" si="19"/>
        <v/>
      </c>
      <c r="K389" s="147" t="str">
        <f>IF(E389="","",MAX($K$5:K388)+0.001)</f>
        <v/>
      </c>
    </row>
    <row r="390" spans="2:11" ht="25" customHeight="1">
      <c r="B390" s="50" t="str">
        <f t="shared" si="16"/>
        <v/>
      </c>
      <c r="C390" s="55"/>
      <c r="D390" s="66" t="s">
        <v>1177</v>
      </c>
      <c r="E390" s="55"/>
      <c r="F390" s="90"/>
      <c r="G390" s="90"/>
      <c r="H390" s="90" t="str">
        <f t="shared" si="19"/>
        <v/>
      </c>
      <c r="K390" s="147" t="str">
        <f>IF(E390="","",MAX($K$5:K389)+0.001)</f>
        <v/>
      </c>
    </row>
    <row r="391" spans="2:11" ht="30">
      <c r="B391" s="50" t="str">
        <f t="shared" si="16"/>
        <v/>
      </c>
      <c r="C391" s="55"/>
      <c r="D391" s="66" t="s">
        <v>1178</v>
      </c>
      <c r="E391" s="55"/>
      <c r="F391" s="90"/>
      <c r="G391" s="90"/>
      <c r="H391" s="90" t="str">
        <f t="shared" si="19"/>
        <v/>
      </c>
      <c r="K391" s="147" t="str">
        <f>IF(E391="","",MAX($K$5:K390)+0.001)</f>
        <v/>
      </c>
    </row>
    <row r="392" spans="2:11" ht="30">
      <c r="B392" s="50" t="str">
        <f t="shared" si="16"/>
        <v/>
      </c>
      <c r="C392" s="55"/>
      <c r="D392" s="66" t="s">
        <v>1179</v>
      </c>
      <c r="E392" s="55"/>
      <c r="F392" s="90"/>
      <c r="G392" s="90"/>
      <c r="H392" s="90" t="str">
        <f t="shared" si="19"/>
        <v/>
      </c>
      <c r="K392" s="147" t="str">
        <f>IF(E392="","",MAX($K$5:K391)+0.001)</f>
        <v/>
      </c>
    </row>
    <row r="393" spans="2:11" ht="75">
      <c r="B393" s="50" t="str">
        <f t="shared" si="16"/>
        <v/>
      </c>
      <c r="C393" s="55"/>
      <c r="D393" s="66" t="s">
        <v>1180</v>
      </c>
      <c r="E393" s="55"/>
      <c r="F393" s="90"/>
      <c r="G393" s="90"/>
      <c r="H393" s="90" t="str">
        <f t="shared" si="19"/>
        <v/>
      </c>
      <c r="K393" s="147" t="str">
        <f>IF(E393="","",MAX($K$5:K392)+0.001)</f>
        <v/>
      </c>
    </row>
    <row r="394" spans="2:11" ht="25" customHeight="1">
      <c r="B394" s="50" t="str">
        <f t="shared" si="16"/>
        <v/>
      </c>
      <c r="C394" s="55"/>
      <c r="D394" s="87"/>
      <c r="E394" s="55"/>
      <c r="F394" s="90"/>
      <c r="G394" s="90"/>
      <c r="H394" s="90" t="str">
        <f t="shared" si="19"/>
        <v/>
      </c>
      <c r="K394" s="147" t="str">
        <f>IF(E394="","",MAX($K$5:K393)+0.001)</f>
        <v/>
      </c>
    </row>
    <row r="395" spans="2:11" ht="45">
      <c r="B395" s="50" t="str">
        <f t="shared" si="16"/>
        <v/>
      </c>
      <c r="C395" s="55"/>
      <c r="D395" s="87" t="s">
        <v>1181</v>
      </c>
      <c r="E395" s="55"/>
      <c r="F395" s="90"/>
      <c r="G395" s="90"/>
      <c r="H395" s="90" t="str">
        <f t="shared" si="19"/>
        <v/>
      </c>
      <c r="K395" s="147" t="str">
        <f>IF(E395="","",MAX($K$5:K394)+0.001)</f>
        <v/>
      </c>
    </row>
    <row r="396" spans="2:11" ht="30">
      <c r="B396" s="50" t="str">
        <f t="shared" si="16"/>
        <v>B18.062</v>
      </c>
      <c r="C396" s="55"/>
      <c r="D396" s="66" t="s">
        <v>1182</v>
      </c>
      <c r="E396" s="55" t="s">
        <v>200</v>
      </c>
      <c r="F396" s="90">
        <v>98</v>
      </c>
      <c r="G396" s="171"/>
      <c r="H396" s="90" t="str">
        <f t="shared" si="19"/>
        <v/>
      </c>
      <c r="I396" s="112"/>
      <c r="K396" s="147">
        <f>IF(E396="","",MAX($K$5:K395)+0.001)</f>
        <v>18.062000000000076</v>
      </c>
    </row>
    <row r="397" spans="2:11" ht="25" customHeight="1">
      <c r="B397" s="50" t="str">
        <f t="shared" si="16"/>
        <v/>
      </c>
      <c r="C397" s="55"/>
      <c r="D397" s="66"/>
      <c r="E397" s="55"/>
      <c r="F397" s="90"/>
      <c r="G397" s="90"/>
      <c r="H397" s="90" t="str">
        <f t="shared" si="19"/>
        <v/>
      </c>
      <c r="K397" s="147" t="str">
        <f>IF(E397="","",MAX($K$5:K396)+0.001)</f>
        <v/>
      </c>
    </row>
    <row r="398" spans="2:11" ht="25" customHeight="1">
      <c r="B398" s="50" t="str">
        <f t="shared" si="16"/>
        <v/>
      </c>
      <c r="C398" s="101" t="s">
        <v>253</v>
      </c>
      <c r="D398" s="136" t="s">
        <v>254</v>
      </c>
      <c r="E398" s="55"/>
      <c r="F398" s="90"/>
      <c r="G398" s="90"/>
      <c r="H398" s="90" t="str">
        <f t="shared" si="19"/>
        <v/>
      </c>
      <c r="K398" s="147" t="str">
        <f>IF(E398="","",MAX($K$5:K397)+0.001)</f>
        <v/>
      </c>
    </row>
    <row r="399" spans="2:11" ht="30">
      <c r="B399" s="50" t="str">
        <f t="shared" si="16"/>
        <v/>
      </c>
      <c r="C399" s="55"/>
      <c r="D399" s="136" t="s">
        <v>616</v>
      </c>
      <c r="E399" s="55"/>
      <c r="F399" s="90"/>
      <c r="G399" s="90"/>
      <c r="H399" s="90" t="str">
        <f t="shared" si="19"/>
        <v/>
      </c>
      <c r="K399" s="147" t="str">
        <f>IF(E399="","",MAX($K$5:K398)+0.001)</f>
        <v/>
      </c>
    </row>
    <row r="400" spans="2:11" ht="45">
      <c r="B400" s="50" t="str">
        <f t="shared" si="16"/>
        <v>B18.063</v>
      </c>
      <c r="C400" s="55"/>
      <c r="D400" s="137" t="s">
        <v>1186</v>
      </c>
      <c r="E400" s="55" t="s">
        <v>187</v>
      </c>
      <c r="F400" s="90">
        <v>97</v>
      </c>
      <c r="G400" s="171"/>
      <c r="H400" s="90" t="str">
        <f t="shared" si="19"/>
        <v/>
      </c>
      <c r="I400" s="112"/>
      <c r="K400" s="147">
        <f>IF(E400="","",MAX($K$5:K399)+0.001)</f>
        <v>18.063000000000077</v>
      </c>
    </row>
    <row r="401" spans="2:11" ht="25" customHeight="1">
      <c r="B401" s="50" t="str">
        <f t="shared" ref="B401:B406" si="20">IF(K401="","","B"&amp;TEXT(ROUND(K401,3),"0.000"))</f>
        <v/>
      </c>
      <c r="C401" s="55"/>
      <c r="D401" s="66"/>
      <c r="E401" s="55"/>
      <c r="F401" s="90"/>
      <c r="G401" s="90"/>
      <c r="H401" s="90" t="str">
        <f t="shared" si="19"/>
        <v/>
      </c>
      <c r="K401" s="147" t="str">
        <f>IF(E401="","",MAX($K$5:K400)+0.001)</f>
        <v/>
      </c>
    </row>
    <row r="402" spans="2:11" ht="25" customHeight="1">
      <c r="B402" s="50" t="str">
        <f t="shared" si="20"/>
        <v/>
      </c>
      <c r="C402" s="98"/>
      <c r="D402" s="87" t="s">
        <v>1198</v>
      </c>
      <c r="E402" s="55"/>
      <c r="F402" s="90"/>
      <c r="G402" s="90"/>
      <c r="H402" s="90" t="str">
        <f t="shared" si="19"/>
        <v/>
      </c>
      <c r="K402" s="147" t="str">
        <f>IF(E402="","",MAX($K$5:K401)+0.001)</f>
        <v/>
      </c>
    </row>
    <row r="403" spans="2:11" ht="25" customHeight="1">
      <c r="B403" s="50" t="str">
        <f t="shared" si="20"/>
        <v/>
      </c>
      <c r="C403" s="55"/>
      <c r="D403" s="87"/>
      <c r="E403" s="55"/>
      <c r="F403" s="90"/>
      <c r="G403" s="90"/>
      <c r="H403" s="90" t="str">
        <f t="shared" si="19"/>
        <v/>
      </c>
      <c r="K403" s="147" t="str">
        <f>IF(E403="","",MAX($K$5:K402)+0.001)</f>
        <v/>
      </c>
    </row>
    <row r="404" spans="2:11" ht="25" customHeight="1">
      <c r="B404" s="50" t="str">
        <f t="shared" si="20"/>
        <v/>
      </c>
      <c r="C404" s="101" t="s">
        <v>1162</v>
      </c>
      <c r="D404" s="87" t="s">
        <v>1163</v>
      </c>
      <c r="E404" s="55"/>
      <c r="F404" s="90"/>
      <c r="G404" s="90"/>
      <c r="H404" s="90" t="str">
        <f t="shared" si="19"/>
        <v/>
      </c>
      <c r="K404" s="147" t="str">
        <f>IF(E404="","",MAX($K$5:K403)+0.001)</f>
        <v/>
      </c>
    </row>
    <row r="405" spans="2:11" ht="60">
      <c r="B405" s="50" t="str">
        <f t="shared" si="20"/>
        <v/>
      </c>
      <c r="C405" s="55"/>
      <c r="D405" s="87" t="s">
        <v>1164</v>
      </c>
      <c r="E405" s="55"/>
      <c r="F405" s="90"/>
      <c r="G405" s="90"/>
      <c r="H405" s="90" t="str">
        <f t="shared" si="19"/>
        <v/>
      </c>
      <c r="K405" s="147" t="str">
        <f>IF(E405="","",MAX($K$5:K404)+0.001)</f>
        <v/>
      </c>
    </row>
    <row r="406" spans="2:11" ht="25" customHeight="1">
      <c r="B406" s="50" t="str">
        <f t="shared" si="20"/>
        <v>B18.064</v>
      </c>
      <c r="C406" s="55"/>
      <c r="D406" s="66" t="s">
        <v>1165</v>
      </c>
      <c r="E406" s="55" t="s">
        <v>187</v>
      </c>
      <c r="F406" s="90">
        <v>41</v>
      </c>
      <c r="G406" s="171"/>
      <c r="H406" s="90" t="str">
        <f t="shared" si="19"/>
        <v/>
      </c>
      <c r="I406" s="112"/>
      <c r="K406" s="147">
        <f>IF(E406="","",MAX($K$5:K405)+0.001)</f>
        <v>18.064000000000078</v>
      </c>
    </row>
    <row r="407" spans="2:11" ht="25" customHeight="1">
      <c r="B407" s="50"/>
      <c r="C407" s="55"/>
      <c r="D407" s="66"/>
      <c r="E407" s="55"/>
      <c r="F407" s="90"/>
      <c r="G407" s="171"/>
      <c r="H407" s="90"/>
      <c r="I407" s="112"/>
      <c r="K407" s="147"/>
    </row>
    <row r="408" spans="2:11" ht="25" customHeight="1">
      <c r="B408" s="50"/>
      <c r="C408" s="55"/>
      <c r="D408" s="66"/>
      <c r="E408" s="55"/>
      <c r="F408" s="90"/>
      <c r="G408" s="171"/>
      <c r="H408" s="90"/>
      <c r="I408" s="112"/>
      <c r="K408" s="147"/>
    </row>
    <row r="409" spans="2:11" ht="25" customHeight="1">
      <c r="B409" s="50"/>
      <c r="C409" s="55"/>
      <c r="D409" s="66"/>
      <c r="E409" s="55"/>
      <c r="F409" s="90"/>
      <c r="G409" s="171"/>
      <c r="H409" s="90"/>
      <c r="I409" s="112"/>
      <c r="K409" s="147"/>
    </row>
    <row r="410" spans="2:11" ht="25" customHeight="1">
      <c r="B410" s="50"/>
      <c r="C410" s="55"/>
      <c r="D410" s="66"/>
      <c r="E410" s="55"/>
      <c r="F410" s="90"/>
      <c r="G410" s="171"/>
      <c r="H410" s="90"/>
      <c r="I410" s="112"/>
      <c r="K410" s="147"/>
    </row>
    <row r="411" spans="2:11" ht="25" customHeight="1">
      <c r="B411" s="50"/>
      <c r="C411" s="55"/>
      <c r="D411" s="66"/>
      <c r="E411" s="55"/>
      <c r="F411" s="90"/>
      <c r="G411" s="171"/>
      <c r="H411" s="90"/>
      <c r="I411" s="112"/>
      <c r="K411" s="147"/>
    </row>
    <row r="412" spans="2:11" ht="25" customHeight="1">
      <c r="B412" s="50"/>
      <c r="C412" s="55"/>
      <c r="D412" s="66"/>
      <c r="E412" s="55"/>
      <c r="F412" s="90"/>
      <c r="G412" s="171"/>
      <c r="H412" s="90"/>
      <c r="I412" s="112"/>
      <c r="K412" s="147"/>
    </row>
    <row r="413" spans="2:11" ht="25" customHeight="1">
      <c r="B413" s="50"/>
      <c r="C413" s="55"/>
      <c r="D413" s="66"/>
      <c r="E413" s="55"/>
      <c r="F413" s="90"/>
      <c r="G413" s="171"/>
      <c r="H413" s="90"/>
      <c r="I413" s="112"/>
      <c r="K413" s="147"/>
    </row>
    <row r="414" spans="2:11" ht="25" customHeight="1">
      <c r="B414" s="50"/>
      <c r="C414" s="55"/>
      <c r="D414" s="66"/>
      <c r="E414" s="55"/>
      <c r="F414" s="90"/>
      <c r="G414" s="171"/>
      <c r="H414" s="90"/>
      <c r="I414" s="112"/>
      <c r="K414" s="147"/>
    </row>
    <row r="415" spans="2:11" ht="25" customHeight="1">
      <c r="B415" s="50"/>
      <c r="C415" s="55"/>
      <c r="D415" s="66"/>
      <c r="E415" s="55"/>
      <c r="F415" s="90"/>
      <c r="G415" s="171"/>
      <c r="H415" s="90"/>
      <c r="I415" s="112"/>
      <c r="K415" s="147"/>
    </row>
    <row r="416" spans="2:11" ht="25" customHeight="1">
      <c r="B416" s="50"/>
      <c r="C416" s="55"/>
      <c r="D416" s="66"/>
      <c r="E416" s="55"/>
      <c r="F416" s="90"/>
      <c r="G416" s="171"/>
      <c r="H416" s="90"/>
      <c r="I416" s="112"/>
      <c r="K416" s="147"/>
    </row>
    <row r="417" spans="2:11" ht="25" customHeight="1">
      <c r="B417" s="50"/>
      <c r="C417" s="55"/>
      <c r="D417" s="66"/>
      <c r="E417" s="55"/>
      <c r="F417" s="90"/>
      <c r="G417" s="171"/>
      <c r="H417" s="90"/>
      <c r="I417" s="112"/>
      <c r="K417" s="147"/>
    </row>
    <row r="418" spans="2:11" ht="25" customHeight="1">
      <c r="B418" s="50"/>
      <c r="C418" s="55"/>
      <c r="D418" s="66"/>
      <c r="E418" s="55"/>
      <c r="F418" s="90"/>
      <c r="G418" s="171"/>
      <c r="H418" s="90"/>
      <c r="I418" s="112"/>
      <c r="K418" s="147"/>
    </row>
    <row r="419" spans="2:11" s="72" customFormat="1" ht="25" customHeight="1">
      <c r="B419" s="368" t="s">
        <v>62</v>
      </c>
      <c r="C419" s="368"/>
      <c r="D419" s="368"/>
      <c r="E419" s="368"/>
      <c r="F419" s="368"/>
      <c r="G419" s="368"/>
      <c r="H419" s="95">
        <f>SUM(H384:H418)</f>
        <v>0</v>
      </c>
      <c r="I419" s="149"/>
      <c r="K419" s="147" t="str">
        <f>IF(E419="","",MAX($K$5:K406)+0.001)</f>
        <v/>
      </c>
    </row>
    <row r="420" spans="2:11" ht="25" customHeight="1">
      <c r="B420" s="45" t="s">
        <v>226</v>
      </c>
      <c r="C420" s="45" t="s">
        <v>2</v>
      </c>
      <c r="D420" s="45" t="s">
        <v>3</v>
      </c>
      <c r="E420" s="46" t="s">
        <v>4</v>
      </c>
      <c r="F420" s="95" t="s">
        <v>5</v>
      </c>
      <c r="G420" s="47" t="s">
        <v>6</v>
      </c>
      <c r="H420" s="47" t="s">
        <v>7</v>
      </c>
      <c r="I420" s="49"/>
      <c r="K420" s="147"/>
    </row>
    <row r="421" spans="2:11" s="72" customFormat="1" ht="25" customHeight="1">
      <c r="B421" s="368" t="s">
        <v>64</v>
      </c>
      <c r="C421" s="368"/>
      <c r="D421" s="368"/>
      <c r="E421" s="368"/>
      <c r="F421" s="368"/>
      <c r="G421" s="368"/>
      <c r="H421" s="47">
        <f>H419</f>
        <v>0</v>
      </c>
      <c r="I421" s="150"/>
      <c r="K421" s="147" t="str">
        <f>IF(E421="","",MAX($K$5:K420)+0.001)</f>
        <v/>
      </c>
    </row>
    <row r="422" spans="2:11" s="72" customFormat="1" ht="25" customHeight="1">
      <c r="B422" s="55"/>
      <c r="C422" s="98"/>
      <c r="D422" s="113"/>
      <c r="E422" s="55"/>
      <c r="F422" s="90"/>
      <c r="G422" s="90"/>
      <c r="H422" s="90" t="str">
        <f t="shared" ref="H422:H439" si="21">IF($F422="-","Rate Only",IF($G422="","",ROUNDUP($F422*$G422,2)))</f>
        <v/>
      </c>
      <c r="I422" s="148"/>
      <c r="K422" s="147" t="str">
        <f>IF(E422="","",MAX($K$5:K421)+0.001)</f>
        <v/>
      </c>
    </row>
    <row r="423" spans="2:11" ht="30">
      <c r="B423" s="50" t="str">
        <f t="shared" ref="B423:B438" si="22">IF(K423="","","B"&amp;TEXT(ROUND(K423,3),"0.000"))</f>
        <v/>
      </c>
      <c r="C423" s="55"/>
      <c r="D423" s="87" t="s">
        <v>1167</v>
      </c>
      <c r="E423" s="55"/>
      <c r="F423" s="90"/>
      <c r="G423" s="90"/>
      <c r="H423" s="90" t="str">
        <f t="shared" si="21"/>
        <v/>
      </c>
      <c r="K423" s="147" t="str">
        <f>IF(E423="","",MAX($K$5:K422)+0.001)</f>
        <v/>
      </c>
    </row>
    <row r="424" spans="2:11" ht="45">
      <c r="B424" s="50" t="str">
        <f t="shared" si="22"/>
        <v>B18.065</v>
      </c>
      <c r="C424" s="55"/>
      <c r="D424" s="66" t="s">
        <v>1168</v>
      </c>
      <c r="E424" s="55" t="s">
        <v>200</v>
      </c>
      <c r="F424" s="90">
        <v>2</v>
      </c>
      <c r="G424" s="171"/>
      <c r="H424" s="90" t="str">
        <f t="shared" si="21"/>
        <v/>
      </c>
      <c r="I424" s="112"/>
      <c r="K424" s="147">
        <f>IF(E424="","",MAX($K$5:K423)+0.001)</f>
        <v>18.065000000000079</v>
      </c>
    </row>
    <row r="425" spans="2:11" ht="45">
      <c r="B425" s="50" t="str">
        <f t="shared" si="22"/>
        <v>B18.066</v>
      </c>
      <c r="C425" s="55"/>
      <c r="D425" s="66" t="s">
        <v>1169</v>
      </c>
      <c r="E425" s="55" t="s">
        <v>200</v>
      </c>
      <c r="F425" s="90">
        <v>162</v>
      </c>
      <c r="G425" s="171"/>
      <c r="H425" s="90" t="str">
        <f t="shared" si="21"/>
        <v/>
      </c>
      <c r="I425" s="112"/>
      <c r="K425" s="147">
        <f>IF(E425="","",MAX($K$5:K424)+0.001)</f>
        <v>18.066000000000081</v>
      </c>
    </row>
    <row r="426" spans="2:11" ht="25" customHeight="1">
      <c r="B426" s="50" t="str">
        <f t="shared" si="22"/>
        <v/>
      </c>
      <c r="C426" s="55"/>
      <c r="D426" s="66"/>
      <c r="E426" s="55"/>
      <c r="F426" s="90"/>
      <c r="G426" s="90"/>
      <c r="H426" s="90" t="str">
        <f t="shared" si="21"/>
        <v/>
      </c>
      <c r="K426" s="147" t="str">
        <f>IF(E426="","",MAX($K$5:K425)+0.001)</f>
        <v/>
      </c>
    </row>
    <row r="427" spans="2:11" ht="25" customHeight="1">
      <c r="B427" s="50" t="str">
        <f t="shared" si="22"/>
        <v/>
      </c>
      <c r="C427" s="55"/>
      <c r="D427" s="87" t="s">
        <v>1176</v>
      </c>
      <c r="E427" s="55"/>
      <c r="F427" s="90"/>
      <c r="G427" s="90"/>
      <c r="H427" s="90" t="str">
        <f t="shared" si="21"/>
        <v/>
      </c>
      <c r="K427" s="147" t="str">
        <f>IF(E427="","",MAX($K$5:K426)+0.001)</f>
        <v/>
      </c>
    </row>
    <row r="428" spans="2:11" ht="25" customHeight="1">
      <c r="B428" s="50" t="str">
        <f t="shared" si="22"/>
        <v/>
      </c>
      <c r="C428" s="55"/>
      <c r="D428" s="66" t="s">
        <v>1177</v>
      </c>
      <c r="E428" s="55"/>
      <c r="F428" s="90"/>
      <c r="G428" s="90"/>
      <c r="H428" s="90" t="str">
        <f t="shared" si="21"/>
        <v/>
      </c>
      <c r="K428" s="147" t="str">
        <f>IF(E428="","",MAX($K$5:K427)+0.001)</f>
        <v/>
      </c>
    </row>
    <row r="429" spans="2:11" ht="30">
      <c r="B429" s="50" t="str">
        <f t="shared" si="22"/>
        <v/>
      </c>
      <c r="C429" s="55"/>
      <c r="D429" s="66" t="s">
        <v>1178</v>
      </c>
      <c r="E429" s="55"/>
      <c r="F429" s="90"/>
      <c r="G429" s="90"/>
      <c r="H429" s="90" t="str">
        <f t="shared" si="21"/>
        <v/>
      </c>
      <c r="K429" s="147" t="str">
        <f>IF(E429="","",MAX($K$5:K428)+0.001)</f>
        <v/>
      </c>
    </row>
    <row r="430" spans="2:11" ht="30">
      <c r="B430" s="50" t="str">
        <f t="shared" si="22"/>
        <v/>
      </c>
      <c r="C430" s="55"/>
      <c r="D430" s="66" t="s">
        <v>1179</v>
      </c>
      <c r="E430" s="55"/>
      <c r="F430" s="90"/>
      <c r="G430" s="90"/>
      <c r="H430" s="90" t="str">
        <f t="shared" si="21"/>
        <v/>
      </c>
      <c r="K430" s="147" t="str">
        <f>IF(E430="","",MAX($K$5:K429)+0.001)</f>
        <v/>
      </c>
    </row>
    <row r="431" spans="2:11" ht="75">
      <c r="B431" s="50" t="str">
        <f t="shared" si="22"/>
        <v/>
      </c>
      <c r="C431" s="55"/>
      <c r="D431" s="66" t="s">
        <v>1180</v>
      </c>
      <c r="E431" s="55"/>
      <c r="F431" s="90"/>
      <c r="G431" s="90"/>
      <c r="H431" s="90" t="str">
        <f t="shared" si="21"/>
        <v/>
      </c>
      <c r="K431" s="147" t="str">
        <f>IF(E431="","",MAX($K$5:K430)+0.001)</f>
        <v/>
      </c>
    </row>
    <row r="432" spans="2:11" ht="25" customHeight="1">
      <c r="B432" s="50" t="str">
        <f t="shared" si="22"/>
        <v/>
      </c>
      <c r="C432" s="55"/>
      <c r="D432" s="87"/>
      <c r="E432" s="55"/>
      <c r="F432" s="90"/>
      <c r="G432" s="90"/>
      <c r="H432" s="90" t="str">
        <f t="shared" si="21"/>
        <v/>
      </c>
      <c r="K432" s="147" t="str">
        <f>IF(E432="","",MAX($K$5:K431)+0.001)</f>
        <v/>
      </c>
    </row>
    <row r="433" spans="2:11" ht="45">
      <c r="B433" s="50" t="str">
        <f t="shared" si="22"/>
        <v/>
      </c>
      <c r="C433" s="55"/>
      <c r="D433" s="87" t="s">
        <v>1181</v>
      </c>
      <c r="E433" s="55"/>
      <c r="F433" s="90"/>
      <c r="G433" s="90"/>
      <c r="H433" s="90" t="str">
        <f t="shared" si="21"/>
        <v/>
      </c>
      <c r="K433" s="147" t="str">
        <f>IF(E433="","",MAX($K$5:K432)+0.001)</f>
        <v/>
      </c>
    </row>
    <row r="434" spans="2:11" ht="30">
      <c r="B434" s="50" t="str">
        <f t="shared" si="22"/>
        <v>B18.067</v>
      </c>
      <c r="C434" s="55"/>
      <c r="D434" s="66" t="s">
        <v>1182</v>
      </c>
      <c r="E434" s="55" t="s">
        <v>200</v>
      </c>
      <c r="F434" s="90">
        <v>270</v>
      </c>
      <c r="G434" s="171"/>
      <c r="H434" s="90" t="str">
        <f t="shared" si="21"/>
        <v/>
      </c>
      <c r="I434" s="112"/>
      <c r="K434" s="147">
        <f>IF(E434="","",MAX($K$5:K433)+0.001)</f>
        <v>18.067000000000082</v>
      </c>
    </row>
    <row r="435" spans="2:11" ht="25" customHeight="1">
      <c r="B435" s="50" t="str">
        <f t="shared" si="22"/>
        <v/>
      </c>
      <c r="C435" s="55"/>
      <c r="D435" s="66"/>
      <c r="E435" s="55"/>
      <c r="F435" s="90"/>
      <c r="G435" s="90"/>
      <c r="H435" s="90" t="str">
        <f t="shared" si="21"/>
        <v/>
      </c>
      <c r="K435" s="147" t="str">
        <f>IF(E435="","",MAX($K$5:K434)+0.001)</f>
        <v/>
      </c>
    </row>
    <row r="436" spans="2:11" ht="25" customHeight="1">
      <c r="B436" s="50" t="str">
        <f t="shared" si="22"/>
        <v/>
      </c>
      <c r="C436" s="101" t="s">
        <v>253</v>
      </c>
      <c r="D436" s="136" t="s">
        <v>254</v>
      </c>
      <c r="E436" s="55"/>
      <c r="F436" s="90"/>
      <c r="G436" s="90"/>
      <c r="H436" s="90" t="str">
        <f t="shared" si="21"/>
        <v/>
      </c>
      <c r="K436" s="147" t="str">
        <f>IF(E436="","",MAX($K$5:K435)+0.001)</f>
        <v/>
      </c>
    </row>
    <row r="437" spans="2:11" ht="30">
      <c r="B437" s="50" t="str">
        <f t="shared" si="22"/>
        <v/>
      </c>
      <c r="C437" s="55"/>
      <c r="D437" s="136" t="s">
        <v>616</v>
      </c>
      <c r="E437" s="55"/>
      <c r="F437" s="90"/>
      <c r="G437" s="90"/>
      <c r="H437" s="90" t="str">
        <f t="shared" si="21"/>
        <v/>
      </c>
      <c r="K437" s="147" t="str">
        <f>IF(E437="","",MAX($K$5:K436)+0.001)</f>
        <v/>
      </c>
    </row>
    <row r="438" spans="2:11" ht="30">
      <c r="B438" s="50" t="str">
        <f t="shared" si="22"/>
        <v>B18.068</v>
      </c>
      <c r="C438" s="55"/>
      <c r="D438" s="137" t="s">
        <v>1990</v>
      </c>
      <c r="E438" s="55" t="s">
        <v>187</v>
      </c>
      <c r="F438" s="90">
        <v>293</v>
      </c>
      <c r="G438" s="171"/>
      <c r="H438" s="90" t="str">
        <f t="shared" si="21"/>
        <v/>
      </c>
      <c r="I438" s="112"/>
      <c r="K438" s="147">
        <f>IF(E438="","",MAX($K$5:K437)+0.001)</f>
        <v>18.068000000000083</v>
      </c>
    </row>
    <row r="439" spans="2:11" ht="25" customHeight="1">
      <c r="B439" s="50"/>
      <c r="C439" s="55"/>
      <c r="D439" s="137"/>
      <c r="E439" s="55"/>
      <c r="F439" s="90"/>
      <c r="G439" s="90"/>
      <c r="H439" s="90" t="str">
        <f t="shared" si="21"/>
        <v/>
      </c>
      <c r="I439" s="112"/>
      <c r="K439" s="147"/>
    </row>
    <row r="440" spans="2:11" ht="25" customHeight="1">
      <c r="B440" s="50"/>
      <c r="C440" s="55"/>
      <c r="D440" s="137"/>
      <c r="E440" s="55"/>
      <c r="F440" s="90"/>
      <c r="G440" s="90"/>
      <c r="H440" s="90"/>
      <c r="I440" s="112"/>
      <c r="K440" s="147"/>
    </row>
    <row r="441" spans="2:11" ht="25" customHeight="1">
      <c r="B441" s="50"/>
      <c r="C441" s="55"/>
      <c r="D441" s="137"/>
      <c r="E441" s="55"/>
      <c r="F441" s="90"/>
      <c r="G441" s="90"/>
      <c r="H441" s="90"/>
      <c r="I441" s="112"/>
      <c r="K441" s="147"/>
    </row>
    <row r="442" spans="2:11" ht="25" customHeight="1">
      <c r="B442" s="50"/>
      <c r="C442" s="55"/>
      <c r="D442" s="137"/>
      <c r="E442" s="55"/>
      <c r="F442" s="90"/>
      <c r="G442" s="90"/>
      <c r="H442" s="90"/>
      <c r="I442" s="112"/>
      <c r="K442" s="147"/>
    </row>
    <row r="443" spans="2:11" ht="25" customHeight="1">
      <c r="B443" s="50"/>
      <c r="C443" s="55"/>
      <c r="D443" s="137"/>
      <c r="E443" s="55"/>
      <c r="F443" s="90"/>
      <c r="G443" s="90"/>
      <c r="H443" s="90"/>
      <c r="I443" s="112"/>
      <c r="K443" s="147"/>
    </row>
    <row r="444" spans="2:11" ht="25" customHeight="1">
      <c r="B444" s="50"/>
      <c r="C444" s="55"/>
      <c r="D444" s="137"/>
      <c r="E444" s="55"/>
      <c r="F444" s="90"/>
      <c r="G444" s="90"/>
      <c r="H444" s="90"/>
      <c r="I444" s="112"/>
      <c r="K444" s="147"/>
    </row>
    <row r="445" spans="2:11" ht="25" customHeight="1">
      <c r="B445" s="50"/>
      <c r="C445" s="55"/>
      <c r="D445" s="137"/>
      <c r="E445" s="55"/>
      <c r="F445" s="90"/>
      <c r="G445" s="90"/>
      <c r="H445" s="90"/>
      <c r="I445" s="112"/>
      <c r="K445" s="147"/>
    </row>
    <row r="446" spans="2:11" ht="25" customHeight="1">
      <c r="B446" s="50"/>
      <c r="C446" s="55"/>
      <c r="D446" s="137"/>
      <c r="E446" s="55"/>
      <c r="F446" s="90"/>
      <c r="G446" s="90"/>
      <c r="H446" s="90"/>
      <c r="I446" s="112"/>
      <c r="K446" s="147"/>
    </row>
    <row r="447" spans="2:11" ht="25" customHeight="1">
      <c r="B447" s="50"/>
      <c r="C447" s="55"/>
      <c r="D447" s="137"/>
      <c r="E447" s="55"/>
      <c r="F447" s="90"/>
      <c r="G447" s="90"/>
      <c r="H447" s="90"/>
      <c r="I447" s="112"/>
      <c r="K447" s="147"/>
    </row>
    <row r="448" spans="2:11" ht="25" customHeight="1">
      <c r="B448" s="50"/>
      <c r="C448" s="55"/>
      <c r="D448" s="137"/>
      <c r="E448" s="55"/>
      <c r="F448" s="90"/>
      <c r="G448" s="90"/>
      <c r="H448" s="90"/>
      <c r="I448" s="112"/>
      <c r="K448" s="147"/>
    </row>
    <row r="449" spans="2:11" ht="25" customHeight="1">
      <c r="B449" s="50"/>
      <c r="C449" s="55"/>
      <c r="D449" s="137"/>
      <c r="E449" s="55"/>
      <c r="F449" s="90"/>
      <c r="G449" s="90"/>
      <c r="H449" s="90"/>
      <c r="I449" s="112"/>
      <c r="K449" s="147"/>
    </row>
    <row r="450" spans="2:11" ht="25" customHeight="1">
      <c r="B450" s="50"/>
      <c r="C450" s="55"/>
      <c r="D450" s="137"/>
      <c r="E450" s="55"/>
      <c r="F450" s="90"/>
      <c r="G450" s="90"/>
      <c r="H450" s="90"/>
      <c r="I450" s="112"/>
      <c r="K450" s="147"/>
    </row>
    <row r="451" spans="2:11" ht="25" customHeight="1">
      <c r="B451" s="50"/>
      <c r="C451" s="55"/>
      <c r="D451" s="137"/>
      <c r="E451" s="55"/>
      <c r="F451" s="90"/>
      <c r="G451" s="90"/>
      <c r="H451" s="90"/>
      <c r="I451" s="112"/>
      <c r="K451" s="147"/>
    </row>
    <row r="452" spans="2:11" ht="25" customHeight="1">
      <c r="B452" s="50"/>
      <c r="C452" s="55"/>
      <c r="D452" s="137"/>
      <c r="E452" s="55"/>
      <c r="F452" s="90"/>
      <c r="G452" s="90"/>
      <c r="H452" s="90"/>
      <c r="I452" s="112"/>
      <c r="K452" s="147"/>
    </row>
    <row r="453" spans="2:11" ht="25" customHeight="1">
      <c r="B453" s="50"/>
      <c r="C453" s="55"/>
      <c r="D453" s="137"/>
      <c r="E453" s="55"/>
      <c r="F453" s="90"/>
      <c r="G453" s="90"/>
      <c r="H453" s="90"/>
      <c r="I453" s="112"/>
      <c r="K453" s="147"/>
    </row>
    <row r="454" spans="2:11" ht="25" customHeight="1">
      <c r="B454" s="50"/>
      <c r="C454" s="55"/>
      <c r="D454" s="137"/>
      <c r="E454" s="55"/>
      <c r="F454" s="90"/>
      <c r="G454" s="90"/>
      <c r="H454" s="90"/>
      <c r="I454" s="112"/>
      <c r="K454" s="147"/>
    </row>
    <row r="455" spans="2:11" ht="25" customHeight="1">
      <c r="B455" s="50"/>
      <c r="C455" s="55"/>
      <c r="D455" s="137"/>
      <c r="E455" s="55"/>
      <c r="F455" s="90"/>
      <c r="G455" s="90"/>
      <c r="H455" s="90"/>
      <c r="I455" s="112"/>
      <c r="K455" s="147"/>
    </row>
    <row r="456" spans="2:11" ht="25" customHeight="1">
      <c r="B456" s="50"/>
      <c r="C456" s="55"/>
      <c r="D456" s="137"/>
      <c r="E456" s="55"/>
      <c r="F456" s="90"/>
      <c r="G456" s="90"/>
      <c r="H456" s="90"/>
      <c r="I456" s="112"/>
      <c r="K456" s="147"/>
    </row>
    <row r="457" spans="2:11" ht="25" customHeight="1">
      <c r="B457" s="50"/>
      <c r="C457" s="55"/>
      <c r="D457" s="137"/>
      <c r="E457" s="55"/>
      <c r="F457" s="90"/>
      <c r="G457" s="90"/>
      <c r="H457" s="90"/>
      <c r="I457" s="112"/>
      <c r="K457" s="147"/>
    </row>
    <row r="458" spans="2:11" s="72" customFormat="1" ht="25" customHeight="1">
      <c r="B458" s="368" t="s">
        <v>62</v>
      </c>
      <c r="C458" s="368"/>
      <c r="D458" s="368"/>
      <c r="E458" s="368"/>
      <c r="F458" s="368"/>
      <c r="G458" s="368"/>
      <c r="H458" s="95">
        <f>SUM(H421:H457)</f>
        <v>0</v>
      </c>
      <c r="I458" s="149"/>
      <c r="K458" s="147" t="str">
        <f>IF(E458="","",MAX($K$5:K457)+0.001)</f>
        <v/>
      </c>
    </row>
    <row r="459" spans="2:11" ht="25" customHeight="1">
      <c r="B459" s="45" t="s">
        <v>226</v>
      </c>
      <c r="C459" s="45" t="s">
        <v>2</v>
      </c>
      <c r="D459" s="45" t="s">
        <v>3</v>
      </c>
      <c r="E459" s="46" t="s">
        <v>4</v>
      </c>
      <c r="F459" s="95" t="s">
        <v>5</v>
      </c>
      <c r="G459" s="47" t="s">
        <v>6</v>
      </c>
      <c r="H459" s="47" t="s">
        <v>7</v>
      </c>
      <c r="I459" s="49"/>
      <c r="K459" s="147"/>
    </row>
    <row r="460" spans="2:11" s="72" customFormat="1" ht="25" customHeight="1">
      <c r="B460" s="368" t="s">
        <v>64</v>
      </c>
      <c r="C460" s="368"/>
      <c r="D460" s="368"/>
      <c r="E460" s="368"/>
      <c r="F460" s="368"/>
      <c r="G460" s="368"/>
      <c r="H460" s="47">
        <f>H458</f>
        <v>0</v>
      </c>
      <c r="I460" s="150"/>
      <c r="K460" s="147" t="str">
        <f>IF(E460="","",MAX($K$5:K459)+0.001)</f>
        <v/>
      </c>
    </row>
    <row r="461" spans="2:11" s="72" customFormat="1" ht="25" customHeight="1">
      <c r="B461" s="55"/>
      <c r="C461" s="98"/>
      <c r="D461" s="113"/>
      <c r="E461" s="55"/>
      <c r="F461" s="90"/>
      <c r="G461" s="90"/>
      <c r="H461" s="90" t="str">
        <f t="shared" ref="H461:H481" si="23">IF($F461="-","Rate Only",IF($G461="","",ROUNDUP($F461*$G461,2)))</f>
        <v/>
      </c>
      <c r="I461" s="148"/>
      <c r="K461" s="147" t="str">
        <f>IF(E461="","",MAX($K$5:K460)+0.001)</f>
        <v/>
      </c>
    </row>
    <row r="462" spans="2:11" ht="25" customHeight="1">
      <c r="B462" s="50" t="str">
        <f t="shared" ref="B462:B480" si="24">IF(K462="","","B"&amp;TEXT(ROUND(K462,3),"0.000"))</f>
        <v/>
      </c>
      <c r="C462" s="98"/>
      <c r="D462" s="87" t="s">
        <v>1199</v>
      </c>
      <c r="E462" s="55"/>
      <c r="F462" s="90"/>
      <c r="G462" s="90"/>
      <c r="H462" s="90" t="str">
        <f t="shared" si="23"/>
        <v/>
      </c>
      <c r="K462" s="147" t="str">
        <f>IF(E462="","",MAX($K$5:K457)+0.001)</f>
        <v/>
      </c>
    </row>
    <row r="463" spans="2:11" ht="25" customHeight="1">
      <c r="B463" s="50" t="str">
        <f t="shared" si="24"/>
        <v/>
      </c>
      <c r="C463" s="55"/>
      <c r="D463" s="87"/>
      <c r="E463" s="55"/>
      <c r="F463" s="90"/>
      <c r="G463" s="90"/>
      <c r="H463" s="90" t="str">
        <f t="shared" si="23"/>
        <v/>
      </c>
      <c r="K463" s="147" t="str">
        <f>IF(E463="","",MAX($K$5:K462)+0.001)</f>
        <v/>
      </c>
    </row>
    <row r="464" spans="2:11" ht="25" customHeight="1">
      <c r="B464" s="50" t="str">
        <f t="shared" si="24"/>
        <v/>
      </c>
      <c r="C464" s="101" t="s">
        <v>1162</v>
      </c>
      <c r="D464" s="87" t="s">
        <v>1163</v>
      </c>
      <c r="E464" s="55"/>
      <c r="F464" s="90"/>
      <c r="G464" s="90"/>
      <c r="H464" s="90" t="str">
        <f t="shared" si="23"/>
        <v/>
      </c>
      <c r="K464" s="147" t="str">
        <f>IF(E464="","",MAX($K$5:K463)+0.001)</f>
        <v/>
      </c>
    </row>
    <row r="465" spans="2:11" ht="60">
      <c r="B465" s="50" t="str">
        <f t="shared" si="24"/>
        <v/>
      </c>
      <c r="C465" s="55"/>
      <c r="D465" s="87" t="s">
        <v>1164</v>
      </c>
      <c r="E465" s="55"/>
      <c r="F465" s="90"/>
      <c r="G465" s="90"/>
      <c r="H465" s="90" t="str">
        <f t="shared" si="23"/>
        <v/>
      </c>
      <c r="K465" s="147" t="str">
        <f>IF(E465="","",MAX($K$5:K464)+0.001)</f>
        <v/>
      </c>
    </row>
    <row r="466" spans="2:11" ht="25" customHeight="1">
      <c r="B466" s="50" t="str">
        <f t="shared" si="24"/>
        <v>B18.069</v>
      </c>
      <c r="C466" s="55"/>
      <c r="D466" s="66" t="s">
        <v>1165</v>
      </c>
      <c r="E466" s="55" t="s">
        <v>187</v>
      </c>
      <c r="F466" s="90">
        <v>9</v>
      </c>
      <c r="G466" s="171"/>
      <c r="H466" s="90" t="str">
        <f t="shared" si="23"/>
        <v/>
      </c>
      <c r="I466" s="112"/>
      <c r="K466" s="147">
        <f>IF(E466="","",MAX($K$5:K465)+0.001)</f>
        <v>18.069000000000084</v>
      </c>
    </row>
    <row r="467" spans="2:11" ht="25" customHeight="1">
      <c r="B467" s="50" t="str">
        <f t="shared" si="24"/>
        <v>B18.070</v>
      </c>
      <c r="C467" s="55"/>
      <c r="D467" s="66" t="s">
        <v>439</v>
      </c>
      <c r="E467" s="55" t="s">
        <v>187</v>
      </c>
      <c r="F467" s="90">
        <v>1</v>
      </c>
      <c r="G467" s="171"/>
      <c r="H467" s="90" t="str">
        <f t="shared" si="23"/>
        <v/>
      </c>
      <c r="I467" s="112"/>
      <c r="K467" s="147">
        <f>IF(E467="","",MAX($K$5:K466)+0.001)</f>
        <v>18.070000000000086</v>
      </c>
    </row>
    <row r="468" spans="2:11" ht="25" customHeight="1">
      <c r="B468" s="50" t="str">
        <f t="shared" si="24"/>
        <v/>
      </c>
      <c r="C468" s="55"/>
      <c r="D468" s="66"/>
      <c r="E468" s="55"/>
      <c r="F468" s="90"/>
      <c r="G468" s="90"/>
      <c r="H468" s="90" t="str">
        <f t="shared" si="23"/>
        <v/>
      </c>
      <c r="K468" s="147" t="str">
        <f>IF(E468="","",MAX($K$5:K467)+0.001)</f>
        <v/>
      </c>
    </row>
    <row r="469" spans="2:11" ht="30">
      <c r="B469" s="50" t="str">
        <f t="shared" si="24"/>
        <v/>
      </c>
      <c r="C469" s="55"/>
      <c r="D469" s="87" t="s">
        <v>1167</v>
      </c>
      <c r="E469" s="55"/>
      <c r="F469" s="90"/>
      <c r="G469" s="90"/>
      <c r="H469" s="90" t="str">
        <f t="shared" si="23"/>
        <v/>
      </c>
      <c r="K469" s="147" t="str">
        <f>IF(E469="","",MAX($K$5:K468)+0.001)</f>
        <v/>
      </c>
    </row>
    <row r="470" spans="2:11" ht="45">
      <c r="B470" s="50" t="str">
        <f t="shared" si="24"/>
        <v>B18.071</v>
      </c>
      <c r="C470" s="55"/>
      <c r="D470" s="66" t="s">
        <v>1169</v>
      </c>
      <c r="E470" s="55" t="s">
        <v>200</v>
      </c>
      <c r="F470" s="90">
        <v>42</v>
      </c>
      <c r="G470" s="171"/>
      <c r="H470" s="90" t="str">
        <f t="shared" si="23"/>
        <v/>
      </c>
      <c r="I470" s="112"/>
      <c r="K470" s="147">
        <f>IF(E470="","",MAX($K$5:K469)+0.001)</f>
        <v>18.071000000000087</v>
      </c>
    </row>
    <row r="471" spans="2:11" ht="25" customHeight="1">
      <c r="B471" s="50" t="str">
        <f t="shared" si="24"/>
        <v/>
      </c>
      <c r="C471" s="55"/>
      <c r="D471" s="66"/>
      <c r="E471" s="55"/>
      <c r="F471" s="90"/>
      <c r="G471" s="90"/>
      <c r="H471" s="90" t="str">
        <f t="shared" si="23"/>
        <v/>
      </c>
      <c r="K471" s="147" t="str">
        <f>IF(E471="","",MAX($K$5:K470)+0.001)</f>
        <v/>
      </c>
    </row>
    <row r="472" spans="2:11" ht="25" customHeight="1">
      <c r="B472" s="50" t="str">
        <f t="shared" si="24"/>
        <v/>
      </c>
      <c r="C472" s="55"/>
      <c r="D472" s="87" t="s">
        <v>1176</v>
      </c>
      <c r="E472" s="55"/>
      <c r="F472" s="90"/>
      <c r="G472" s="90"/>
      <c r="H472" s="90" t="str">
        <f t="shared" si="23"/>
        <v/>
      </c>
      <c r="K472" s="147" t="str">
        <f>IF(E472="","",MAX($K$5:K471)+0.001)</f>
        <v/>
      </c>
    </row>
    <row r="473" spans="2:11" ht="25" customHeight="1">
      <c r="B473" s="50" t="str">
        <f t="shared" si="24"/>
        <v/>
      </c>
      <c r="C473" s="55"/>
      <c r="D473" s="66" t="s">
        <v>1177</v>
      </c>
      <c r="E473" s="55"/>
      <c r="F473" s="90"/>
      <c r="G473" s="90"/>
      <c r="H473" s="90" t="str">
        <f t="shared" si="23"/>
        <v/>
      </c>
      <c r="K473" s="147" t="str">
        <f>IF(E473="","",MAX($K$5:K472)+0.001)</f>
        <v/>
      </c>
    </row>
    <row r="474" spans="2:11" ht="30">
      <c r="B474" s="50" t="str">
        <f t="shared" si="24"/>
        <v/>
      </c>
      <c r="C474" s="55"/>
      <c r="D474" s="66" t="s">
        <v>1178</v>
      </c>
      <c r="E474" s="55"/>
      <c r="F474" s="90"/>
      <c r="G474" s="90"/>
      <c r="H474" s="90" t="str">
        <f t="shared" si="23"/>
        <v/>
      </c>
      <c r="K474" s="147" t="str">
        <f>IF(E474="","",MAX($K$5:K473)+0.001)</f>
        <v/>
      </c>
    </row>
    <row r="475" spans="2:11" ht="30">
      <c r="B475" s="50" t="str">
        <f t="shared" si="24"/>
        <v/>
      </c>
      <c r="C475" s="55"/>
      <c r="D475" s="66" t="s">
        <v>1179</v>
      </c>
      <c r="E475" s="55"/>
      <c r="F475" s="90"/>
      <c r="G475" s="90"/>
      <c r="H475" s="90" t="str">
        <f t="shared" si="23"/>
        <v/>
      </c>
      <c r="K475" s="147" t="str">
        <f>IF(E475="","",MAX($K$5:K474)+0.001)</f>
        <v/>
      </c>
    </row>
    <row r="476" spans="2:11" ht="75">
      <c r="B476" s="50" t="str">
        <f t="shared" si="24"/>
        <v/>
      </c>
      <c r="C476" s="55"/>
      <c r="D476" s="66" t="s">
        <v>1180</v>
      </c>
      <c r="E476" s="55"/>
      <c r="F476" s="90"/>
      <c r="G476" s="90"/>
      <c r="H476" s="90" t="str">
        <f t="shared" si="23"/>
        <v/>
      </c>
      <c r="K476" s="147" t="str">
        <f>IF(E476="","",MAX($K$5:K475)+0.001)</f>
        <v/>
      </c>
    </row>
    <row r="477" spans="2:11" ht="25" customHeight="1">
      <c r="B477" s="50" t="str">
        <f t="shared" si="24"/>
        <v/>
      </c>
      <c r="C477" s="55"/>
      <c r="D477" s="87"/>
      <c r="E477" s="55"/>
      <c r="F477" s="90"/>
      <c r="G477" s="90"/>
      <c r="H477" s="90" t="str">
        <f t="shared" si="23"/>
        <v/>
      </c>
      <c r="K477" s="147" t="str">
        <f>IF(E477="","",MAX($K$5:K476)+0.001)</f>
        <v/>
      </c>
    </row>
    <row r="478" spans="2:11" ht="45">
      <c r="B478" s="50" t="str">
        <f t="shared" si="24"/>
        <v/>
      </c>
      <c r="C478" s="55"/>
      <c r="D478" s="87" t="s">
        <v>1181</v>
      </c>
      <c r="E478" s="55"/>
      <c r="F478" s="90"/>
      <c r="G478" s="90"/>
      <c r="H478" s="90" t="str">
        <f t="shared" si="23"/>
        <v/>
      </c>
      <c r="K478" s="147" t="str">
        <f>IF(E478="","",MAX($K$5:K477)+0.001)</f>
        <v/>
      </c>
    </row>
    <row r="479" spans="2:11" ht="30">
      <c r="B479" s="50" t="str">
        <f t="shared" si="24"/>
        <v>B18.072</v>
      </c>
      <c r="C479" s="55"/>
      <c r="D479" s="66" t="s">
        <v>1190</v>
      </c>
      <c r="E479" s="55" t="s">
        <v>200</v>
      </c>
      <c r="F479" s="90">
        <v>69</v>
      </c>
      <c r="G479" s="171"/>
      <c r="H479" s="90" t="str">
        <f t="shared" si="23"/>
        <v/>
      </c>
      <c r="I479" s="112"/>
      <c r="K479" s="147">
        <f>IF(E479="","",MAX($K$5:K478)+0.001)</f>
        <v>18.072000000000088</v>
      </c>
    </row>
    <row r="480" spans="2:11" ht="25" customHeight="1">
      <c r="B480" s="50" t="str">
        <f t="shared" si="24"/>
        <v>B18.073</v>
      </c>
      <c r="C480" s="55"/>
      <c r="D480" s="66" t="s">
        <v>1200</v>
      </c>
      <c r="E480" s="55" t="s">
        <v>200</v>
      </c>
      <c r="F480" s="90">
        <v>3</v>
      </c>
      <c r="G480" s="171"/>
      <c r="H480" s="90" t="str">
        <f t="shared" si="23"/>
        <v/>
      </c>
      <c r="I480" s="112"/>
      <c r="K480" s="147">
        <f>IF(E480="","",MAX($K$5:K479)+0.001)</f>
        <v>18.073000000000089</v>
      </c>
    </row>
    <row r="481" spans="2:11" ht="25" customHeight="1">
      <c r="B481" s="50"/>
      <c r="C481" s="55"/>
      <c r="D481" s="66"/>
      <c r="E481" s="55"/>
      <c r="F481" s="90"/>
      <c r="G481" s="90"/>
      <c r="H481" s="90" t="str">
        <f t="shared" si="23"/>
        <v/>
      </c>
      <c r="I481" s="112"/>
      <c r="K481" s="147"/>
    </row>
    <row r="482" spans="2:11" ht="25" customHeight="1">
      <c r="B482" s="50"/>
      <c r="C482" s="55"/>
      <c r="D482" s="66"/>
      <c r="E482" s="55"/>
      <c r="F482" s="90"/>
      <c r="G482" s="90"/>
      <c r="H482" s="90"/>
      <c r="I482" s="112"/>
      <c r="K482" s="147"/>
    </row>
    <row r="483" spans="2:11" ht="25" customHeight="1">
      <c r="B483" s="50"/>
      <c r="C483" s="55"/>
      <c r="D483" s="66"/>
      <c r="E483" s="55"/>
      <c r="F483" s="90"/>
      <c r="G483" s="90"/>
      <c r="H483" s="90"/>
      <c r="I483" s="112"/>
      <c r="K483" s="147"/>
    </row>
    <row r="484" spans="2:11" ht="25" customHeight="1">
      <c r="B484" s="50"/>
      <c r="C484" s="55"/>
      <c r="D484" s="66"/>
      <c r="E484" s="55"/>
      <c r="F484" s="90"/>
      <c r="G484" s="90"/>
      <c r="H484" s="90"/>
      <c r="I484" s="112"/>
      <c r="K484" s="147"/>
    </row>
    <row r="485" spans="2:11" ht="25" customHeight="1">
      <c r="B485" s="50"/>
      <c r="C485" s="55"/>
      <c r="D485" s="66"/>
      <c r="E485" s="55"/>
      <c r="F485" s="90"/>
      <c r="G485" s="90"/>
      <c r="H485" s="90"/>
      <c r="I485" s="112"/>
      <c r="K485" s="147"/>
    </row>
    <row r="486" spans="2:11" ht="25" customHeight="1">
      <c r="B486" s="50"/>
      <c r="C486" s="55"/>
      <c r="D486" s="66"/>
      <c r="E486" s="55"/>
      <c r="F486" s="90"/>
      <c r="G486" s="90"/>
      <c r="H486" s="90"/>
      <c r="I486" s="112"/>
      <c r="K486" s="147"/>
    </row>
    <row r="487" spans="2:11" ht="25" customHeight="1">
      <c r="B487" s="50"/>
      <c r="C487" s="55"/>
      <c r="D487" s="66"/>
      <c r="E487" s="55"/>
      <c r="F487" s="90"/>
      <c r="G487" s="90"/>
      <c r="H487" s="90"/>
      <c r="I487" s="112"/>
      <c r="K487" s="147"/>
    </row>
    <row r="488" spans="2:11" ht="25" customHeight="1">
      <c r="B488" s="50"/>
      <c r="C488" s="55"/>
      <c r="D488" s="66"/>
      <c r="E488" s="55"/>
      <c r="F488" s="90"/>
      <c r="G488" s="90"/>
      <c r="H488" s="90"/>
      <c r="I488" s="112"/>
      <c r="K488" s="147"/>
    </row>
    <row r="489" spans="2:11" ht="25" customHeight="1">
      <c r="B489" s="50"/>
      <c r="C489" s="55"/>
      <c r="D489" s="66"/>
      <c r="E489" s="55"/>
      <c r="F489" s="90"/>
      <c r="G489" s="90"/>
      <c r="H489" s="90"/>
      <c r="I489" s="112"/>
      <c r="K489" s="147"/>
    </row>
    <row r="490" spans="2:11" ht="25" customHeight="1">
      <c r="B490" s="50"/>
      <c r="C490" s="55"/>
      <c r="D490" s="66"/>
      <c r="E490" s="55"/>
      <c r="F490" s="90"/>
      <c r="G490" s="90"/>
      <c r="H490" s="90"/>
      <c r="I490" s="112"/>
      <c r="K490" s="147"/>
    </row>
    <row r="491" spans="2:11" ht="25" customHeight="1">
      <c r="B491" s="50"/>
      <c r="C491" s="55"/>
      <c r="D491" s="66"/>
      <c r="E491" s="55"/>
      <c r="F491" s="90"/>
      <c r="G491" s="90"/>
      <c r="H491" s="90"/>
      <c r="I491" s="112"/>
      <c r="K491" s="147"/>
    </row>
    <row r="492" spans="2:11" ht="25" customHeight="1">
      <c r="B492" s="50"/>
      <c r="C492" s="55"/>
      <c r="D492" s="66"/>
      <c r="E492" s="55"/>
      <c r="F492" s="90"/>
      <c r="G492" s="90"/>
      <c r="H492" s="90"/>
      <c r="I492" s="112"/>
      <c r="K492" s="147"/>
    </row>
    <row r="493" spans="2:11" ht="25" customHeight="1">
      <c r="B493" s="50"/>
      <c r="C493" s="55"/>
      <c r="D493" s="66"/>
      <c r="E493" s="55"/>
      <c r="F493" s="90"/>
      <c r="G493" s="90"/>
      <c r="H493" s="90"/>
      <c r="I493" s="112"/>
      <c r="K493" s="147"/>
    </row>
    <row r="494" spans="2:11" ht="25" customHeight="1">
      <c r="B494" s="50"/>
      <c r="C494" s="55"/>
      <c r="D494" s="66"/>
      <c r="E494" s="55"/>
      <c r="F494" s="90"/>
      <c r="G494" s="90"/>
      <c r="H494" s="90"/>
      <c r="I494" s="112"/>
      <c r="K494" s="147"/>
    </row>
    <row r="495" spans="2:11" ht="25" customHeight="1">
      <c r="B495" s="50"/>
      <c r="C495" s="55"/>
      <c r="D495" s="66"/>
      <c r="E495" s="55"/>
      <c r="F495" s="90"/>
      <c r="G495" s="90"/>
      <c r="H495" s="90"/>
      <c r="I495" s="112"/>
      <c r="K495" s="147"/>
    </row>
    <row r="496" spans="2:11" s="72" customFormat="1" ht="25" customHeight="1">
      <c r="B496" s="368" t="s">
        <v>62</v>
      </c>
      <c r="C496" s="368"/>
      <c r="D496" s="368"/>
      <c r="E496" s="368"/>
      <c r="F496" s="368"/>
      <c r="G496" s="368"/>
      <c r="H496" s="95">
        <f>SUM(H460:H495)</f>
        <v>0</v>
      </c>
      <c r="I496" s="149"/>
      <c r="K496" s="147" t="str">
        <f>IF(E496="","",MAX($K$5:K495)+0.001)</f>
        <v/>
      </c>
    </row>
    <row r="497" spans="2:11" ht="25" customHeight="1">
      <c r="B497" s="45" t="s">
        <v>226</v>
      </c>
      <c r="C497" s="45" t="s">
        <v>2</v>
      </c>
      <c r="D497" s="45" t="s">
        <v>3</v>
      </c>
      <c r="E497" s="46" t="s">
        <v>4</v>
      </c>
      <c r="F497" s="95" t="s">
        <v>5</v>
      </c>
      <c r="G497" s="47" t="s">
        <v>6</v>
      </c>
      <c r="H497" s="47" t="s">
        <v>7</v>
      </c>
      <c r="I497" s="49"/>
      <c r="K497" s="147"/>
    </row>
    <row r="498" spans="2:11" s="72" customFormat="1" ht="25" customHeight="1">
      <c r="B498" s="368" t="s">
        <v>64</v>
      </c>
      <c r="C498" s="368"/>
      <c r="D498" s="368"/>
      <c r="E498" s="368"/>
      <c r="F498" s="368"/>
      <c r="G498" s="368"/>
      <c r="H498" s="47">
        <f>H496</f>
        <v>0</v>
      </c>
      <c r="I498" s="150"/>
      <c r="K498" s="147" t="str">
        <f>IF(E498="","",MAX($K$5:K497)+0.001)</f>
        <v/>
      </c>
    </row>
    <row r="499" spans="2:11" s="72" customFormat="1" ht="25" customHeight="1">
      <c r="B499" s="55"/>
      <c r="C499" s="98"/>
      <c r="D499" s="113"/>
      <c r="E499" s="55"/>
      <c r="F499" s="90"/>
      <c r="G499" s="90"/>
      <c r="H499" s="90" t="str">
        <f t="shared" ref="H499:H521" si="25">IF($F499="-","Rate Only",IF($G499="","",ROUNDUP($F499*$G499,2)))</f>
        <v/>
      </c>
      <c r="I499" s="148"/>
      <c r="K499" s="147" t="str">
        <f>IF(E499="","",MAX($K$5:K498)+0.001)</f>
        <v/>
      </c>
    </row>
    <row r="500" spans="2:11" ht="25" customHeight="1">
      <c r="B500" s="50" t="str">
        <f t="shared" ref="B500:B520" si="26">IF(K500="","","B"&amp;TEXT(ROUND(K500,3),"0.000"))</f>
        <v/>
      </c>
      <c r="C500" s="101" t="s">
        <v>253</v>
      </c>
      <c r="D500" s="136" t="s">
        <v>254</v>
      </c>
      <c r="E500" s="55"/>
      <c r="F500" s="90"/>
      <c r="G500" s="90"/>
      <c r="H500" s="90" t="str">
        <f t="shared" si="25"/>
        <v/>
      </c>
      <c r="K500" s="147" t="str">
        <f>IF(E500="","",MAX($K$5:K495)+0.001)</f>
        <v/>
      </c>
    </row>
    <row r="501" spans="2:11" ht="30">
      <c r="B501" s="50" t="str">
        <f t="shared" si="26"/>
        <v/>
      </c>
      <c r="C501" s="55"/>
      <c r="D501" s="136" t="s">
        <v>616</v>
      </c>
      <c r="E501" s="55"/>
      <c r="F501" s="90"/>
      <c r="G501" s="90"/>
      <c r="H501" s="90" t="str">
        <f t="shared" si="25"/>
        <v/>
      </c>
      <c r="K501" s="147" t="str">
        <f>IF(E501="","",MAX($K$5:K500)+0.001)</f>
        <v/>
      </c>
    </row>
    <row r="502" spans="2:11" ht="45">
      <c r="B502" s="50" t="str">
        <f t="shared" si="26"/>
        <v>B18.074</v>
      </c>
      <c r="C502" s="55"/>
      <c r="D502" s="137" t="s">
        <v>1186</v>
      </c>
      <c r="E502" s="55" t="s">
        <v>187</v>
      </c>
      <c r="F502" s="90">
        <v>77</v>
      </c>
      <c r="G502" s="171"/>
      <c r="H502" s="90" t="str">
        <f t="shared" si="25"/>
        <v/>
      </c>
      <c r="I502" s="112"/>
      <c r="K502" s="147">
        <f>IF(E502="","",MAX($K$5:K501)+0.001)</f>
        <v>18.07400000000009</v>
      </c>
    </row>
    <row r="503" spans="2:11" ht="25" customHeight="1">
      <c r="B503" s="50" t="str">
        <f t="shared" si="26"/>
        <v/>
      </c>
      <c r="C503" s="55"/>
      <c r="D503" s="66"/>
      <c r="E503" s="55"/>
      <c r="F503" s="90"/>
      <c r="G503" s="90"/>
      <c r="H503" s="90" t="str">
        <f t="shared" si="25"/>
        <v/>
      </c>
      <c r="K503" s="147" t="str">
        <f>IF(E503="","",MAX($K$5:K502)+0.001)</f>
        <v/>
      </c>
    </row>
    <row r="504" spans="2:11" ht="25" customHeight="1">
      <c r="B504" s="50" t="str">
        <f t="shared" si="26"/>
        <v/>
      </c>
      <c r="C504" s="98"/>
      <c r="D504" s="87" t="s">
        <v>1201</v>
      </c>
      <c r="E504" s="55"/>
      <c r="F504" s="90"/>
      <c r="G504" s="90"/>
      <c r="H504" s="90" t="str">
        <f t="shared" si="25"/>
        <v/>
      </c>
      <c r="K504" s="147" t="str">
        <f>IF(E504="","",MAX($K$5:K503)+0.001)</f>
        <v/>
      </c>
    </row>
    <row r="505" spans="2:11" ht="25" customHeight="1">
      <c r="B505" s="50" t="str">
        <f t="shared" si="26"/>
        <v/>
      </c>
      <c r="C505" s="55"/>
      <c r="D505" s="87"/>
      <c r="E505" s="55"/>
      <c r="F505" s="90"/>
      <c r="G505" s="90"/>
      <c r="H505" s="90" t="str">
        <f t="shared" si="25"/>
        <v/>
      </c>
      <c r="K505" s="147" t="str">
        <f>IF(E505="","",MAX($K$5:K504)+0.001)</f>
        <v/>
      </c>
    </row>
    <row r="506" spans="2:11" ht="25" customHeight="1">
      <c r="B506" s="50" t="str">
        <f t="shared" si="26"/>
        <v/>
      </c>
      <c r="C506" s="101" t="s">
        <v>1162</v>
      </c>
      <c r="D506" s="87" t="s">
        <v>1163</v>
      </c>
      <c r="E506" s="55"/>
      <c r="F506" s="90"/>
      <c r="G506" s="90"/>
      <c r="H506" s="90" t="str">
        <f t="shared" si="25"/>
        <v/>
      </c>
      <c r="K506" s="147" t="str">
        <f>IF(E506="","",MAX($K$5:K505)+0.001)</f>
        <v/>
      </c>
    </row>
    <row r="507" spans="2:11" ht="25" customHeight="1">
      <c r="B507" s="50" t="str">
        <f t="shared" si="26"/>
        <v/>
      </c>
      <c r="C507" s="55"/>
      <c r="D507" s="87"/>
      <c r="E507" s="55"/>
      <c r="F507" s="90"/>
      <c r="G507" s="90"/>
      <c r="H507" s="90" t="str">
        <f t="shared" si="25"/>
        <v/>
      </c>
      <c r="K507" s="147" t="str">
        <f>IF(E507="","",MAX($K$5:K506)+0.001)</f>
        <v/>
      </c>
    </row>
    <row r="508" spans="2:11" ht="60">
      <c r="B508" s="50" t="str">
        <f t="shared" si="26"/>
        <v/>
      </c>
      <c r="C508" s="55"/>
      <c r="D508" s="87" t="s">
        <v>1164</v>
      </c>
      <c r="E508" s="55"/>
      <c r="F508" s="90"/>
      <c r="G508" s="90"/>
      <c r="H508" s="90" t="str">
        <f t="shared" si="25"/>
        <v/>
      </c>
      <c r="K508" s="147" t="str">
        <f>IF(E508="","",MAX($K$5:K507)+0.001)</f>
        <v/>
      </c>
    </row>
    <row r="509" spans="2:11" ht="25" customHeight="1">
      <c r="B509" s="50" t="str">
        <f t="shared" si="26"/>
        <v>B18.075</v>
      </c>
      <c r="C509" s="55"/>
      <c r="D509" s="66" t="s">
        <v>1165</v>
      </c>
      <c r="E509" s="55" t="s">
        <v>187</v>
      </c>
      <c r="F509" s="90">
        <v>4</v>
      </c>
      <c r="G509" s="171"/>
      <c r="H509" s="90" t="str">
        <f t="shared" si="25"/>
        <v/>
      </c>
      <c r="I509" s="112"/>
      <c r="K509" s="147">
        <f>IF(E509="","",MAX($K$5:K508)+0.001)</f>
        <v>18.075000000000092</v>
      </c>
    </row>
    <row r="510" spans="2:11" ht="25" customHeight="1">
      <c r="B510" s="50" t="str">
        <f t="shared" si="26"/>
        <v>B18.076</v>
      </c>
      <c r="C510" s="55"/>
      <c r="D510" s="66" t="s">
        <v>1202</v>
      </c>
      <c r="E510" s="55" t="s">
        <v>187</v>
      </c>
      <c r="F510" s="90">
        <v>29</v>
      </c>
      <c r="G510" s="171"/>
      <c r="H510" s="90" t="str">
        <f t="shared" si="25"/>
        <v/>
      </c>
      <c r="I510" s="112"/>
      <c r="K510" s="147">
        <f>IF(E510="","",MAX($K$5:K509)+0.001)</f>
        <v>18.076000000000093</v>
      </c>
    </row>
    <row r="511" spans="2:11" ht="25" customHeight="1">
      <c r="B511" s="50" t="str">
        <f t="shared" si="26"/>
        <v/>
      </c>
      <c r="C511" s="55"/>
      <c r="D511" s="66"/>
      <c r="E511" s="55"/>
      <c r="F511" s="90"/>
      <c r="G511" s="90"/>
      <c r="H511" s="90" t="str">
        <f t="shared" si="25"/>
        <v/>
      </c>
      <c r="K511" s="147" t="str">
        <f>IF(E511="","",MAX($K$5:K510)+0.001)</f>
        <v/>
      </c>
    </row>
    <row r="512" spans="2:11" ht="30">
      <c r="B512" s="50" t="str">
        <f t="shared" si="26"/>
        <v/>
      </c>
      <c r="C512" s="55"/>
      <c r="D512" s="87" t="s">
        <v>1167</v>
      </c>
      <c r="E512" s="55"/>
      <c r="F512" s="90"/>
      <c r="G512" s="90"/>
      <c r="H512" s="90" t="str">
        <f t="shared" si="25"/>
        <v/>
      </c>
      <c r="K512" s="147" t="str">
        <f>IF(E512="","",MAX($K$5:K511)+0.001)</f>
        <v/>
      </c>
    </row>
    <row r="513" spans="2:11" ht="45">
      <c r="B513" s="50" t="str">
        <f t="shared" si="26"/>
        <v>B18.077</v>
      </c>
      <c r="C513" s="55"/>
      <c r="D513" s="66" t="s">
        <v>1168</v>
      </c>
      <c r="E513" s="55" t="s">
        <v>200</v>
      </c>
      <c r="F513" s="90">
        <v>8</v>
      </c>
      <c r="G513" s="171"/>
      <c r="H513" s="90" t="str">
        <f t="shared" si="25"/>
        <v/>
      </c>
      <c r="I513" s="112"/>
      <c r="K513" s="147">
        <f>IF(E513="","",MAX($K$5:K512)+0.001)</f>
        <v>18.077000000000094</v>
      </c>
    </row>
    <row r="514" spans="2:11" ht="45">
      <c r="B514" s="50" t="str">
        <f t="shared" si="26"/>
        <v>B18.078</v>
      </c>
      <c r="C514" s="55"/>
      <c r="D514" s="66" t="s">
        <v>1169</v>
      </c>
      <c r="E514" s="55" t="s">
        <v>200</v>
      </c>
      <c r="F514" s="90">
        <v>110</v>
      </c>
      <c r="G514" s="171"/>
      <c r="H514" s="90" t="str">
        <f t="shared" si="25"/>
        <v/>
      </c>
      <c r="I514" s="112"/>
      <c r="K514" s="147">
        <f>IF(E514="","",MAX($K$5:K513)+0.001)</f>
        <v>18.078000000000095</v>
      </c>
    </row>
    <row r="515" spans="2:11" ht="25" customHeight="1">
      <c r="B515" s="50" t="str">
        <f t="shared" si="26"/>
        <v/>
      </c>
      <c r="C515" s="55"/>
      <c r="D515" s="66"/>
      <c r="E515" s="55"/>
      <c r="F515" s="90"/>
      <c r="G515" s="90"/>
      <c r="H515" s="90" t="str">
        <f t="shared" si="25"/>
        <v/>
      </c>
      <c r="K515" s="147" t="str">
        <f>IF(E515="","",MAX($K$5:K514)+0.001)</f>
        <v/>
      </c>
    </row>
    <row r="516" spans="2:11" ht="25" customHeight="1">
      <c r="B516" s="50" t="str">
        <f t="shared" si="26"/>
        <v/>
      </c>
      <c r="C516" s="55"/>
      <c r="D516" s="87" t="s">
        <v>1176</v>
      </c>
      <c r="E516" s="55"/>
      <c r="F516" s="90"/>
      <c r="G516" s="90"/>
      <c r="H516" s="90" t="str">
        <f t="shared" si="25"/>
        <v/>
      </c>
      <c r="K516" s="147" t="str">
        <f>IF(E516="","",MAX($K$5:K515)+0.001)</f>
        <v/>
      </c>
    </row>
    <row r="517" spans="2:11" ht="25" customHeight="1">
      <c r="B517" s="50" t="str">
        <f t="shared" si="26"/>
        <v/>
      </c>
      <c r="C517" s="55"/>
      <c r="D517" s="66" t="s">
        <v>1177</v>
      </c>
      <c r="E517" s="55"/>
      <c r="F517" s="90"/>
      <c r="G517" s="90"/>
      <c r="H517" s="90" t="str">
        <f t="shared" si="25"/>
        <v/>
      </c>
      <c r="K517" s="147" t="str">
        <f>IF(E517="","",MAX($K$5:K516)+0.001)</f>
        <v/>
      </c>
    </row>
    <row r="518" spans="2:11" ht="30">
      <c r="B518" s="50" t="str">
        <f t="shared" si="26"/>
        <v/>
      </c>
      <c r="C518" s="55"/>
      <c r="D518" s="66" t="s">
        <v>1178</v>
      </c>
      <c r="E518" s="55"/>
      <c r="F518" s="90"/>
      <c r="G518" s="90"/>
      <c r="H518" s="90" t="str">
        <f t="shared" si="25"/>
        <v/>
      </c>
      <c r="K518" s="147" t="str">
        <f>IF(E518="","",MAX($K$5:K517)+0.001)</f>
        <v/>
      </c>
    </row>
    <row r="519" spans="2:11" ht="30">
      <c r="B519" s="50" t="str">
        <f t="shared" si="26"/>
        <v/>
      </c>
      <c r="C519" s="55"/>
      <c r="D519" s="66" t="s">
        <v>1179</v>
      </c>
      <c r="E519" s="55"/>
      <c r="F519" s="90"/>
      <c r="G519" s="90"/>
      <c r="H519" s="90" t="str">
        <f t="shared" si="25"/>
        <v/>
      </c>
      <c r="K519" s="147" t="str">
        <f>IF(E519="","",MAX($K$5:K518)+0.001)</f>
        <v/>
      </c>
    </row>
    <row r="520" spans="2:11" ht="75">
      <c r="B520" s="50" t="str">
        <f t="shared" si="26"/>
        <v/>
      </c>
      <c r="C520" s="55"/>
      <c r="D520" s="66" t="s">
        <v>1180</v>
      </c>
      <c r="E520" s="55"/>
      <c r="F520" s="90"/>
      <c r="G520" s="90"/>
      <c r="H520" s="90" t="str">
        <f t="shared" si="25"/>
        <v/>
      </c>
      <c r="K520" s="147" t="str">
        <f>IF(E520="","",MAX($K$5:K519)+0.001)</f>
        <v/>
      </c>
    </row>
    <row r="521" spans="2:11" ht="25" customHeight="1">
      <c r="B521" s="50"/>
      <c r="C521" s="55"/>
      <c r="D521" s="66"/>
      <c r="E521" s="55"/>
      <c r="F521" s="90"/>
      <c r="G521" s="90"/>
      <c r="H521" s="90" t="str">
        <f t="shared" si="25"/>
        <v/>
      </c>
      <c r="K521" s="147"/>
    </row>
    <row r="522" spans="2:11" ht="25" customHeight="1">
      <c r="B522" s="50"/>
      <c r="C522" s="55"/>
      <c r="D522" s="66"/>
      <c r="E522" s="55"/>
      <c r="F522" s="90"/>
      <c r="G522" s="90"/>
      <c r="H522" s="90"/>
      <c r="K522" s="147"/>
    </row>
    <row r="523" spans="2:11" ht="25" customHeight="1">
      <c r="B523" s="50"/>
      <c r="C523" s="55"/>
      <c r="D523" s="66"/>
      <c r="E523" s="55"/>
      <c r="F523" s="90"/>
      <c r="G523" s="90"/>
      <c r="H523" s="90"/>
      <c r="K523" s="147"/>
    </row>
    <row r="524" spans="2:11" ht="25" customHeight="1">
      <c r="B524" s="50"/>
      <c r="C524" s="55"/>
      <c r="D524" s="66"/>
      <c r="E524" s="55"/>
      <c r="F524" s="90"/>
      <c r="G524" s="90"/>
      <c r="H524" s="90"/>
      <c r="K524" s="147"/>
    </row>
    <row r="525" spans="2:11" ht="25" customHeight="1">
      <c r="B525" s="50"/>
      <c r="C525" s="55"/>
      <c r="D525" s="66"/>
      <c r="E525" s="55"/>
      <c r="F525" s="90"/>
      <c r="G525" s="90"/>
      <c r="H525" s="90"/>
      <c r="K525" s="147"/>
    </row>
    <row r="526" spans="2:11" ht="25" customHeight="1">
      <c r="B526" s="50"/>
      <c r="C526" s="55"/>
      <c r="D526" s="66"/>
      <c r="E526" s="55"/>
      <c r="F526" s="90"/>
      <c r="G526" s="90"/>
      <c r="H526" s="90"/>
      <c r="K526" s="147"/>
    </row>
    <row r="527" spans="2:11" ht="25" customHeight="1">
      <c r="B527" s="50"/>
      <c r="C527" s="55"/>
      <c r="D527" s="66"/>
      <c r="E527" s="55"/>
      <c r="F527" s="90"/>
      <c r="G527" s="90"/>
      <c r="H527" s="90"/>
      <c r="K527" s="147"/>
    </row>
    <row r="528" spans="2:11" ht="25" customHeight="1">
      <c r="B528" s="50"/>
      <c r="C528" s="55"/>
      <c r="D528" s="66"/>
      <c r="E528" s="55"/>
      <c r="F528" s="90"/>
      <c r="G528" s="90"/>
      <c r="H528" s="90"/>
      <c r="K528" s="147"/>
    </row>
    <row r="529" spans="2:11" ht="25" customHeight="1">
      <c r="B529" s="50"/>
      <c r="C529" s="55"/>
      <c r="D529" s="66"/>
      <c r="E529" s="55"/>
      <c r="F529" s="90"/>
      <c r="G529" s="90"/>
      <c r="H529" s="90"/>
      <c r="K529" s="147"/>
    </row>
    <row r="530" spans="2:11" ht="25" customHeight="1">
      <c r="B530" s="50"/>
      <c r="C530" s="55"/>
      <c r="D530" s="66"/>
      <c r="E530" s="55"/>
      <c r="F530" s="90"/>
      <c r="G530" s="90"/>
      <c r="H530" s="90"/>
      <c r="K530" s="147"/>
    </row>
    <row r="531" spans="2:11" ht="25" customHeight="1">
      <c r="B531" s="50"/>
      <c r="C531" s="55"/>
      <c r="D531" s="66"/>
      <c r="E531" s="55"/>
      <c r="F531" s="90"/>
      <c r="G531" s="90"/>
      <c r="H531" s="90"/>
      <c r="K531" s="147"/>
    </row>
    <row r="532" spans="2:11" ht="25" customHeight="1">
      <c r="B532" s="50"/>
      <c r="C532" s="55"/>
      <c r="D532" s="66"/>
      <c r="E532" s="55"/>
      <c r="F532" s="90"/>
      <c r="G532" s="90"/>
      <c r="H532" s="90"/>
      <c r="K532" s="147"/>
    </row>
    <row r="533" spans="2:11" ht="25" customHeight="1">
      <c r="B533" s="50"/>
      <c r="C533" s="55"/>
      <c r="D533" s="66"/>
      <c r="E533" s="55"/>
      <c r="F533" s="90"/>
      <c r="G533" s="90"/>
      <c r="H533" s="90"/>
      <c r="K533" s="147"/>
    </row>
    <row r="534" spans="2:11" s="72" customFormat="1" ht="25" customHeight="1">
      <c r="B534" s="368" t="s">
        <v>62</v>
      </c>
      <c r="C534" s="368"/>
      <c r="D534" s="368"/>
      <c r="E534" s="368"/>
      <c r="F534" s="368"/>
      <c r="G534" s="368"/>
      <c r="H534" s="95">
        <f>SUM(H498:H533)</f>
        <v>0</v>
      </c>
      <c r="I534" s="149"/>
      <c r="K534" s="147" t="str">
        <f>IF(E534="","",MAX($K$5:K521)+0.001)</f>
        <v/>
      </c>
    </row>
    <row r="535" spans="2:11" ht="25" customHeight="1">
      <c r="B535" s="45" t="s">
        <v>226</v>
      </c>
      <c r="C535" s="45" t="s">
        <v>2</v>
      </c>
      <c r="D535" s="45" t="s">
        <v>3</v>
      </c>
      <c r="E535" s="46" t="s">
        <v>4</v>
      </c>
      <c r="F535" s="95" t="s">
        <v>5</v>
      </c>
      <c r="G535" s="47" t="s">
        <v>6</v>
      </c>
      <c r="H535" s="47" t="s">
        <v>7</v>
      </c>
      <c r="I535" s="49"/>
      <c r="K535" s="147"/>
    </row>
    <row r="536" spans="2:11" s="72" customFormat="1" ht="25" customHeight="1">
      <c r="B536" s="368" t="s">
        <v>64</v>
      </c>
      <c r="C536" s="368"/>
      <c r="D536" s="368"/>
      <c r="E536" s="368"/>
      <c r="F536" s="368"/>
      <c r="G536" s="368"/>
      <c r="H536" s="47">
        <f>H534</f>
        <v>0</v>
      </c>
      <c r="I536" s="150"/>
      <c r="K536" s="147" t="str">
        <f>IF(E536="","",MAX($K$5:K535)+0.001)</f>
        <v/>
      </c>
    </row>
    <row r="537" spans="2:11" s="72" customFormat="1" ht="25" customHeight="1">
      <c r="B537" s="55"/>
      <c r="C537" s="98"/>
      <c r="D537" s="113"/>
      <c r="E537" s="55"/>
      <c r="F537" s="90"/>
      <c r="G537" s="90"/>
      <c r="H537" s="90" t="str">
        <f t="shared" ref="H537:H572" si="27">IF($F537="-","Rate Only",IF($G537="","",ROUNDUP($F537*$G537,2)))</f>
        <v/>
      </c>
      <c r="I537" s="148"/>
      <c r="K537" s="147" t="str">
        <f>IF(E537="","",MAX($K$5:K536)+0.001)</f>
        <v/>
      </c>
    </row>
    <row r="538" spans="2:11" ht="45">
      <c r="B538" s="50" t="str">
        <f t="shared" ref="B538:B555" si="28">IF(K538="","","B"&amp;TEXT(ROUND(K538,3),"0.000"))</f>
        <v/>
      </c>
      <c r="C538" s="55"/>
      <c r="D538" s="87" t="s">
        <v>1181</v>
      </c>
      <c r="E538" s="55"/>
      <c r="F538" s="90"/>
      <c r="G538" s="90"/>
      <c r="H538" s="90" t="str">
        <f t="shared" si="27"/>
        <v/>
      </c>
      <c r="K538" s="147" t="str">
        <f>IF(E538="","",MAX($K$5:K521)+0.001)</f>
        <v/>
      </c>
    </row>
    <row r="539" spans="2:11" ht="30">
      <c r="B539" s="50" t="str">
        <f t="shared" si="28"/>
        <v>B18.079</v>
      </c>
      <c r="C539" s="55"/>
      <c r="D539" s="66" t="s">
        <v>1182</v>
      </c>
      <c r="E539" s="55" t="s">
        <v>200</v>
      </c>
      <c r="F539" s="90">
        <v>26</v>
      </c>
      <c r="G539" s="171"/>
      <c r="H539" s="90" t="str">
        <f t="shared" si="27"/>
        <v/>
      </c>
      <c r="I539" s="112"/>
      <c r="K539" s="147">
        <f>IF(E539="","",MAX($K$5:K538)+0.001)</f>
        <v>18.079000000000097</v>
      </c>
    </row>
    <row r="540" spans="2:11" ht="30">
      <c r="B540" s="50" t="str">
        <f t="shared" si="28"/>
        <v>B18.080</v>
      </c>
      <c r="C540" s="55"/>
      <c r="D540" s="66" t="s">
        <v>1203</v>
      </c>
      <c r="E540" s="55" t="s">
        <v>200</v>
      </c>
      <c r="F540" s="90">
        <v>152</v>
      </c>
      <c r="G540" s="171"/>
      <c r="H540" s="90" t="str">
        <f t="shared" si="27"/>
        <v/>
      </c>
      <c r="I540" s="112"/>
      <c r="K540" s="147">
        <f>IF(E540="","",MAX($K$5:K539)+0.001)</f>
        <v>18.080000000000098</v>
      </c>
    </row>
    <row r="541" spans="2:11" ht="25" customHeight="1">
      <c r="B541" s="50" t="str">
        <f t="shared" si="28"/>
        <v/>
      </c>
      <c r="C541" s="55"/>
      <c r="D541" s="66"/>
      <c r="E541" s="55"/>
      <c r="F541" s="90"/>
      <c r="G541" s="90"/>
      <c r="H541" s="90" t="str">
        <f t="shared" si="27"/>
        <v/>
      </c>
      <c r="K541" s="147" t="str">
        <f>IF(E541="","",MAX($K$5:K540)+0.001)</f>
        <v/>
      </c>
    </row>
    <row r="542" spans="2:11" ht="25" customHeight="1">
      <c r="B542" s="50" t="str">
        <f t="shared" si="28"/>
        <v/>
      </c>
      <c r="C542" s="101" t="s">
        <v>253</v>
      </c>
      <c r="D542" s="136" t="s">
        <v>254</v>
      </c>
      <c r="E542" s="55"/>
      <c r="F542" s="90"/>
      <c r="G542" s="90"/>
      <c r="H542" s="90" t="str">
        <f t="shared" si="27"/>
        <v/>
      </c>
      <c r="K542" s="147" t="str">
        <f>IF(E542="","",MAX($K$5:K541)+0.001)</f>
        <v/>
      </c>
    </row>
    <row r="543" spans="2:11" ht="30">
      <c r="B543" s="50" t="str">
        <f t="shared" si="28"/>
        <v/>
      </c>
      <c r="C543" s="55"/>
      <c r="D543" s="136" t="s">
        <v>616</v>
      </c>
      <c r="E543" s="55"/>
      <c r="F543" s="90"/>
      <c r="G543" s="90"/>
      <c r="H543" s="90" t="str">
        <f t="shared" si="27"/>
        <v/>
      </c>
      <c r="K543" s="147" t="str">
        <f>IF(E543="","",MAX($K$5:K542)+0.001)</f>
        <v/>
      </c>
    </row>
    <row r="544" spans="2:11" ht="45">
      <c r="B544" s="50" t="str">
        <f t="shared" si="28"/>
        <v>B18.081</v>
      </c>
      <c r="C544" s="55"/>
      <c r="D544" s="137" t="s">
        <v>1186</v>
      </c>
      <c r="E544" s="55" t="s">
        <v>187</v>
      </c>
      <c r="F544" s="90">
        <v>226</v>
      </c>
      <c r="G544" s="171"/>
      <c r="H544" s="90" t="str">
        <f t="shared" si="27"/>
        <v/>
      </c>
      <c r="I544" s="112"/>
      <c r="K544" s="147">
        <f>IF(E544="","",MAX($K$5:K543)+0.001)</f>
        <v>18.081000000000099</v>
      </c>
    </row>
    <row r="545" spans="2:11" ht="25" customHeight="1">
      <c r="B545" s="50" t="str">
        <f t="shared" si="28"/>
        <v/>
      </c>
      <c r="C545" s="55"/>
      <c r="D545" s="66"/>
      <c r="E545" s="55"/>
      <c r="F545" s="90"/>
      <c r="G545" s="90"/>
      <c r="H545" s="90" t="str">
        <f t="shared" si="27"/>
        <v/>
      </c>
      <c r="K545" s="147" t="str">
        <f>IF(E545="","",MAX($K$5:K544)+0.001)</f>
        <v/>
      </c>
    </row>
    <row r="546" spans="2:11" ht="25" customHeight="1">
      <c r="B546" s="50" t="str">
        <f t="shared" si="28"/>
        <v/>
      </c>
      <c r="C546" s="98"/>
      <c r="D546" s="87" t="s">
        <v>1204</v>
      </c>
      <c r="E546" s="55"/>
      <c r="F546" s="90"/>
      <c r="G546" s="90"/>
      <c r="H546" s="90" t="str">
        <f t="shared" si="27"/>
        <v/>
      </c>
      <c r="K546" s="147" t="str">
        <f>IF(E546="","",MAX($K$5:K545)+0.001)</f>
        <v/>
      </c>
    </row>
    <row r="547" spans="2:11" ht="25" customHeight="1">
      <c r="B547" s="50" t="str">
        <f t="shared" si="28"/>
        <v/>
      </c>
      <c r="C547" s="55"/>
      <c r="D547" s="87"/>
      <c r="E547" s="55"/>
      <c r="F547" s="90"/>
      <c r="G547" s="90"/>
      <c r="H547" s="90" t="str">
        <f t="shared" si="27"/>
        <v/>
      </c>
      <c r="K547" s="147" t="str">
        <f>IF(E547="","",MAX($K$5:K546)+0.001)</f>
        <v/>
      </c>
    </row>
    <row r="548" spans="2:11" ht="25" customHeight="1">
      <c r="B548" s="50" t="str">
        <f t="shared" si="28"/>
        <v/>
      </c>
      <c r="C548" s="101" t="s">
        <v>1162</v>
      </c>
      <c r="D548" s="87" t="s">
        <v>1163</v>
      </c>
      <c r="E548" s="55"/>
      <c r="F548" s="90"/>
      <c r="G548" s="90"/>
      <c r="H548" s="90" t="str">
        <f t="shared" si="27"/>
        <v/>
      </c>
      <c r="K548" s="147" t="str">
        <f>IF(E548="","",MAX($K$5:K547)+0.001)</f>
        <v/>
      </c>
    </row>
    <row r="549" spans="2:11" ht="60">
      <c r="B549" s="50" t="str">
        <f t="shared" si="28"/>
        <v/>
      </c>
      <c r="C549" s="55"/>
      <c r="D549" s="87" t="s">
        <v>1164</v>
      </c>
      <c r="E549" s="55"/>
      <c r="F549" s="90"/>
      <c r="G549" s="90"/>
      <c r="H549" s="90" t="str">
        <f t="shared" si="27"/>
        <v/>
      </c>
      <c r="K549" s="147" t="str">
        <f>IF(E549="","",MAX($K$5:K548)+0.001)</f>
        <v/>
      </c>
    </row>
    <row r="550" spans="2:11" ht="25" customHeight="1">
      <c r="B550" s="50" t="str">
        <f t="shared" si="28"/>
        <v>B18.082</v>
      </c>
      <c r="C550" s="55"/>
      <c r="D550" s="66" t="s">
        <v>1165</v>
      </c>
      <c r="E550" s="55" t="s">
        <v>187</v>
      </c>
      <c r="F550" s="90">
        <v>1</v>
      </c>
      <c r="G550" s="171"/>
      <c r="H550" s="90" t="str">
        <f t="shared" si="27"/>
        <v/>
      </c>
      <c r="I550" s="112"/>
      <c r="K550" s="147">
        <f>IF(E550="","",MAX($K$5:K549)+0.001)</f>
        <v>18.0820000000001</v>
      </c>
    </row>
    <row r="551" spans="2:11" ht="25" customHeight="1">
      <c r="B551" s="50" t="str">
        <f t="shared" si="28"/>
        <v>B18.083</v>
      </c>
      <c r="C551" s="55"/>
      <c r="D551" s="66" t="s">
        <v>1202</v>
      </c>
      <c r="E551" s="55" t="s">
        <v>187</v>
      </c>
      <c r="F551" s="90">
        <v>15</v>
      </c>
      <c r="G551" s="171"/>
      <c r="H551" s="90" t="str">
        <f t="shared" si="27"/>
        <v/>
      </c>
      <c r="I551" s="112"/>
      <c r="K551" s="147">
        <f>IF(E551="","",MAX($K$5:K550)+0.001)</f>
        <v>18.083000000000101</v>
      </c>
    </row>
    <row r="552" spans="2:11" ht="25" customHeight="1">
      <c r="B552" s="50" t="str">
        <f t="shared" si="28"/>
        <v/>
      </c>
      <c r="C552" s="55"/>
      <c r="D552" s="66"/>
      <c r="E552" s="55"/>
      <c r="F552" s="90"/>
      <c r="G552" s="90"/>
      <c r="H552" s="90" t="str">
        <f t="shared" si="27"/>
        <v/>
      </c>
      <c r="K552" s="147" t="str">
        <f>IF(E552="","",MAX($K$5:K551)+0.001)</f>
        <v/>
      </c>
    </row>
    <row r="553" spans="2:11" ht="30">
      <c r="B553" s="50" t="str">
        <f t="shared" si="28"/>
        <v/>
      </c>
      <c r="C553" s="55"/>
      <c r="D553" s="87" t="s">
        <v>1167</v>
      </c>
      <c r="E553" s="55"/>
      <c r="F553" s="90"/>
      <c r="G553" s="90"/>
      <c r="H553" s="90" t="str">
        <f t="shared" si="27"/>
        <v/>
      </c>
      <c r="K553" s="147" t="str">
        <f>IF(E553="","",MAX($K$5:K552)+0.001)</f>
        <v/>
      </c>
    </row>
    <row r="554" spans="2:11" ht="45">
      <c r="B554" s="50" t="str">
        <f t="shared" si="28"/>
        <v>B18.084</v>
      </c>
      <c r="C554" s="55"/>
      <c r="D554" s="66" t="s">
        <v>1168</v>
      </c>
      <c r="E554" s="55" t="s">
        <v>200</v>
      </c>
      <c r="F554" s="90">
        <v>4</v>
      </c>
      <c r="G554" s="171"/>
      <c r="H554" s="90" t="str">
        <f t="shared" si="27"/>
        <v/>
      </c>
      <c r="I554" s="112"/>
      <c r="K554" s="147">
        <f>IF(E554="","",MAX($K$5:K553)+0.001)</f>
        <v>18.084000000000103</v>
      </c>
    </row>
    <row r="555" spans="2:11" ht="45">
      <c r="B555" s="50" t="str">
        <f t="shared" si="28"/>
        <v>B18.085</v>
      </c>
      <c r="C555" s="55"/>
      <c r="D555" s="66" t="s">
        <v>1169</v>
      </c>
      <c r="E555" s="55" t="s">
        <v>200</v>
      </c>
      <c r="F555" s="90">
        <v>44</v>
      </c>
      <c r="G555" s="171"/>
      <c r="H555" s="90" t="str">
        <f t="shared" si="27"/>
        <v/>
      </c>
      <c r="I555" s="112"/>
      <c r="K555" s="147">
        <f>IF(E555="","",MAX($K$5:K554)+0.001)</f>
        <v>18.085000000000104</v>
      </c>
    </row>
    <row r="556" spans="2:11" ht="25" customHeight="1">
      <c r="B556" s="50"/>
      <c r="C556" s="55"/>
      <c r="D556" s="66"/>
      <c r="E556" s="55"/>
      <c r="F556" s="90"/>
      <c r="G556" s="90"/>
      <c r="H556" s="90" t="str">
        <f t="shared" si="27"/>
        <v/>
      </c>
      <c r="I556" s="112"/>
      <c r="K556" s="147"/>
    </row>
    <row r="557" spans="2:11" ht="25" customHeight="1">
      <c r="B557" s="50"/>
      <c r="C557" s="55"/>
      <c r="D557" s="66"/>
      <c r="E557" s="55"/>
      <c r="F557" s="90"/>
      <c r="G557" s="90"/>
      <c r="H557" s="90"/>
      <c r="I557" s="112"/>
      <c r="K557" s="147"/>
    </row>
    <row r="558" spans="2:11" ht="25" customHeight="1">
      <c r="B558" s="50"/>
      <c r="C558" s="55"/>
      <c r="D558" s="66"/>
      <c r="E558" s="55"/>
      <c r="F558" s="90"/>
      <c r="G558" s="90"/>
      <c r="H558" s="90"/>
      <c r="I558" s="112"/>
      <c r="K558" s="147"/>
    </row>
    <row r="559" spans="2:11" ht="25" customHeight="1">
      <c r="B559" s="50"/>
      <c r="C559" s="55"/>
      <c r="D559" s="66"/>
      <c r="E559" s="55"/>
      <c r="F559" s="90"/>
      <c r="G559" s="90"/>
      <c r="H559" s="90"/>
      <c r="I559" s="112"/>
      <c r="K559" s="147"/>
    </row>
    <row r="560" spans="2:11" ht="25" customHeight="1">
      <c r="B560" s="50"/>
      <c r="C560" s="55"/>
      <c r="D560" s="66"/>
      <c r="E560" s="55"/>
      <c r="F560" s="90"/>
      <c r="G560" s="90"/>
      <c r="H560" s="90"/>
      <c r="I560" s="112"/>
      <c r="K560" s="147"/>
    </row>
    <row r="561" spans="2:11" ht="25" customHeight="1">
      <c r="B561" s="50"/>
      <c r="C561" s="55"/>
      <c r="D561" s="66"/>
      <c r="E561" s="55"/>
      <c r="F561" s="90"/>
      <c r="G561" s="90"/>
      <c r="H561" s="90"/>
      <c r="I561" s="112"/>
      <c r="K561" s="147"/>
    </row>
    <row r="562" spans="2:11" ht="25" customHeight="1">
      <c r="B562" s="50"/>
      <c r="C562" s="55"/>
      <c r="D562" s="66"/>
      <c r="E562" s="55"/>
      <c r="F562" s="90"/>
      <c r="G562" s="90"/>
      <c r="H562" s="90"/>
      <c r="I562" s="112"/>
      <c r="K562" s="147"/>
    </row>
    <row r="563" spans="2:11" ht="25" customHeight="1">
      <c r="B563" s="50"/>
      <c r="C563" s="55"/>
      <c r="D563" s="66"/>
      <c r="E563" s="55"/>
      <c r="F563" s="90"/>
      <c r="G563" s="90"/>
      <c r="H563" s="90"/>
      <c r="I563" s="112"/>
      <c r="K563" s="147"/>
    </row>
    <row r="564" spans="2:11" ht="25" customHeight="1">
      <c r="B564" s="50"/>
      <c r="C564" s="55"/>
      <c r="D564" s="66"/>
      <c r="E564" s="55"/>
      <c r="F564" s="90"/>
      <c r="G564" s="90"/>
      <c r="H564" s="90"/>
      <c r="I564" s="112"/>
      <c r="K564" s="147"/>
    </row>
    <row r="565" spans="2:11" ht="25" customHeight="1">
      <c r="B565" s="50"/>
      <c r="C565" s="55"/>
      <c r="D565" s="66"/>
      <c r="E565" s="55"/>
      <c r="F565" s="90"/>
      <c r="G565" s="90"/>
      <c r="H565" s="90"/>
      <c r="I565" s="112"/>
      <c r="K565" s="147"/>
    </row>
    <row r="566" spans="2:11" ht="25" customHeight="1">
      <c r="B566" s="50"/>
      <c r="C566" s="55"/>
      <c r="D566" s="66"/>
      <c r="E566" s="55"/>
      <c r="F566" s="90"/>
      <c r="G566" s="90"/>
      <c r="H566" s="90"/>
      <c r="I566" s="112"/>
      <c r="K566" s="147"/>
    </row>
    <row r="567" spans="2:11" ht="25" customHeight="1">
      <c r="B567" s="50"/>
      <c r="C567" s="55"/>
      <c r="D567" s="66"/>
      <c r="E567" s="55"/>
      <c r="F567" s="90"/>
      <c r="G567" s="90"/>
      <c r="H567" s="90"/>
      <c r="I567" s="112"/>
      <c r="K567" s="147"/>
    </row>
    <row r="568" spans="2:11" ht="25" customHeight="1">
      <c r="B568" s="50"/>
      <c r="C568" s="55"/>
      <c r="D568" s="66"/>
      <c r="E568" s="55"/>
      <c r="F568" s="90"/>
      <c r="G568" s="90"/>
      <c r="H568" s="90"/>
      <c r="I568" s="112"/>
      <c r="K568" s="147"/>
    </row>
    <row r="569" spans="2:11" ht="25" customHeight="1">
      <c r="B569" s="50"/>
      <c r="C569" s="55"/>
      <c r="D569" s="66"/>
      <c r="E569" s="55"/>
      <c r="F569" s="90"/>
      <c r="G569" s="90"/>
      <c r="H569" s="90"/>
      <c r="I569" s="112"/>
      <c r="K569" s="147"/>
    </row>
    <row r="570" spans="2:11" ht="25" customHeight="1">
      <c r="B570" s="50"/>
      <c r="C570" s="55"/>
      <c r="D570" s="66"/>
      <c r="E570" s="55"/>
      <c r="F570" s="90"/>
      <c r="G570" s="90"/>
      <c r="H570" s="90"/>
      <c r="I570" s="112"/>
      <c r="K570" s="147"/>
    </row>
    <row r="571" spans="2:11" ht="25" customHeight="1">
      <c r="B571" s="50"/>
      <c r="C571" s="55"/>
      <c r="D571" s="66"/>
      <c r="E571" s="55"/>
      <c r="F571" s="90"/>
      <c r="G571" s="90"/>
      <c r="H571" s="90" t="str">
        <f t="shared" si="27"/>
        <v/>
      </c>
      <c r="I571" s="112"/>
      <c r="K571" s="147"/>
    </row>
    <row r="572" spans="2:11" ht="25" customHeight="1">
      <c r="B572" s="50" t="str">
        <f>IF(K572="","","B"&amp;TEXT(ROUND(K572,3),"0.000"))</f>
        <v/>
      </c>
      <c r="C572" s="55"/>
      <c r="D572" s="66"/>
      <c r="E572" s="55"/>
      <c r="F572" s="90"/>
      <c r="G572" s="90"/>
      <c r="H572" s="90" t="str">
        <f t="shared" si="27"/>
        <v/>
      </c>
      <c r="K572" s="147" t="str">
        <f>IF(E572="","",MAX($K$5:K555)+0.001)</f>
        <v/>
      </c>
    </row>
    <row r="573" spans="2:11" s="72" customFormat="1" ht="25" customHeight="1">
      <c r="B573" s="368" t="s">
        <v>62</v>
      </c>
      <c r="C573" s="368"/>
      <c r="D573" s="368"/>
      <c r="E573" s="368"/>
      <c r="F573" s="368"/>
      <c r="G573" s="368"/>
      <c r="H573" s="95">
        <f>SUM(H536:H572)</f>
        <v>0</v>
      </c>
      <c r="I573" s="149"/>
      <c r="K573" s="147" t="str">
        <f>IF(E573="","",MAX($K$5:K579)+0.001)</f>
        <v/>
      </c>
    </row>
    <row r="574" spans="2:11" ht="25" customHeight="1">
      <c r="B574" s="45" t="s">
        <v>226</v>
      </c>
      <c r="C574" s="45" t="s">
        <v>2</v>
      </c>
      <c r="D574" s="45" t="s">
        <v>3</v>
      </c>
      <c r="E574" s="46" t="s">
        <v>4</v>
      </c>
      <c r="F574" s="95" t="s">
        <v>5</v>
      </c>
      <c r="G574" s="47" t="s">
        <v>6</v>
      </c>
      <c r="H574" s="47" t="s">
        <v>7</v>
      </c>
      <c r="I574" s="49"/>
      <c r="K574" s="147"/>
    </row>
    <row r="575" spans="2:11" s="72" customFormat="1" ht="25" customHeight="1">
      <c r="B575" s="368" t="s">
        <v>64</v>
      </c>
      <c r="C575" s="368"/>
      <c r="D575" s="368"/>
      <c r="E575" s="368"/>
      <c r="F575" s="368"/>
      <c r="G575" s="368"/>
      <c r="H575" s="47">
        <f>H573</f>
        <v>0</v>
      </c>
      <c r="I575" s="150"/>
      <c r="K575" s="147" t="str">
        <f>IF(E575="","",MAX($K$5:K574)+0.001)</f>
        <v/>
      </c>
    </row>
    <row r="576" spans="2:11" s="72" customFormat="1" ht="25" customHeight="1">
      <c r="B576" s="55"/>
      <c r="C576" s="98"/>
      <c r="D576" s="113"/>
      <c r="E576" s="55"/>
      <c r="F576" s="90"/>
      <c r="G576" s="90"/>
      <c r="H576" s="90" t="str">
        <f t="shared" ref="H576:H595" si="29">IF($F576="-","Rate Only",IF($G576="","",ROUNDUP($F576*$G576,2)))</f>
        <v/>
      </c>
      <c r="I576" s="148"/>
      <c r="K576" s="147" t="str">
        <f>IF(E576="","",MAX($K$5:K575)+0.001)</f>
        <v/>
      </c>
    </row>
    <row r="577" spans="2:11" ht="25" customHeight="1">
      <c r="B577" s="50" t="str">
        <f t="shared" ref="B577:B594" si="30">IF(K577="","","B"&amp;TEXT(ROUND(K577,3),"0.000"))</f>
        <v/>
      </c>
      <c r="C577" s="55"/>
      <c r="D577" s="87" t="s">
        <v>1176</v>
      </c>
      <c r="E577" s="55"/>
      <c r="F577" s="90"/>
      <c r="G577" s="90"/>
      <c r="H577" s="90" t="str">
        <f t="shared" si="29"/>
        <v/>
      </c>
      <c r="K577" s="147" t="str">
        <f>IF(E577="","",MAX($K$5:K572)+0.001)</f>
        <v/>
      </c>
    </row>
    <row r="578" spans="2:11" ht="25" customHeight="1">
      <c r="B578" s="50" t="str">
        <f t="shared" si="30"/>
        <v/>
      </c>
      <c r="C578" s="55"/>
      <c r="D578" s="66" t="s">
        <v>1177</v>
      </c>
      <c r="E578" s="55"/>
      <c r="F578" s="90"/>
      <c r="G578" s="90"/>
      <c r="H578" s="90" t="str">
        <f t="shared" si="29"/>
        <v/>
      </c>
      <c r="K578" s="147" t="str">
        <f>IF(E578="","",MAX($K$5:K577)+0.001)</f>
        <v/>
      </c>
    </row>
    <row r="579" spans="2:11" ht="30">
      <c r="B579" s="50" t="str">
        <f t="shared" si="30"/>
        <v/>
      </c>
      <c r="C579" s="55"/>
      <c r="D579" s="66" t="s">
        <v>1178</v>
      </c>
      <c r="E579" s="55"/>
      <c r="F579" s="90"/>
      <c r="G579" s="90"/>
      <c r="H579" s="90" t="str">
        <f t="shared" si="29"/>
        <v/>
      </c>
      <c r="K579" s="147" t="str">
        <f>IF(E579="","",MAX($K$5:K578)+0.001)</f>
        <v/>
      </c>
    </row>
    <row r="580" spans="2:11" ht="30">
      <c r="B580" s="50" t="str">
        <f t="shared" si="30"/>
        <v/>
      </c>
      <c r="C580" s="55"/>
      <c r="D580" s="66" t="s">
        <v>1179</v>
      </c>
      <c r="E580" s="55"/>
      <c r="F580" s="90"/>
      <c r="G580" s="90"/>
      <c r="H580" s="90" t="str">
        <f t="shared" si="29"/>
        <v/>
      </c>
      <c r="K580" s="147" t="str">
        <f>IF(E580="","",MAX($K$5:K579)+0.001)</f>
        <v/>
      </c>
    </row>
    <row r="581" spans="2:11" ht="75">
      <c r="B581" s="50" t="str">
        <f t="shared" si="30"/>
        <v/>
      </c>
      <c r="C581" s="55"/>
      <c r="D581" s="66" t="s">
        <v>1180</v>
      </c>
      <c r="E581" s="55"/>
      <c r="F581" s="90"/>
      <c r="G581" s="90"/>
      <c r="H581" s="90" t="str">
        <f t="shared" si="29"/>
        <v/>
      </c>
      <c r="K581" s="147" t="str">
        <f>IF(E581="","",MAX($K$5:K580)+0.001)</f>
        <v/>
      </c>
    </row>
    <row r="582" spans="2:11" ht="25" customHeight="1">
      <c r="B582" s="50" t="str">
        <f t="shared" si="30"/>
        <v/>
      </c>
      <c r="C582" s="55"/>
      <c r="D582" s="87"/>
      <c r="E582" s="55"/>
      <c r="F582" s="90"/>
      <c r="G582" s="90"/>
      <c r="H582" s="90" t="str">
        <f t="shared" si="29"/>
        <v/>
      </c>
      <c r="K582" s="147" t="str">
        <f>IF(E582="","",MAX($K$5:K581)+0.001)</f>
        <v/>
      </c>
    </row>
    <row r="583" spans="2:11" ht="45">
      <c r="B583" s="50" t="str">
        <f t="shared" si="30"/>
        <v/>
      </c>
      <c r="C583" s="55"/>
      <c r="D583" s="87" t="s">
        <v>1181</v>
      </c>
      <c r="E583" s="55"/>
      <c r="F583" s="90"/>
      <c r="G583" s="90"/>
      <c r="H583" s="90" t="str">
        <f t="shared" si="29"/>
        <v/>
      </c>
      <c r="K583" s="147" t="str">
        <f>IF(E583="","",MAX($K$5:K582)+0.001)</f>
        <v/>
      </c>
    </row>
    <row r="584" spans="2:11" ht="30">
      <c r="B584" s="50" t="str">
        <f t="shared" si="30"/>
        <v>B18.086</v>
      </c>
      <c r="C584" s="55"/>
      <c r="D584" s="66" t="s">
        <v>1203</v>
      </c>
      <c r="E584" s="55" t="s">
        <v>200</v>
      </c>
      <c r="F584" s="90">
        <v>87</v>
      </c>
      <c r="G584" s="171"/>
      <c r="H584" s="90" t="str">
        <f t="shared" si="29"/>
        <v/>
      </c>
      <c r="I584" s="112"/>
      <c r="K584" s="147">
        <f>IF(E584="","",MAX($K$5:K583)+0.001)</f>
        <v>18.086000000000105</v>
      </c>
    </row>
    <row r="585" spans="2:11" ht="25" customHeight="1">
      <c r="B585" s="50" t="str">
        <f t="shared" si="30"/>
        <v/>
      </c>
      <c r="C585" s="55"/>
      <c r="D585" s="66"/>
      <c r="E585" s="55"/>
      <c r="F585" s="90"/>
      <c r="G585" s="90"/>
      <c r="H585" s="90" t="str">
        <f t="shared" si="29"/>
        <v/>
      </c>
      <c r="K585" s="147" t="str">
        <f>IF(E585="","",MAX($K$5:K584)+0.001)</f>
        <v/>
      </c>
    </row>
    <row r="586" spans="2:11" ht="25" customHeight="1">
      <c r="B586" s="50" t="str">
        <f t="shared" si="30"/>
        <v/>
      </c>
      <c r="C586" s="101" t="s">
        <v>253</v>
      </c>
      <c r="D586" s="136" t="s">
        <v>254</v>
      </c>
      <c r="E586" s="55"/>
      <c r="F586" s="90"/>
      <c r="G586" s="90"/>
      <c r="H586" s="90" t="str">
        <f t="shared" si="29"/>
        <v/>
      </c>
      <c r="K586" s="147" t="str">
        <f>IF(E586="","",MAX($K$5:K585)+0.001)</f>
        <v/>
      </c>
    </row>
    <row r="587" spans="2:11" ht="30">
      <c r="B587" s="50" t="str">
        <f t="shared" si="30"/>
        <v/>
      </c>
      <c r="C587" s="55"/>
      <c r="D587" s="136" t="s">
        <v>616</v>
      </c>
      <c r="E587" s="55"/>
      <c r="F587" s="90"/>
      <c r="G587" s="90"/>
      <c r="H587" s="90" t="str">
        <f t="shared" si="29"/>
        <v/>
      </c>
      <c r="K587" s="147" t="str">
        <f>IF(E587="","",MAX($K$5:K586)+0.001)</f>
        <v/>
      </c>
    </row>
    <row r="588" spans="2:11" ht="45">
      <c r="B588" s="50" t="str">
        <f t="shared" si="30"/>
        <v>B18.087</v>
      </c>
      <c r="C588" s="55"/>
      <c r="D588" s="137" t="s">
        <v>1186</v>
      </c>
      <c r="E588" s="55" t="s">
        <v>187</v>
      </c>
      <c r="F588" s="90">
        <v>51</v>
      </c>
      <c r="G588" s="171"/>
      <c r="H588" s="90" t="str">
        <f t="shared" si="29"/>
        <v/>
      </c>
      <c r="I588" s="112"/>
      <c r="K588" s="147">
        <f>IF(E588="","",MAX($K$5:K587)+0.001)</f>
        <v>18.087000000000106</v>
      </c>
    </row>
    <row r="589" spans="2:11" ht="25" customHeight="1">
      <c r="B589" s="50" t="str">
        <f t="shared" si="30"/>
        <v/>
      </c>
      <c r="C589" s="55"/>
      <c r="D589" s="66"/>
      <c r="E589" s="55"/>
      <c r="F589" s="90"/>
      <c r="G589" s="90"/>
      <c r="H589" s="90" t="str">
        <f t="shared" si="29"/>
        <v/>
      </c>
      <c r="K589" s="147" t="str">
        <f>IF(E589="","",MAX($K$5:K588)+0.001)</f>
        <v/>
      </c>
    </row>
    <row r="590" spans="2:11" ht="25" customHeight="1">
      <c r="B590" s="50" t="str">
        <f t="shared" si="30"/>
        <v/>
      </c>
      <c r="C590" s="98"/>
      <c r="D590" s="87" t="s">
        <v>1205</v>
      </c>
      <c r="E590" s="55"/>
      <c r="F590" s="90"/>
      <c r="G590" s="90"/>
      <c r="H590" s="90" t="str">
        <f t="shared" si="29"/>
        <v/>
      </c>
      <c r="K590" s="147" t="str">
        <f>IF(E590="","",MAX($K$5:K589)+0.001)</f>
        <v/>
      </c>
    </row>
    <row r="591" spans="2:11" ht="25" customHeight="1">
      <c r="B591" s="50" t="str">
        <f t="shared" si="30"/>
        <v/>
      </c>
      <c r="C591" s="55"/>
      <c r="D591" s="87"/>
      <c r="E591" s="55"/>
      <c r="F591" s="90"/>
      <c r="G591" s="90"/>
      <c r="H591" s="90" t="str">
        <f t="shared" si="29"/>
        <v/>
      </c>
      <c r="K591" s="147" t="str">
        <f>IF(E591="","",MAX($K$5:K590)+0.001)</f>
        <v/>
      </c>
    </row>
    <row r="592" spans="2:11" ht="25" customHeight="1">
      <c r="B592" s="50" t="str">
        <f t="shared" si="30"/>
        <v/>
      </c>
      <c r="C592" s="101" t="s">
        <v>1162</v>
      </c>
      <c r="D592" s="87" t="s">
        <v>1163</v>
      </c>
      <c r="E592" s="55"/>
      <c r="F592" s="90"/>
      <c r="G592" s="90"/>
      <c r="H592" s="90" t="str">
        <f t="shared" si="29"/>
        <v/>
      </c>
      <c r="K592" s="147" t="str">
        <f>IF(E592="","",MAX($K$5:K591)+0.001)</f>
        <v/>
      </c>
    </row>
    <row r="593" spans="2:11" ht="60">
      <c r="B593" s="50" t="str">
        <f t="shared" si="30"/>
        <v/>
      </c>
      <c r="C593" s="55"/>
      <c r="D593" s="87" t="s">
        <v>1164</v>
      </c>
      <c r="E593" s="55"/>
      <c r="F593" s="90"/>
      <c r="G593" s="90"/>
      <c r="H593" s="90" t="str">
        <f t="shared" si="29"/>
        <v/>
      </c>
      <c r="K593" s="147" t="str">
        <f>IF(E593="","",MAX($K$5:K592)+0.001)</f>
        <v/>
      </c>
    </row>
    <row r="594" spans="2:11" ht="25" customHeight="1">
      <c r="B594" s="50" t="str">
        <f t="shared" si="30"/>
        <v>B18.088</v>
      </c>
      <c r="C594" s="55"/>
      <c r="D594" s="66" t="s">
        <v>1202</v>
      </c>
      <c r="E594" s="55" t="s">
        <v>187</v>
      </c>
      <c r="F594" s="90">
        <v>23</v>
      </c>
      <c r="G594" s="171"/>
      <c r="H594" s="90" t="str">
        <f t="shared" si="29"/>
        <v/>
      </c>
      <c r="I594" s="112"/>
      <c r="K594" s="147">
        <f>IF(E594="","",MAX($K$5:K593)+0.001)</f>
        <v>18.088000000000108</v>
      </c>
    </row>
    <row r="595" spans="2:11" ht="25" customHeight="1">
      <c r="B595" s="50"/>
      <c r="C595" s="55"/>
      <c r="D595" s="66"/>
      <c r="E595" s="55"/>
      <c r="F595" s="90"/>
      <c r="G595" s="171"/>
      <c r="H595" s="90" t="str">
        <f t="shared" si="29"/>
        <v/>
      </c>
      <c r="I595" s="112"/>
      <c r="K595" s="147"/>
    </row>
    <row r="596" spans="2:11" ht="25" customHeight="1">
      <c r="B596" s="50"/>
      <c r="C596" s="55"/>
      <c r="D596" s="66"/>
      <c r="E596" s="55"/>
      <c r="F596" s="90"/>
      <c r="G596" s="171"/>
      <c r="H596" s="90"/>
      <c r="I596" s="112"/>
      <c r="K596" s="147"/>
    </row>
    <row r="597" spans="2:11" ht="25" customHeight="1">
      <c r="B597" s="50"/>
      <c r="C597" s="55"/>
      <c r="D597" s="66"/>
      <c r="E597" s="55"/>
      <c r="F597" s="90"/>
      <c r="G597" s="171"/>
      <c r="H597" s="90"/>
      <c r="I597" s="112"/>
      <c r="K597" s="147"/>
    </row>
    <row r="598" spans="2:11" ht="25" customHeight="1">
      <c r="B598" s="50"/>
      <c r="C598" s="55"/>
      <c r="D598" s="66"/>
      <c r="E598" s="55"/>
      <c r="F598" s="90"/>
      <c r="G598" s="171"/>
      <c r="H598" s="90"/>
      <c r="I598" s="112"/>
      <c r="K598" s="147"/>
    </row>
    <row r="599" spans="2:11" ht="25" customHeight="1">
      <c r="B599" s="50"/>
      <c r="C599" s="55"/>
      <c r="D599" s="66"/>
      <c r="E599" s="55"/>
      <c r="F599" s="90"/>
      <c r="G599" s="171"/>
      <c r="H599" s="90"/>
      <c r="I599" s="112"/>
      <c r="K599" s="147"/>
    </row>
    <row r="600" spans="2:11" ht="25" customHeight="1">
      <c r="B600" s="50"/>
      <c r="C600" s="55"/>
      <c r="D600" s="66"/>
      <c r="E600" s="55"/>
      <c r="F600" s="90"/>
      <c r="G600" s="171"/>
      <c r="H600" s="90"/>
      <c r="I600" s="112"/>
      <c r="K600" s="147"/>
    </row>
    <row r="601" spans="2:11" ht="25" customHeight="1">
      <c r="B601" s="50"/>
      <c r="C601" s="55"/>
      <c r="D601" s="66"/>
      <c r="E601" s="55"/>
      <c r="F601" s="90"/>
      <c r="G601" s="171"/>
      <c r="H601" s="90"/>
      <c r="I601" s="112"/>
      <c r="K601" s="147"/>
    </row>
    <row r="602" spans="2:11" ht="25" customHeight="1">
      <c r="B602" s="50"/>
      <c r="C602" s="55"/>
      <c r="D602" s="66"/>
      <c r="E602" s="55"/>
      <c r="F602" s="90"/>
      <c r="G602" s="171"/>
      <c r="H602" s="90"/>
      <c r="I602" s="112"/>
      <c r="K602" s="147"/>
    </row>
    <row r="603" spans="2:11" ht="25" customHeight="1">
      <c r="B603" s="50"/>
      <c r="C603" s="55"/>
      <c r="D603" s="66"/>
      <c r="E603" s="55"/>
      <c r="F603" s="90"/>
      <c r="G603" s="171"/>
      <c r="H603" s="90"/>
      <c r="I603" s="112"/>
      <c r="K603" s="147"/>
    </row>
    <row r="604" spans="2:11" ht="25" customHeight="1">
      <c r="B604" s="50"/>
      <c r="C604" s="55"/>
      <c r="D604" s="66"/>
      <c r="E604" s="55"/>
      <c r="F604" s="90"/>
      <c r="G604" s="171"/>
      <c r="H604" s="90"/>
      <c r="I604" s="112"/>
      <c r="K604" s="147"/>
    </row>
    <row r="605" spans="2:11" ht="25" customHeight="1">
      <c r="B605" s="50"/>
      <c r="C605" s="55"/>
      <c r="D605" s="66"/>
      <c r="E605" s="55"/>
      <c r="F605" s="90"/>
      <c r="G605" s="171"/>
      <c r="H605" s="90"/>
      <c r="I605" s="112"/>
      <c r="K605" s="147"/>
    </row>
    <row r="606" spans="2:11" ht="25" customHeight="1">
      <c r="B606" s="50"/>
      <c r="C606" s="55"/>
      <c r="D606" s="66"/>
      <c r="E606" s="55"/>
      <c r="F606" s="90"/>
      <c r="G606" s="171"/>
      <c r="H606" s="90"/>
      <c r="I606" s="112"/>
      <c r="K606" s="147"/>
    </row>
    <row r="607" spans="2:11" ht="25" customHeight="1">
      <c r="B607" s="50"/>
      <c r="C607" s="55"/>
      <c r="D607" s="66"/>
      <c r="E607" s="55"/>
      <c r="F607" s="90"/>
      <c r="G607" s="171"/>
      <c r="H607" s="90"/>
      <c r="I607" s="112"/>
      <c r="K607" s="147"/>
    </row>
    <row r="608" spans="2:11" ht="25" customHeight="1">
      <c r="B608" s="50"/>
      <c r="C608" s="55"/>
      <c r="D608" s="66"/>
      <c r="E608" s="55"/>
      <c r="F608" s="90"/>
      <c r="G608" s="171"/>
      <c r="H608" s="90"/>
      <c r="I608" s="112"/>
      <c r="K608" s="147"/>
    </row>
    <row r="609" spans="2:11" ht="25" customHeight="1">
      <c r="B609" s="50"/>
      <c r="C609" s="55"/>
      <c r="D609" s="66"/>
      <c r="E609" s="55"/>
      <c r="F609" s="90"/>
      <c r="G609" s="171"/>
      <c r="H609" s="90"/>
      <c r="I609" s="112"/>
      <c r="K609" s="147"/>
    </row>
    <row r="610" spans="2:11" ht="25" customHeight="1">
      <c r="B610" s="50"/>
      <c r="C610" s="55"/>
      <c r="D610" s="66"/>
      <c r="E610" s="55"/>
      <c r="F610" s="90"/>
      <c r="G610" s="171"/>
      <c r="H610" s="90"/>
      <c r="I610" s="112"/>
      <c r="K610" s="147"/>
    </row>
    <row r="611" spans="2:11" s="72" customFormat="1" ht="25" customHeight="1">
      <c r="B611" s="368" t="s">
        <v>62</v>
      </c>
      <c r="C611" s="368"/>
      <c r="D611" s="368"/>
      <c r="E611" s="368"/>
      <c r="F611" s="368"/>
      <c r="G611" s="368"/>
      <c r="H611" s="95">
        <f>SUM(H575:H610)</f>
        <v>0</v>
      </c>
      <c r="I611" s="149"/>
      <c r="K611" s="147" t="str">
        <f>IF(E611="","",MAX($K$5:K620)+0.001)</f>
        <v/>
      </c>
    </row>
    <row r="612" spans="2:11" ht="25" customHeight="1">
      <c r="B612" s="45" t="s">
        <v>226</v>
      </c>
      <c r="C612" s="45" t="s">
        <v>2</v>
      </c>
      <c r="D612" s="45" t="s">
        <v>3</v>
      </c>
      <c r="E612" s="46" t="s">
        <v>4</v>
      </c>
      <c r="F612" s="95" t="s">
        <v>5</v>
      </c>
      <c r="G612" s="47" t="s">
        <v>6</v>
      </c>
      <c r="H612" s="47" t="s">
        <v>7</v>
      </c>
      <c r="I612" s="49"/>
      <c r="K612" s="147"/>
    </row>
    <row r="613" spans="2:11" s="72" customFormat="1" ht="25" customHeight="1">
      <c r="B613" s="368" t="s">
        <v>64</v>
      </c>
      <c r="C613" s="368"/>
      <c r="D613" s="368"/>
      <c r="E613" s="368"/>
      <c r="F613" s="368"/>
      <c r="G613" s="368"/>
      <c r="H613" s="47">
        <f>H611</f>
        <v>0</v>
      </c>
      <c r="I613" s="150"/>
      <c r="K613" s="147" t="str">
        <f>IF(E613="","",MAX($K$5:K612)+0.001)</f>
        <v/>
      </c>
    </row>
    <row r="614" spans="2:11" s="72" customFormat="1" ht="25" customHeight="1">
      <c r="B614" s="55"/>
      <c r="C614" s="98"/>
      <c r="D614" s="113"/>
      <c r="E614" s="55"/>
      <c r="F614" s="90"/>
      <c r="G614" s="90"/>
      <c r="H614" s="90" t="str">
        <f t="shared" ref="H614:H649" si="31">IF($F614="-","Rate Only",IF($G614="","",ROUNDUP($F614*$G614,2)))</f>
        <v/>
      </c>
      <c r="I614" s="148"/>
      <c r="K614" s="147" t="str">
        <f>IF(E614="","",MAX($K$5:K613)+0.001)</f>
        <v/>
      </c>
    </row>
    <row r="615" spans="2:11" ht="30">
      <c r="B615" s="50" t="str">
        <f>IF(K615="","","B"&amp;TEXT(ROUND(K615,3),"0.000"))</f>
        <v/>
      </c>
      <c r="C615" s="55"/>
      <c r="D615" s="87" t="s">
        <v>1167</v>
      </c>
      <c r="E615" s="55"/>
      <c r="F615" s="90"/>
      <c r="G615" s="90"/>
      <c r="H615" s="90" t="str">
        <f t="shared" si="31"/>
        <v/>
      </c>
      <c r="K615" s="147" t="str">
        <f>IF(E615="","",MAX($K$5:K610)+0.001)</f>
        <v/>
      </c>
    </row>
    <row r="616" spans="2:11" ht="45">
      <c r="B616" s="50" t="str">
        <f>IF(K616="","","B"&amp;TEXT(ROUND(K616,3),"0.000"))</f>
        <v>B18.089</v>
      </c>
      <c r="C616" s="55"/>
      <c r="D616" s="66" t="s">
        <v>1169</v>
      </c>
      <c r="E616" s="55" t="s">
        <v>200</v>
      </c>
      <c r="F616" s="90">
        <v>66</v>
      </c>
      <c r="G616" s="171"/>
      <c r="H616" s="90" t="str">
        <f t="shared" si="31"/>
        <v/>
      </c>
      <c r="I616" s="112"/>
      <c r="K616" s="147">
        <f>IF(E616="","",MAX($K$5:K615)+0.001)</f>
        <v>18.089000000000109</v>
      </c>
    </row>
    <row r="617" spans="2:11" ht="25" customHeight="1">
      <c r="B617" s="50"/>
      <c r="C617" s="55"/>
      <c r="D617" s="66"/>
      <c r="E617" s="55"/>
      <c r="F617" s="90"/>
      <c r="G617" s="171"/>
      <c r="H617" s="90" t="str">
        <f t="shared" si="31"/>
        <v/>
      </c>
      <c r="I617" s="112"/>
      <c r="K617" s="147"/>
    </row>
    <row r="618" spans="2:11" ht="25" customHeight="1">
      <c r="B618" s="50" t="str">
        <f t="shared" ref="B618:B630" si="32">IF(K618="","","B"&amp;TEXT(ROUND(K618,3),"0.000"))</f>
        <v/>
      </c>
      <c r="C618" s="55"/>
      <c r="D618" s="87" t="s">
        <v>1176</v>
      </c>
      <c r="E618" s="55"/>
      <c r="F618" s="90"/>
      <c r="G618" s="90"/>
      <c r="H618" s="90" t="str">
        <f t="shared" si="31"/>
        <v/>
      </c>
      <c r="K618" s="147" t="str">
        <f>IF(E618="","",MAX($K$5:K616)+0.001)</f>
        <v/>
      </c>
    </row>
    <row r="619" spans="2:11" ht="25" customHeight="1">
      <c r="B619" s="50" t="str">
        <f t="shared" si="32"/>
        <v/>
      </c>
      <c r="C619" s="55"/>
      <c r="D619" s="66" t="s">
        <v>1177</v>
      </c>
      <c r="E619" s="55"/>
      <c r="F619" s="90"/>
      <c r="G619" s="90"/>
      <c r="H619" s="90" t="str">
        <f t="shared" si="31"/>
        <v/>
      </c>
      <c r="K619" s="147" t="str">
        <f>IF(E619="","",MAX($K$5:K618)+0.001)</f>
        <v/>
      </c>
    </row>
    <row r="620" spans="2:11" ht="30">
      <c r="B620" s="50" t="str">
        <f t="shared" si="32"/>
        <v/>
      </c>
      <c r="C620" s="55"/>
      <c r="D620" s="66" t="s">
        <v>1178</v>
      </c>
      <c r="E620" s="55"/>
      <c r="F620" s="90"/>
      <c r="G620" s="90"/>
      <c r="H620" s="90" t="str">
        <f t="shared" si="31"/>
        <v/>
      </c>
      <c r="K620" s="147" t="str">
        <f>IF(E620="","",MAX($K$5:K619)+0.001)</f>
        <v/>
      </c>
    </row>
    <row r="621" spans="2:11" ht="30">
      <c r="B621" s="50" t="str">
        <f t="shared" si="32"/>
        <v/>
      </c>
      <c r="C621" s="55"/>
      <c r="D621" s="66" t="s">
        <v>1179</v>
      </c>
      <c r="E621" s="55"/>
      <c r="F621" s="90"/>
      <c r="G621" s="90"/>
      <c r="H621" s="90" t="str">
        <f t="shared" si="31"/>
        <v/>
      </c>
      <c r="K621" s="147" t="str">
        <f>IF(E621="","",MAX($K$5:K620)+0.001)</f>
        <v/>
      </c>
    </row>
    <row r="622" spans="2:11" ht="75">
      <c r="B622" s="50" t="str">
        <f t="shared" si="32"/>
        <v/>
      </c>
      <c r="C622" s="55"/>
      <c r="D622" s="66" t="s">
        <v>1180</v>
      </c>
      <c r="E622" s="55"/>
      <c r="F622" s="90"/>
      <c r="G622" s="90"/>
      <c r="H622" s="90" t="str">
        <f t="shared" si="31"/>
        <v/>
      </c>
      <c r="K622" s="147" t="str">
        <f>IF(E622="","",MAX($K$5:K621)+0.001)</f>
        <v/>
      </c>
    </row>
    <row r="623" spans="2:11" ht="25" customHeight="1">
      <c r="B623" s="50" t="str">
        <f t="shared" si="32"/>
        <v/>
      </c>
      <c r="C623" s="55"/>
      <c r="D623" s="87"/>
      <c r="E623" s="55"/>
      <c r="F623" s="90"/>
      <c r="G623" s="90"/>
      <c r="H623" s="90" t="str">
        <f t="shared" si="31"/>
        <v/>
      </c>
      <c r="K623" s="147" t="str">
        <f>IF(E623="","",MAX($K$5:K622)+0.001)</f>
        <v/>
      </c>
    </row>
    <row r="624" spans="2:11" ht="45">
      <c r="B624" s="50" t="str">
        <f t="shared" si="32"/>
        <v/>
      </c>
      <c r="C624" s="55"/>
      <c r="D624" s="87" t="s">
        <v>1181</v>
      </c>
      <c r="E624" s="55"/>
      <c r="F624" s="90"/>
      <c r="G624" s="90"/>
      <c r="H624" s="90" t="str">
        <f t="shared" si="31"/>
        <v/>
      </c>
      <c r="K624" s="147" t="str">
        <f>IF(E624="","",MAX($K$5:K623)+0.001)</f>
        <v/>
      </c>
    </row>
    <row r="625" spans="2:11" ht="30">
      <c r="B625" s="50" t="str">
        <f t="shared" si="32"/>
        <v>B18.090</v>
      </c>
      <c r="C625" s="55"/>
      <c r="D625" s="66" t="s">
        <v>1203</v>
      </c>
      <c r="E625" s="55" t="s">
        <v>200</v>
      </c>
      <c r="F625" s="90">
        <v>117</v>
      </c>
      <c r="G625" s="171"/>
      <c r="H625" s="90" t="str">
        <f t="shared" si="31"/>
        <v/>
      </c>
      <c r="I625" s="112"/>
      <c r="K625" s="147">
        <f>IF(E625="","",MAX($K$5:K624)+0.001)</f>
        <v>18.09000000000011</v>
      </c>
    </row>
    <row r="626" spans="2:11" ht="25" customHeight="1">
      <c r="B626" s="50" t="str">
        <f t="shared" si="32"/>
        <v/>
      </c>
      <c r="C626" s="55"/>
      <c r="D626" s="66"/>
      <c r="E626" s="55"/>
      <c r="F626" s="90"/>
      <c r="G626" s="90"/>
      <c r="H626" s="90" t="str">
        <f t="shared" si="31"/>
        <v/>
      </c>
      <c r="K626" s="147" t="str">
        <f>IF(E626="","",MAX($K$5:K625)+0.001)</f>
        <v/>
      </c>
    </row>
    <row r="627" spans="2:11" ht="25" customHeight="1">
      <c r="B627" s="50" t="str">
        <f t="shared" si="32"/>
        <v/>
      </c>
      <c r="C627" s="101" t="s">
        <v>253</v>
      </c>
      <c r="D627" s="136" t="s">
        <v>254</v>
      </c>
      <c r="E627" s="55"/>
      <c r="F627" s="90"/>
      <c r="G627" s="90"/>
      <c r="H627" s="90" t="str">
        <f t="shared" si="31"/>
        <v/>
      </c>
      <c r="K627" s="147" t="str">
        <f>IF(E627="","",MAX($K$5:K626)+0.001)</f>
        <v/>
      </c>
    </row>
    <row r="628" spans="2:11" ht="30">
      <c r="B628" s="50" t="str">
        <f t="shared" si="32"/>
        <v/>
      </c>
      <c r="C628" s="55"/>
      <c r="D628" s="136" t="s">
        <v>616</v>
      </c>
      <c r="E628" s="55"/>
      <c r="F628" s="90"/>
      <c r="G628" s="90"/>
      <c r="H628" s="90" t="str">
        <f t="shared" si="31"/>
        <v/>
      </c>
      <c r="K628" s="147" t="str">
        <f>IF(E628="","",MAX($K$5:K627)+0.001)</f>
        <v/>
      </c>
    </row>
    <row r="629" spans="2:11" ht="45">
      <c r="B629" s="50" t="str">
        <f t="shared" si="32"/>
        <v>B18.091</v>
      </c>
      <c r="C629" s="55"/>
      <c r="D629" s="137" t="s">
        <v>1186</v>
      </c>
      <c r="E629" s="55" t="s">
        <v>187</v>
      </c>
      <c r="F629" s="90">
        <v>163</v>
      </c>
      <c r="G629" s="171"/>
      <c r="H629" s="90" t="str">
        <f t="shared" si="31"/>
        <v/>
      </c>
      <c r="I629" s="112"/>
      <c r="K629" s="147">
        <f>IF(E629="","",MAX($K$5:K628)+0.001)</f>
        <v>18.091000000000111</v>
      </c>
    </row>
    <row r="630" spans="2:11" ht="25" customHeight="1">
      <c r="B630" s="50" t="str">
        <f t="shared" si="32"/>
        <v/>
      </c>
      <c r="C630" s="55"/>
      <c r="D630" s="66"/>
      <c r="E630" s="55"/>
      <c r="F630" s="90"/>
      <c r="G630" s="90"/>
      <c r="H630" s="90" t="str">
        <f t="shared" si="31"/>
        <v/>
      </c>
      <c r="K630" s="147" t="str">
        <f>IF(E630="","",MAX($K$5:K629)+0.001)</f>
        <v/>
      </c>
    </row>
    <row r="631" spans="2:11" ht="25" customHeight="1">
      <c r="B631" s="50"/>
      <c r="C631" s="55"/>
      <c r="D631" s="66"/>
      <c r="E631" s="55"/>
      <c r="F631" s="90"/>
      <c r="G631" s="90"/>
      <c r="H631" s="90" t="str">
        <f t="shared" si="31"/>
        <v/>
      </c>
      <c r="I631" s="112"/>
      <c r="K631" s="147"/>
    </row>
    <row r="632" spans="2:11" ht="25" customHeight="1">
      <c r="B632" s="50"/>
      <c r="C632" s="55"/>
      <c r="D632" s="66"/>
      <c r="E632" s="55"/>
      <c r="F632" s="90"/>
      <c r="G632" s="90"/>
      <c r="H632" s="90"/>
      <c r="I632" s="112"/>
      <c r="K632" s="147"/>
    </row>
    <row r="633" spans="2:11" ht="25" customHeight="1">
      <c r="B633" s="50"/>
      <c r="C633" s="55"/>
      <c r="D633" s="66"/>
      <c r="E633" s="55"/>
      <c r="F633" s="90"/>
      <c r="G633" s="90"/>
      <c r="H633" s="90"/>
      <c r="I633" s="112"/>
      <c r="K633" s="147"/>
    </row>
    <row r="634" spans="2:11" ht="25" customHeight="1">
      <c r="B634" s="50"/>
      <c r="C634" s="55"/>
      <c r="D634" s="66"/>
      <c r="E634" s="55"/>
      <c r="F634" s="90"/>
      <c r="G634" s="90"/>
      <c r="H634" s="90"/>
      <c r="I634" s="112"/>
      <c r="K634" s="147"/>
    </row>
    <row r="635" spans="2:11" ht="25" customHeight="1">
      <c r="B635" s="50"/>
      <c r="C635" s="55"/>
      <c r="D635" s="66"/>
      <c r="E635" s="55"/>
      <c r="F635" s="90"/>
      <c r="G635" s="90"/>
      <c r="H635" s="90"/>
      <c r="I635" s="112"/>
      <c r="K635" s="147"/>
    </row>
    <row r="636" spans="2:11" ht="25" customHeight="1">
      <c r="B636" s="50"/>
      <c r="C636" s="55"/>
      <c r="D636" s="66"/>
      <c r="E636" s="55"/>
      <c r="F636" s="90"/>
      <c r="G636" s="90"/>
      <c r="H636" s="90"/>
      <c r="I636" s="112"/>
      <c r="K636" s="147"/>
    </row>
    <row r="637" spans="2:11" ht="25" customHeight="1">
      <c r="B637" s="50"/>
      <c r="C637" s="55"/>
      <c r="D637" s="66"/>
      <c r="E637" s="55"/>
      <c r="F637" s="90"/>
      <c r="G637" s="90"/>
      <c r="H637" s="90"/>
      <c r="I637" s="112"/>
      <c r="K637" s="147"/>
    </row>
    <row r="638" spans="2:11" ht="25" customHeight="1">
      <c r="B638" s="50"/>
      <c r="C638" s="55"/>
      <c r="D638" s="66"/>
      <c r="E638" s="55"/>
      <c r="F638" s="90"/>
      <c r="G638" s="90"/>
      <c r="H638" s="90"/>
      <c r="I638" s="112"/>
      <c r="K638" s="147"/>
    </row>
    <row r="639" spans="2:11" ht="25" customHeight="1">
      <c r="B639" s="50"/>
      <c r="C639" s="55"/>
      <c r="D639" s="66"/>
      <c r="E639" s="55"/>
      <c r="F639" s="90"/>
      <c r="G639" s="90"/>
      <c r="H639" s="90"/>
      <c r="I639" s="112"/>
      <c r="K639" s="147"/>
    </row>
    <row r="640" spans="2:11" ht="25" customHeight="1">
      <c r="B640" s="50"/>
      <c r="C640" s="55"/>
      <c r="D640" s="66"/>
      <c r="E640" s="55"/>
      <c r="F640" s="90"/>
      <c r="G640" s="90"/>
      <c r="H640" s="90"/>
      <c r="I640" s="112"/>
      <c r="K640" s="147"/>
    </row>
    <row r="641" spans="2:11" ht="25" customHeight="1">
      <c r="B641" s="50"/>
      <c r="C641" s="55"/>
      <c r="D641" s="66"/>
      <c r="E641" s="55"/>
      <c r="F641" s="90"/>
      <c r="G641" s="90"/>
      <c r="H641" s="90"/>
      <c r="I641" s="112"/>
      <c r="K641" s="147"/>
    </row>
    <row r="642" spans="2:11" ht="25" customHeight="1">
      <c r="B642" s="50"/>
      <c r="C642" s="55"/>
      <c r="D642" s="66"/>
      <c r="E642" s="55"/>
      <c r="F642" s="90"/>
      <c r="G642" s="90"/>
      <c r="H642" s="90"/>
      <c r="I642" s="112"/>
      <c r="K642" s="147"/>
    </row>
    <row r="643" spans="2:11" ht="25" customHeight="1">
      <c r="B643" s="50"/>
      <c r="C643" s="55"/>
      <c r="D643" s="66"/>
      <c r="E643" s="55"/>
      <c r="F643" s="90"/>
      <c r="G643" s="90"/>
      <c r="H643" s="90"/>
      <c r="I643" s="112"/>
      <c r="K643" s="147"/>
    </row>
    <row r="644" spans="2:11" ht="25" customHeight="1">
      <c r="B644" s="50"/>
      <c r="C644" s="55"/>
      <c r="D644" s="66"/>
      <c r="E644" s="55"/>
      <c r="F644" s="90"/>
      <c r="G644" s="90"/>
      <c r="H644" s="90"/>
      <c r="I644" s="112"/>
      <c r="K644" s="147"/>
    </row>
    <row r="645" spans="2:11" ht="25" customHeight="1">
      <c r="B645" s="50"/>
      <c r="C645" s="55"/>
      <c r="D645" s="66"/>
      <c r="E645" s="55"/>
      <c r="F645" s="90"/>
      <c r="G645" s="90"/>
      <c r="H645" s="90"/>
      <c r="I645" s="112"/>
      <c r="K645" s="147"/>
    </row>
    <row r="646" spans="2:11" ht="25" customHeight="1">
      <c r="B646" s="50"/>
      <c r="C646" s="55"/>
      <c r="D646" s="66"/>
      <c r="E646" s="55"/>
      <c r="F646" s="90"/>
      <c r="G646" s="90"/>
      <c r="H646" s="90"/>
      <c r="I646" s="112"/>
      <c r="K646" s="147"/>
    </row>
    <row r="647" spans="2:11" ht="25" customHeight="1">
      <c r="B647" s="50"/>
      <c r="C647" s="55"/>
      <c r="D647" s="66"/>
      <c r="E647" s="55"/>
      <c r="F647" s="90"/>
      <c r="G647" s="90"/>
      <c r="H647" s="90" t="str">
        <f t="shared" si="31"/>
        <v/>
      </c>
      <c r="I647" s="112"/>
      <c r="K647" s="147"/>
    </row>
    <row r="648" spans="2:11" ht="25" customHeight="1">
      <c r="B648" s="50"/>
      <c r="C648" s="55"/>
      <c r="D648" s="66"/>
      <c r="E648" s="55"/>
      <c r="F648" s="90"/>
      <c r="G648" s="90"/>
      <c r="H648" s="90" t="str">
        <f t="shared" si="31"/>
        <v/>
      </c>
      <c r="I648" s="112"/>
      <c r="K648" s="147"/>
    </row>
    <row r="649" spans="2:11" ht="25" customHeight="1">
      <c r="B649" s="50"/>
      <c r="C649" s="55"/>
      <c r="D649" s="66"/>
      <c r="E649" s="55"/>
      <c r="F649" s="90"/>
      <c r="G649" s="90"/>
      <c r="H649" s="90" t="str">
        <f t="shared" si="31"/>
        <v/>
      </c>
      <c r="I649" s="112"/>
      <c r="K649" s="147"/>
    </row>
    <row r="650" spans="2:11" s="72" customFormat="1" ht="25" customHeight="1">
      <c r="B650" s="368" t="s">
        <v>62</v>
      </c>
      <c r="C650" s="368"/>
      <c r="D650" s="368"/>
      <c r="E650" s="368"/>
      <c r="F650" s="368"/>
      <c r="G650" s="368"/>
      <c r="H650" s="95">
        <f>SUM(H613:H649)</f>
        <v>0</v>
      </c>
      <c r="I650" s="149"/>
      <c r="K650" s="147" t="str">
        <f>IF(E650="","",MAX($K$5:K663)+0.001)</f>
        <v/>
      </c>
    </row>
    <row r="651" spans="2:11" ht="25" customHeight="1">
      <c r="B651" s="45" t="s">
        <v>226</v>
      </c>
      <c r="C651" s="45" t="s">
        <v>2</v>
      </c>
      <c r="D651" s="45" t="s">
        <v>3</v>
      </c>
      <c r="E651" s="46" t="s">
        <v>4</v>
      </c>
      <c r="F651" s="95" t="s">
        <v>5</v>
      </c>
      <c r="G651" s="47" t="s">
        <v>6</v>
      </c>
      <c r="H651" s="47" t="s">
        <v>7</v>
      </c>
      <c r="I651" s="49"/>
      <c r="K651" s="147"/>
    </row>
    <row r="652" spans="2:11" s="72" customFormat="1" ht="25" customHeight="1">
      <c r="B652" s="368" t="s">
        <v>64</v>
      </c>
      <c r="C652" s="368"/>
      <c r="D652" s="368"/>
      <c r="E652" s="368"/>
      <c r="F652" s="368"/>
      <c r="G652" s="368"/>
      <c r="H652" s="47">
        <f>H650</f>
        <v>0</v>
      </c>
      <c r="I652" s="150"/>
      <c r="K652" s="147" t="str">
        <f>IF(E652="","",MAX($K$5:K651)+0.001)</f>
        <v/>
      </c>
    </row>
    <row r="653" spans="2:11" s="72" customFormat="1" ht="25" customHeight="1">
      <c r="B653" s="55"/>
      <c r="C653" s="98"/>
      <c r="D653" s="113"/>
      <c r="E653" s="55"/>
      <c r="F653" s="90"/>
      <c r="G653" s="90"/>
      <c r="H653" s="90" t="str">
        <f t="shared" ref="H653:H672" si="33">IF($F653="-","Rate Only",IF($G653="","",ROUNDUP($F653*$G653,2)))</f>
        <v/>
      </c>
      <c r="I653" s="148"/>
      <c r="K653" s="147" t="str">
        <f>IF(E653="","",MAX($K$5:K652)+0.001)</f>
        <v/>
      </c>
    </row>
    <row r="654" spans="2:11" ht="25" customHeight="1">
      <c r="B654" s="50" t="str">
        <f t="shared" ref="B654:B659" si="34">IF(K654="","","B"&amp;TEXT(ROUND(K654,3),"0.000"))</f>
        <v/>
      </c>
      <c r="C654" s="98"/>
      <c r="D654" s="87" t="s">
        <v>1206</v>
      </c>
      <c r="E654" s="55"/>
      <c r="F654" s="90"/>
      <c r="G654" s="90"/>
      <c r="H654" s="90" t="str">
        <f t="shared" si="33"/>
        <v/>
      </c>
      <c r="K654" s="147" t="str">
        <f>IF(E654="","",MAX($K$5:K630)+0.001)</f>
        <v/>
      </c>
    </row>
    <row r="655" spans="2:11" ht="25" customHeight="1">
      <c r="B655" s="50" t="str">
        <f t="shared" si="34"/>
        <v/>
      </c>
      <c r="C655" s="55"/>
      <c r="D655" s="87"/>
      <c r="E655" s="55"/>
      <c r="F655" s="90"/>
      <c r="G655" s="90"/>
      <c r="H655" s="90" t="str">
        <f t="shared" si="33"/>
        <v/>
      </c>
      <c r="K655" s="147" t="str">
        <f>IF(E655="","",MAX($K$5:K654)+0.001)</f>
        <v/>
      </c>
    </row>
    <row r="656" spans="2:11" ht="25" customHeight="1">
      <c r="B656" s="50" t="str">
        <f t="shared" si="34"/>
        <v/>
      </c>
      <c r="C656" s="101" t="s">
        <v>1162</v>
      </c>
      <c r="D656" s="87" t="s">
        <v>1163</v>
      </c>
      <c r="E656" s="55"/>
      <c r="F656" s="90"/>
      <c r="G656" s="90"/>
      <c r="H656" s="90" t="str">
        <f t="shared" si="33"/>
        <v/>
      </c>
      <c r="K656" s="147" t="str">
        <f>IF(E656="","",MAX($K$5:K655)+0.001)</f>
        <v/>
      </c>
    </row>
    <row r="657" spans="2:11" ht="60">
      <c r="B657" s="50" t="str">
        <f t="shared" si="34"/>
        <v/>
      </c>
      <c r="C657" s="55"/>
      <c r="D657" s="87" t="s">
        <v>1164</v>
      </c>
      <c r="E657" s="55"/>
      <c r="F657" s="90"/>
      <c r="G657" s="90"/>
      <c r="H657" s="90" t="str">
        <f t="shared" si="33"/>
        <v/>
      </c>
      <c r="K657" s="147" t="str">
        <f>IF(E657="","",MAX($K$5:K656)+0.001)</f>
        <v/>
      </c>
    </row>
    <row r="658" spans="2:11" ht="25" customHeight="1">
      <c r="B658" s="50" t="str">
        <f t="shared" si="34"/>
        <v>B18.092</v>
      </c>
      <c r="C658" s="55"/>
      <c r="D658" s="66" t="s">
        <v>1165</v>
      </c>
      <c r="E658" s="55" t="s">
        <v>187</v>
      </c>
      <c r="F658" s="90">
        <v>1</v>
      </c>
      <c r="G658" s="171"/>
      <c r="H658" s="90" t="str">
        <f t="shared" si="33"/>
        <v/>
      </c>
      <c r="I658" s="112"/>
      <c r="K658" s="147">
        <f>IF(E658="","",MAX($K$5:K657)+0.001)</f>
        <v>18.092000000000112</v>
      </c>
    </row>
    <row r="659" spans="2:11" ht="25" customHeight="1">
      <c r="B659" s="50" t="str">
        <f t="shared" si="34"/>
        <v>B18.093</v>
      </c>
      <c r="C659" s="55"/>
      <c r="D659" s="66" t="s">
        <v>1202</v>
      </c>
      <c r="E659" s="55" t="s">
        <v>187</v>
      </c>
      <c r="F659" s="90">
        <v>21</v>
      </c>
      <c r="G659" s="171"/>
      <c r="H659" s="90" t="str">
        <f t="shared" si="33"/>
        <v/>
      </c>
      <c r="I659" s="112"/>
      <c r="K659" s="147">
        <f>IF(E659="","",MAX($K$5:K658)+0.001)</f>
        <v>18.093000000000114</v>
      </c>
    </row>
    <row r="660" spans="2:11" ht="25" customHeight="1">
      <c r="B660" s="50"/>
      <c r="C660" s="55"/>
      <c r="D660" s="66"/>
      <c r="E660" s="55"/>
      <c r="F660" s="90"/>
      <c r="G660" s="90"/>
      <c r="H660" s="90" t="str">
        <f t="shared" si="33"/>
        <v/>
      </c>
      <c r="I660" s="112"/>
      <c r="K660" s="147"/>
    </row>
    <row r="661" spans="2:11" ht="30">
      <c r="B661" s="50" t="str">
        <f t="shared" ref="B661:B672" si="35">IF(K661="","","B"&amp;TEXT(ROUND(K661,3),"0.000"))</f>
        <v/>
      </c>
      <c r="C661" s="55"/>
      <c r="D661" s="87" t="s">
        <v>1167</v>
      </c>
      <c r="E661" s="55"/>
      <c r="F661" s="90"/>
      <c r="G661" s="90"/>
      <c r="H661" s="90" t="str">
        <f t="shared" si="33"/>
        <v/>
      </c>
      <c r="K661" s="147" t="str">
        <f>IF(E661="","",MAX($K$5:K649)+0.001)</f>
        <v/>
      </c>
    </row>
    <row r="662" spans="2:11" ht="45">
      <c r="B662" s="50" t="str">
        <f t="shared" si="35"/>
        <v>B18.094</v>
      </c>
      <c r="C662" s="55"/>
      <c r="D662" s="66" t="s">
        <v>1168</v>
      </c>
      <c r="E662" s="55" t="s">
        <v>200</v>
      </c>
      <c r="F662" s="90">
        <v>4</v>
      </c>
      <c r="G662" s="171"/>
      <c r="H662" s="90" t="str">
        <f t="shared" si="33"/>
        <v/>
      </c>
      <c r="I662" s="112"/>
      <c r="K662" s="147">
        <f>IF(E662="","",MAX($K$5:K661)+0.001)</f>
        <v>18.094000000000115</v>
      </c>
    </row>
    <row r="663" spans="2:11" ht="45">
      <c r="B663" s="50" t="str">
        <f t="shared" si="35"/>
        <v>B18.095</v>
      </c>
      <c r="C663" s="55"/>
      <c r="D663" s="66" t="s">
        <v>1169</v>
      </c>
      <c r="E663" s="55" t="s">
        <v>200</v>
      </c>
      <c r="F663" s="90">
        <v>69</v>
      </c>
      <c r="G663" s="171"/>
      <c r="H663" s="90" t="str">
        <f t="shared" si="33"/>
        <v/>
      </c>
      <c r="I663" s="112"/>
      <c r="K663" s="147">
        <f>IF(E663="","",MAX($K$5:K662)+0.001)</f>
        <v>18.095000000000116</v>
      </c>
    </row>
    <row r="664" spans="2:11" ht="25" customHeight="1">
      <c r="B664" s="50" t="str">
        <f t="shared" si="35"/>
        <v/>
      </c>
      <c r="C664" s="55"/>
      <c r="D664" s="66"/>
      <c r="E664" s="55"/>
      <c r="F664" s="90"/>
      <c r="G664" s="90"/>
      <c r="H664" s="90" t="str">
        <f t="shared" si="33"/>
        <v/>
      </c>
      <c r="K664" s="147" t="str">
        <f>IF(E664="","",MAX($K$5:K663)+0.001)</f>
        <v/>
      </c>
    </row>
    <row r="665" spans="2:11" ht="25" customHeight="1">
      <c r="B665" s="50" t="str">
        <f t="shared" si="35"/>
        <v/>
      </c>
      <c r="C665" s="55"/>
      <c r="D665" s="87" t="s">
        <v>1176</v>
      </c>
      <c r="E665" s="55"/>
      <c r="F665" s="90"/>
      <c r="G665" s="90"/>
      <c r="H665" s="90" t="str">
        <f t="shared" si="33"/>
        <v/>
      </c>
      <c r="K665" s="147" t="str">
        <f>IF(E665="","",MAX($K$5:K664)+0.001)</f>
        <v/>
      </c>
    </row>
    <row r="666" spans="2:11" ht="25" customHeight="1">
      <c r="B666" s="50" t="str">
        <f t="shared" si="35"/>
        <v/>
      </c>
      <c r="C666" s="55"/>
      <c r="D666" s="66" t="s">
        <v>1177</v>
      </c>
      <c r="E666" s="55"/>
      <c r="F666" s="90"/>
      <c r="G666" s="90"/>
      <c r="H666" s="90" t="str">
        <f t="shared" si="33"/>
        <v/>
      </c>
      <c r="K666" s="147" t="str">
        <f>IF(E666="","",MAX($K$5:K665)+0.001)</f>
        <v/>
      </c>
    </row>
    <row r="667" spans="2:11" ht="30">
      <c r="B667" s="50" t="str">
        <f t="shared" si="35"/>
        <v/>
      </c>
      <c r="C667" s="55"/>
      <c r="D667" s="66" t="s">
        <v>1178</v>
      </c>
      <c r="E667" s="55"/>
      <c r="F667" s="90"/>
      <c r="G667" s="90"/>
      <c r="H667" s="90" t="str">
        <f t="shared" si="33"/>
        <v/>
      </c>
      <c r="K667" s="147" t="str">
        <f>IF(E667="","",MAX($K$5:K666)+0.001)</f>
        <v/>
      </c>
    </row>
    <row r="668" spans="2:11" ht="30">
      <c r="B668" s="50" t="str">
        <f t="shared" si="35"/>
        <v/>
      </c>
      <c r="C668" s="55"/>
      <c r="D668" s="66" t="s">
        <v>1179</v>
      </c>
      <c r="E668" s="55"/>
      <c r="F668" s="90"/>
      <c r="G668" s="90"/>
      <c r="H668" s="90" t="str">
        <f t="shared" si="33"/>
        <v/>
      </c>
      <c r="K668" s="147" t="str">
        <f>IF(E668="","",MAX($K$5:K667)+0.001)</f>
        <v/>
      </c>
    </row>
    <row r="669" spans="2:11" ht="75">
      <c r="B669" s="50" t="str">
        <f t="shared" si="35"/>
        <v/>
      </c>
      <c r="C669" s="55"/>
      <c r="D669" s="66" t="s">
        <v>1180</v>
      </c>
      <c r="E669" s="55"/>
      <c r="F669" s="90"/>
      <c r="G669" s="90"/>
      <c r="H669" s="90" t="str">
        <f t="shared" si="33"/>
        <v/>
      </c>
      <c r="K669" s="147" t="str">
        <f>IF(E669="","",MAX($K$5:K668)+0.001)</f>
        <v/>
      </c>
    </row>
    <row r="670" spans="2:11" ht="25" customHeight="1">
      <c r="B670" s="50" t="str">
        <f t="shared" si="35"/>
        <v/>
      </c>
      <c r="C670" s="55"/>
      <c r="D670" s="87"/>
      <c r="E670" s="55"/>
      <c r="F670" s="90"/>
      <c r="G670" s="90"/>
      <c r="H670" s="90" t="str">
        <f t="shared" si="33"/>
        <v/>
      </c>
      <c r="K670" s="147" t="str">
        <f>IF(E670="","",MAX($K$5:K669)+0.001)</f>
        <v/>
      </c>
    </row>
    <row r="671" spans="2:11" ht="45">
      <c r="B671" s="50" t="str">
        <f t="shared" si="35"/>
        <v/>
      </c>
      <c r="C671" s="55"/>
      <c r="D671" s="87" t="s">
        <v>1181</v>
      </c>
      <c r="E671" s="55"/>
      <c r="F671" s="90"/>
      <c r="G671" s="90"/>
      <c r="H671" s="90" t="str">
        <f t="shared" si="33"/>
        <v/>
      </c>
      <c r="K671" s="147" t="str">
        <f>IF(E671="","",MAX($K$5:K670)+0.001)</f>
        <v/>
      </c>
    </row>
    <row r="672" spans="2:11" ht="30">
      <c r="B672" s="50" t="str">
        <f t="shared" si="35"/>
        <v>B18.096</v>
      </c>
      <c r="C672" s="55"/>
      <c r="D672" s="66" t="s">
        <v>1182</v>
      </c>
      <c r="E672" s="55" t="s">
        <v>200</v>
      </c>
      <c r="F672" s="90">
        <v>3</v>
      </c>
      <c r="G672" s="171"/>
      <c r="H672" s="90" t="str">
        <f t="shared" si="33"/>
        <v/>
      </c>
      <c r="I672" s="112"/>
      <c r="K672" s="147">
        <f>IF(E672="","",MAX($K$5:K671)+0.001)</f>
        <v>18.096000000000117</v>
      </c>
    </row>
    <row r="673" spans="2:11" ht="25" customHeight="1">
      <c r="B673" s="50"/>
      <c r="C673" s="55"/>
      <c r="D673" s="137"/>
      <c r="E673" s="55"/>
      <c r="F673" s="90"/>
      <c r="G673" s="90"/>
      <c r="H673" s="90" t="str">
        <f>IF($F673="-","Rate Only",IF($G673="","",ROUNDUP($F673*$G673,2)))</f>
        <v/>
      </c>
      <c r="I673" s="112"/>
      <c r="K673" s="147"/>
    </row>
    <row r="674" spans="2:11" ht="25" customHeight="1">
      <c r="B674" s="50"/>
      <c r="C674" s="55"/>
      <c r="D674" s="137"/>
      <c r="E674" s="55"/>
      <c r="F674" s="90"/>
      <c r="G674" s="90"/>
      <c r="H674" s="90"/>
      <c r="I674" s="112"/>
      <c r="K674" s="147"/>
    </row>
    <row r="675" spans="2:11" ht="25" customHeight="1">
      <c r="B675" s="50"/>
      <c r="C675" s="55"/>
      <c r="D675" s="137"/>
      <c r="E675" s="55"/>
      <c r="F675" s="90"/>
      <c r="G675" s="90"/>
      <c r="H675" s="90"/>
      <c r="I675" s="112"/>
      <c r="K675" s="147"/>
    </row>
    <row r="676" spans="2:11" ht="25" customHeight="1">
      <c r="B676" s="50"/>
      <c r="C676" s="55"/>
      <c r="D676" s="137"/>
      <c r="E676" s="55"/>
      <c r="F676" s="90"/>
      <c r="G676" s="90"/>
      <c r="H676" s="90"/>
      <c r="I676" s="112"/>
      <c r="K676" s="147"/>
    </row>
    <row r="677" spans="2:11" ht="25" customHeight="1">
      <c r="B677" s="50"/>
      <c r="C677" s="55"/>
      <c r="D677" s="137"/>
      <c r="E677" s="55"/>
      <c r="F677" s="90"/>
      <c r="G677" s="90"/>
      <c r="H677" s="90"/>
      <c r="I677" s="112"/>
      <c r="K677" s="147"/>
    </row>
    <row r="678" spans="2:11" ht="25" customHeight="1">
      <c r="B678" s="50"/>
      <c r="C678" s="55"/>
      <c r="D678" s="137"/>
      <c r="E678" s="55"/>
      <c r="F678" s="90"/>
      <c r="G678" s="90"/>
      <c r="H678" s="90"/>
      <c r="I678" s="112"/>
      <c r="K678" s="147"/>
    </row>
    <row r="679" spans="2:11" ht="25" customHeight="1">
      <c r="B679" s="50"/>
      <c r="C679" s="55"/>
      <c r="D679" s="137"/>
      <c r="E679" s="55"/>
      <c r="F679" s="90"/>
      <c r="G679" s="90"/>
      <c r="H679" s="90"/>
      <c r="I679" s="112"/>
      <c r="K679" s="147"/>
    </row>
    <row r="680" spans="2:11" ht="25" customHeight="1">
      <c r="B680" s="50"/>
      <c r="C680" s="55"/>
      <c r="D680" s="137"/>
      <c r="E680" s="55"/>
      <c r="F680" s="90"/>
      <c r="G680" s="90"/>
      <c r="H680" s="90"/>
      <c r="I680" s="112"/>
      <c r="K680" s="147"/>
    </row>
    <row r="681" spans="2:11" ht="25" customHeight="1">
      <c r="B681" s="50"/>
      <c r="C681" s="55"/>
      <c r="D681" s="137"/>
      <c r="E681" s="55"/>
      <c r="F681" s="90"/>
      <c r="G681" s="90"/>
      <c r="H681" s="90"/>
      <c r="I681" s="112"/>
      <c r="K681" s="147"/>
    </row>
    <row r="682" spans="2:11" ht="25" customHeight="1">
      <c r="B682" s="50"/>
      <c r="C682" s="55"/>
      <c r="D682" s="137"/>
      <c r="E682" s="55"/>
      <c r="F682" s="90"/>
      <c r="G682" s="90"/>
      <c r="H682" s="90"/>
      <c r="I682" s="112"/>
      <c r="K682" s="147"/>
    </row>
    <row r="683" spans="2:11" ht="25" customHeight="1">
      <c r="B683" s="50"/>
      <c r="C683" s="55"/>
      <c r="D683" s="137"/>
      <c r="E683" s="55"/>
      <c r="F683" s="90"/>
      <c r="G683" s="90"/>
      <c r="H683" s="90"/>
      <c r="I683" s="112"/>
      <c r="K683" s="147"/>
    </row>
    <row r="684" spans="2:11" ht="25" customHeight="1">
      <c r="B684" s="50"/>
      <c r="C684" s="55"/>
      <c r="D684" s="137"/>
      <c r="E684" s="55"/>
      <c r="F684" s="90"/>
      <c r="G684" s="90"/>
      <c r="H684" s="90"/>
      <c r="I684" s="112"/>
      <c r="K684" s="147"/>
    </row>
    <row r="685" spans="2:11" ht="25" customHeight="1">
      <c r="B685" s="50"/>
      <c r="C685" s="55"/>
      <c r="D685" s="137"/>
      <c r="E685" s="55"/>
      <c r="F685" s="90"/>
      <c r="G685" s="90"/>
      <c r="H685" s="90"/>
      <c r="I685" s="112"/>
      <c r="K685" s="147"/>
    </row>
    <row r="686" spans="2:11" ht="25" customHeight="1">
      <c r="B686" s="50"/>
      <c r="C686" s="55"/>
      <c r="D686" s="137"/>
      <c r="E686" s="55"/>
      <c r="F686" s="90"/>
      <c r="G686" s="90"/>
      <c r="H686" s="90"/>
      <c r="I686" s="112"/>
      <c r="K686" s="147"/>
    </row>
    <row r="687" spans="2:11" ht="25" customHeight="1">
      <c r="B687" s="50"/>
      <c r="C687" s="55"/>
      <c r="D687" s="137"/>
      <c r="E687" s="55"/>
      <c r="F687" s="90"/>
      <c r="G687" s="90"/>
      <c r="H687" s="90"/>
      <c r="I687" s="112"/>
      <c r="K687" s="147"/>
    </row>
    <row r="688" spans="2:11" s="72" customFormat="1" ht="25" customHeight="1">
      <c r="B688" s="368" t="s">
        <v>62</v>
      </c>
      <c r="C688" s="368"/>
      <c r="D688" s="368"/>
      <c r="E688" s="368"/>
      <c r="F688" s="368"/>
      <c r="G688" s="368"/>
      <c r="H688" s="95">
        <f>SUM(H652:H687)</f>
        <v>0</v>
      </c>
      <c r="I688" s="149"/>
      <c r="K688" s="147" t="str">
        <f>IF(E688="","",MAX($K$5:K700)+0.001)</f>
        <v/>
      </c>
    </row>
    <row r="689" spans="2:12" ht="25" customHeight="1">
      <c r="B689" s="45" t="s">
        <v>226</v>
      </c>
      <c r="C689" s="45" t="s">
        <v>2</v>
      </c>
      <c r="D689" s="45" t="s">
        <v>3</v>
      </c>
      <c r="E689" s="46" t="s">
        <v>4</v>
      </c>
      <c r="F689" s="95" t="s">
        <v>5</v>
      </c>
      <c r="G689" s="47" t="s">
        <v>6</v>
      </c>
      <c r="H689" s="47" t="s">
        <v>7</v>
      </c>
      <c r="I689" s="49"/>
      <c r="K689" s="147"/>
    </row>
    <row r="690" spans="2:12" s="72" customFormat="1" ht="25" customHeight="1">
      <c r="B690" s="368" t="s">
        <v>64</v>
      </c>
      <c r="C690" s="368"/>
      <c r="D690" s="368"/>
      <c r="E690" s="368"/>
      <c r="F690" s="368"/>
      <c r="G690" s="368"/>
      <c r="H690" s="47">
        <f>H688</f>
        <v>0</v>
      </c>
      <c r="I690" s="150"/>
      <c r="K690" s="147" t="str">
        <f>IF(E690="","",MAX($K$5:K689)+0.001)</f>
        <v/>
      </c>
    </row>
    <row r="691" spans="2:12" s="72" customFormat="1" ht="25" customHeight="1">
      <c r="B691" s="55"/>
      <c r="C691" s="98"/>
      <c r="D691" s="113"/>
      <c r="E691" s="55"/>
      <c r="F691" s="90"/>
      <c r="G691" s="90"/>
      <c r="H691" s="90" t="str">
        <f t="shared" ref="H691:H713" si="36">IF($F691="-","Rate Only",IF($G691="","",ROUNDUP($F691*$G691,2)))</f>
        <v/>
      </c>
      <c r="I691" s="148"/>
      <c r="K691" s="147" t="str">
        <f>IF(E691="","",MAX($K$5:K690)+0.001)</f>
        <v/>
      </c>
    </row>
    <row r="692" spans="2:12" ht="30">
      <c r="B692" s="50" t="str">
        <f>IF(K692="","","B"&amp;TEXT(ROUND(K692,3),"0.000"))</f>
        <v>B18.097</v>
      </c>
      <c r="C692" s="55"/>
      <c r="D692" s="66" t="s">
        <v>1203</v>
      </c>
      <c r="E692" s="55" t="s">
        <v>200</v>
      </c>
      <c r="F692" s="90">
        <v>122</v>
      </c>
      <c r="G692" s="171"/>
      <c r="H692" s="90" t="str">
        <f t="shared" si="36"/>
        <v/>
      </c>
      <c r="I692" s="112"/>
      <c r="K692" s="147">
        <f>IF(E692="","",MAX($K$5:K672)+0.001)</f>
        <v>18.097000000000119</v>
      </c>
    </row>
    <row r="693" spans="2:12" ht="25" customHeight="1">
      <c r="B693" s="50" t="str">
        <f>IF(K693="","","B"&amp;TEXT(ROUND(K693,3),"0.000"))</f>
        <v/>
      </c>
      <c r="C693" s="55"/>
      <c r="D693" s="66"/>
      <c r="E693" s="55"/>
      <c r="F693" s="90"/>
      <c r="G693" s="90"/>
      <c r="H693" s="90" t="str">
        <f t="shared" si="36"/>
        <v/>
      </c>
      <c r="K693" s="147" t="str">
        <f>IF(E693="","",MAX($K$5:K692)+0.001)</f>
        <v/>
      </c>
    </row>
    <row r="694" spans="2:12" ht="25" customHeight="1">
      <c r="B694" s="50" t="str">
        <f>IF(K694="","","B"&amp;TEXT(ROUND(K694,3),"0.000"))</f>
        <v/>
      </c>
      <c r="C694" s="101" t="s">
        <v>253</v>
      </c>
      <c r="D694" s="136" t="s">
        <v>254</v>
      </c>
      <c r="E694" s="55"/>
      <c r="F694" s="90"/>
      <c r="G694" s="90"/>
      <c r="H694" s="90" t="str">
        <f t="shared" si="36"/>
        <v/>
      </c>
      <c r="K694" s="147" t="str">
        <f>IF(E694="","",MAX($K$5:K693)+0.001)</f>
        <v/>
      </c>
    </row>
    <row r="695" spans="2:12" ht="30">
      <c r="B695" s="50" t="str">
        <f>IF(K695="","","B"&amp;TEXT(ROUND(K695,3),"0.000"))</f>
        <v/>
      </c>
      <c r="C695" s="55"/>
      <c r="D695" s="136" t="s">
        <v>616</v>
      </c>
      <c r="E695" s="55"/>
      <c r="F695" s="90"/>
      <c r="G695" s="90"/>
      <c r="H695" s="90" t="str">
        <f t="shared" si="36"/>
        <v/>
      </c>
      <c r="K695" s="147" t="str">
        <f>IF(E695="","",MAX($K$5:K694)+0.001)</f>
        <v/>
      </c>
    </row>
    <row r="696" spans="2:12" ht="45">
      <c r="B696" s="50" t="str">
        <f>IF(K696="","","B"&amp;TEXT(ROUND(K696,3),"0.000"))</f>
        <v>B18.098</v>
      </c>
      <c r="C696" s="55"/>
      <c r="D696" s="137" t="s">
        <v>1186</v>
      </c>
      <c r="E696" s="55" t="s">
        <v>187</v>
      </c>
      <c r="F696" s="90">
        <v>132</v>
      </c>
      <c r="G696" s="171"/>
      <c r="H696" s="90" t="str">
        <f t="shared" si="36"/>
        <v/>
      </c>
      <c r="I696" s="112"/>
      <c r="K696" s="147">
        <f>IF(E696="","",MAX($K$5:K695)+0.001)</f>
        <v>18.09800000000012</v>
      </c>
    </row>
    <row r="697" spans="2:12" ht="25" customHeight="1">
      <c r="B697" s="50"/>
      <c r="C697" s="55"/>
      <c r="D697" s="137"/>
      <c r="E697" s="55"/>
      <c r="F697" s="90"/>
      <c r="G697" s="90"/>
      <c r="H697" s="90" t="str">
        <f t="shared" si="36"/>
        <v/>
      </c>
      <c r="I697" s="112"/>
      <c r="K697" s="147"/>
    </row>
    <row r="698" spans="2:12" ht="25" customHeight="1">
      <c r="B698" s="50" t="str">
        <f t="shared" ref="B698:B712" si="37">IF(K698="","","B"&amp;TEXT(ROUND(K698,3),"0.000"))</f>
        <v/>
      </c>
      <c r="C698" s="98"/>
      <c r="D698" s="87" t="s">
        <v>1207</v>
      </c>
      <c r="E698" s="55"/>
      <c r="F698" s="90"/>
      <c r="G698" s="90"/>
      <c r="H698" s="90" t="str">
        <f t="shared" si="36"/>
        <v/>
      </c>
      <c r="K698" s="147" t="str">
        <f>IF(E698="","",MAX($K$5:K673)+0.001)</f>
        <v/>
      </c>
    </row>
    <row r="699" spans="2:12" ht="25" customHeight="1">
      <c r="B699" s="50" t="str">
        <f t="shared" si="37"/>
        <v/>
      </c>
      <c r="C699" s="55"/>
      <c r="D699" s="87"/>
      <c r="E699" s="55"/>
      <c r="F699" s="90"/>
      <c r="G699" s="90"/>
      <c r="H699" s="90" t="str">
        <f t="shared" si="36"/>
        <v/>
      </c>
      <c r="K699" s="147" t="str">
        <f>IF(E699="","",MAX($K$5:K698)+0.001)</f>
        <v/>
      </c>
    </row>
    <row r="700" spans="2:12" ht="25" customHeight="1">
      <c r="B700" s="50" t="str">
        <f t="shared" si="37"/>
        <v/>
      </c>
      <c r="C700" s="101" t="s">
        <v>1162</v>
      </c>
      <c r="D700" s="87" t="s">
        <v>1163</v>
      </c>
      <c r="E700" s="55"/>
      <c r="F700" s="90"/>
      <c r="G700" s="90"/>
      <c r="H700" s="90" t="str">
        <f t="shared" si="36"/>
        <v/>
      </c>
      <c r="K700" s="147" t="str">
        <f>IF(E700="","",MAX($K$5:K699)+0.001)</f>
        <v/>
      </c>
    </row>
    <row r="701" spans="2:12" ht="60">
      <c r="B701" s="50" t="str">
        <f t="shared" si="37"/>
        <v/>
      </c>
      <c r="C701" s="55"/>
      <c r="D701" s="87" t="s">
        <v>1164</v>
      </c>
      <c r="E701" s="55"/>
      <c r="F701" s="90"/>
      <c r="G701" s="90"/>
      <c r="H701" s="90" t="str">
        <f t="shared" si="36"/>
        <v/>
      </c>
      <c r="K701" s="147" t="str">
        <f>IF(E701="","",MAX($K$5:K700)+0.001)</f>
        <v/>
      </c>
    </row>
    <row r="702" spans="2:12" ht="25" customHeight="1">
      <c r="B702" s="50" t="str">
        <f t="shared" si="37"/>
        <v>B18.099</v>
      </c>
      <c r="C702" s="55"/>
      <c r="D702" s="66" t="s">
        <v>1165</v>
      </c>
      <c r="E702" s="55" t="s">
        <v>187</v>
      </c>
      <c r="F702" s="90">
        <v>7</v>
      </c>
      <c r="G702" s="171"/>
      <c r="H702" s="90" t="str">
        <f t="shared" si="36"/>
        <v/>
      </c>
      <c r="I702" s="112"/>
      <c r="K702" s="147">
        <f>IF(E702="","",MAX($K$5:K701)+0.001)</f>
        <v>18.099000000000121</v>
      </c>
    </row>
    <row r="703" spans="2:12" s="73" customFormat="1" ht="25" customHeight="1">
      <c r="B703" s="50" t="str">
        <f t="shared" si="37"/>
        <v>B18.100</v>
      </c>
      <c r="C703" s="55"/>
      <c r="D703" s="66" t="s">
        <v>439</v>
      </c>
      <c r="E703" s="55" t="s">
        <v>187</v>
      </c>
      <c r="F703" s="90">
        <v>1</v>
      </c>
      <c r="G703" s="171"/>
      <c r="H703" s="90" t="str">
        <f t="shared" si="36"/>
        <v/>
      </c>
      <c r="I703" s="112"/>
      <c r="J703" s="48"/>
      <c r="K703" s="147">
        <f>IF(E703="","",MAX($K$5:K702)+0.001)</f>
        <v>18.100000000000122</v>
      </c>
      <c r="L703" s="48"/>
    </row>
    <row r="704" spans="2:12" s="73" customFormat="1" ht="25" customHeight="1">
      <c r="B704" s="50" t="str">
        <f t="shared" si="37"/>
        <v/>
      </c>
      <c r="C704" s="55"/>
      <c r="D704" s="66"/>
      <c r="E704" s="55"/>
      <c r="F704" s="90"/>
      <c r="G704" s="90"/>
      <c r="H704" s="90" t="str">
        <f t="shared" si="36"/>
        <v/>
      </c>
      <c r="I704" s="48"/>
      <c r="J704" s="48"/>
      <c r="K704" s="147" t="str">
        <f>IF(E704="","",MAX($K$5:K703)+0.001)</f>
        <v/>
      </c>
      <c r="L704" s="48"/>
    </row>
    <row r="705" spans="2:12" s="73" customFormat="1" ht="30">
      <c r="B705" s="50" t="str">
        <f t="shared" si="37"/>
        <v/>
      </c>
      <c r="C705" s="55"/>
      <c r="D705" s="87" t="s">
        <v>1167</v>
      </c>
      <c r="E705" s="55"/>
      <c r="F705" s="90"/>
      <c r="G705" s="90"/>
      <c r="H705" s="90" t="str">
        <f t="shared" si="36"/>
        <v/>
      </c>
      <c r="I705" s="48"/>
      <c r="J705" s="48"/>
      <c r="K705" s="147" t="str">
        <f>IF(E705="","",MAX($K$5:K704)+0.001)</f>
        <v/>
      </c>
      <c r="L705" s="48"/>
    </row>
    <row r="706" spans="2:12" s="73" customFormat="1" ht="45">
      <c r="B706" s="50" t="str">
        <f t="shared" si="37"/>
        <v>B18.101</v>
      </c>
      <c r="C706" s="55"/>
      <c r="D706" s="66" t="s">
        <v>1168</v>
      </c>
      <c r="E706" s="55" t="s">
        <v>200</v>
      </c>
      <c r="F706" s="90">
        <v>9</v>
      </c>
      <c r="G706" s="171"/>
      <c r="H706" s="90" t="str">
        <f t="shared" si="36"/>
        <v/>
      </c>
      <c r="I706" s="112"/>
      <c r="J706" s="48"/>
      <c r="K706" s="147">
        <f>IF(E706="","",MAX($K$5:K705)+0.001)</f>
        <v>18.101000000000123</v>
      </c>
      <c r="L706" s="48"/>
    </row>
    <row r="707" spans="2:12" s="73" customFormat="1" ht="45">
      <c r="B707" s="50" t="str">
        <f t="shared" si="37"/>
        <v>B18.102</v>
      </c>
      <c r="C707" s="55"/>
      <c r="D707" s="66" t="s">
        <v>1169</v>
      </c>
      <c r="E707" s="55" t="s">
        <v>200</v>
      </c>
      <c r="F707" s="90">
        <v>33</v>
      </c>
      <c r="G707" s="171"/>
      <c r="H707" s="90" t="str">
        <f t="shared" si="36"/>
        <v/>
      </c>
      <c r="I707" s="112"/>
      <c r="J707" s="48"/>
      <c r="K707" s="147">
        <f>IF(E707="","",MAX($K$5:K706)+0.001)</f>
        <v>18.102000000000125</v>
      </c>
      <c r="L707" s="48"/>
    </row>
    <row r="708" spans="2:12" s="73" customFormat="1" ht="25" customHeight="1">
      <c r="B708" s="50" t="str">
        <f t="shared" si="37"/>
        <v/>
      </c>
      <c r="C708" s="55"/>
      <c r="D708" s="66"/>
      <c r="E708" s="55"/>
      <c r="F708" s="90"/>
      <c r="G708" s="90"/>
      <c r="H708" s="90" t="str">
        <f t="shared" si="36"/>
        <v/>
      </c>
      <c r="I708" s="48"/>
      <c r="J708" s="48"/>
      <c r="K708" s="147" t="str">
        <f>IF(E708="","",MAX($K$5:K707)+0.001)</f>
        <v/>
      </c>
      <c r="L708" s="48"/>
    </row>
    <row r="709" spans="2:12" s="73" customFormat="1" ht="25" customHeight="1">
      <c r="B709" s="50" t="str">
        <f t="shared" si="37"/>
        <v/>
      </c>
      <c r="C709" s="55"/>
      <c r="D709" s="87" t="s">
        <v>1176</v>
      </c>
      <c r="E709" s="55"/>
      <c r="F709" s="90"/>
      <c r="G709" s="90"/>
      <c r="H709" s="90" t="str">
        <f t="shared" si="36"/>
        <v/>
      </c>
      <c r="I709" s="48"/>
      <c r="J709" s="48"/>
      <c r="K709" s="147" t="str">
        <f>IF(E709="","",MAX($K$5:K708)+0.001)</f>
        <v/>
      </c>
      <c r="L709" s="48"/>
    </row>
    <row r="710" spans="2:12" s="73" customFormat="1" ht="25" customHeight="1">
      <c r="B710" s="50" t="str">
        <f t="shared" si="37"/>
        <v/>
      </c>
      <c r="C710" s="55"/>
      <c r="D710" s="66" t="s">
        <v>1177</v>
      </c>
      <c r="E710" s="55"/>
      <c r="F710" s="90"/>
      <c r="G710" s="90"/>
      <c r="H710" s="90" t="str">
        <f t="shared" si="36"/>
        <v/>
      </c>
      <c r="I710" s="48"/>
      <c r="J710" s="48"/>
      <c r="K710" s="147" t="str">
        <f>IF(E710="","",MAX($K$5:K709)+0.001)</f>
        <v/>
      </c>
      <c r="L710" s="48"/>
    </row>
    <row r="711" spans="2:12" s="73" customFormat="1" ht="30">
      <c r="B711" s="50" t="str">
        <f t="shared" si="37"/>
        <v/>
      </c>
      <c r="C711" s="55"/>
      <c r="D711" s="66" t="s">
        <v>1178</v>
      </c>
      <c r="E711" s="55"/>
      <c r="F711" s="90"/>
      <c r="G711" s="90"/>
      <c r="H711" s="90" t="str">
        <f t="shared" si="36"/>
        <v/>
      </c>
      <c r="I711" s="48"/>
      <c r="J711" s="48"/>
      <c r="K711" s="147" t="str">
        <f>IF(E711="","",MAX($K$5:K710)+0.001)</f>
        <v/>
      </c>
      <c r="L711" s="48"/>
    </row>
    <row r="712" spans="2:12" s="73" customFormat="1" ht="30">
      <c r="B712" s="50" t="str">
        <f t="shared" si="37"/>
        <v/>
      </c>
      <c r="C712" s="55"/>
      <c r="D712" s="66" t="s">
        <v>1179</v>
      </c>
      <c r="E712" s="55"/>
      <c r="F712" s="90"/>
      <c r="G712" s="90"/>
      <c r="H712" s="90" t="str">
        <f t="shared" si="36"/>
        <v/>
      </c>
      <c r="I712" s="48"/>
      <c r="J712" s="48"/>
      <c r="K712" s="147" t="str">
        <f>IF(E712="","",MAX($K$5:K711)+0.001)</f>
        <v/>
      </c>
      <c r="L712" s="48"/>
    </row>
    <row r="713" spans="2:12" s="73" customFormat="1" ht="25" customHeight="1">
      <c r="B713" s="50"/>
      <c r="C713" s="55"/>
      <c r="D713" s="66"/>
      <c r="E713" s="55"/>
      <c r="F713" s="90"/>
      <c r="G713" s="171"/>
      <c r="H713" s="90" t="str">
        <f t="shared" si="36"/>
        <v/>
      </c>
      <c r="I713" s="112"/>
      <c r="J713" s="48"/>
      <c r="K713" s="147"/>
      <c r="L713" s="48"/>
    </row>
    <row r="714" spans="2:12" s="73" customFormat="1" ht="25" customHeight="1">
      <c r="B714" s="50"/>
      <c r="C714" s="55"/>
      <c r="D714" s="66"/>
      <c r="E714" s="55"/>
      <c r="F714" s="90"/>
      <c r="G714" s="171"/>
      <c r="H714" s="90"/>
      <c r="I714" s="112"/>
      <c r="J714" s="48"/>
      <c r="K714" s="147"/>
      <c r="L714" s="48"/>
    </row>
    <row r="715" spans="2:12" s="73" customFormat="1" ht="25" customHeight="1">
      <c r="B715" s="50"/>
      <c r="C715" s="55"/>
      <c r="D715" s="66"/>
      <c r="E715" s="55"/>
      <c r="F715" s="90"/>
      <c r="G715" s="171"/>
      <c r="H715" s="90"/>
      <c r="I715" s="112"/>
      <c r="J715" s="48"/>
      <c r="K715" s="147"/>
      <c r="L715" s="48"/>
    </row>
    <row r="716" spans="2:12" s="73" customFormat="1" ht="25" customHeight="1">
      <c r="B716" s="50"/>
      <c r="C716" s="55"/>
      <c r="D716" s="66"/>
      <c r="E716" s="55"/>
      <c r="F716" s="90"/>
      <c r="G716" s="171"/>
      <c r="H716" s="90"/>
      <c r="I716" s="112"/>
      <c r="J716" s="48"/>
      <c r="K716" s="147"/>
      <c r="L716" s="48"/>
    </row>
    <row r="717" spans="2:12" s="73" customFormat="1" ht="25" customHeight="1">
      <c r="B717" s="50"/>
      <c r="C717" s="55"/>
      <c r="D717" s="66"/>
      <c r="E717" s="55"/>
      <c r="F717" s="90"/>
      <c r="G717" s="171"/>
      <c r="H717" s="90"/>
      <c r="I717" s="112"/>
      <c r="J717" s="48"/>
      <c r="K717" s="147"/>
      <c r="L717" s="48"/>
    </row>
    <row r="718" spans="2:12" s="73" customFormat="1" ht="25" customHeight="1">
      <c r="B718" s="50"/>
      <c r="C718" s="55"/>
      <c r="D718" s="66"/>
      <c r="E718" s="55"/>
      <c r="F718" s="90"/>
      <c r="G718" s="171"/>
      <c r="H718" s="90"/>
      <c r="I718" s="112"/>
      <c r="J718" s="48"/>
      <c r="K718" s="147"/>
      <c r="L718" s="48"/>
    </row>
    <row r="719" spans="2:12" s="73" customFormat="1" ht="25" customHeight="1">
      <c r="B719" s="50"/>
      <c r="C719" s="55"/>
      <c r="D719" s="66"/>
      <c r="E719" s="55"/>
      <c r="F719" s="90"/>
      <c r="G719" s="171"/>
      <c r="H719" s="90"/>
      <c r="I719" s="112"/>
      <c r="J719" s="48"/>
      <c r="K719" s="147"/>
      <c r="L719" s="48"/>
    </row>
    <row r="720" spans="2:12" s="73" customFormat="1" ht="25" customHeight="1">
      <c r="B720" s="50"/>
      <c r="C720" s="55"/>
      <c r="D720" s="66"/>
      <c r="E720" s="55"/>
      <c r="F720" s="90"/>
      <c r="G720" s="171"/>
      <c r="H720" s="90"/>
      <c r="I720" s="112"/>
      <c r="J720" s="48"/>
      <c r="K720" s="147"/>
      <c r="L720" s="48"/>
    </row>
    <row r="721" spans="2:12" s="73" customFormat="1" ht="25" customHeight="1">
      <c r="B721" s="50"/>
      <c r="C721" s="55"/>
      <c r="D721" s="66"/>
      <c r="E721" s="55"/>
      <c r="F721" s="90"/>
      <c r="G721" s="171"/>
      <c r="H721" s="90"/>
      <c r="I721" s="112"/>
      <c r="J721" s="48"/>
      <c r="K721" s="147"/>
      <c r="L721" s="48"/>
    </row>
    <row r="722" spans="2:12" s="73" customFormat="1" ht="25" customHeight="1">
      <c r="B722" s="50"/>
      <c r="C722" s="55"/>
      <c r="D722" s="66"/>
      <c r="E722" s="55"/>
      <c r="F722" s="90"/>
      <c r="G722" s="171"/>
      <c r="H722" s="90"/>
      <c r="I722" s="112"/>
      <c r="J722" s="48"/>
      <c r="K722" s="147"/>
      <c r="L722" s="48"/>
    </row>
    <row r="723" spans="2:12" s="73" customFormat="1" ht="25" customHeight="1">
      <c r="B723" s="50"/>
      <c r="C723" s="55"/>
      <c r="D723" s="66"/>
      <c r="E723" s="55"/>
      <c r="F723" s="90"/>
      <c r="G723" s="171"/>
      <c r="H723" s="90"/>
      <c r="I723" s="112"/>
      <c r="J723" s="48"/>
      <c r="K723" s="147"/>
      <c r="L723" s="48"/>
    </row>
    <row r="724" spans="2:12" s="73" customFormat="1" ht="25" customHeight="1">
      <c r="B724" s="50"/>
      <c r="C724" s="55"/>
      <c r="D724" s="66"/>
      <c r="E724" s="55"/>
      <c r="F724" s="90"/>
      <c r="G724" s="171"/>
      <c r="H724" s="90"/>
      <c r="I724" s="112"/>
      <c r="J724" s="48"/>
      <c r="K724" s="147"/>
      <c r="L724" s="48"/>
    </row>
    <row r="725" spans="2:12" s="73" customFormat="1" ht="25" customHeight="1">
      <c r="B725" s="50"/>
      <c r="C725" s="55"/>
      <c r="D725" s="66"/>
      <c r="E725" s="55"/>
      <c r="F725" s="90"/>
      <c r="G725" s="171"/>
      <c r="H725" s="90"/>
      <c r="I725" s="112"/>
      <c r="J725" s="48"/>
      <c r="K725" s="147"/>
      <c r="L725" s="48"/>
    </row>
    <row r="726" spans="2:12" s="73" customFormat="1" ht="25" customHeight="1">
      <c r="B726" s="50"/>
      <c r="C726" s="55"/>
      <c r="D726" s="66"/>
      <c r="E726" s="55"/>
      <c r="F726" s="90"/>
      <c r="G726" s="171"/>
      <c r="H726" s="90"/>
      <c r="I726" s="112"/>
      <c r="J726" s="48"/>
      <c r="K726" s="147"/>
      <c r="L726" s="48"/>
    </row>
    <row r="727" spans="2:12" s="72" customFormat="1" ht="25" customHeight="1">
      <c r="B727" s="368" t="s">
        <v>62</v>
      </c>
      <c r="C727" s="368"/>
      <c r="D727" s="368"/>
      <c r="E727" s="368"/>
      <c r="F727" s="368"/>
      <c r="G727" s="368"/>
      <c r="H727" s="95">
        <f>SUM(H690:H726)</f>
        <v>0</v>
      </c>
      <c r="I727" s="149"/>
      <c r="K727" s="147" t="str">
        <f>IF(E727="","",MAX($K$5:K738)+0.001)</f>
        <v/>
      </c>
    </row>
    <row r="728" spans="2:12" ht="25" customHeight="1">
      <c r="B728" s="45" t="s">
        <v>226</v>
      </c>
      <c r="C728" s="45" t="s">
        <v>2</v>
      </c>
      <c r="D728" s="45" t="s">
        <v>3</v>
      </c>
      <c r="E728" s="46" t="s">
        <v>4</v>
      </c>
      <c r="F728" s="95" t="s">
        <v>5</v>
      </c>
      <c r="G728" s="47" t="s">
        <v>6</v>
      </c>
      <c r="H728" s="47" t="s">
        <v>7</v>
      </c>
      <c r="I728" s="49"/>
      <c r="K728" s="147"/>
    </row>
    <row r="729" spans="2:12" s="72" customFormat="1" ht="25" customHeight="1">
      <c r="B729" s="368" t="s">
        <v>64</v>
      </c>
      <c r="C729" s="368"/>
      <c r="D729" s="368"/>
      <c r="E729" s="368"/>
      <c r="F729" s="368"/>
      <c r="G729" s="368"/>
      <c r="H729" s="47">
        <f>H727</f>
        <v>0</v>
      </c>
      <c r="I729" s="150"/>
      <c r="K729" s="147" t="str">
        <f>IF(E729="","",MAX($K$5:K728)+0.001)</f>
        <v/>
      </c>
    </row>
    <row r="730" spans="2:12" s="72" customFormat="1" ht="25" customHeight="1">
      <c r="B730" s="55"/>
      <c r="C730" s="98"/>
      <c r="D730" s="113"/>
      <c r="E730" s="55"/>
      <c r="F730" s="90"/>
      <c r="G730" s="90"/>
      <c r="H730" s="90" t="str">
        <f t="shared" ref="H730:H763" si="38">IF($F730="-","Rate Only",IF($G730="","",ROUNDUP($F730*$G730,2)))</f>
        <v/>
      </c>
      <c r="I730" s="148"/>
      <c r="K730" s="147" t="str">
        <f>IF(E730="","",MAX($K$5:K729)+0.001)</f>
        <v/>
      </c>
    </row>
    <row r="731" spans="2:12" s="73" customFormat="1" ht="75">
      <c r="B731" s="50" t="str">
        <f>IF(K731="","","B"&amp;TEXT(ROUND(K731,3),"0.000"))</f>
        <v/>
      </c>
      <c r="C731" s="55"/>
      <c r="D731" s="66" t="s">
        <v>1180</v>
      </c>
      <c r="E731" s="55"/>
      <c r="F731" s="90"/>
      <c r="G731" s="90"/>
      <c r="H731" s="90" t="str">
        <f t="shared" si="38"/>
        <v/>
      </c>
      <c r="I731" s="48"/>
      <c r="J731" s="48"/>
      <c r="K731" s="147" t="str">
        <f>IF(E731="","",MAX($K$5:K712)+0.001)</f>
        <v/>
      </c>
      <c r="L731" s="48"/>
    </row>
    <row r="732" spans="2:12" s="73" customFormat="1" ht="25" customHeight="1">
      <c r="B732" s="50" t="str">
        <f>IF(K732="","","B"&amp;TEXT(ROUND(K732,3),"0.000"))</f>
        <v/>
      </c>
      <c r="C732" s="55"/>
      <c r="D732" s="87"/>
      <c r="E732" s="55"/>
      <c r="F732" s="90"/>
      <c r="G732" s="90"/>
      <c r="H732" s="90" t="str">
        <f t="shared" si="38"/>
        <v/>
      </c>
      <c r="I732" s="48"/>
      <c r="J732" s="48"/>
      <c r="K732" s="147" t="str">
        <f>IF(E732="","",MAX($K$5:K731)+0.001)</f>
        <v/>
      </c>
      <c r="L732" s="48"/>
    </row>
    <row r="733" spans="2:12" s="73" customFormat="1" ht="45">
      <c r="B733" s="50" t="str">
        <f>IF(K733="","","B"&amp;TEXT(ROUND(K733,3),"0.000"))</f>
        <v/>
      </c>
      <c r="C733" s="55"/>
      <c r="D733" s="87" t="s">
        <v>1181</v>
      </c>
      <c r="E733" s="55"/>
      <c r="F733" s="90"/>
      <c r="G733" s="90"/>
      <c r="H733" s="90" t="str">
        <f t="shared" si="38"/>
        <v/>
      </c>
      <c r="I733" s="48"/>
      <c r="J733" s="48"/>
      <c r="K733" s="147" t="str">
        <f>IF(E733="","",MAX($K$5:K732)+0.001)</f>
        <v/>
      </c>
      <c r="L733" s="48"/>
    </row>
    <row r="734" spans="2:12" s="73" customFormat="1" ht="30">
      <c r="B734" s="50" t="str">
        <f>IF(K734="","","B"&amp;TEXT(ROUND(K734,3),"0.000"))</f>
        <v>B18.103</v>
      </c>
      <c r="C734" s="55"/>
      <c r="D734" s="66" t="s">
        <v>1182</v>
      </c>
      <c r="E734" s="55" t="s">
        <v>200</v>
      </c>
      <c r="F734" s="90">
        <v>59</v>
      </c>
      <c r="G734" s="171"/>
      <c r="H734" s="90" t="str">
        <f t="shared" si="38"/>
        <v/>
      </c>
      <c r="I734" s="112"/>
      <c r="J734" s="48"/>
      <c r="K734" s="147">
        <f>IF(E734="","",MAX($K$5:K733)+0.001)</f>
        <v>18.103000000000126</v>
      </c>
      <c r="L734" s="48"/>
    </row>
    <row r="735" spans="2:12" s="73" customFormat="1" ht="25" customHeight="1">
      <c r="B735" s="50"/>
      <c r="C735" s="55"/>
      <c r="D735" s="66"/>
      <c r="E735" s="55"/>
      <c r="F735" s="90"/>
      <c r="G735" s="171"/>
      <c r="H735" s="90" t="str">
        <f t="shared" si="38"/>
        <v/>
      </c>
      <c r="I735" s="112"/>
      <c r="J735" s="48"/>
      <c r="K735" s="147"/>
      <c r="L735" s="48"/>
    </row>
    <row r="736" spans="2:12" s="73" customFormat="1" ht="25" customHeight="1">
      <c r="B736" s="50" t="str">
        <f t="shared" ref="B736:B749" si="39">IF(K736="","","B"&amp;TEXT(ROUND(K736,3),"0.000"))</f>
        <v/>
      </c>
      <c r="C736" s="101" t="s">
        <v>253</v>
      </c>
      <c r="D736" s="136" t="s">
        <v>254</v>
      </c>
      <c r="E736" s="55"/>
      <c r="F736" s="90"/>
      <c r="G736" s="90"/>
      <c r="H736" s="90" t="str">
        <f t="shared" si="38"/>
        <v/>
      </c>
      <c r="I736" s="48"/>
      <c r="J736" s="48"/>
      <c r="K736" s="147" t="str">
        <f>IF(E736="","",MAX($K$5:K734)+0.001)</f>
        <v/>
      </c>
      <c r="L736" s="48"/>
    </row>
    <row r="737" spans="2:12" s="73" customFormat="1" ht="30">
      <c r="B737" s="50" t="str">
        <f t="shared" si="39"/>
        <v/>
      </c>
      <c r="C737" s="55"/>
      <c r="D737" s="136" t="s">
        <v>616</v>
      </c>
      <c r="E737" s="55"/>
      <c r="F737" s="90"/>
      <c r="G737" s="90"/>
      <c r="H737" s="90" t="str">
        <f t="shared" si="38"/>
        <v/>
      </c>
      <c r="I737" s="48"/>
      <c r="J737" s="48"/>
      <c r="K737" s="147" t="str">
        <f>IF(E737="","",MAX($K$5:K736)+0.001)</f>
        <v/>
      </c>
      <c r="L737" s="48"/>
    </row>
    <row r="738" spans="2:12" s="73" customFormat="1" ht="45">
      <c r="B738" s="50" t="str">
        <f t="shared" si="39"/>
        <v>B18.104</v>
      </c>
      <c r="C738" s="55"/>
      <c r="D738" s="137" t="s">
        <v>1186</v>
      </c>
      <c r="E738" s="55" t="s">
        <v>187</v>
      </c>
      <c r="F738" s="90">
        <v>74</v>
      </c>
      <c r="G738" s="171"/>
      <c r="H738" s="90" t="str">
        <f t="shared" si="38"/>
        <v/>
      </c>
      <c r="I738" s="112"/>
      <c r="J738" s="48"/>
      <c r="K738" s="147">
        <f>IF(E738="","",MAX($K$5:K737)+0.001)</f>
        <v>18.104000000000127</v>
      </c>
      <c r="L738" s="48"/>
    </row>
    <row r="739" spans="2:12" s="73" customFormat="1" ht="25" customHeight="1">
      <c r="B739" s="50" t="str">
        <f t="shared" si="39"/>
        <v/>
      </c>
      <c r="C739" s="55"/>
      <c r="D739" s="66"/>
      <c r="E739" s="55"/>
      <c r="F739" s="90"/>
      <c r="G739" s="90"/>
      <c r="H739" s="90" t="str">
        <f t="shared" si="38"/>
        <v/>
      </c>
      <c r="I739" s="48"/>
      <c r="J739" s="48"/>
      <c r="K739" s="147" t="str">
        <f>IF(E739="","",MAX($K$5:K738)+0.001)</f>
        <v/>
      </c>
      <c r="L739" s="48"/>
    </row>
    <row r="740" spans="2:12" s="73" customFormat="1" ht="25" customHeight="1">
      <c r="B740" s="50" t="str">
        <f t="shared" si="39"/>
        <v/>
      </c>
      <c r="C740" s="98"/>
      <c r="D740" s="87" t="s">
        <v>1208</v>
      </c>
      <c r="E740" s="55"/>
      <c r="F740" s="90"/>
      <c r="G740" s="90"/>
      <c r="H740" s="90" t="str">
        <f t="shared" si="38"/>
        <v/>
      </c>
      <c r="I740" s="48"/>
      <c r="J740" s="48"/>
      <c r="K740" s="147" t="str">
        <f>IF(E740="","",MAX($K$5:K739)+0.001)</f>
        <v/>
      </c>
      <c r="L740" s="48"/>
    </row>
    <row r="741" spans="2:12" s="73" customFormat="1" ht="25" customHeight="1">
      <c r="B741" s="50" t="str">
        <f t="shared" si="39"/>
        <v/>
      </c>
      <c r="C741" s="55"/>
      <c r="D741" s="87"/>
      <c r="E741" s="55"/>
      <c r="F741" s="90"/>
      <c r="G741" s="90"/>
      <c r="H741" s="90" t="str">
        <f t="shared" si="38"/>
        <v/>
      </c>
      <c r="I741" s="48"/>
      <c r="J741" s="48"/>
      <c r="K741" s="147" t="str">
        <f>IF(E741="","",MAX($K$5:K740)+0.001)</f>
        <v/>
      </c>
      <c r="L741" s="48"/>
    </row>
    <row r="742" spans="2:12" s="73" customFormat="1" ht="25" customHeight="1">
      <c r="B742" s="50" t="str">
        <f t="shared" si="39"/>
        <v/>
      </c>
      <c r="C742" s="101" t="s">
        <v>1162</v>
      </c>
      <c r="D742" s="87" t="s">
        <v>1163</v>
      </c>
      <c r="E742" s="55"/>
      <c r="F742" s="90"/>
      <c r="G742" s="90"/>
      <c r="H742" s="90" t="str">
        <f t="shared" si="38"/>
        <v/>
      </c>
      <c r="I742" s="48"/>
      <c r="J742" s="48"/>
      <c r="K742" s="147" t="str">
        <f>IF(E742="","",MAX($K$5:K741)+0.001)</f>
        <v/>
      </c>
      <c r="L742" s="48"/>
    </row>
    <row r="743" spans="2:12" s="73" customFormat="1" ht="60">
      <c r="B743" s="50" t="str">
        <f t="shared" si="39"/>
        <v/>
      </c>
      <c r="C743" s="55"/>
      <c r="D743" s="87" t="s">
        <v>1164</v>
      </c>
      <c r="E743" s="55"/>
      <c r="F743" s="90"/>
      <c r="G743" s="90"/>
      <c r="H743" s="90" t="str">
        <f t="shared" si="38"/>
        <v/>
      </c>
      <c r="I743" s="48"/>
      <c r="J743" s="48"/>
      <c r="K743" s="147" t="str">
        <f>IF(E743="","",MAX($K$5:K742)+0.001)</f>
        <v/>
      </c>
      <c r="L743" s="48"/>
    </row>
    <row r="744" spans="2:12" ht="25" customHeight="1">
      <c r="B744" s="50" t="str">
        <f t="shared" si="39"/>
        <v>B18.105</v>
      </c>
      <c r="C744" s="55"/>
      <c r="D744" s="66" t="s">
        <v>1165</v>
      </c>
      <c r="E744" s="55" t="s">
        <v>187</v>
      </c>
      <c r="F744" s="90">
        <v>36</v>
      </c>
      <c r="G744" s="171"/>
      <c r="H744" s="90" t="str">
        <f t="shared" si="38"/>
        <v/>
      </c>
      <c r="I744" s="112"/>
      <c r="K744" s="147">
        <f>IF(E744="","",MAX($K$5:K743)+0.001)</f>
        <v>18.105000000000128</v>
      </c>
    </row>
    <row r="745" spans="2:12" ht="25" customHeight="1">
      <c r="B745" s="50" t="str">
        <f t="shared" si="39"/>
        <v/>
      </c>
      <c r="C745" s="55"/>
      <c r="D745" s="66"/>
      <c r="E745" s="55"/>
      <c r="F745" s="90"/>
      <c r="G745" s="90"/>
      <c r="H745" s="90" t="str">
        <f t="shared" si="38"/>
        <v/>
      </c>
      <c r="K745" s="147" t="str">
        <f>IF(E745="","",MAX($K$5:K744)+0.001)</f>
        <v/>
      </c>
    </row>
    <row r="746" spans="2:12" ht="30">
      <c r="B746" s="50" t="str">
        <f t="shared" si="39"/>
        <v/>
      </c>
      <c r="C746" s="55"/>
      <c r="D746" s="87" t="s">
        <v>1167</v>
      </c>
      <c r="E746" s="55"/>
      <c r="F746" s="90"/>
      <c r="G746" s="90"/>
      <c r="H746" s="90" t="str">
        <f t="shared" si="38"/>
        <v/>
      </c>
      <c r="K746" s="147" t="str">
        <f>IF(E746="","",MAX($K$5:K745)+0.001)</f>
        <v/>
      </c>
    </row>
    <row r="747" spans="2:12" ht="45">
      <c r="B747" s="50" t="str">
        <f t="shared" si="39"/>
        <v>B18.106</v>
      </c>
      <c r="C747" s="55"/>
      <c r="D747" s="66" t="s">
        <v>1168</v>
      </c>
      <c r="E747" s="55" t="s">
        <v>200</v>
      </c>
      <c r="F747" s="90">
        <v>16</v>
      </c>
      <c r="G747" s="171"/>
      <c r="H747" s="90" t="str">
        <f t="shared" si="38"/>
        <v/>
      </c>
      <c r="I747" s="112"/>
      <c r="K747" s="147">
        <f>IF(E747="","",MAX($K$5:K746)+0.001)</f>
        <v>18.10600000000013</v>
      </c>
    </row>
    <row r="748" spans="2:12" ht="45">
      <c r="B748" s="50" t="str">
        <f t="shared" si="39"/>
        <v>B18.107</v>
      </c>
      <c r="C748" s="55"/>
      <c r="D748" s="66" t="s">
        <v>1169</v>
      </c>
      <c r="E748" s="55" t="s">
        <v>200</v>
      </c>
      <c r="F748" s="90">
        <v>170</v>
      </c>
      <c r="G748" s="171"/>
      <c r="H748" s="90" t="str">
        <f t="shared" si="38"/>
        <v/>
      </c>
      <c r="I748" s="112"/>
      <c r="K748" s="147">
        <f>IF(E748="","",MAX($K$5:K747)+0.001)</f>
        <v>18.107000000000131</v>
      </c>
    </row>
    <row r="749" spans="2:12" ht="25" customHeight="1">
      <c r="B749" s="50" t="str">
        <f t="shared" si="39"/>
        <v/>
      </c>
      <c r="C749" s="55"/>
      <c r="D749" s="66"/>
      <c r="E749" s="55"/>
      <c r="F749" s="90"/>
      <c r="G749" s="90"/>
      <c r="H749" s="90" t="str">
        <f t="shared" si="38"/>
        <v/>
      </c>
      <c r="K749" s="147" t="str">
        <f>IF(E749="","",MAX($K$5:K748)+0.001)</f>
        <v/>
      </c>
    </row>
    <row r="750" spans="2:12" ht="25" customHeight="1">
      <c r="B750" s="50"/>
      <c r="C750" s="55"/>
      <c r="D750" s="66"/>
      <c r="E750" s="55"/>
      <c r="F750" s="90"/>
      <c r="G750" s="90"/>
      <c r="H750" s="90"/>
      <c r="K750" s="147"/>
    </row>
    <row r="751" spans="2:12" ht="25" customHeight="1">
      <c r="B751" s="50"/>
      <c r="C751" s="55"/>
      <c r="D751" s="66"/>
      <c r="E751" s="55"/>
      <c r="F751" s="90"/>
      <c r="G751" s="90"/>
      <c r="H751" s="90"/>
      <c r="K751" s="147"/>
    </row>
    <row r="752" spans="2:12" ht="25" customHeight="1">
      <c r="B752" s="50"/>
      <c r="C752" s="55"/>
      <c r="D752" s="66"/>
      <c r="E752" s="55"/>
      <c r="F752" s="90"/>
      <c r="G752" s="90"/>
      <c r="H752" s="90"/>
      <c r="K752" s="147"/>
    </row>
    <row r="753" spans="2:11" ht="25" customHeight="1">
      <c r="B753" s="50"/>
      <c r="C753" s="55"/>
      <c r="D753" s="66"/>
      <c r="E753" s="55"/>
      <c r="F753" s="90"/>
      <c r="G753" s="90"/>
      <c r="H753" s="90"/>
      <c r="K753" s="147"/>
    </row>
    <row r="754" spans="2:11" ht="25" customHeight="1">
      <c r="B754" s="50"/>
      <c r="C754" s="55"/>
      <c r="D754" s="66"/>
      <c r="E754" s="55"/>
      <c r="F754" s="90"/>
      <c r="G754" s="90"/>
      <c r="H754" s="90"/>
      <c r="K754" s="147"/>
    </row>
    <row r="755" spans="2:11" ht="25" customHeight="1">
      <c r="B755" s="50"/>
      <c r="C755" s="55"/>
      <c r="D755" s="66"/>
      <c r="E755" s="55"/>
      <c r="F755" s="90"/>
      <c r="G755" s="90"/>
      <c r="H755" s="90"/>
      <c r="K755" s="147"/>
    </row>
    <row r="756" spans="2:11" ht="25" customHeight="1">
      <c r="B756" s="50"/>
      <c r="C756" s="55"/>
      <c r="D756" s="66"/>
      <c r="E756" s="55"/>
      <c r="F756" s="90"/>
      <c r="G756" s="90"/>
      <c r="H756" s="90"/>
      <c r="K756" s="147"/>
    </row>
    <row r="757" spans="2:11" ht="25" customHeight="1">
      <c r="B757" s="50"/>
      <c r="C757" s="55"/>
      <c r="D757" s="66"/>
      <c r="E757" s="55"/>
      <c r="F757" s="90"/>
      <c r="G757" s="90"/>
      <c r="H757" s="90"/>
      <c r="K757" s="147"/>
    </row>
    <row r="758" spans="2:11" ht="25" customHeight="1">
      <c r="B758" s="50"/>
      <c r="C758" s="55"/>
      <c r="D758" s="66"/>
      <c r="E758" s="55"/>
      <c r="F758" s="90"/>
      <c r="G758" s="90"/>
      <c r="H758" s="90"/>
      <c r="K758" s="147"/>
    </row>
    <row r="759" spans="2:11" ht="25" customHeight="1">
      <c r="B759" s="50"/>
      <c r="C759" s="55"/>
      <c r="D759" s="66"/>
      <c r="E759" s="55"/>
      <c r="F759" s="90"/>
      <c r="G759" s="90"/>
      <c r="H759" s="90"/>
      <c r="K759" s="147"/>
    </row>
    <row r="760" spans="2:11" ht="25" customHeight="1">
      <c r="B760" s="50"/>
      <c r="C760" s="55"/>
      <c r="D760" s="66"/>
      <c r="E760" s="55"/>
      <c r="F760" s="90"/>
      <c r="G760" s="90"/>
      <c r="H760" s="90"/>
      <c r="K760" s="147"/>
    </row>
    <row r="761" spans="2:11" ht="25" customHeight="1">
      <c r="B761" s="50"/>
      <c r="C761" s="55"/>
      <c r="D761" s="66"/>
      <c r="E761" s="55"/>
      <c r="F761" s="90"/>
      <c r="G761" s="90"/>
      <c r="H761" s="90"/>
      <c r="K761" s="147"/>
    </row>
    <row r="762" spans="2:11" ht="25" customHeight="1">
      <c r="B762" s="50"/>
      <c r="C762" s="55"/>
      <c r="D762" s="66"/>
      <c r="E762" s="55"/>
      <c r="F762" s="90"/>
      <c r="G762" s="90"/>
      <c r="H762" s="90"/>
      <c r="K762" s="147"/>
    </row>
    <row r="763" spans="2:11" ht="25" customHeight="1">
      <c r="B763" s="50" t="str">
        <f>IF(K763="","","B"&amp;TEXT(ROUND(K763,3),"0.000"))</f>
        <v/>
      </c>
      <c r="C763" s="55"/>
      <c r="D763" s="66"/>
      <c r="E763" s="55"/>
      <c r="F763" s="90"/>
      <c r="G763" s="90"/>
      <c r="H763" s="90" t="str">
        <f t="shared" si="38"/>
        <v/>
      </c>
      <c r="K763" s="147" t="str">
        <f>IF(E763="","",MAX($K$5:K742)+0.001)</f>
        <v/>
      </c>
    </row>
    <row r="764" spans="2:11" s="72" customFormat="1" ht="25" customHeight="1">
      <c r="B764" s="368" t="s">
        <v>62</v>
      </c>
      <c r="C764" s="368"/>
      <c r="D764" s="368"/>
      <c r="E764" s="368"/>
      <c r="F764" s="368"/>
      <c r="G764" s="368"/>
      <c r="H764" s="95">
        <f>SUM(H729:H763)</f>
        <v>0</v>
      </c>
      <c r="I764" s="149"/>
      <c r="K764" s="147" t="str">
        <f>IF(E764="","",MAX($K$5:K776)+0.001)</f>
        <v/>
      </c>
    </row>
    <row r="765" spans="2:11" ht="25" customHeight="1">
      <c r="B765" s="45" t="s">
        <v>226</v>
      </c>
      <c r="C765" s="45" t="s">
        <v>2</v>
      </c>
      <c r="D765" s="45" t="s">
        <v>3</v>
      </c>
      <c r="E765" s="46" t="s">
        <v>4</v>
      </c>
      <c r="F765" s="95" t="s">
        <v>5</v>
      </c>
      <c r="G765" s="47" t="s">
        <v>6</v>
      </c>
      <c r="H765" s="47" t="s">
        <v>7</v>
      </c>
      <c r="I765" s="49"/>
      <c r="K765" s="147"/>
    </row>
    <row r="766" spans="2:11" s="72" customFormat="1" ht="25" customHeight="1">
      <c r="B766" s="368" t="s">
        <v>64</v>
      </c>
      <c r="C766" s="368"/>
      <c r="D766" s="368"/>
      <c r="E766" s="368"/>
      <c r="F766" s="368"/>
      <c r="G766" s="368"/>
      <c r="H766" s="47">
        <f>H764</f>
        <v>0</v>
      </c>
      <c r="I766" s="150"/>
      <c r="K766" s="147" t="str">
        <f>IF(E766="","",MAX($K$5:K765)+0.001)</f>
        <v/>
      </c>
    </row>
    <row r="767" spans="2:11" s="72" customFormat="1" ht="25" customHeight="1">
      <c r="B767" s="55"/>
      <c r="C767" s="98"/>
      <c r="D767" s="113"/>
      <c r="E767" s="55"/>
      <c r="F767" s="90"/>
      <c r="G767" s="90"/>
      <c r="H767" s="90" t="str">
        <f t="shared" ref="H767:H790" si="40">IF($F767="-","Rate Only",IF($G767="","",ROUNDUP($F767*$G767,2)))</f>
        <v/>
      </c>
      <c r="I767" s="148"/>
      <c r="K767" s="147" t="str">
        <f>IF(E767="","",MAX($K$5:K766)+0.001)</f>
        <v/>
      </c>
    </row>
    <row r="768" spans="2:11" ht="25" customHeight="1">
      <c r="B768" s="50" t="str">
        <f t="shared" ref="B768:B773" si="41">IF(K768="","","B"&amp;TEXT(ROUND(K768,3),"0.000"))</f>
        <v/>
      </c>
      <c r="C768" s="55"/>
      <c r="D768" s="87" t="s">
        <v>1176</v>
      </c>
      <c r="E768" s="55"/>
      <c r="F768" s="90"/>
      <c r="G768" s="90"/>
      <c r="H768" s="90" t="str">
        <f t="shared" si="40"/>
        <v/>
      </c>
      <c r="K768" s="147" t="str">
        <f>IF(E768="","",MAX($K$5:K749)+0.001)</f>
        <v/>
      </c>
    </row>
    <row r="769" spans="2:11" ht="25" customHeight="1">
      <c r="B769" s="50" t="str">
        <f t="shared" si="41"/>
        <v/>
      </c>
      <c r="C769" s="55"/>
      <c r="D769" s="66" t="s">
        <v>1177</v>
      </c>
      <c r="E769" s="55"/>
      <c r="F769" s="90"/>
      <c r="G769" s="90"/>
      <c r="H769" s="90" t="str">
        <f t="shared" si="40"/>
        <v/>
      </c>
      <c r="K769" s="147" t="str">
        <f>IF(E769="","",MAX($K$5:K768)+0.001)</f>
        <v/>
      </c>
    </row>
    <row r="770" spans="2:11" ht="30">
      <c r="B770" s="50" t="str">
        <f t="shared" si="41"/>
        <v/>
      </c>
      <c r="C770" s="55"/>
      <c r="D770" s="66" t="s">
        <v>1178</v>
      </c>
      <c r="E770" s="55"/>
      <c r="F770" s="90"/>
      <c r="G770" s="90"/>
      <c r="H770" s="90" t="str">
        <f t="shared" si="40"/>
        <v/>
      </c>
      <c r="K770" s="147" t="str">
        <f>IF(E770="","",MAX($K$5:K769)+0.001)</f>
        <v/>
      </c>
    </row>
    <row r="771" spans="2:11" ht="30">
      <c r="B771" s="50" t="str">
        <f t="shared" si="41"/>
        <v/>
      </c>
      <c r="C771" s="55"/>
      <c r="D771" s="66" t="s">
        <v>1179</v>
      </c>
      <c r="E771" s="55"/>
      <c r="F771" s="90"/>
      <c r="G771" s="90"/>
      <c r="H771" s="90" t="str">
        <f t="shared" si="40"/>
        <v/>
      </c>
      <c r="K771" s="147" t="str">
        <f>IF(E771="","",MAX($K$5:K770)+0.001)</f>
        <v/>
      </c>
    </row>
    <row r="772" spans="2:11" ht="75">
      <c r="B772" s="50" t="str">
        <f t="shared" si="41"/>
        <v/>
      </c>
      <c r="C772" s="55"/>
      <c r="D772" s="66" t="s">
        <v>1180</v>
      </c>
      <c r="E772" s="55"/>
      <c r="F772" s="90"/>
      <c r="G772" s="90"/>
      <c r="H772" s="90" t="str">
        <f t="shared" si="40"/>
        <v/>
      </c>
      <c r="K772" s="147" t="str">
        <f>IF(E772="","",MAX($K$5:K771)+0.001)</f>
        <v/>
      </c>
    </row>
    <row r="773" spans="2:11" ht="25" customHeight="1">
      <c r="B773" s="50" t="str">
        <f t="shared" si="41"/>
        <v/>
      </c>
      <c r="C773" s="55"/>
      <c r="D773" s="87"/>
      <c r="E773" s="55"/>
      <c r="F773" s="90"/>
      <c r="G773" s="90"/>
      <c r="H773" s="90" t="str">
        <f t="shared" si="40"/>
        <v/>
      </c>
      <c r="K773" s="147" t="str">
        <f>IF(E773="","",MAX($K$5:K772)+0.001)</f>
        <v/>
      </c>
    </row>
    <row r="774" spans="2:11" ht="45">
      <c r="B774" s="50" t="str">
        <f t="shared" ref="B774:B789" si="42">IF(K774="","","B"&amp;TEXT(ROUND(K774,3),"0.000"))</f>
        <v/>
      </c>
      <c r="C774" s="55"/>
      <c r="D774" s="87" t="s">
        <v>1181</v>
      </c>
      <c r="E774" s="55"/>
      <c r="F774" s="90"/>
      <c r="G774" s="90"/>
      <c r="H774" s="90" t="str">
        <f t="shared" si="40"/>
        <v/>
      </c>
      <c r="K774" s="147" t="str">
        <f>IF(E774="","",MAX($K$5:K773)+0.001)</f>
        <v/>
      </c>
    </row>
    <row r="775" spans="2:11" ht="30">
      <c r="B775" s="50" t="str">
        <f t="shared" si="42"/>
        <v>B18.108</v>
      </c>
      <c r="C775" s="55"/>
      <c r="D775" s="66" t="s">
        <v>1182</v>
      </c>
      <c r="E775" s="55" t="s">
        <v>200</v>
      </c>
      <c r="F775" s="90">
        <v>240</v>
      </c>
      <c r="G775" s="171"/>
      <c r="H775" s="90" t="str">
        <f t="shared" si="40"/>
        <v/>
      </c>
      <c r="I775" s="112"/>
      <c r="K775" s="147">
        <f>IF(E775="","",MAX($K$5:K774)+0.001)</f>
        <v>18.108000000000132</v>
      </c>
    </row>
    <row r="776" spans="2:11" ht="25" customHeight="1">
      <c r="B776" s="50" t="str">
        <f t="shared" si="42"/>
        <v/>
      </c>
      <c r="C776" s="55"/>
      <c r="D776" s="66"/>
      <c r="E776" s="55"/>
      <c r="F776" s="90"/>
      <c r="G776" s="90"/>
      <c r="H776" s="90" t="str">
        <f t="shared" si="40"/>
        <v/>
      </c>
      <c r="K776" s="147" t="str">
        <f>IF(E776="","",MAX($K$5:K775)+0.001)</f>
        <v/>
      </c>
    </row>
    <row r="777" spans="2:11" ht="25" customHeight="1">
      <c r="B777" s="50" t="str">
        <f t="shared" si="42"/>
        <v/>
      </c>
      <c r="C777" s="101" t="s">
        <v>253</v>
      </c>
      <c r="D777" s="136" t="s">
        <v>254</v>
      </c>
      <c r="E777" s="55"/>
      <c r="F777" s="90"/>
      <c r="G777" s="90"/>
      <c r="H777" s="90" t="str">
        <f t="shared" si="40"/>
        <v/>
      </c>
      <c r="K777" s="147" t="str">
        <f>IF(E777="","",MAX($K$5:K776)+0.001)</f>
        <v/>
      </c>
    </row>
    <row r="778" spans="2:11" ht="30">
      <c r="B778" s="50" t="str">
        <f t="shared" si="42"/>
        <v/>
      </c>
      <c r="C778" s="55"/>
      <c r="D778" s="136" t="s">
        <v>616</v>
      </c>
      <c r="E778" s="55"/>
      <c r="F778" s="90"/>
      <c r="G778" s="90"/>
      <c r="H778" s="90" t="str">
        <f t="shared" si="40"/>
        <v/>
      </c>
      <c r="K778" s="147" t="str">
        <f>IF(E778="","",MAX($K$5:K777)+0.001)</f>
        <v/>
      </c>
    </row>
    <row r="779" spans="2:11" ht="45">
      <c r="B779" s="50" t="str">
        <f t="shared" si="42"/>
        <v>B18.109</v>
      </c>
      <c r="C779" s="55"/>
      <c r="D779" s="137" t="s">
        <v>1186</v>
      </c>
      <c r="E779" s="55" t="s">
        <v>187</v>
      </c>
      <c r="F779" s="90">
        <v>208</v>
      </c>
      <c r="G779" s="171"/>
      <c r="H779" s="90" t="str">
        <f t="shared" si="40"/>
        <v/>
      </c>
      <c r="I779" s="112"/>
      <c r="K779" s="147">
        <f>IF(E779="","",MAX($K$5:K778)+0.001)</f>
        <v>18.109000000000133</v>
      </c>
    </row>
    <row r="780" spans="2:11" ht="25" customHeight="1">
      <c r="B780" s="50" t="str">
        <f t="shared" si="42"/>
        <v/>
      </c>
      <c r="C780" s="55"/>
      <c r="D780" s="66"/>
      <c r="E780" s="55"/>
      <c r="F780" s="90"/>
      <c r="G780" s="90"/>
      <c r="H780" s="90" t="str">
        <f t="shared" si="40"/>
        <v/>
      </c>
      <c r="K780" s="147" t="str">
        <f>IF(E780="","",MAX($K$5:K779)+0.001)</f>
        <v/>
      </c>
    </row>
    <row r="781" spans="2:11" ht="25" customHeight="1">
      <c r="B781" s="50" t="str">
        <f t="shared" si="42"/>
        <v/>
      </c>
      <c r="C781" s="98"/>
      <c r="D781" s="87" t="s">
        <v>1209</v>
      </c>
      <c r="E781" s="55"/>
      <c r="F781" s="90"/>
      <c r="G781" s="90"/>
      <c r="H781" s="90" t="str">
        <f t="shared" si="40"/>
        <v/>
      </c>
      <c r="K781" s="147" t="str">
        <f>IF(E781="","",MAX($K$5:K780)+0.001)</f>
        <v/>
      </c>
    </row>
    <row r="782" spans="2:11" ht="25" customHeight="1">
      <c r="B782" s="50" t="str">
        <f t="shared" si="42"/>
        <v/>
      </c>
      <c r="C782" s="55"/>
      <c r="D782" s="87"/>
      <c r="E782" s="55"/>
      <c r="F782" s="90"/>
      <c r="G782" s="90"/>
      <c r="H782" s="90" t="str">
        <f t="shared" si="40"/>
        <v/>
      </c>
      <c r="K782" s="147" t="str">
        <f>IF(E782="","",MAX($K$5:K781)+0.001)</f>
        <v/>
      </c>
    </row>
    <row r="783" spans="2:11" ht="25" customHeight="1">
      <c r="B783" s="50" t="str">
        <f t="shared" si="42"/>
        <v/>
      </c>
      <c r="C783" s="101" t="s">
        <v>1162</v>
      </c>
      <c r="D783" s="87" t="s">
        <v>1163</v>
      </c>
      <c r="E783" s="55"/>
      <c r="F783" s="90"/>
      <c r="G783" s="90"/>
      <c r="H783" s="90" t="str">
        <f t="shared" si="40"/>
        <v/>
      </c>
      <c r="K783" s="147" t="str">
        <f>IF(E783="","",MAX($K$5:K782)+0.001)</f>
        <v/>
      </c>
    </row>
    <row r="784" spans="2:11" ht="25" customHeight="1">
      <c r="B784" s="50" t="str">
        <f t="shared" si="42"/>
        <v/>
      </c>
      <c r="C784" s="55"/>
      <c r="D784" s="87"/>
      <c r="E784" s="55"/>
      <c r="F784" s="90"/>
      <c r="G784" s="90"/>
      <c r="H784" s="90" t="str">
        <f t="shared" si="40"/>
        <v/>
      </c>
      <c r="K784" s="147" t="str">
        <f>IF(E784="","",MAX($K$5:K783)+0.001)</f>
        <v/>
      </c>
    </row>
    <row r="785" spans="2:11" ht="60">
      <c r="B785" s="50" t="str">
        <f t="shared" si="42"/>
        <v/>
      </c>
      <c r="C785" s="55"/>
      <c r="D785" s="87" t="s">
        <v>1164</v>
      </c>
      <c r="E785" s="55"/>
      <c r="F785" s="90"/>
      <c r="G785" s="90"/>
      <c r="H785" s="90" t="str">
        <f t="shared" si="40"/>
        <v/>
      </c>
      <c r="K785" s="147" t="str">
        <f>IF(E785="","",MAX($K$5:K784)+0.001)</f>
        <v/>
      </c>
    </row>
    <row r="786" spans="2:11" ht="25" customHeight="1">
      <c r="B786" s="50" t="str">
        <f t="shared" si="42"/>
        <v>B18.110</v>
      </c>
      <c r="C786" s="55"/>
      <c r="D786" s="66" t="s">
        <v>1202</v>
      </c>
      <c r="E786" s="55" t="s">
        <v>187</v>
      </c>
      <c r="F786" s="90">
        <v>28</v>
      </c>
      <c r="G786" s="171"/>
      <c r="H786" s="90" t="str">
        <f t="shared" si="40"/>
        <v/>
      </c>
      <c r="I786" s="112"/>
      <c r="K786" s="147">
        <f>IF(E786="","",MAX($K$5:K785)+0.001)</f>
        <v>18.110000000000134</v>
      </c>
    </row>
    <row r="787" spans="2:11" ht="25" customHeight="1">
      <c r="B787" s="50" t="str">
        <f t="shared" si="42"/>
        <v>B18.111</v>
      </c>
      <c r="C787" s="55"/>
      <c r="D787" s="66" t="s">
        <v>439</v>
      </c>
      <c r="E787" s="55" t="s">
        <v>187</v>
      </c>
      <c r="F787" s="90">
        <v>2</v>
      </c>
      <c r="G787" s="171"/>
      <c r="H787" s="90" t="str">
        <f t="shared" si="40"/>
        <v/>
      </c>
      <c r="I787" s="112"/>
      <c r="K787" s="147">
        <f>IF(E787="","",MAX($K$5:K786)+0.001)</f>
        <v>18.111000000000136</v>
      </c>
    </row>
    <row r="788" spans="2:11" ht="25" customHeight="1">
      <c r="B788" s="50" t="str">
        <f t="shared" si="42"/>
        <v/>
      </c>
      <c r="C788" s="55"/>
      <c r="D788" s="66"/>
      <c r="E788" s="55"/>
      <c r="F788" s="90"/>
      <c r="G788" s="90"/>
      <c r="H788" s="90" t="str">
        <f t="shared" si="40"/>
        <v/>
      </c>
      <c r="K788" s="147" t="str">
        <f>IF(E788="","",MAX($K$5:K787)+0.001)</f>
        <v/>
      </c>
    </row>
    <row r="789" spans="2:11" ht="30">
      <c r="B789" s="50" t="str">
        <f t="shared" si="42"/>
        <v/>
      </c>
      <c r="C789" s="55"/>
      <c r="D789" s="87" t="s">
        <v>1167</v>
      </c>
      <c r="E789" s="55"/>
      <c r="F789" s="90"/>
      <c r="G789" s="90"/>
      <c r="H789" s="90" t="str">
        <f t="shared" si="40"/>
        <v/>
      </c>
      <c r="K789" s="147" t="str">
        <f>IF(E789="","",MAX($K$5:K788)+0.001)</f>
        <v/>
      </c>
    </row>
    <row r="790" spans="2:11" ht="25" customHeight="1">
      <c r="B790" s="50"/>
      <c r="C790" s="55"/>
      <c r="D790" s="66"/>
      <c r="E790" s="55"/>
      <c r="F790" s="90"/>
      <c r="G790" s="90"/>
      <c r="H790" s="90" t="str">
        <f t="shared" si="40"/>
        <v/>
      </c>
      <c r="K790" s="147"/>
    </row>
    <row r="791" spans="2:11" ht="25" customHeight="1">
      <c r="B791" s="50"/>
      <c r="C791" s="55"/>
      <c r="D791" s="66"/>
      <c r="E791" s="55"/>
      <c r="F791" s="90"/>
      <c r="G791" s="90"/>
      <c r="H791" s="90"/>
      <c r="K791" s="147"/>
    </row>
    <row r="792" spans="2:11" ht="25" customHeight="1">
      <c r="B792" s="50"/>
      <c r="C792" s="55"/>
      <c r="D792" s="66"/>
      <c r="E792" s="55"/>
      <c r="F792" s="90"/>
      <c r="G792" s="90"/>
      <c r="H792" s="90"/>
      <c r="K792" s="147"/>
    </row>
    <row r="793" spans="2:11" ht="25" customHeight="1">
      <c r="B793" s="50"/>
      <c r="C793" s="55"/>
      <c r="D793" s="66"/>
      <c r="E793" s="55"/>
      <c r="F793" s="90"/>
      <c r="G793" s="90"/>
      <c r="H793" s="90"/>
      <c r="K793" s="147"/>
    </row>
    <row r="794" spans="2:11" ht="25" customHeight="1">
      <c r="B794" s="50"/>
      <c r="C794" s="55"/>
      <c r="D794" s="66"/>
      <c r="E794" s="55"/>
      <c r="F794" s="90"/>
      <c r="G794" s="90"/>
      <c r="H794" s="90"/>
      <c r="K794" s="147"/>
    </row>
    <row r="795" spans="2:11" ht="25" customHeight="1">
      <c r="B795" s="50"/>
      <c r="C795" s="55"/>
      <c r="D795" s="66"/>
      <c r="E795" s="55"/>
      <c r="F795" s="90"/>
      <c r="G795" s="90"/>
      <c r="H795" s="90"/>
      <c r="K795" s="147"/>
    </row>
    <row r="796" spans="2:11" ht="25" customHeight="1">
      <c r="B796" s="50"/>
      <c r="C796" s="55"/>
      <c r="D796" s="66"/>
      <c r="E796" s="55"/>
      <c r="F796" s="90"/>
      <c r="G796" s="90"/>
      <c r="H796" s="90"/>
      <c r="K796" s="147"/>
    </row>
    <row r="797" spans="2:11" ht="25" customHeight="1">
      <c r="B797" s="50"/>
      <c r="C797" s="55"/>
      <c r="D797" s="66"/>
      <c r="E797" s="55"/>
      <c r="F797" s="90"/>
      <c r="G797" s="90"/>
      <c r="H797" s="90"/>
      <c r="K797" s="147"/>
    </row>
    <row r="798" spans="2:11" ht="25" customHeight="1">
      <c r="B798" s="50"/>
      <c r="C798" s="55"/>
      <c r="D798" s="66"/>
      <c r="E798" s="55"/>
      <c r="F798" s="90"/>
      <c r="G798" s="90"/>
      <c r="H798" s="90"/>
      <c r="K798" s="147"/>
    </row>
    <row r="799" spans="2:11" ht="25" customHeight="1">
      <c r="B799" s="50"/>
      <c r="C799" s="55"/>
      <c r="D799" s="66"/>
      <c r="E799" s="55"/>
      <c r="F799" s="90"/>
      <c r="G799" s="90"/>
      <c r="H799" s="90"/>
      <c r="K799" s="147"/>
    </row>
    <row r="800" spans="2:11" ht="25" customHeight="1">
      <c r="B800" s="50"/>
      <c r="C800" s="55"/>
      <c r="D800" s="66"/>
      <c r="E800" s="55"/>
      <c r="F800" s="90"/>
      <c r="G800" s="90"/>
      <c r="H800" s="90"/>
      <c r="K800" s="147"/>
    </row>
    <row r="801" spans="2:11" ht="25" customHeight="1">
      <c r="B801" s="50"/>
      <c r="C801" s="55"/>
      <c r="D801" s="66"/>
      <c r="E801" s="55"/>
      <c r="F801" s="90"/>
      <c r="G801" s="90"/>
      <c r="H801" s="90"/>
      <c r="K801" s="147"/>
    </row>
    <row r="802" spans="2:11" s="72" customFormat="1" ht="25" customHeight="1">
      <c r="B802" s="368" t="s">
        <v>62</v>
      </c>
      <c r="C802" s="368"/>
      <c r="D802" s="368"/>
      <c r="E802" s="368"/>
      <c r="F802" s="368"/>
      <c r="G802" s="368"/>
      <c r="H802" s="95">
        <f>SUM(H766:H801)</f>
        <v>0</v>
      </c>
      <c r="I802" s="149"/>
      <c r="K802" s="147" t="str">
        <f>IF(E802="","",MAX($K$5:K815)+0.001)</f>
        <v/>
      </c>
    </row>
    <row r="803" spans="2:11" ht="25" customHeight="1">
      <c r="B803" s="45" t="s">
        <v>226</v>
      </c>
      <c r="C803" s="45" t="s">
        <v>2</v>
      </c>
      <c r="D803" s="45" t="s">
        <v>3</v>
      </c>
      <c r="E803" s="46" t="s">
        <v>4</v>
      </c>
      <c r="F803" s="95" t="s">
        <v>5</v>
      </c>
      <c r="G803" s="47" t="s">
        <v>6</v>
      </c>
      <c r="H803" s="47" t="s">
        <v>7</v>
      </c>
      <c r="I803" s="49"/>
      <c r="K803" s="147"/>
    </row>
    <row r="804" spans="2:11" s="72" customFormat="1" ht="25" customHeight="1">
      <c r="B804" s="368" t="s">
        <v>64</v>
      </c>
      <c r="C804" s="368"/>
      <c r="D804" s="368"/>
      <c r="E804" s="368"/>
      <c r="F804" s="368"/>
      <c r="G804" s="368"/>
      <c r="H804" s="47">
        <f>H802</f>
        <v>0</v>
      </c>
      <c r="I804" s="150"/>
      <c r="K804" s="147" t="str">
        <f>IF(E804="","",MAX($K$5:K803)+0.001)</f>
        <v/>
      </c>
    </row>
    <row r="805" spans="2:11" s="72" customFormat="1" ht="25" customHeight="1">
      <c r="B805" s="55"/>
      <c r="C805" s="98"/>
      <c r="D805" s="113"/>
      <c r="E805" s="55"/>
      <c r="F805" s="90"/>
      <c r="G805" s="90"/>
      <c r="H805" s="90" t="str">
        <f t="shared" ref="H805:H839" si="43">IF($F805="-","Rate Only",IF($G805="","",ROUNDUP($F805*$G805,2)))</f>
        <v/>
      </c>
      <c r="I805" s="148"/>
      <c r="K805" s="147" t="str">
        <f>IF(E805="","",MAX($K$5:K804)+0.001)</f>
        <v/>
      </c>
    </row>
    <row r="806" spans="2:11" ht="45">
      <c r="B806" s="50" t="str">
        <f t="shared" ref="B806:B811" si="44">IF(K806="","","B"&amp;TEXT(ROUND(K806,3),"0.000"))</f>
        <v>B18.112</v>
      </c>
      <c r="C806" s="55"/>
      <c r="D806" s="66" t="s">
        <v>1169</v>
      </c>
      <c r="E806" s="55" t="s">
        <v>200</v>
      </c>
      <c r="F806" s="90">
        <v>77</v>
      </c>
      <c r="G806" s="171"/>
      <c r="H806" s="90" t="str">
        <f t="shared" si="43"/>
        <v/>
      </c>
      <c r="I806" s="112"/>
      <c r="K806" s="147">
        <f>IF(E806="","",MAX($K$5:K789)+0.001)</f>
        <v>18.112000000000137</v>
      </c>
    </row>
    <row r="807" spans="2:11" ht="25" customHeight="1">
      <c r="B807" s="50" t="str">
        <f t="shared" si="44"/>
        <v/>
      </c>
      <c r="C807" s="55"/>
      <c r="D807" s="66"/>
      <c r="E807" s="55"/>
      <c r="F807" s="90"/>
      <c r="G807" s="90"/>
      <c r="H807" s="90" t="str">
        <f t="shared" si="43"/>
        <v/>
      </c>
      <c r="K807" s="147" t="str">
        <f>IF(E807="","",MAX($K$5:K806)+0.001)</f>
        <v/>
      </c>
    </row>
    <row r="808" spans="2:11" ht="25" customHeight="1">
      <c r="B808" s="50" t="str">
        <f t="shared" si="44"/>
        <v/>
      </c>
      <c r="C808" s="55"/>
      <c r="D808" s="87" t="s">
        <v>1176</v>
      </c>
      <c r="E808" s="55"/>
      <c r="F808" s="90"/>
      <c r="G808" s="90"/>
      <c r="H808" s="90" t="str">
        <f t="shared" si="43"/>
        <v/>
      </c>
      <c r="K808" s="147" t="str">
        <f>IF(E808="","",MAX($K$5:K807)+0.001)</f>
        <v/>
      </c>
    </row>
    <row r="809" spans="2:11" ht="25" customHeight="1">
      <c r="B809" s="50" t="str">
        <f t="shared" si="44"/>
        <v/>
      </c>
      <c r="C809" s="55"/>
      <c r="D809" s="66" t="s">
        <v>1177</v>
      </c>
      <c r="E809" s="55"/>
      <c r="F809" s="90"/>
      <c r="G809" s="90"/>
      <c r="H809" s="90" t="str">
        <f t="shared" si="43"/>
        <v/>
      </c>
      <c r="K809" s="147" t="str">
        <f>IF(E809="","",MAX($K$5:K808)+0.001)</f>
        <v/>
      </c>
    </row>
    <row r="810" spans="2:11" ht="30">
      <c r="B810" s="50" t="str">
        <f t="shared" si="44"/>
        <v/>
      </c>
      <c r="C810" s="55"/>
      <c r="D810" s="66" t="s">
        <v>1178</v>
      </c>
      <c r="E810" s="55"/>
      <c r="F810" s="90"/>
      <c r="G810" s="90"/>
      <c r="H810" s="90" t="str">
        <f t="shared" si="43"/>
        <v/>
      </c>
      <c r="K810" s="147" t="str">
        <f>IF(E810="","",MAX($K$5:K809)+0.001)</f>
        <v/>
      </c>
    </row>
    <row r="811" spans="2:11" ht="30">
      <c r="B811" s="50" t="str">
        <f t="shared" si="44"/>
        <v/>
      </c>
      <c r="C811" s="55"/>
      <c r="D811" s="66" t="s">
        <v>1179</v>
      </c>
      <c r="E811" s="55"/>
      <c r="F811" s="90"/>
      <c r="G811" s="90"/>
      <c r="H811" s="90" t="str">
        <f t="shared" si="43"/>
        <v/>
      </c>
      <c r="K811" s="147" t="str">
        <f>IF(E811="","",MAX($K$5:K810)+0.001)</f>
        <v/>
      </c>
    </row>
    <row r="812" spans="2:11" ht="25" customHeight="1">
      <c r="B812" s="50"/>
      <c r="C812" s="55"/>
      <c r="D812" s="66"/>
      <c r="E812" s="55"/>
      <c r="F812" s="90"/>
      <c r="G812" s="90"/>
      <c r="H812" s="90" t="str">
        <f t="shared" si="43"/>
        <v/>
      </c>
      <c r="K812" s="147"/>
    </row>
    <row r="813" spans="2:11" ht="75">
      <c r="B813" s="50" t="str">
        <f t="shared" ref="B813:B822" si="45">IF(K813="","","B"&amp;TEXT(ROUND(K813,3),"0.000"))</f>
        <v/>
      </c>
      <c r="C813" s="55"/>
      <c r="D813" s="66" t="s">
        <v>1180</v>
      </c>
      <c r="E813" s="55"/>
      <c r="F813" s="90"/>
      <c r="G813" s="90"/>
      <c r="H813" s="90" t="str">
        <f t="shared" si="43"/>
        <v/>
      </c>
      <c r="K813" s="147" t="str">
        <f>IF(E813="","",MAX($K$5:K811)+0.001)</f>
        <v/>
      </c>
    </row>
    <row r="814" spans="2:11" ht="25" customHeight="1">
      <c r="B814" s="50" t="str">
        <f t="shared" si="45"/>
        <v/>
      </c>
      <c r="C814" s="55"/>
      <c r="D814" s="87"/>
      <c r="E814" s="55"/>
      <c r="F814" s="90"/>
      <c r="G814" s="90"/>
      <c r="H814" s="90" t="str">
        <f t="shared" si="43"/>
        <v/>
      </c>
      <c r="K814" s="147" t="str">
        <f>IF(E814="","",MAX($K$5:K813)+0.001)</f>
        <v/>
      </c>
    </row>
    <row r="815" spans="2:11" ht="45">
      <c r="B815" s="50" t="str">
        <f t="shared" si="45"/>
        <v/>
      </c>
      <c r="C815" s="55"/>
      <c r="D815" s="87" t="s">
        <v>1181</v>
      </c>
      <c r="E815" s="55"/>
      <c r="F815" s="90"/>
      <c r="G815" s="90"/>
      <c r="H815" s="90" t="str">
        <f t="shared" si="43"/>
        <v/>
      </c>
      <c r="K815" s="147" t="str">
        <f>IF(E815="","",MAX($K$5:K814)+0.001)</f>
        <v/>
      </c>
    </row>
    <row r="816" spans="2:11" ht="30">
      <c r="B816" s="50" t="str">
        <f t="shared" si="45"/>
        <v>B18.113</v>
      </c>
      <c r="C816" s="55"/>
      <c r="D816" s="66" t="s">
        <v>1190</v>
      </c>
      <c r="E816" s="55" t="s">
        <v>200</v>
      </c>
      <c r="F816" s="90">
        <v>24</v>
      </c>
      <c r="G816" s="171"/>
      <c r="H816" s="90" t="str">
        <f t="shared" si="43"/>
        <v/>
      </c>
      <c r="I816" s="112"/>
      <c r="K816" s="147">
        <f>IF(E816="","",MAX($K$5:K815)+0.001)</f>
        <v>18.113000000000138</v>
      </c>
    </row>
    <row r="817" spans="2:11" ht="45">
      <c r="B817" s="50" t="str">
        <f t="shared" si="45"/>
        <v>B18.114</v>
      </c>
      <c r="C817" s="55"/>
      <c r="D817" s="66" t="s">
        <v>1210</v>
      </c>
      <c r="E817" s="55" t="s">
        <v>200</v>
      </c>
      <c r="F817" s="90">
        <v>136</v>
      </c>
      <c r="G817" s="171"/>
      <c r="H817" s="90" t="str">
        <f t="shared" si="43"/>
        <v/>
      </c>
      <c r="I817" s="112"/>
      <c r="K817" s="147">
        <f>IF(E817="","",MAX($K$5:K816)+0.001)</f>
        <v>18.114000000000139</v>
      </c>
    </row>
    <row r="818" spans="2:11" ht="25" customHeight="1">
      <c r="B818" s="50" t="str">
        <f t="shared" si="45"/>
        <v/>
      </c>
      <c r="C818" s="55"/>
      <c r="D818" s="66"/>
      <c r="E818" s="55"/>
      <c r="F818" s="90"/>
      <c r="G818" s="90"/>
      <c r="H818" s="90" t="str">
        <f t="shared" si="43"/>
        <v/>
      </c>
      <c r="K818" s="147" t="str">
        <f>IF(E818="","",MAX($K$5:K817)+0.001)</f>
        <v/>
      </c>
    </row>
    <row r="819" spans="2:11" ht="25" customHeight="1">
      <c r="B819" s="50" t="str">
        <f t="shared" si="45"/>
        <v/>
      </c>
      <c r="C819" s="101" t="s">
        <v>253</v>
      </c>
      <c r="D819" s="136" t="s">
        <v>254</v>
      </c>
      <c r="E819" s="55"/>
      <c r="F819" s="90"/>
      <c r="G819" s="90"/>
      <c r="H819" s="90" t="str">
        <f t="shared" si="43"/>
        <v/>
      </c>
      <c r="K819" s="147" t="str">
        <f>IF(E819="","",MAX($K$5:K818)+0.001)</f>
        <v/>
      </c>
    </row>
    <row r="820" spans="2:11" ht="30">
      <c r="B820" s="50" t="str">
        <f t="shared" si="45"/>
        <v/>
      </c>
      <c r="C820" s="55"/>
      <c r="D820" s="136" t="s">
        <v>616</v>
      </c>
      <c r="E820" s="55"/>
      <c r="F820" s="90"/>
      <c r="G820" s="90"/>
      <c r="H820" s="90" t="str">
        <f t="shared" si="43"/>
        <v/>
      </c>
      <c r="K820" s="147" t="str">
        <f>IF(E820="","",MAX($K$5:K819)+0.001)</f>
        <v/>
      </c>
    </row>
    <row r="821" spans="2:11" ht="45">
      <c r="B821" s="50" t="str">
        <f t="shared" si="45"/>
        <v>B18.115</v>
      </c>
      <c r="C821" s="55"/>
      <c r="D821" s="137" t="s">
        <v>1186</v>
      </c>
      <c r="E821" s="55" t="s">
        <v>187</v>
      </c>
      <c r="F821" s="90">
        <v>410</v>
      </c>
      <c r="G821" s="171"/>
      <c r="H821" s="90" t="str">
        <f t="shared" si="43"/>
        <v/>
      </c>
      <c r="I821" s="112"/>
      <c r="K821" s="147">
        <f>IF(E821="","",MAX($K$5:K820)+0.001)</f>
        <v>18.115000000000141</v>
      </c>
    </row>
    <row r="822" spans="2:11" ht="25" customHeight="1">
      <c r="B822" s="50" t="str">
        <f t="shared" si="45"/>
        <v/>
      </c>
      <c r="C822" s="55"/>
      <c r="D822" s="66"/>
      <c r="E822" s="55"/>
      <c r="F822" s="90"/>
      <c r="G822" s="90"/>
      <c r="H822" s="90" t="str">
        <f t="shared" si="43"/>
        <v/>
      </c>
      <c r="K822" s="147" t="str">
        <f>IF(E822="","",MAX($K$5:K821)+0.001)</f>
        <v/>
      </c>
    </row>
    <row r="823" spans="2:11" ht="25" customHeight="1">
      <c r="B823" s="50"/>
      <c r="C823" s="55"/>
      <c r="D823" s="66"/>
      <c r="E823" s="55"/>
      <c r="F823" s="90"/>
      <c r="G823" s="90"/>
      <c r="H823" s="90"/>
      <c r="K823" s="147"/>
    </row>
    <row r="824" spans="2:11" ht="25" customHeight="1">
      <c r="B824" s="50"/>
      <c r="C824" s="55"/>
      <c r="D824" s="66"/>
      <c r="E824" s="55"/>
      <c r="F824" s="90"/>
      <c r="G824" s="90"/>
      <c r="H824" s="90"/>
      <c r="K824" s="147"/>
    </row>
    <row r="825" spans="2:11" ht="25" customHeight="1">
      <c r="B825" s="50"/>
      <c r="C825" s="55"/>
      <c r="D825" s="66"/>
      <c r="E825" s="55"/>
      <c r="F825" s="90"/>
      <c r="G825" s="90"/>
      <c r="H825" s="90"/>
      <c r="K825" s="147"/>
    </row>
    <row r="826" spans="2:11" ht="25" customHeight="1">
      <c r="B826" s="50"/>
      <c r="C826" s="55"/>
      <c r="D826" s="66"/>
      <c r="E826" s="55"/>
      <c r="F826" s="90"/>
      <c r="G826" s="90"/>
      <c r="H826" s="90"/>
      <c r="K826" s="147"/>
    </row>
    <row r="827" spans="2:11" ht="25" customHeight="1">
      <c r="B827" s="50"/>
      <c r="C827" s="55"/>
      <c r="D827" s="66"/>
      <c r="E827" s="55"/>
      <c r="F827" s="90"/>
      <c r="G827" s="90"/>
      <c r="H827" s="90"/>
      <c r="K827" s="147"/>
    </row>
    <row r="828" spans="2:11" ht="25" customHeight="1">
      <c r="B828" s="50"/>
      <c r="C828" s="55"/>
      <c r="D828" s="66"/>
      <c r="E828" s="55"/>
      <c r="F828" s="90"/>
      <c r="G828" s="90"/>
      <c r="H828" s="90"/>
      <c r="K828" s="147"/>
    </row>
    <row r="829" spans="2:11" ht="25" customHeight="1">
      <c r="B829" s="50"/>
      <c r="C829" s="55"/>
      <c r="D829" s="66"/>
      <c r="E829" s="55"/>
      <c r="F829" s="90"/>
      <c r="G829" s="90"/>
      <c r="H829" s="90"/>
      <c r="K829" s="147"/>
    </row>
    <row r="830" spans="2:11" ht="25" customHeight="1">
      <c r="B830" s="50"/>
      <c r="C830" s="55"/>
      <c r="D830" s="66"/>
      <c r="E830" s="55"/>
      <c r="F830" s="90"/>
      <c r="G830" s="90"/>
      <c r="H830" s="90"/>
      <c r="K830" s="147"/>
    </row>
    <row r="831" spans="2:11" ht="25" customHeight="1">
      <c r="B831" s="50"/>
      <c r="C831" s="55"/>
      <c r="D831" s="66"/>
      <c r="E831" s="55"/>
      <c r="F831" s="90"/>
      <c r="G831" s="90"/>
      <c r="H831" s="90"/>
      <c r="K831" s="147"/>
    </row>
    <row r="832" spans="2:11" ht="25" customHeight="1">
      <c r="B832" s="50"/>
      <c r="C832" s="55"/>
      <c r="D832" s="66"/>
      <c r="E832" s="55"/>
      <c r="F832" s="90"/>
      <c r="G832" s="90"/>
      <c r="H832" s="90" t="str">
        <f t="shared" si="43"/>
        <v/>
      </c>
      <c r="I832" s="112"/>
      <c r="K832" s="147"/>
    </row>
    <row r="833" spans="2:11" ht="25" customHeight="1">
      <c r="B833" s="50"/>
      <c r="C833" s="55"/>
      <c r="D833" s="66"/>
      <c r="E833" s="55"/>
      <c r="F833" s="90"/>
      <c r="G833" s="90"/>
      <c r="H833" s="90" t="str">
        <f t="shared" si="43"/>
        <v/>
      </c>
      <c r="I833" s="112"/>
      <c r="K833" s="147"/>
    </row>
    <row r="834" spans="2:11" ht="25" customHeight="1">
      <c r="B834" s="50"/>
      <c r="C834" s="55"/>
      <c r="D834" s="66"/>
      <c r="E834" s="55"/>
      <c r="F834" s="90"/>
      <c r="G834" s="90"/>
      <c r="H834" s="90" t="str">
        <f t="shared" si="43"/>
        <v/>
      </c>
      <c r="I834" s="112"/>
      <c r="K834" s="147"/>
    </row>
    <row r="835" spans="2:11" ht="25" customHeight="1">
      <c r="B835" s="50"/>
      <c r="C835" s="55"/>
      <c r="D835" s="66"/>
      <c r="E835" s="55"/>
      <c r="F835" s="90"/>
      <c r="G835" s="90"/>
      <c r="H835" s="90" t="str">
        <f t="shared" si="43"/>
        <v/>
      </c>
      <c r="I835" s="112"/>
      <c r="K835" s="147"/>
    </row>
    <row r="836" spans="2:11" ht="25" customHeight="1">
      <c r="B836" s="50"/>
      <c r="C836" s="55"/>
      <c r="D836" s="66"/>
      <c r="E836" s="55"/>
      <c r="F836" s="90"/>
      <c r="G836" s="90"/>
      <c r="H836" s="90" t="str">
        <f t="shared" si="43"/>
        <v/>
      </c>
      <c r="I836" s="112"/>
      <c r="K836" s="147"/>
    </row>
    <row r="837" spans="2:11" ht="25" customHeight="1">
      <c r="B837" s="50"/>
      <c r="C837" s="55"/>
      <c r="D837" s="66"/>
      <c r="E837" s="55"/>
      <c r="F837" s="90"/>
      <c r="G837" s="90"/>
      <c r="H837" s="90" t="str">
        <f t="shared" si="43"/>
        <v/>
      </c>
      <c r="I837" s="112"/>
      <c r="K837" s="147"/>
    </row>
    <row r="838" spans="2:11" ht="25" customHeight="1">
      <c r="B838" s="50"/>
      <c r="C838" s="55"/>
      <c r="D838" s="66"/>
      <c r="E838" s="55"/>
      <c r="F838" s="90"/>
      <c r="G838" s="90"/>
      <c r="H838" s="90" t="str">
        <f t="shared" si="43"/>
        <v/>
      </c>
      <c r="I838" s="112"/>
      <c r="K838" s="147"/>
    </row>
    <row r="839" spans="2:11" ht="25" customHeight="1">
      <c r="B839" s="50" t="str">
        <f>IF(K839="","","B"&amp;TEXT(ROUND(K839,3),"0.000"))</f>
        <v/>
      </c>
      <c r="C839" s="55"/>
      <c r="D839" s="66"/>
      <c r="E839" s="55"/>
      <c r="F839" s="90"/>
      <c r="G839" s="90"/>
      <c r="H839" s="90" t="str">
        <f t="shared" si="43"/>
        <v/>
      </c>
      <c r="K839" s="147" t="str">
        <f>IF(E839="","",MAX($K$5:K814)+0.001)</f>
        <v/>
      </c>
    </row>
    <row r="840" spans="2:11" s="72" customFormat="1" ht="25" customHeight="1">
      <c r="B840" s="368" t="s">
        <v>62</v>
      </c>
      <c r="C840" s="368"/>
      <c r="D840" s="368"/>
      <c r="E840" s="368"/>
      <c r="F840" s="368"/>
      <c r="G840" s="368"/>
      <c r="H840" s="95">
        <f>SUM(H804:H839)</f>
        <v>0</v>
      </c>
      <c r="I840" s="149"/>
      <c r="K840" s="147" t="str">
        <f>IF(E840="","",MAX($K$5:K856)+0.001)</f>
        <v/>
      </c>
    </row>
    <row r="841" spans="2:11" ht="25" customHeight="1">
      <c r="B841" s="45" t="s">
        <v>226</v>
      </c>
      <c r="C841" s="45" t="s">
        <v>2</v>
      </c>
      <c r="D841" s="45" t="s">
        <v>3</v>
      </c>
      <c r="E841" s="46" t="s">
        <v>4</v>
      </c>
      <c r="F841" s="95" t="s">
        <v>5</v>
      </c>
      <c r="G841" s="47" t="s">
        <v>6</v>
      </c>
      <c r="H841" s="47" t="s">
        <v>7</v>
      </c>
      <c r="I841" s="49"/>
      <c r="K841" s="147"/>
    </row>
    <row r="842" spans="2:11" s="72" customFormat="1" ht="25" customHeight="1">
      <c r="B842" s="368" t="s">
        <v>64</v>
      </c>
      <c r="C842" s="368"/>
      <c r="D842" s="368"/>
      <c r="E842" s="368"/>
      <c r="F842" s="368"/>
      <c r="G842" s="368"/>
      <c r="H842" s="47">
        <f>H840</f>
        <v>0</v>
      </c>
      <c r="I842" s="150"/>
      <c r="K842" s="147" t="str">
        <f>IF(E842="","",MAX($K$5:K841)+0.001)</f>
        <v/>
      </c>
    </row>
    <row r="843" spans="2:11" s="72" customFormat="1" ht="25" customHeight="1">
      <c r="B843" s="55"/>
      <c r="C843" s="98"/>
      <c r="D843" s="113"/>
      <c r="E843" s="55"/>
      <c r="F843" s="90"/>
      <c r="G843" s="90"/>
      <c r="H843" s="90" t="str">
        <f t="shared" ref="H843:H863" si="46">IF($F843="-","Rate Only",IF($G843="","",ROUNDUP($F843*$G843,2)))</f>
        <v/>
      </c>
      <c r="I843" s="148"/>
      <c r="K843" s="147" t="str">
        <f>IF(E843="","",MAX($K$5:K842)+0.001)</f>
        <v/>
      </c>
    </row>
    <row r="844" spans="2:11" ht="25" customHeight="1">
      <c r="B844" s="50" t="str">
        <f t="shared" ref="B844:B852" si="47">IF(K844="","","B"&amp;TEXT(ROUND(K844,3),"0.000"))</f>
        <v/>
      </c>
      <c r="C844" s="98"/>
      <c r="D844" s="87" t="s">
        <v>1211</v>
      </c>
      <c r="E844" s="55"/>
      <c r="F844" s="90"/>
      <c r="G844" s="90"/>
      <c r="H844" s="90" t="str">
        <f t="shared" si="46"/>
        <v/>
      </c>
      <c r="K844" s="147" t="str">
        <f>IF(E844="","",MAX($K$5:K822)+0.001)</f>
        <v/>
      </c>
    </row>
    <row r="845" spans="2:11" ht="25" customHeight="1">
      <c r="B845" s="50" t="str">
        <f t="shared" si="47"/>
        <v/>
      </c>
      <c r="C845" s="55"/>
      <c r="D845" s="87"/>
      <c r="E845" s="55"/>
      <c r="F845" s="90"/>
      <c r="G845" s="90"/>
      <c r="H845" s="90" t="str">
        <f t="shared" si="46"/>
        <v/>
      </c>
      <c r="K845" s="147" t="str">
        <f>IF(E845="","",MAX($K$5:K844)+0.001)</f>
        <v/>
      </c>
    </row>
    <row r="846" spans="2:11" ht="25" customHeight="1">
      <c r="B846" s="50" t="str">
        <f t="shared" si="47"/>
        <v/>
      </c>
      <c r="C846" s="101" t="s">
        <v>1162</v>
      </c>
      <c r="D846" s="87" t="s">
        <v>1163</v>
      </c>
      <c r="E846" s="55"/>
      <c r="F846" s="90"/>
      <c r="G846" s="90"/>
      <c r="H846" s="90" t="str">
        <f t="shared" si="46"/>
        <v/>
      </c>
      <c r="K846" s="147" t="str">
        <f>IF(E846="","",MAX($K$5:K845)+0.001)</f>
        <v/>
      </c>
    </row>
    <row r="847" spans="2:11" ht="60">
      <c r="B847" s="50" t="str">
        <f t="shared" si="47"/>
        <v/>
      </c>
      <c r="C847" s="55"/>
      <c r="D847" s="87" t="s">
        <v>1164</v>
      </c>
      <c r="E847" s="55"/>
      <c r="F847" s="90"/>
      <c r="G847" s="90"/>
      <c r="H847" s="90" t="str">
        <f t="shared" si="46"/>
        <v/>
      </c>
      <c r="K847" s="147" t="str">
        <f>IF(E847="","",MAX($K$5:K846)+0.001)</f>
        <v/>
      </c>
    </row>
    <row r="848" spans="2:11" ht="25" customHeight="1">
      <c r="B848" s="50" t="str">
        <f t="shared" si="47"/>
        <v>B18.116</v>
      </c>
      <c r="C848" s="55"/>
      <c r="D848" s="66" t="s">
        <v>1165</v>
      </c>
      <c r="E848" s="55" t="s">
        <v>187</v>
      </c>
      <c r="F848" s="90">
        <v>7</v>
      </c>
      <c r="G848" s="171"/>
      <c r="H848" s="90" t="str">
        <f t="shared" si="46"/>
        <v/>
      </c>
      <c r="I848" s="112"/>
      <c r="K848" s="147">
        <f>IF(E848="","",MAX($K$5:K847)+0.001)</f>
        <v>18.116000000000142</v>
      </c>
    </row>
    <row r="849" spans="2:11" ht="25" customHeight="1">
      <c r="B849" s="50" t="str">
        <f t="shared" si="47"/>
        <v>B18.117</v>
      </c>
      <c r="C849" s="55"/>
      <c r="D849" s="66" t="s">
        <v>1212</v>
      </c>
      <c r="E849" s="55" t="s">
        <v>187</v>
      </c>
      <c r="F849" s="90">
        <v>99</v>
      </c>
      <c r="G849" s="171"/>
      <c r="H849" s="90" t="str">
        <f t="shared" si="46"/>
        <v/>
      </c>
      <c r="I849" s="112"/>
      <c r="K849" s="147">
        <f>IF(E849="","",MAX($K$5:K848)+0.001)</f>
        <v>18.117000000000143</v>
      </c>
    </row>
    <row r="850" spans="2:11" ht="25" customHeight="1">
      <c r="B850" s="50" t="str">
        <f t="shared" si="47"/>
        <v/>
      </c>
      <c r="C850" s="55"/>
      <c r="D850" s="66"/>
      <c r="E850" s="55"/>
      <c r="F850" s="90"/>
      <c r="G850" s="90"/>
      <c r="H850" s="90" t="str">
        <f t="shared" si="46"/>
        <v/>
      </c>
      <c r="K850" s="147" t="str">
        <f>IF(E850="","",MAX($K$5:K849)+0.001)</f>
        <v/>
      </c>
    </row>
    <row r="851" spans="2:11" ht="30">
      <c r="B851" s="50" t="str">
        <f t="shared" si="47"/>
        <v/>
      </c>
      <c r="C851" s="55"/>
      <c r="D851" s="87" t="s">
        <v>1167</v>
      </c>
      <c r="E851" s="55"/>
      <c r="F851" s="90"/>
      <c r="G851" s="90"/>
      <c r="H851" s="90" t="str">
        <f t="shared" si="46"/>
        <v/>
      </c>
      <c r="K851" s="147" t="str">
        <f>IF(E851="","",MAX($K$5:K850)+0.001)</f>
        <v/>
      </c>
    </row>
    <row r="852" spans="2:11" ht="45">
      <c r="B852" s="50" t="str">
        <f t="shared" si="47"/>
        <v>B18.118</v>
      </c>
      <c r="C852" s="55"/>
      <c r="D852" s="66" t="s">
        <v>1169</v>
      </c>
      <c r="E852" s="55" t="s">
        <v>200</v>
      </c>
      <c r="F852" s="90">
        <v>489</v>
      </c>
      <c r="G852" s="171"/>
      <c r="H852" s="90" t="str">
        <f t="shared" si="46"/>
        <v/>
      </c>
      <c r="I852" s="112"/>
      <c r="K852" s="147">
        <f>IF(E852="","",MAX($K$5:K851)+0.001)</f>
        <v>18.118000000000144</v>
      </c>
    </row>
    <row r="853" spans="2:11" ht="25" customHeight="1">
      <c r="B853" s="50"/>
      <c r="C853" s="55"/>
      <c r="D853" s="66"/>
      <c r="E853" s="55"/>
      <c r="F853" s="90"/>
      <c r="G853" s="90"/>
      <c r="H853" s="90" t="str">
        <f t="shared" si="46"/>
        <v/>
      </c>
      <c r="I853" s="112"/>
      <c r="K853" s="147"/>
    </row>
    <row r="854" spans="2:11" ht="25" customHeight="1">
      <c r="B854" s="50" t="str">
        <f t="shared" ref="B854:B862" si="48">IF(K854="","","B"&amp;TEXT(ROUND(K854,3),"0.000"))</f>
        <v/>
      </c>
      <c r="C854" s="55"/>
      <c r="D854" s="87" t="s">
        <v>1176</v>
      </c>
      <c r="E854" s="55"/>
      <c r="F854" s="90"/>
      <c r="G854" s="90"/>
      <c r="H854" s="90" t="str">
        <f t="shared" si="46"/>
        <v/>
      </c>
      <c r="K854" s="147" t="str">
        <f>IF(E854="","",MAX($K$5:K852)+0.001)</f>
        <v/>
      </c>
    </row>
    <row r="855" spans="2:11" ht="25" customHeight="1">
      <c r="B855" s="50" t="str">
        <f t="shared" si="48"/>
        <v/>
      </c>
      <c r="C855" s="55"/>
      <c r="D855" s="66" t="s">
        <v>1177</v>
      </c>
      <c r="E855" s="55"/>
      <c r="F855" s="90"/>
      <c r="G855" s="90"/>
      <c r="H855" s="90" t="str">
        <f t="shared" si="46"/>
        <v/>
      </c>
      <c r="K855" s="147" t="str">
        <f>IF(E855="","",MAX($K$5:K854)+0.001)</f>
        <v/>
      </c>
    </row>
    <row r="856" spans="2:11" ht="30">
      <c r="B856" s="50" t="str">
        <f t="shared" si="48"/>
        <v/>
      </c>
      <c r="C856" s="55"/>
      <c r="D856" s="66" t="s">
        <v>1178</v>
      </c>
      <c r="E856" s="55"/>
      <c r="F856" s="90"/>
      <c r="G856" s="90"/>
      <c r="H856" s="90" t="str">
        <f t="shared" si="46"/>
        <v/>
      </c>
      <c r="K856" s="147" t="str">
        <f>IF(E856="","",MAX($K$5:K855)+0.001)</f>
        <v/>
      </c>
    </row>
    <row r="857" spans="2:11" ht="30">
      <c r="B857" s="50" t="str">
        <f t="shared" si="48"/>
        <v/>
      </c>
      <c r="C857" s="55"/>
      <c r="D857" s="66" t="s">
        <v>1179</v>
      </c>
      <c r="E857" s="55"/>
      <c r="F857" s="90"/>
      <c r="G857" s="90"/>
      <c r="H857" s="90" t="str">
        <f t="shared" si="46"/>
        <v/>
      </c>
      <c r="K857" s="147" t="str">
        <f>IF(E857="","",MAX($K$5:K856)+0.001)</f>
        <v/>
      </c>
    </row>
    <row r="858" spans="2:11" ht="75">
      <c r="B858" s="50" t="str">
        <f t="shared" si="48"/>
        <v/>
      </c>
      <c r="C858" s="55"/>
      <c r="D858" s="66" t="s">
        <v>1180</v>
      </c>
      <c r="E858" s="55"/>
      <c r="F858" s="90"/>
      <c r="G858" s="90"/>
      <c r="H858" s="90" t="str">
        <f t="shared" si="46"/>
        <v/>
      </c>
      <c r="K858" s="147" t="str">
        <f>IF(E858="","",MAX($K$5:K857)+0.001)</f>
        <v/>
      </c>
    </row>
    <row r="859" spans="2:11" ht="25" customHeight="1">
      <c r="B859" s="50" t="str">
        <f t="shared" si="48"/>
        <v/>
      </c>
      <c r="C859" s="55"/>
      <c r="D859" s="87"/>
      <c r="E859" s="55"/>
      <c r="F859" s="90"/>
      <c r="G859" s="90"/>
      <c r="H859" s="90" t="str">
        <f t="shared" si="46"/>
        <v/>
      </c>
      <c r="K859" s="147" t="str">
        <f>IF(E859="","",MAX($K$5:K858)+0.001)</f>
        <v/>
      </c>
    </row>
    <row r="860" spans="2:11" ht="45">
      <c r="B860" s="50" t="str">
        <f t="shared" si="48"/>
        <v/>
      </c>
      <c r="C860" s="55"/>
      <c r="D860" s="87" t="s">
        <v>1181</v>
      </c>
      <c r="E860" s="55"/>
      <c r="F860" s="90"/>
      <c r="G860" s="90"/>
      <c r="H860" s="90" t="str">
        <f t="shared" si="46"/>
        <v/>
      </c>
      <c r="K860" s="147" t="str">
        <f>IF(E860="","",MAX($K$5:K859)+0.001)</f>
        <v/>
      </c>
    </row>
    <row r="861" spans="2:11" ht="30">
      <c r="B861" s="50" t="str">
        <f t="shared" si="48"/>
        <v>B18.119</v>
      </c>
      <c r="C861" s="55"/>
      <c r="D861" s="66" t="s">
        <v>1182</v>
      </c>
      <c r="E861" s="55" t="s">
        <v>200</v>
      </c>
      <c r="F861" s="90">
        <v>46</v>
      </c>
      <c r="G861" s="171"/>
      <c r="H861" s="90" t="str">
        <f t="shared" si="46"/>
        <v/>
      </c>
      <c r="I861" s="112"/>
      <c r="K861" s="147">
        <f>IF(E861="","",MAX($K$5:K860)+0.001)</f>
        <v>18.119000000000145</v>
      </c>
    </row>
    <row r="862" spans="2:11" ht="45">
      <c r="B862" s="50" t="str">
        <f t="shared" si="48"/>
        <v>B18.120</v>
      </c>
      <c r="C862" s="55"/>
      <c r="D862" s="66" t="s">
        <v>1213</v>
      </c>
      <c r="E862" s="55" t="s">
        <v>200</v>
      </c>
      <c r="F862" s="90">
        <v>388</v>
      </c>
      <c r="G862" s="171"/>
      <c r="H862" s="90" t="str">
        <f t="shared" si="46"/>
        <v/>
      </c>
      <c r="I862" s="112"/>
      <c r="K862" s="147">
        <f>IF(E862="","",MAX($K$5:K861)+0.001)</f>
        <v>18.120000000000147</v>
      </c>
    </row>
    <row r="863" spans="2:11" ht="25" customHeight="1">
      <c r="B863" s="50"/>
      <c r="C863" s="55"/>
      <c r="D863" s="66"/>
      <c r="E863" s="55"/>
      <c r="F863" s="90"/>
      <c r="G863" s="171"/>
      <c r="H863" s="90" t="str">
        <f t="shared" si="46"/>
        <v/>
      </c>
      <c r="I863" s="112"/>
      <c r="K863" s="147"/>
    </row>
    <row r="864" spans="2:11" ht="25" customHeight="1">
      <c r="B864" s="50"/>
      <c r="C864" s="55"/>
      <c r="D864" s="66"/>
      <c r="E864" s="55"/>
      <c r="F864" s="90"/>
      <c r="G864" s="171"/>
      <c r="H864" s="90"/>
      <c r="I864" s="112"/>
      <c r="K864" s="147"/>
    </row>
    <row r="865" spans="2:11" ht="25" customHeight="1">
      <c r="B865" s="50"/>
      <c r="C865" s="55"/>
      <c r="D865" s="66"/>
      <c r="E865" s="55"/>
      <c r="F865" s="90"/>
      <c r="G865" s="171"/>
      <c r="H865" s="90"/>
      <c r="I865" s="112"/>
      <c r="K865" s="147"/>
    </row>
    <row r="866" spans="2:11" ht="25" customHeight="1">
      <c r="B866" s="50"/>
      <c r="C866" s="55"/>
      <c r="D866" s="66"/>
      <c r="E866" s="55"/>
      <c r="F866" s="90"/>
      <c r="G866" s="171"/>
      <c r="H866" s="90"/>
      <c r="I866" s="112"/>
      <c r="K866" s="147"/>
    </row>
    <row r="867" spans="2:11" ht="25" customHeight="1">
      <c r="B867" s="50"/>
      <c r="C867" s="55"/>
      <c r="D867" s="66"/>
      <c r="E867" s="55"/>
      <c r="F867" s="90"/>
      <c r="G867" s="171"/>
      <c r="H867" s="90"/>
      <c r="I867" s="112"/>
      <c r="K867" s="147"/>
    </row>
    <row r="868" spans="2:11" ht="25" customHeight="1">
      <c r="B868" s="50"/>
      <c r="C868" s="55"/>
      <c r="D868" s="66"/>
      <c r="E868" s="55"/>
      <c r="F868" s="90"/>
      <c r="G868" s="171"/>
      <c r="H868" s="90"/>
      <c r="I868" s="112"/>
      <c r="K868" s="147"/>
    </row>
    <row r="869" spans="2:11" ht="25" customHeight="1">
      <c r="B869" s="50"/>
      <c r="C869" s="55"/>
      <c r="D869" s="66"/>
      <c r="E869" s="55"/>
      <c r="F869" s="90"/>
      <c r="G869" s="171"/>
      <c r="H869" s="90"/>
      <c r="I869" s="112"/>
      <c r="K869" s="147"/>
    </row>
    <row r="870" spans="2:11" ht="25" customHeight="1">
      <c r="B870" s="50"/>
      <c r="C870" s="55"/>
      <c r="D870" s="66"/>
      <c r="E870" s="55"/>
      <c r="F870" s="90"/>
      <c r="G870" s="171"/>
      <c r="H870" s="90"/>
      <c r="I870" s="112"/>
      <c r="K870" s="147"/>
    </row>
    <row r="871" spans="2:11" ht="25" customHeight="1">
      <c r="B871" s="50"/>
      <c r="C871" s="55"/>
      <c r="D871" s="66"/>
      <c r="E871" s="55"/>
      <c r="F871" s="90"/>
      <c r="G871" s="171"/>
      <c r="H871" s="90"/>
      <c r="I871" s="112"/>
      <c r="K871" s="147"/>
    </row>
    <row r="872" spans="2:11" ht="25" customHeight="1">
      <c r="B872" s="50"/>
      <c r="C872" s="55"/>
      <c r="D872" s="66"/>
      <c r="E872" s="55"/>
      <c r="F872" s="90"/>
      <c r="G872" s="171"/>
      <c r="H872" s="90"/>
      <c r="I872" s="112"/>
      <c r="K872" s="147"/>
    </row>
    <row r="873" spans="2:11" ht="25" customHeight="1">
      <c r="B873" s="50"/>
      <c r="C873" s="55"/>
      <c r="D873" s="66"/>
      <c r="E873" s="55"/>
      <c r="F873" s="90"/>
      <c r="G873" s="171"/>
      <c r="H873" s="90"/>
      <c r="I873" s="112"/>
      <c r="K873" s="147"/>
    </row>
    <row r="874" spans="2:11" ht="25" customHeight="1">
      <c r="B874" s="50"/>
      <c r="C874" s="55"/>
      <c r="D874" s="66"/>
      <c r="E874" s="55"/>
      <c r="F874" s="90"/>
      <c r="G874" s="171"/>
      <c r="H874" s="90"/>
      <c r="I874" s="112"/>
      <c r="K874" s="147"/>
    </row>
    <row r="875" spans="2:11" ht="25" customHeight="1">
      <c r="B875" s="50"/>
      <c r="C875" s="55"/>
      <c r="D875" s="66"/>
      <c r="E875" s="55"/>
      <c r="F875" s="90"/>
      <c r="G875" s="171"/>
      <c r="H875" s="90"/>
      <c r="I875" s="112"/>
      <c r="K875" s="147"/>
    </row>
    <row r="876" spans="2:11" ht="25" customHeight="1">
      <c r="B876" s="50"/>
      <c r="C876" s="55"/>
      <c r="D876" s="66"/>
      <c r="E876" s="55"/>
      <c r="F876" s="90"/>
      <c r="G876" s="171"/>
      <c r="H876" s="90"/>
      <c r="I876" s="112"/>
      <c r="K876" s="147"/>
    </row>
    <row r="877" spans="2:11" ht="25" customHeight="1">
      <c r="B877" s="50"/>
      <c r="C877" s="55"/>
      <c r="D877" s="66"/>
      <c r="E877" s="55"/>
      <c r="F877" s="90"/>
      <c r="G877" s="171"/>
      <c r="H877" s="90"/>
      <c r="I877" s="112"/>
      <c r="K877" s="147"/>
    </row>
    <row r="878" spans="2:11" s="72" customFormat="1" ht="25" customHeight="1">
      <c r="B878" s="368" t="s">
        <v>62</v>
      </c>
      <c r="C878" s="368"/>
      <c r="D878" s="368"/>
      <c r="E878" s="368"/>
      <c r="F878" s="368"/>
      <c r="G878" s="368"/>
      <c r="H878" s="95">
        <f>SUM(H842:H877)</f>
        <v>0</v>
      </c>
      <c r="I878" s="149"/>
      <c r="K878" s="147" t="str">
        <f>IF(E878="","",MAX($K$5:K898)+0.001)</f>
        <v/>
      </c>
    </row>
    <row r="879" spans="2:11" ht="25" customHeight="1">
      <c r="B879" s="45" t="s">
        <v>226</v>
      </c>
      <c r="C879" s="45" t="s">
        <v>2</v>
      </c>
      <c r="D879" s="45" t="s">
        <v>3</v>
      </c>
      <c r="E879" s="46" t="s">
        <v>4</v>
      </c>
      <c r="F879" s="95" t="s">
        <v>5</v>
      </c>
      <c r="G879" s="47" t="s">
        <v>6</v>
      </c>
      <c r="H879" s="47" t="s">
        <v>7</v>
      </c>
      <c r="I879" s="49"/>
      <c r="K879" s="147"/>
    </row>
    <row r="880" spans="2:11" s="72" customFormat="1" ht="25" customHeight="1">
      <c r="B880" s="368" t="s">
        <v>64</v>
      </c>
      <c r="C880" s="368"/>
      <c r="D880" s="368"/>
      <c r="E880" s="368"/>
      <c r="F880" s="368"/>
      <c r="G880" s="368"/>
      <c r="H880" s="47">
        <f>H878</f>
        <v>0</v>
      </c>
      <c r="I880" s="150"/>
      <c r="K880" s="147" t="str">
        <f>IF(E880="","",MAX($K$5:K879)+0.001)</f>
        <v/>
      </c>
    </row>
    <row r="881" spans="2:11" s="72" customFormat="1" ht="25" customHeight="1">
      <c r="B881" s="55"/>
      <c r="C881" s="98"/>
      <c r="D881" s="113"/>
      <c r="E881" s="55"/>
      <c r="F881" s="90"/>
      <c r="G881" s="90"/>
      <c r="H881" s="90" t="str">
        <f t="shared" ref="H881:H917" si="49">IF($F881="-","Rate Only",IF($G881="","",ROUNDUP($F881*$G881,2)))</f>
        <v/>
      </c>
      <c r="I881" s="148"/>
      <c r="K881" s="147" t="str">
        <f>IF(E881="","",MAX($K$5:K880)+0.001)</f>
        <v/>
      </c>
    </row>
    <row r="882" spans="2:11" ht="25" customHeight="1">
      <c r="B882" s="50" t="str">
        <f t="shared" ref="B882:B887" si="50">IF(K882="","","B"&amp;TEXT(ROUND(K882,3),"0.000"))</f>
        <v/>
      </c>
      <c r="C882" s="98"/>
      <c r="D882" s="87" t="s">
        <v>1214</v>
      </c>
      <c r="E882" s="55"/>
      <c r="F882" s="90"/>
      <c r="G882" s="90"/>
      <c r="H882" s="90" t="str">
        <f t="shared" si="49"/>
        <v/>
      </c>
      <c r="K882" s="147" t="str">
        <f>IF(E882="","",MAX($K$5:K881)+0.001)</f>
        <v/>
      </c>
    </row>
    <row r="883" spans="2:11" ht="25" customHeight="1">
      <c r="B883" s="50" t="str">
        <f t="shared" si="50"/>
        <v/>
      </c>
      <c r="C883" s="55"/>
      <c r="D883" s="87"/>
      <c r="E883" s="55"/>
      <c r="F883" s="90"/>
      <c r="G883" s="90"/>
      <c r="H883" s="90" t="str">
        <f t="shared" si="49"/>
        <v/>
      </c>
      <c r="K883" s="147" t="str">
        <f>IF(E883="","",MAX($K$5:K882)+0.001)</f>
        <v/>
      </c>
    </row>
    <row r="884" spans="2:11" ht="25" customHeight="1">
      <c r="B884" s="50" t="str">
        <f t="shared" si="50"/>
        <v/>
      </c>
      <c r="C884" s="101" t="s">
        <v>1162</v>
      </c>
      <c r="D884" s="87" t="s">
        <v>1163</v>
      </c>
      <c r="E884" s="55"/>
      <c r="F884" s="90"/>
      <c r="G884" s="90"/>
      <c r="H884" s="90" t="str">
        <f t="shared" si="49"/>
        <v/>
      </c>
      <c r="K884" s="147" t="str">
        <f>IF(E884="","",MAX($K$5:K883)+0.001)</f>
        <v/>
      </c>
    </row>
    <row r="885" spans="2:11" ht="25" customHeight="1">
      <c r="B885" s="50" t="str">
        <f t="shared" si="50"/>
        <v/>
      </c>
      <c r="C885" s="101" t="s">
        <v>253</v>
      </c>
      <c r="D885" s="136" t="s">
        <v>254</v>
      </c>
      <c r="E885" s="55"/>
      <c r="F885" s="90"/>
      <c r="G885" s="90"/>
      <c r="H885" s="90" t="str">
        <f t="shared" si="49"/>
        <v/>
      </c>
      <c r="K885" s="147" t="str">
        <f>IF(E885="","",MAX($K$5:K884)+0.001)</f>
        <v/>
      </c>
    </row>
    <row r="886" spans="2:11" ht="30">
      <c r="B886" s="50" t="str">
        <f t="shared" si="50"/>
        <v/>
      </c>
      <c r="C886" s="55"/>
      <c r="D886" s="136" t="s">
        <v>616</v>
      </c>
      <c r="E886" s="55"/>
      <c r="F886" s="90"/>
      <c r="G886" s="90"/>
      <c r="H886" s="90" t="str">
        <f t="shared" si="49"/>
        <v/>
      </c>
      <c r="K886" s="147" t="str">
        <f>IF(E886="","",MAX($K$5:K885)+0.001)</f>
        <v/>
      </c>
    </row>
    <row r="887" spans="2:11" ht="45">
      <c r="B887" s="50" t="str">
        <f t="shared" si="50"/>
        <v>B18.121</v>
      </c>
      <c r="C887" s="55"/>
      <c r="D887" s="137" t="s">
        <v>1186</v>
      </c>
      <c r="E887" s="55" t="s">
        <v>187</v>
      </c>
      <c r="F887" s="90">
        <v>39</v>
      </c>
      <c r="G887" s="171"/>
      <c r="H887" s="90" t="str">
        <f t="shared" si="49"/>
        <v/>
      </c>
      <c r="I887" s="112"/>
      <c r="K887" s="147">
        <f>IF(E887="","",MAX($K$5:K886)+0.001)</f>
        <v>18.121000000000148</v>
      </c>
    </row>
    <row r="888" spans="2:11" ht="25" customHeight="1">
      <c r="B888" s="50"/>
      <c r="C888" s="55"/>
      <c r="D888" s="137"/>
      <c r="E888" s="55"/>
      <c r="F888" s="90"/>
      <c r="G888" s="90"/>
      <c r="H888" s="90" t="str">
        <f t="shared" si="49"/>
        <v/>
      </c>
      <c r="I888" s="112"/>
      <c r="K888" s="147" t="str">
        <f>IF(E888="","",MAX($K$5:K887)+0.001)</f>
        <v/>
      </c>
    </row>
    <row r="889" spans="2:11" ht="30">
      <c r="B889" s="50" t="str">
        <f t="shared" ref="B889:B895" si="51">IF(K889="","","B"&amp;TEXT(ROUND(K889,3),"0.000"))</f>
        <v/>
      </c>
      <c r="C889" s="98" t="s">
        <v>690</v>
      </c>
      <c r="D889" s="87" t="s">
        <v>178</v>
      </c>
      <c r="E889" s="55"/>
      <c r="F889" s="90"/>
      <c r="G889" s="90"/>
      <c r="H889" s="90" t="str">
        <f t="shared" si="49"/>
        <v/>
      </c>
      <c r="K889" s="147" t="str">
        <f>IF(E889="","",MAX($K$5:K888)+0.001)</f>
        <v/>
      </c>
    </row>
    <row r="890" spans="2:11" ht="25" customHeight="1">
      <c r="B890" s="50" t="str">
        <f t="shared" si="51"/>
        <v/>
      </c>
      <c r="C890" s="98"/>
      <c r="D890" s="87" t="s">
        <v>1215</v>
      </c>
      <c r="E890" s="55"/>
      <c r="F890" s="90"/>
      <c r="G890" s="90"/>
      <c r="H890" s="90" t="str">
        <f t="shared" si="49"/>
        <v/>
      </c>
      <c r="K890" s="147" t="str">
        <f>IF(E890="","",MAX($K$5:K889)+0.001)</f>
        <v/>
      </c>
    </row>
    <row r="891" spans="2:11" ht="25" customHeight="1">
      <c r="B891" s="50" t="str">
        <f t="shared" si="51"/>
        <v/>
      </c>
      <c r="C891" s="55"/>
      <c r="D891" s="87"/>
      <c r="E891" s="55"/>
      <c r="F891" s="90"/>
      <c r="G891" s="90"/>
      <c r="H891" s="90" t="str">
        <f t="shared" si="49"/>
        <v/>
      </c>
      <c r="K891" s="147" t="str">
        <f>IF(E891="","",MAX($K$5:K890)+0.001)</f>
        <v/>
      </c>
    </row>
    <row r="892" spans="2:11" ht="25" customHeight="1">
      <c r="B892" s="50" t="str">
        <f t="shared" si="51"/>
        <v/>
      </c>
      <c r="C892" s="101" t="s">
        <v>1162</v>
      </c>
      <c r="D892" s="87" t="s">
        <v>1163</v>
      </c>
      <c r="E892" s="55"/>
      <c r="F892" s="90"/>
      <c r="G892" s="90"/>
      <c r="H892" s="90" t="str">
        <f t="shared" si="49"/>
        <v/>
      </c>
      <c r="K892" s="147" t="str">
        <f>IF(E892="","",MAX($K$5:K891)+0.001)</f>
        <v/>
      </c>
    </row>
    <row r="893" spans="2:11" ht="60">
      <c r="B893" s="50" t="str">
        <f t="shared" si="51"/>
        <v/>
      </c>
      <c r="C893" s="55"/>
      <c r="D893" s="87" t="s">
        <v>1164</v>
      </c>
      <c r="E893" s="55"/>
      <c r="F893" s="90"/>
      <c r="G893" s="90"/>
      <c r="H893" s="90" t="str">
        <f t="shared" si="49"/>
        <v/>
      </c>
      <c r="K893" s="147" t="str">
        <f>IF(E893="","",MAX($K$5:K892)+0.001)</f>
        <v/>
      </c>
    </row>
    <row r="894" spans="2:11" ht="25" customHeight="1">
      <c r="B894" s="50" t="str">
        <f t="shared" si="51"/>
        <v>B18.122</v>
      </c>
      <c r="C894" s="55"/>
      <c r="D894" s="66" t="s">
        <v>1216</v>
      </c>
      <c r="E894" s="55" t="s">
        <v>187</v>
      </c>
      <c r="F894" s="90">
        <v>3</v>
      </c>
      <c r="G894" s="171"/>
      <c r="H894" s="90" t="str">
        <f t="shared" si="49"/>
        <v/>
      </c>
      <c r="I894" s="112"/>
      <c r="K894" s="147">
        <f>IF(E894="","",MAX($K$5:K893)+0.001)</f>
        <v>18.122000000000149</v>
      </c>
    </row>
    <row r="895" spans="2:11" ht="25" customHeight="1">
      <c r="B895" s="50" t="str">
        <f t="shared" si="51"/>
        <v/>
      </c>
      <c r="C895" s="55"/>
      <c r="D895" s="66"/>
      <c r="E895" s="55"/>
      <c r="F895" s="90"/>
      <c r="G895" s="90"/>
      <c r="H895" s="90" t="str">
        <f t="shared" si="49"/>
        <v/>
      </c>
      <c r="K895" s="147" t="str">
        <f>IF(E895="","",MAX($K$5:K894)+0.001)</f>
        <v/>
      </c>
    </row>
    <row r="896" spans="2:11" ht="30">
      <c r="B896" s="50" t="str">
        <f>IF(K896="","","B"&amp;TEXT(ROUND(K896,3),"0.000"))</f>
        <v/>
      </c>
      <c r="C896" s="55"/>
      <c r="D896" s="87" t="s">
        <v>1167</v>
      </c>
      <c r="E896" s="55"/>
      <c r="F896" s="90"/>
      <c r="G896" s="90"/>
      <c r="H896" s="90" t="str">
        <f t="shared" si="49"/>
        <v/>
      </c>
      <c r="K896" s="147" t="str">
        <f>IF(E896="","",MAX($K$5:K895)+0.001)</f>
        <v/>
      </c>
    </row>
    <row r="897" spans="2:11" ht="45">
      <c r="B897" s="50" t="str">
        <f>IF(K897="","","B"&amp;TEXT(ROUND(K897,3),"0.000"))</f>
        <v>B18.123</v>
      </c>
      <c r="C897" s="55"/>
      <c r="D897" s="66" t="s">
        <v>1168</v>
      </c>
      <c r="E897" s="55" t="s">
        <v>200</v>
      </c>
      <c r="F897" s="90">
        <v>6</v>
      </c>
      <c r="G897" s="171"/>
      <c r="H897" s="90" t="str">
        <f t="shared" si="49"/>
        <v/>
      </c>
      <c r="I897" s="112"/>
      <c r="K897" s="147">
        <f>IF(E897="","",MAX($K$5:K896)+0.001)</f>
        <v>18.12300000000015</v>
      </c>
    </row>
    <row r="898" spans="2:11" ht="45">
      <c r="B898" s="50" t="str">
        <f>IF(K898="","","B"&amp;TEXT(ROUND(K898,3),"0.000"))</f>
        <v>B18.124</v>
      </c>
      <c r="C898" s="55"/>
      <c r="D898" s="66" t="s">
        <v>1169</v>
      </c>
      <c r="E898" s="55" t="s">
        <v>200</v>
      </c>
      <c r="F898" s="90">
        <v>7</v>
      </c>
      <c r="G898" s="171"/>
      <c r="H898" s="90" t="str">
        <f t="shared" si="49"/>
        <v/>
      </c>
      <c r="I898" s="112"/>
      <c r="K898" s="147">
        <f>IF(E898="","",MAX($K$5:K897)+0.001)</f>
        <v>18.124000000000152</v>
      </c>
    </row>
    <row r="899" spans="2:11" ht="25" customHeight="1">
      <c r="B899" s="50"/>
      <c r="C899" s="55"/>
      <c r="D899" s="66"/>
      <c r="E899" s="55"/>
      <c r="F899" s="90"/>
      <c r="G899" s="171"/>
      <c r="H899" s="90" t="str">
        <f t="shared" si="49"/>
        <v/>
      </c>
      <c r="I899" s="112"/>
      <c r="K899" s="147"/>
    </row>
    <row r="900" spans="2:11" ht="25" customHeight="1">
      <c r="B900" s="50"/>
      <c r="C900" s="55"/>
      <c r="D900" s="66"/>
      <c r="E900" s="55"/>
      <c r="F900" s="90"/>
      <c r="G900" s="171"/>
      <c r="H900" s="90"/>
      <c r="I900" s="112"/>
      <c r="K900" s="147"/>
    </row>
    <row r="901" spans="2:11" ht="25" customHeight="1">
      <c r="B901" s="50"/>
      <c r="C901" s="55"/>
      <c r="D901" s="66"/>
      <c r="E901" s="55"/>
      <c r="F901" s="90"/>
      <c r="G901" s="171"/>
      <c r="H901" s="90"/>
      <c r="I901" s="112"/>
      <c r="K901" s="147"/>
    </row>
    <row r="902" spans="2:11" ht="25" customHeight="1">
      <c r="B902" s="50"/>
      <c r="C902" s="55"/>
      <c r="D902" s="66"/>
      <c r="E902" s="55"/>
      <c r="F902" s="90"/>
      <c r="G902" s="171"/>
      <c r="H902" s="90"/>
      <c r="I902" s="112"/>
      <c r="K902" s="147"/>
    </row>
    <row r="903" spans="2:11" ht="25" customHeight="1">
      <c r="B903" s="50"/>
      <c r="C903" s="55"/>
      <c r="D903" s="66"/>
      <c r="E903" s="55"/>
      <c r="F903" s="90"/>
      <c r="G903" s="171"/>
      <c r="H903" s="90"/>
      <c r="I903" s="112"/>
      <c r="K903" s="147"/>
    </row>
    <row r="904" spans="2:11" ht="25" customHeight="1">
      <c r="B904" s="50"/>
      <c r="C904" s="55"/>
      <c r="D904" s="66"/>
      <c r="E904" s="55"/>
      <c r="F904" s="90"/>
      <c r="G904" s="171"/>
      <c r="H904" s="90"/>
      <c r="I904" s="112"/>
      <c r="K904" s="147"/>
    </row>
    <row r="905" spans="2:11" ht="25" customHeight="1">
      <c r="B905" s="50"/>
      <c r="C905" s="55"/>
      <c r="D905" s="66"/>
      <c r="E905" s="55"/>
      <c r="F905" s="90"/>
      <c r="G905" s="171"/>
      <c r="H905" s="90"/>
      <c r="I905" s="112"/>
      <c r="K905" s="147"/>
    </row>
    <row r="906" spans="2:11" ht="25" customHeight="1">
      <c r="B906" s="50"/>
      <c r="C906" s="55"/>
      <c r="D906" s="66"/>
      <c r="E906" s="55"/>
      <c r="F906" s="90"/>
      <c r="G906" s="171"/>
      <c r="H906" s="90"/>
      <c r="I906" s="112"/>
      <c r="K906" s="147"/>
    </row>
    <row r="907" spans="2:11" ht="25" customHeight="1">
      <c r="B907" s="50"/>
      <c r="C907" s="55"/>
      <c r="D907" s="66"/>
      <c r="E907" s="55"/>
      <c r="F907" s="90"/>
      <c r="G907" s="171"/>
      <c r="H907" s="90"/>
      <c r="I907" s="112"/>
      <c r="K907" s="147"/>
    </row>
    <row r="908" spans="2:11" ht="25" customHeight="1">
      <c r="B908" s="50"/>
      <c r="C908" s="55"/>
      <c r="D908" s="66"/>
      <c r="E908" s="55"/>
      <c r="F908" s="90"/>
      <c r="G908" s="171"/>
      <c r="H908" s="90"/>
      <c r="I908" s="112"/>
      <c r="K908" s="147"/>
    </row>
    <row r="909" spans="2:11" ht="25" customHeight="1">
      <c r="B909" s="50"/>
      <c r="C909" s="55"/>
      <c r="D909" s="66"/>
      <c r="E909" s="55"/>
      <c r="F909" s="90"/>
      <c r="G909" s="171"/>
      <c r="H909" s="90"/>
      <c r="I909" s="112"/>
      <c r="K909" s="147"/>
    </row>
    <row r="910" spans="2:11" ht="25" customHeight="1">
      <c r="B910" s="50"/>
      <c r="C910" s="55"/>
      <c r="D910" s="66"/>
      <c r="E910" s="55"/>
      <c r="F910" s="90"/>
      <c r="G910" s="171"/>
      <c r="H910" s="90"/>
      <c r="I910" s="112"/>
      <c r="K910" s="147"/>
    </row>
    <row r="911" spans="2:11" ht="25" customHeight="1">
      <c r="B911" s="50"/>
      <c r="C911" s="55"/>
      <c r="D911" s="66"/>
      <c r="E911" s="55"/>
      <c r="F911" s="90"/>
      <c r="G911" s="171"/>
      <c r="H911" s="90"/>
      <c r="I911" s="112"/>
      <c r="K911" s="147"/>
    </row>
    <row r="912" spans="2:11" ht="25" customHeight="1">
      <c r="B912" s="50"/>
      <c r="C912" s="55"/>
      <c r="D912" s="66"/>
      <c r="E912" s="55"/>
      <c r="F912" s="90"/>
      <c r="G912" s="171"/>
      <c r="H912" s="90"/>
      <c r="I912" s="112"/>
      <c r="K912" s="147"/>
    </row>
    <row r="913" spans="2:11" ht="25" customHeight="1">
      <c r="B913" s="50"/>
      <c r="C913" s="55"/>
      <c r="D913" s="66"/>
      <c r="E913" s="55"/>
      <c r="F913" s="90"/>
      <c r="G913" s="171"/>
      <c r="H913" s="90"/>
      <c r="I913" s="112"/>
      <c r="K913" s="147"/>
    </row>
    <row r="914" spans="2:11" ht="25" customHeight="1">
      <c r="B914" s="50"/>
      <c r="C914" s="55"/>
      <c r="D914" s="66"/>
      <c r="E914" s="55"/>
      <c r="F914" s="90"/>
      <c r="G914" s="171"/>
      <c r="H914" s="90"/>
      <c r="I914" s="112"/>
      <c r="K914" s="147"/>
    </row>
    <row r="915" spans="2:11" ht="25" customHeight="1">
      <c r="B915" s="50"/>
      <c r="C915" s="55"/>
      <c r="D915" s="66"/>
      <c r="E915" s="55"/>
      <c r="F915" s="90"/>
      <c r="G915" s="171"/>
      <c r="H915" s="90"/>
      <c r="I915" s="112"/>
      <c r="K915" s="147"/>
    </row>
    <row r="916" spans="2:11" ht="25" customHeight="1">
      <c r="B916" s="50"/>
      <c r="C916" s="55"/>
      <c r="D916" s="66"/>
      <c r="E916" s="55"/>
      <c r="F916" s="90"/>
      <c r="G916" s="171"/>
      <c r="H916" s="90" t="str">
        <f t="shared" si="49"/>
        <v/>
      </c>
      <c r="I916" s="112"/>
      <c r="K916" s="147"/>
    </row>
    <row r="917" spans="2:11" ht="25" customHeight="1">
      <c r="B917" s="50"/>
      <c r="C917" s="55"/>
      <c r="D917" s="66"/>
      <c r="E917" s="55"/>
      <c r="F917" s="90"/>
      <c r="G917" s="171"/>
      <c r="H917" s="90" t="str">
        <f t="shared" si="49"/>
        <v/>
      </c>
      <c r="I917" s="112"/>
      <c r="K917" s="147"/>
    </row>
    <row r="918" spans="2:11" s="72" customFormat="1" ht="25" customHeight="1">
      <c r="B918" s="368" t="s">
        <v>62</v>
      </c>
      <c r="C918" s="368"/>
      <c r="D918" s="368"/>
      <c r="E918" s="368"/>
      <c r="F918" s="368"/>
      <c r="G918" s="368"/>
      <c r="H918" s="95">
        <f>SUM(H880:H917)</f>
        <v>0</v>
      </c>
      <c r="I918" s="149"/>
      <c r="K918" s="147" t="str">
        <f>IF(E918="","",MAX($K$5:K957)+0.001)</f>
        <v/>
      </c>
    </row>
    <row r="919" spans="2:11" ht="25" customHeight="1">
      <c r="B919" s="45" t="s">
        <v>226</v>
      </c>
      <c r="C919" s="45" t="s">
        <v>2</v>
      </c>
      <c r="D919" s="45" t="s">
        <v>3</v>
      </c>
      <c r="E919" s="46" t="s">
        <v>4</v>
      </c>
      <c r="F919" s="95" t="s">
        <v>5</v>
      </c>
      <c r="G919" s="47" t="s">
        <v>6</v>
      </c>
      <c r="H919" s="47" t="s">
        <v>7</v>
      </c>
      <c r="I919" s="49"/>
      <c r="K919" s="147"/>
    </row>
    <row r="920" spans="2:11" s="72" customFormat="1" ht="25" customHeight="1">
      <c r="B920" s="368" t="s">
        <v>64</v>
      </c>
      <c r="C920" s="368"/>
      <c r="D920" s="368"/>
      <c r="E920" s="368"/>
      <c r="F920" s="368"/>
      <c r="G920" s="368"/>
      <c r="H920" s="47">
        <f>H918</f>
        <v>0</v>
      </c>
      <c r="I920" s="150"/>
      <c r="K920" s="147" t="str">
        <f>IF(E920="","",MAX($K$5:K919)+0.001)</f>
        <v/>
      </c>
    </row>
    <row r="921" spans="2:11" s="72" customFormat="1" ht="25" customHeight="1">
      <c r="B921" s="55"/>
      <c r="C921" s="98"/>
      <c r="D921" s="113"/>
      <c r="E921" s="55"/>
      <c r="F921" s="90"/>
      <c r="G921" s="90"/>
      <c r="H921" s="90" t="str">
        <f t="shared" ref="H921:H957" si="52">IF($F921="-","Rate Only",IF($G921="","",ROUNDUP($F921*$G921,2)))</f>
        <v/>
      </c>
      <c r="I921" s="148"/>
      <c r="K921" s="147" t="str">
        <f>IF(E921="","",MAX($K$5:K920)+0.001)</f>
        <v/>
      </c>
    </row>
    <row r="922" spans="2:11" ht="25" customHeight="1">
      <c r="B922" s="50" t="str">
        <f t="shared" ref="B922:B933" si="53">IF(K922="","","B"&amp;TEXT(ROUND(K922,3),"0.000"))</f>
        <v/>
      </c>
      <c r="C922" s="55"/>
      <c r="D922" s="87" t="s">
        <v>1176</v>
      </c>
      <c r="E922" s="55"/>
      <c r="F922" s="90"/>
      <c r="G922" s="90"/>
      <c r="H922" s="90" t="str">
        <f t="shared" si="52"/>
        <v/>
      </c>
      <c r="K922" s="147" t="str">
        <f>IF(E922="","",MAX($K$5:K917)+0.001)</f>
        <v/>
      </c>
    </row>
    <row r="923" spans="2:11" ht="25" customHeight="1">
      <c r="B923" s="50" t="str">
        <f t="shared" si="53"/>
        <v/>
      </c>
      <c r="C923" s="55"/>
      <c r="D923" s="66" t="s">
        <v>1177</v>
      </c>
      <c r="E923" s="55"/>
      <c r="F923" s="90"/>
      <c r="G923" s="90"/>
      <c r="H923" s="90" t="str">
        <f t="shared" si="52"/>
        <v/>
      </c>
      <c r="K923" s="147" t="str">
        <f>IF(E923="","",MAX($K$5:K922)+0.001)</f>
        <v/>
      </c>
    </row>
    <row r="924" spans="2:11" ht="30">
      <c r="B924" s="50" t="str">
        <f t="shared" si="53"/>
        <v/>
      </c>
      <c r="C924" s="55"/>
      <c r="D924" s="66" t="s">
        <v>1178</v>
      </c>
      <c r="E924" s="55"/>
      <c r="F924" s="90"/>
      <c r="G924" s="90"/>
      <c r="H924" s="90" t="str">
        <f t="shared" si="52"/>
        <v/>
      </c>
      <c r="K924" s="147" t="str">
        <f>IF(E924="","",MAX($K$5:K923)+0.001)</f>
        <v/>
      </c>
    </row>
    <row r="925" spans="2:11" ht="30">
      <c r="B925" s="50" t="str">
        <f t="shared" si="53"/>
        <v/>
      </c>
      <c r="C925" s="55"/>
      <c r="D925" s="66" t="s">
        <v>1179</v>
      </c>
      <c r="E925" s="55"/>
      <c r="F925" s="90"/>
      <c r="G925" s="90"/>
      <c r="H925" s="90" t="str">
        <f t="shared" si="52"/>
        <v/>
      </c>
      <c r="K925" s="147" t="str">
        <f>IF(E925="","",MAX($K$5:K924)+0.001)</f>
        <v/>
      </c>
    </row>
    <row r="926" spans="2:11" ht="75">
      <c r="B926" s="50" t="str">
        <f t="shared" si="53"/>
        <v/>
      </c>
      <c r="C926" s="55"/>
      <c r="D926" s="66" t="s">
        <v>1180</v>
      </c>
      <c r="E926" s="55"/>
      <c r="F926" s="90"/>
      <c r="G926" s="90"/>
      <c r="H926" s="90" t="str">
        <f t="shared" si="52"/>
        <v/>
      </c>
      <c r="K926" s="147" t="str">
        <f>IF(E926="","",MAX($K$5:K925)+0.001)</f>
        <v/>
      </c>
    </row>
    <row r="927" spans="2:11" ht="25" customHeight="1">
      <c r="B927" s="50" t="str">
        <f t="shared" si="53"/>
        <v/>
      </c>
      <c r="C927" s="55"/>
      <c r="D927" s="87"/>
      <c r="E927" s="55"/>
      <c r="F927" s="90"/>
      <c r="G927" s="90"/>
      <c r="H927" s="90" t="str">
        <f t="shared" si="52"/>
        <v/>
      </c>
      <c r="K927" s="147" t="str">
        <f>IF(E927="","",MAX($K$5:K926)+0.001)</f>
        <v/>
      </c>
    </row>
    <row r="928" spans="2:11" ht="45">
      <c r="B928" s="50" t="str">
        <f t="shared" si="53"/>
        <v/>
      </c>
      <c r="C928" s="55"/>
      <c r="D928" s="87" t="s">
        <v>1217</v>
      </c>
      <c r="E928" s="55"/>
      <c r="F928" s="90"/>
      <c r="G928" s="90"/>
      <c r="H928" s="90" t="str">
        <f t="shared" si="52"/>
        <v/>
      </c>
      <c r="K928" s="147" t="str">
        <f>IF(E928="","",MAX($K$5:K927)+0.001)</f>
        <v/>
      </c>
    </row>
    <row r="929" spans="2:11" ht="30">
      <c r="B929" s="50" t="str">
        <f t="shared" si="53"/>
        <v>B18.125</v>
      </c>
      <c r="C929" s="55"/>
      <c r="D929" s="66" t="s">
        <v>1182</v>
      </c>
      <c r="E929" s="55" t="s">
        <v>200</v>
      </c>
      <c r="F929" s="90">
        <v>12</v>
      </c>
      <c r="G929" s="171"/>
      <c r="H929" s="90" t="str">
        <f t="shared" si="52"/>
        <v/>
      </c>
      <c r="I929" s="112"/>
      <c r="K929" s="147">
        <f>IF(E929="","",MAX($K$5:K928)+0.001)</f>
        <v>18.125000000000153</v>
      </c>
    </row>
    <row r="930" spans="2:11" ht="15">
      <c r="B930" s="50" t="str">
        <f t="shared" si="53"/>
        <v/>
      </c>
      <c r="C930" s="55"/>
      <c r="D930" s="66"/>
      <c r="E930" s="55"/>
      <c r="F930" s="90"/>
      <c r="G930" s="90"/>
      <c r="H930" s="90" t="str">
        <f t="shared" si="52"/>
        <v/>
      </c>
      <c r="K930" s="147" t="str">
        <f>IF(E930="","",MAX($K$5:K929)+0.001)</f>
        <v/>
      </c>
    </row>
    <row r="931" spans="2:11" ht="25" customHeight="1">
      <c r="B931" s="50" t="str">
        <f t="shared" si="53"/>
        <v/>
      </c>
      <c r="C931" s="101" t="s">
        <v>253</v>
      </c>
      <c r="D931" s="136" t="s">
        <v>254</v>
      </c>
      <c r="E931" s="55"/>
      <c r="F931" s="90"/>
      <c r="G931" s="90"/>
      <c r="H931" s="90" t="str">
        <f t="shared" si="52"/>
        <v/>
      </c>
      <c r="K931" s="147" t="str">
        <f>IF(E931="","",MAX($K$5:K930)+0.001)</f>
        <v/>
      </c>
    </row>
    <row r="932" spans="2:11" ht="30">
      <c r="B932" s="50" t="str">
        <f t="shared" si="53"/>
        <v/>
      </c>
      <c r="C932" s="55"/>
      <c r="D932" s="136" t="s">
        <v>616</v>
      </c>
      <c r="E932" s="55"/>
      <c r="F932" s="90"/>
      <c r="G932" s="90"/>
      <c r="H932" s="90" t="str">
        <f t="shared" si="52"/>
        <v/>
      </c>
      <c r="K932" s="147" t="str">
        <f>IF(E932="","",MAX($K$5:K931)+0.001)</f>
        <v/>
      </c>
    </row>
    <row r="933" spans="2:11" ht="45">
      <c r="B933" s="50" t="str">
        <f t="shared" si="53"/>
        <v>B18.126</v>
      </c>
      <c r="C933" s="55"/>
      <c r="D933" s="137" t="s">
        <v>1186</v>
      </c>
      <c r="E933" s="55" t="s">
        <v>187</v>
      </c>
      <c r="F933" s="90">
        <v>8.5</v>
      </c>
      <c r="G933" s="171"/>
      <c r="H933" s="90" t="str">
        <f t="shared" si="52"/>
        <v/>
      </c>
      <c r="I933" s="112"/>
      <c r="K933" s="147">
        <f>IF(E933="","",MAX($K$5:K932)+0.001)</f>
        <v>18.126000000000154</v>
      </c>
    </row>
    <row r="934" spans="2:11" ht="25" customHeight="1">
      <c r="B934" s="50"/>
      <c r="C934" s="55"/>
      <c r="D934" s="137"/>
      <c r="E934" s="55"/>
      <c r="F934" s="90"/>
      <c r="G934" s="90"/>
      <c r="H934" s="90" t="str">
        <f t="shared" si="52"/>
        <v/>
      </c>
      <c r="I934" s="112"/>
      <c r="K934" s="147"/>
    </row>
    <row r="935" spans="2:11" ht="25" customHeight="1">
      <c r="B935" s="50"/>
      <c r="C935" s="55"/>
      <c r="D935" s="137"/>
      <c r="E935" s="55"/>
      <c r="F935" s="90"/>
      <c r="G935" s="90"/>
      <c r="H935" s="90" t="str">
        <f t="shared" si="52"/>
        <v/>
      </c>
      <c r="I935" s="112"/>
      <c r="K935" s="147"/>
    </row>
    <row r="936" spans="2:11" ht="25" customHeight="1">
      <c r="B936" s="50"/>
      <c r="C936" s="55"/>
      <c r="D936" s="137"/>
      <c r="E936" s="55"/>
      <c r="F936" s="90"/>
      <c r="G936" s="90"/>
      <c r="H936" s="90" t="str">
        <f t="shared" si="52"/>
        <v/>
      </c>
      <c r="I936" s="112"/>
      <c r="K936" s="147"/>
    </row>
    <row r="937" spans="2:11" ht="25" customHeight="1">
      <c r="B937" s="50"/>
      <c r="C937" s="55"/>
      <c r="D937" s="137"/>
      <c r="E937" s="55"/>
      <c r="F937" s="90"/>
      <c r="G937" s="90"/>
      <c r="H937" s="90"/>
      <c r="I937" s="112"/>
      <c r="K937" s="147"/>
    </row>
    <row r="938" spans="2:11" ht="25" customHeight="1">
      <c r="B938" s="50"/>
      <c r="C938" s="55"/>
      <c r="D938" s="137"/>
      <c r="E938" s="55"/>
      <c r="F938" s="90"/>
      <c r="G938" s="90"/>
      <c r="H938" s="90"/>
      <c r="I938" s="112"/>
      <c r="K938" s="147"/>
    </row>
    <row r="939" spans="2:11" ht="25" customHeight="1">
      <c r="B939" s="50"/>
      <c r="C939" s="55"/>
      <c r="D939" s="137"/>
      <c r="E939" s="55"/>
      <c r="F939" s="90"/>
      <c r="G939" s="90"/>
      <c r="H939" s="90"/>
      <c r="I939" s="112"/>
      <c r="K939" s="147"/>
    </row>
    <row r="940" spans="2:11" ht="25" customHeight="1">
      <c r="B940" s="50"/>
      <c r="C940" s="55"/>
      <c r="D940" s="137"/>
      <c r="E940" s="55"/>
      <c r="F940" s="90"/>
      <c r="G940" s="90"/>
      <c r="H940" s="90"/>
      <c r="I940" s="112"/>
      <c r="K940" s="147"/>
    </row>
    <row r="941" spans="2:11" ht="25" customHeight="1">
      <c r="B941" s="50"/>
      <c r="C941" s="55"/>
      <c r="D941" s="137"/>
      <c r="E941" s="55"/>
      <c r="F941" s="90"/>
      <c r="G941" s="90"/>
      <c r="H941" s="90"/>
      <c r="I941" s="112"/>
      <c r="K941" s="147"/>
    </row>
    <row r="942" spans="2:11" ht="25" customHeight="1">
      <c r="B942" s="50"/>
      <c r="C942" s="55"/>
      <c r="D942" s="137"/>
      <c r="E942" s="55"/>
      <c r="F942" s="90"/>
      <c r="G942" s="90"/>
      <c r="H942" s="90"/>
      <c r="I942" s="112"/>
      <c r="K942" s="147"/>
    </row>
    <row r="943" spans="2:11" ht="25" customHeight="1">
      <c r="B943" s="50"/>
      <c r="C943" s="55"/>
      <c r="D943" s="137"/>
      <c r="E943" s="55"/>
      <c r="F943" s="90"/>
      <c r="G943" s="90"/>
      <c r="H943" s="90"/>
      <c r="I943" s="112"/>
      <c r="K943" s="147"/>
    </row>
    <row r="944" spans="2:11" ht="25" customHeight="1">
      <c r="B944" s="50"/>
      <c r="C944" s="55"/>
      <c r="D944" s="137"/>
      <c r="E944" s="55"/>
      <c r="F944" s="90"/>
      <c r="G944" s="90"/>
      <c r="H944" s="90"/>
      <c r="I944" s="112"/>
      <c r="K944" s="147"/>
    </row>
    <row r="945" spans="2:11" ht="25" customHeight="1">
      <c r="B945" s="50"/>
      <c r="C945" s="55"/>
      <c r="D945" s="137"/>
      <c r="E945" s="55"/>
      <c r="F945" s="90"/>
      <c r="G945" s="90"/>
      <c r="H945" s="90"/>
      <c r="I945" s="112"/>
      <c r="K945" s="147"/>
    </row>
    <row r="946" spans="2:11" ht="25" customHeight="1">
      <c r="B946" s="50"/>
      <c r="C946" s="55"/>
      <c r="D946" s="137"/>
      <c r="E946" s="55"/>
      <c r="F946" s="90"/>
      <c r="G946" s="90"/>
      <c r="H946" s="90"/>
      <c r="I946" s="112"/>
      <c r="K946" s="147"/>
    </row>
    <row r="947" spans="2:11" ht="25" customHeight="1">
      <c r="B947" s="50"/>
      <c r="C947" s="55"/>
      <c r="D947" s="137"/>
      <c r="E947" s="55"/>
      <c r="F947" s="90"/>
      <c r="G947" s="90"/>
      <c r="H947" s="90"/>
      <c r="I947" s="112"/>
      <c r="K947" s="147"/>
    </row>
    <row r="948" spans="2:11" ht="25" customHeight="1">
      <c r="B948" s="50"/>
      <c r="C948" s="55"/>
      <c r="D948" s="137"/>
      <c r="E948" s="55"/>
      <c r="F948" s="90"/>
      <c r="G948" s="90"/>
      <c r="H948" s="90"/>
      <c r="I948" s="112"/>
      <c r="K948" s="147"/>
    </row>
    <row r="949" spans="2:11" ht="25" customHeight="1">
      <c r="B949" s="50"/>
      <c r="C949" s="55"/>
      <c r="D949" s="137"/>
      <c r="E949" s="55"/>
      <c r="F949" s="90"/>
      <c r="G949" s="90"/>
      <c r="H949" s="90"/>
      <c r="I949" s="112"/>
      <c r="K949" s="147"/>
    </row>
    <row r="950" spans="2:11" ht="25" customHeight="1">
      <c r="B950" s="50"/>
      <c r="C950" s="55"/>
      <c r="D950" s="137"/>
      <c r="E950" s="55"/>
      <c r="F950" s="90"/>
      <c r="G950" s="90"/>
      <c r="H950" s="90" t="str">
        <f t="shared" si="52"/>
        <v/>
      </c>
      <c r="I950" s="112"/>
      <c r="K950" s="147"/>
    </row>
    <row r="951" spans="2:11" ht="25" customHeight="1">
      <c r="B951" s="50"/>
      <c r="C951" s="55"/>
      <c r="D951" s="137"/>
      <c r="E951" s="55"/>
      <c r="F951" s="90"/>
      <c r="G951" s="90"/>
      <c r="H951" s="90" t="str">
        <f t="shared" si="52"/>
        <v/>
      </c>
      <c r="I951" s="112"/>
      <c r="K951" s="147"/>
    </row>
    <row r="952" spans="2:11" ht="25" customHeight="1">
      <c r="B952" s="50"/>
      <c r="C952" s="55"/>
      <c r="D952" s="137"/>
      <c r="E952" s="55"/>
      <c r="F952" s="90"/>
      <c r="G952" s="90"/>
      <c r="H952" s="90" t="str">
        <f t="shared" si="52"/>
        <v/>
      </c>
      <c r="I952" s="112"/>
      <c r="K952" s="147"/>
    </row>
    <row r="953" spans="2:11" ht="25" customHeight="1">
      <c r="B953" s="50"/>
      <c r="C953" s="55"/>
      <c r="D953" s="137"/>
      <c r="E953" s="55"/>
      <c r="F953" s="90"/>
      <c r="G953" s="90"/>
      <c r="H953" s="90" t="str">
        <f t="shared" si="52"/>
        <v/>
      </c>
      <c r="I953" s="112"/>
      <c r="K953" s="147"/>
    </row>
    <row r="954" spans="2:11" ht="25" customHeight="1">
      <c r="B954" s="50"/>
      <c r="C954" s="55"/>
      <c r="D954" s="137"/>
      <c r="E954" s="55"/>
      <c r="F954" s="90"/>
      <c r="G954" s="90"/>
      <c r="H954" s="90" t="str">
        <f t="shared" si="52"/>
        <v/>
      </c>
      <c r="I954" s="112"/>
      <c r="K954" s="147"/>
    </row>
    <row r="955" spans="2:11" ht="25" customHeight="1">
      <c r="B955" s="50"/>
      <c r="C955" s="55"/>
      <c r="D955" s="137"/>
      <c r="E955" s="55"/>
      <c r="F955" s="90"/>
      <c r="G955" s="90"/>
      <c r="H955" s="90" t="str">
        <f t="shared" si="52"/>
        <v/>
      </c>
      <c r="I955" s="112"/>
      <c r="K955" s="147"/>
    </row>
    <row r="956" spans="2:11" ht="25" customHeight="1">
      <c r="B956" s="50"/>
      <c r="C956" s="55"/>
      <c r="D956" s="137"/>
      <c r="E956" s="55"/>
      <c r="F956" s="90"/>
      <c r="G956" s="90"/>
      <c r="H956" s="90" t="str">
        <f t="shared" si="52"/>
        <v/>
      </c>
      <c r="I956" s="112"/>
      <c r="K956" s="147"/>
    </row>
    <row r="957" spans="2:11" ht="25" customHeight="1">
      <c r="B957" s="50"/>
      <c r="C957" s="55"/>
      <c r="D957" s="137"/>
      <c r="E957" s="55"/>
      <c r="F957" s="90"/>
      <c r="G957" s="90"/>
      <c r="H957" s="90" t="str">
        <f t="shared" si="52"/>
        <v/>
      </c>
      <c r="I957" s="112"/>
      <c r="K957" s="147"/>
    </row>
    <row r="958" spans="2:11" ht="25" customHeight="1">
      <c r="B958" s="368" t="s">
        <v>337</v>
      </c>
      <c r="C958" s="369"/>
      <c r="D958" s="368"/>
      <c r="E958" s="368"/>
      <c r="F958" s="368"/>
      <c r="G958" s="368"/>
      <c r="H958" s="95">
        <f>SUM(H920:H957)</f>
        <v>0</v>
      </c>
      <c r="I958" s="115"/>
    </row>
  </sheetData>
  <mergeCells count="50">
    <mergeCell ref="B116:G116"/>
    <mergeCell ref="B1:H1"/>
    <mergeCell ref="B40:G40"/>
    <mergeCell ref="B42:G42"/>
    <mergeCell ref="B78:G78"/>
    <mergeCell ref="B80:G80"/>
    <mergeCell ref="B344:G344"/>
    <mergeCell ref="B118:G118"/>
    <mergeCell ref="B154:G154"/>
    <mergeCell ref="B156:G156"/>
    <mergeCell ref="B193:G193"/>
    <mergeCell ref="B195:G195"/>
    <mergeCell ref="B231:G231"/>
    <mergeCell ref="B233:G233"/>
    <mergeCell ref="B268:G268"/>
    <mergeCell ref="B270:G270"/>
    <mergeCell ref="B307:G307"/>
    <mergeCell ref="B309:G309"/>
    <mergeCell ref="B573:G573"/>
    <mergeCell ref="B346:G346"/>
    <mergeCell ref="B382:G382"/>
    <mergeCell ref="B384:G384"/>
    <mergeCell ref="B419:G419"/>
    <mergeCell ref="B421:G421"/>
    <mergeCell ref="B458:G458"/>
    <mergeCell ref="B460:G460"/>
    <mergeCell ref="B496:G496"/>
    <mergeCell ref="B498:G498"/>
    <mergeCell ref="B534:G534"/>
    <mergeCell ref="B536:G536"/>
    <mergeCell ref="B802:G802"/>
    <mergeCell ref="B575:G575"/>
    <mergeCell ref="B611:G611"/>
    <mergeCell ref="B613:G613"/>
    <mergeCell ref="B650:G650"/>
    <mergeCell ref="B652:G652"/>
    <mergeCell ref="B688:G688"/>
    <mergeCell ref="B690:G690"/>
    <mergeCell ref="B727:G727"/>
    <mergeCell ref="B729:G729"/>
    <mergeCell ref="B764:G764"/>
    <mergeCell ref="B766:G766"/>
    <mergeCell ref="B920:G920"/>
    <mergeCell ref="B958:G958"/>
    <mergeCell ref="B804:G804"/>
    <mergeCell ref="B840:G840"/>
    <mergeCell ref="B842:G842"/>
    <mergeCell ref="B878:G878"/>
    <mergeCell ref="B880:G880"/>
    <mergeCell ref="B918:G918"/>
  </mergeCells>
  <conditionalFormatting sqref="G1:H1048576">
    <cfRule type="containsText" dxfId="32" priority="1" operator="containsText" text="RATE">
      <formula>NOT(ISERROR(SEARCH("RATE",G1)))</formula>
    </cfRule>
    <cfRule type="containsText" dxfId="31" priority="2" stopIfTrue="1" operator="containsText" text="AMOUNT">
      <formula>NOT(ISERROR(SEARCH("AMOUNT",G1)))</formula>
    </cfRule>
    <cfRule type="containsText" dxfId="30"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24" manualBreakCount="24">
    <brk id="40" max="8" man="1"/>
    <brk id="78" max="8" man="1"/>
    <brk id="116" max="8" man="1"/>
    <brk id="154" max="8" man="1"/>
    <brk id="193" max="8" man="1"/>
    <brk id="231" max="8" man="1"/>
    <brk id="268" max="8" man="1"/>
    <brk id="307" max="8" man="1"/>
    <brk id="344" max="8" man="1"/>
    <brk id="382" max="8" man="1"/>
    <brk id="419" max="8" man="1"/>
    <brk id="458" max="8" man="1"/>
    <brk id="496" max="8" man="1"/>
    <brk id="534" max="8" man="1"/>
    <brk id="573" max="8" man="1"/>
    <brk id="611" max="8" man="1"/>
    <brk id="650" max="8" man="1"/>
    <brk id="688" max="8" man="1"/>
    <brk id="727" max="8" man="1"/>
    <brk id="764" max="8" man="1"/>
    <brk id="802" max="8" man="1"/>
    <brk id="840" max="8" man="1"/>
    <brk id="878" max="8" man="1"/>
    <brk id="918" max="8"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356A35-3085-4011-938E-B33E5A4591C4}">
  <sheetPr>
    <tabColor theme="5"/>
  </sheetPr>
  <dimension ref="B1:L262"/>
  <sheetViews>
    <sheetView view="pageBreakPreview" topLeftCell="B107" zoomScale="70" zoomScaleNormal="100" zoomScaleSheetLayoutView="70" zoomScalePageLayoutView="85" workbookViewId="0">
      <selection activeCell="T28" sqref="T28"/>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7.5" style="55" hidden="1" customWidth="1"/>
    <col min="12" max="16384" width="8.83203125" style="48"/>
  </cols>
  <sheetData>
    <row r="1" spans="2:11" s="44" customFormat="1" ht="25" customHeight="1">
      <c r="B1" s="379" t="s">
        <v>1963</v>
      </c>
      <c r="C1" s="380"/>
      <c r="D1" s="380"/>
      <c r="E1" s="380"/>
      <c r="F1" s="380"/>
      <c r="G1" s="380"/>
      <c r="H1" s="381"/>
      <c r="I1" s="76"/>
      <c r="K1" s="101"/>
    </row>
    <row r="2" spans="2:11" ht="25" customHeight="1">
      <c r="B2" s="45" t="s">
        <v>226</v>
      </c>
      <c r="C2" s="45" t="s">
        <v>2</v>
      </c>
      <c r="D2" s="45" t="s">
        <v>3</v>
      </c>
      <c r="E2" s="46" t="s">
        <v>4</v>
      </c>
      <c r="F2" s="47" t="s">
        <v>5</v>
      </c>
      <c r="G2" s="47" t="s">
        <v>6</v>
      </c>
      <c r="H2" s="47" t="s">
        <v>7</v>
      </c>
      <c r="I2" s="49"/>
      <c r="K2" s="101"/>
    </row>
    <row r="3" spans="2:11" ht="25" customHeight="1">
      <c r="B3" s="108" t="s">
        <v>689</v>
      </c>
      <c r="C3" s="98" t="s">
        <v>1219</v>
      </c>
      <c r="D3" s="87" t="s">
        <v>1220</v>
      </c>
      <c r="E3" s="55"/>
      <c r="F3" s="90"/>
      <c r="G3" s="90"/>
      <c r="H3" s="90" t="str">
        <f t="shared" ref="H3:H43" si="0">IF($F3="-","Rate Only",IF($G3="","",ROUNDUP($F3*$G3,2)))</f>
        <v/>
      </c>
      <c r="K3" s="101"/>
    </row>
    <row r="4" spans="2:11" ht="25" customHeight="1">
      <c r="B4" s="55"/>
      <c r="C4" s="55">
        <v>5.0010000000000003</v>
      </c>
      <c r="D4" s="113" t="s">
        <v>1221</v>
      </c>
      <c r="E4" s="55"/>
      <c r="F4" s="90"/>
      <c r="G4" s="90"/>
      <c r="H4" s="90" t="str">
        <f t="shared" si="0"/>
        <v/>
      </c>
    </row>
    <row r="5" spans="2:11" ht="25" customHeight="1">
      <c r="B5" s="50" t="str">
        <f>IF(K5="","","B"&amp;TEXT(ROUND(K5,3),"0.000"))</f>
        <v>B19.001</v>
      </c>
      <c r="C5" s="55"/>
      <c r="D5" s="66" t="s">
        <v>1222</v>
      </c>
      <c r="E5" s="55" t="s">
        <v>187</v>
      </c>
      <c r="F5" s="90">
        <v>1080</v>
      </c>
      <c r="G5" s="171"/>
      <c r="H5" s="90" t="str">
        <f t="shared" si="0"/>
        <v/>
      </c>
      <c r="I5" s="112"/>
      <c r="K5" s="147">
        <f>IF(E5="","",MAX($K$3:K4)+19.001)</f>
        <v>19.001000000000001</v>
      </c>
    </row>
    <row r="6" spans="2:11" ht="25" customHeight="1">
      <c r="B6" s="50" t="str">
        <f t="shared" ref="B6:B33" si="1">IF(K6="","","B"&amp;TEXT(ROUND(K6,3),"0.000"))</f>
        <v/>
      </c>
      <c r="C6" s="55"/>
      <c r="D6" s="113"/>
      <c r="E6" s="55"/>
      <c r="F6" s="90"/>
      <c r="G6" s="90"/>
      <c r="H6" s="90" t="str">
        <f t="shared" si="0"/>
        <v/>
      </c>
      <c r="I6" s="148"/>
      <c r="K6" s="147" t="str">
        <f>IF(E6="","",MAX($K$3:K5)+0.001)</f>
        <v/>
      </c>
    </row>
    <row r="7" spans="2:11" ht="25" customHeight="1">
      <c r="B7" s="50" t="str">
        <f t="shared" si="1"/>
        <v/>
      </c>
      <c r="C7" s="55" t="s">
        <v>1223</v>
      </c>
      <c r="D7" s="87" t="s">
        <v>1224</v>
      </c>
      <c r="E7" s="55"/>
      <c r="F7" s="90"/>
      <c r="G7" s="90"/>
      <c r="H7" s="90" t="str">
        <f t="shared" si="0"/>
        <v/>
      </c>
      <c r="I7" s="148"/>
      <c r="K7" s="147" t="str">
        <f>IF(E7="","",MAX($K$3:K6)+0.001)</f>
        <v/>
      </c>
    </row>
    <row r="8" spans="2:11" ht="25" customHeight="1">
      <c r="B8" s="50" t="str">
        <f t="shared" si="1"/>
        <v/>
      </c>
      <c r="C8" s="55"/>
      <c r="D8" s="66" t="s">
        <v>1225</v>
      </c>
      <c r="E8" s="55"/>
      <c r="F8" s="90"/>
      <c r="G8" s="90"/>
      <c r="H8" s="90" t="str">
        <f t="shared" si="0"/>
        <v/>
      </c>
      <c r="I8" s="148"/>
      <c r="K8" s="147" t="str">
        <f>IF(E8="","",MAX($K$3:K7)+0.001)</f>
        <v/>
      </c>
    </row>
    <row r="9" spans="2:11" ht="25" customHeight="1">
      <c r="B9" s="50" t="str">
        <f t="shared" si="1"/>
        <v>B19.002</v>
      </c>
      <c r="C9" s="55"/>
      <c r="D9" s="54" t="s">
        <v>1226</v>
      </c>
      <c r="E9" s="55" t="s">
        <v>164</v>
      </c>
      <c r="F9" s="90">
        <v>30</v>
      </c>
      <c r="G9" s="171"/>
      <c r="H9" s="90" t="str">
        <f t="shared" si="0"/>
        <v/>
      </c>
      <c r="I9" s="112"/>
      <c r="K9" s="147">
        <f>IF(E9="","",MAX($K$5:K8)+0.001)</f>
        <v>19.002000000000002</v>
      </c>
    </row>
    <row r="10" spans="2:11" ht="25" customHeight="1">
      <c r="B10" s="50" t="str">
        <f t="shared" si="1"/>
        <v>B19.003</v>
      </c>
      <c r="C10" s="55"/>
      <c r="D10" s="66" t="s">
        <v>1227</v>
      </c>
      <c r="E10" s="55" t="s">
        <v>164</v>
      </c>
      <c r="F10" s="90">
        <v>510</v>
      </c>
      <c r="G10" s="171"/>
      <c r="H10" s="90" t="str">
        <f t="shared" si="0"/>
        <v/>
      </c>
      <c r="I10" s="112"/>
      <c r="K10" s="147">
        <f>IF(E10="","",MAX($K$5:K9)+0.001)</f>
        <v>19.003000000000004</v>
      </c>
    </row>
    <row r="11" spans="2:11" ht="25" customHeight="1">
      <c r="B11" s="50" t="str">
        <f t="shared" si="1"/>
        <v>B19.004</v>
      </c>
      <c r="C11" s="55"/>
      <c r="D11" s="66" t="s">
        <v>1228</v>
      </c>
      <c r="E11" s="55" t="s">
        <v>164</v>
      </c>
      <c r="F11" s="90">
        <v>270</v>
      </c>
      <c r="G11" s="171"/>
      <c r="H11" s="90" t="str">
        <f t="shared" si="0"/>
        <v/>
      </c>
      <c r="I11" s="112"/>
      <c r="K11" s="147">
        <f>IF(E11="","",MAX($K$5:K10)+0.001)</f>
        <v>19.004000000000005</v>
      </c>
    </row>
    <row r="12" spans="2:11" ht="25" customHeight="1">
      <c r="B12" s="50" t="str">
        <f t="shared" si="1"/>
        <v/>
      </c>
      <c r="C12" s="55"/>
      <c r="D12" s="113"/>
      <c r="E12" s="55"/>
      <c r="F12" s="90"/>
      <c r="G12" s="90"/>
      <c r="H12" s="90" t="str">
        <f t="shared" si="0"/>
        <v/>
      </c>
      <c r="I12" s="148"/>
      <c r="K12" s="147" t="str">
        <f>IF(E12="","",MAX($K$5:K11)+0.001)</f>
        <v/>
      </c>
    </row>
    <row r="13" spans="2:11" ht="30">
      <c r="B13" s="50" t="str">
        <f t="shared" si="1"/>
        <v>B19.005</v>
      </c>
      <c r="C13" s="55" t="s">
        <v>1229</v>
      </c>
      <c r="D13" s="87" t="s">
        <v>1230</v>
      </c>
      <c r="E13" s="55" t="s">
        <v>164</v>
      </c>
      <c r="F13" s="90">
        <v>30</v>
      </c>
      <c r="G13" s="171"/>
      <c r="H13" s="90" t="str">
        <f t="shared" si="0"/>
        <v/>
      </c>
      <c r="I13" s="112"/>
      <c r="K13" s="147">
        <f>IF(E13="","",MAX($K$5:K12)+0.001)</f>
        <v>19.005000000000006</v>
      </c>
    </row>
    <row r="14" spans="2:11" ht="25" customHeight="1">
      <c r="B14" s="50" t="str">
        <f t="shared" si="1"/>
        <v/>
      </c>
      <c r="C14" s="55"/>
      <c r="D14" s="113"/>
      <c r="E14" s="55"/>
      <c r="F14" s="90"/>
      <c r="G14" s="90"/>
      <c r="H14" s="90" t="str">
        <f t="shared" si="0"/>
        <v/>
      </c>
      <c r="I14" s="148"/>
      <c r="K14" s="147" t="str">
        <f>IF(E14="","",MAX($K$5:K13)+0.001)</f>
        <v/>
      </c>
    </row>
    <row r="15" spans="2:11" ht="25" customHeight="1">
      <c r="B15" s="50" t="str">
        <f t="shared" si="1"/>
        <v>B19.006</v>
      </c>
      <c r="C15" s="98" t="s">
        <v>1111</v>
      </c>
      <c r="D15" s="97" t="s">
        <v>1112</v>
      </c>
      <c r="E15" s="55" t="s">
        <v>187</v>
      </c>
      <c r="F15" s="90">
        <v>2155</v>
      </c>
      <c r="G15" s="171"/>
      <c r="H15" s="90" t="str">
        <f t="shared" si="0"/>
        <v/>
      </c>
      <c r="I15" s="112"/>
      <c r="K15" s="147">
        <f>IF(E15="","",MAX($K$5:K14)+0.001)</f>
        <v>19.006000000000007</v>
      </c>
    </row>
    <row r="16" spans="2:11" ht="25" customHeight="1">
      <c r="B16" s="50" t="str">
        <f t="shared" si="1"/>
        <v/>
      </c>
      <c r="C16" s="98"/>
      <c r="D16" s="97"/>
      <c r="E16" s="55"/>
      <c r="F16" s="90"/>
      <c r="G16" s="90"/>
      <c r="H16" s="90" t="str">
        <f t="shared" si="0"/>
        <v/>
      </c>
      <c r="I16" s="148"/>
      <c r="K16" s="147" t="str">
        <f>IF(E16="","",MAX($K$5:K15)+0.001)</f>
        <v/>
      </c>
    </row>
    <row r="17" spans="2:11" ht="25" customHeight="1">
      <c r="B17" s="50" t="str">
        <f t="shared" si="1"/>
        <v/>
      </c>
      <c r="C17" s="101" t="s">
        <v>1231</v>
      </c>
      <c r="D17" s="113" t="s">
        <v>1232</v>
      </c>
      <c r="E17" s="55"/>
      <c r="F17" s="90"/>
      <c r="G17" s="90"/>
      <c r="H17" s="90" t="str">
        <f t="shared" si="0"/>
        <v/>
      </c>
      <c r="I17" s="148"/>
      <c r="K17" s="147" t="str">
        <f>IF(E17="","",MAX($K$5:K16)+0.001)</f>
        <v/>
      </c>
    </row>
    <row r="18" spans="2:11" ht="25" customHeight="1">
      <c r="B18" s="50" t="str">
        <f t="shared" si="1"/>
        <v>B19.007</v>
      </c>
      <c r="C18" s="55"/>
      <c r="D18" s="66" t="s">
        <v>1233</v>
      </c>
      <c r="E18" s="55" t="s">
        <v>164</v>
      </c>
      <c r="F18" s="90">
        <v>520</v>
      </c>
      <c r="G18" s="171"/>
      <c r="H18" s="90" t="str">
        <f t="shared" si="0"/>
        <v/>
      </c>
      <c r="I18" s="112"/>
      <c r="K18" s="147">
        <f>IF(E18="","",MAX($K$5:K17)+0.001)</f>
        <v>19.007000000000009</v>
      </c>
    </row>
    <row r="19" spans="2:11" ht="25" customHeight="1">
      <c r="B19" s="50" t="str">
        <f t="shared" si="1"/>
        <v/>
      </c>
      <c r="C19" s="55"/>
      <c r="D19" s="113"/>
      <c r="E19" s="55"/>
      <c r="F19" s="90"/>
      <c r="G19" s="90"/>
      <c r="H19" s="90" t="str">
        <f t="shared" si="0"/>
        <v/>
      </c>
      <c r="I19" s="148"/>
      <c r="K19" s="147" t="str">
        <f>IF(E19="","",MAX($K$5:K18)+0.001)</f>
        <v/>
      </c>
    </row>
    <row r="20" spans="2:11" ht="25" customHeight="1">
      <c r="B20" s="50" t="str">
        <f t="shared" si="1"/>
        <v/>
      </c>
      <c r="C20" s="98"/>
      <c r="D20" s="113" t="s">
        <v>1234</v>
      </c>
      <c r="E20" s="55"/>
      <c r="F20" s="90"/>
      <c r="G20" s="90"/>
      <c r="H20" s="90" t="str">
        <f t="shared" si="0"/>
        <v/>
      </c>
      <c r="I20" s="148"/>
      <c r="K20" s="147" t="str">
        <f>IF(E20="","",MAX($K$5:K19)+0.001)</f>
        <v/>
      </c>
    </row>
    <row r="21" spans="2:11" ht="25" customHeight="1">
      <c r="B21" s="50" t="str">
        <f t="shared" si="1"/>
        <v/>
      </c>
      <c r="C21" s="55"/>
      <c r="D21" s="87"/>
      <c r="E21" s="55"/>
      <c r="F21" s="90"/>
      <c r="G21" s="90"/>
      <c r="H21" s="90" t="str">
        <f t="shared" si="0"/>
        <v/>
      </c>
      <c r="I21" s="148"/>
      <c r="K21" s="147" t="str">
        <f>IF(E21="","",MAX($K$5:K20)+0.001)</f>
        <v/>
      </c>
    </row>
    <row r="22" spans="2:11" ht="30">
      <c r="B22" s="50" t="str">
        <f t="shared" si="1"/>
        <v/>
      </c>
      <c r="C22" s="98" t="s">
        <v>1235</v>
      </c>
      <c r="D22" s="113" t="s">
        <v>1236</v>
      </c>
      <c r="E22" s="55"/>
      <c r="F22" s="90"/>
      <c r="G22" s="90"/>
      <c r="H22" s="90" t="str">
        <f t="shared" si="0"/>
        <v/>
      </c>
      <c r="I22" s="148"/>
      <c r="K22" s="147" t="str">
        <f>IF(E22="","",MAX($K$5:K21)+0.001)</f>
        <v/>
      </c>
    </row>
    <row r="23" spans="2:11" ht="25" customHeight="1">
      <c r="B23" s="50" t="str">
        <f t="shared" si="1"/>
        <v/>
      </c>
      <c r="C23" s="55" t="s">
        <v>15</v>
      </c>
      <c r="D23" s="113" t="s">
        <v>1237</v>
      </c>
      <c r="E23" s="55"/>
      <c r="F23" s="90"/>
      <c r="G23" s="90"/>
      <c r="H23" s="90" t="str">
        <f t="shared" si="0"/>
        <v/>
      </c>
      <c r="I23" s="148"/>
      <c r="K23" s="147" t="str">
        <f>IF(E23="","",MAX($K$5:K22)+0.001)</f>
        <v/>
      </c>
    </row>
    <row r="24" spans="2:11" ht="30">
      <c r="B24" s="50" t="str">
        <f t="shared" si="1"/>
        <v/>
      </c>
      <c r="C24" s="55" t="s">
        <v>637</v>
      </c>
      <c r="D24" s="87" t="s">
        <v>1238</v>
      </c>
      <c r="E24" s="55"/>
      <c r="F24" s="90"/>
      <c r="G24" s="90"/>
      <c r="H24" s="90" t="str">
        <f t="shared" si="0"/>
        <v/>
      </c>
      <c r="I24" s="148"/>
      <c r="K24" s="147" t="str">
        <f>IF(E24="","",MAX($K$5:K23)+0.001)</f>
        <v/>
      </c>
    </row>
    <row r="25" spans="2:11" ht="30">
      <c r="B25" s="50" t="str">
        <f t="shared" si="1"/>
        <v>B19.008</v>
      </c>
      <c r="C25" s="55"/>
      <c r="D25" s="66" t="s">
        <v>1239</v>
      </c>
      <c r="E25" s="55" t="s">
        <v>164</v>
      </c>
      <c r="F25" s="90">
        <v>5550</v>
      </c>
      <c r="G25" s="171"/>
      <c r="H25" s="90" t="str">
        <f t="shared" si="0"/>
        <v/>
      </c>
      <c r="I25" s="112"/>
      <c r="K25" s="147">
        <f>IF(E25="","",MAX($K$5:K24)+0.001)</f>
        <v>19.00800000000001</v>
      </c>
    </row>
    <row r="26" spans="2:11" ht="25" customHeight="1">
      <c r="B26" s="50" t="str">
        <f t="shared" si="1"/>
        <v>B19.009</v>
      </c>
      <c r="C26" s="55"/>
      <c r="D26" s="66" t="s">
        <v>1240</v>
      </c>
      <c r="E26" s="55" t="s">
        <v>164</v>
      </c>
      <c r="F26" s="90">
        <v>2380</v>
      </c>
      <c r="G26" s="171"/>
      <c r="H26" s="90" t="str">
        <f t="shared" si="0"/>
        <v/>
      </c>
      <c r="I26" s="112"/>
      <c r="K26" s="147">
        <f>IF(E26="","",MAX($K$5:K25)+0.001)</f>
        <v>19.009000000000011</v>
      </c>
    </row>
    <row r="27" spans="2:11" ht="25" customHeight="1">
      <c r="B27" s="50" t="str">
        <f t="shared" si="1"/>
        <v/>
      </c>
      <c r="C27" s="55"/>
      <c r="D27" s="66"/>
      <c r="E27" s="55"/>
      <c r="F27" s="90"/>
      <c r="G27" s="90"/>
      <c r="H27" s="90" t="str">
        <f t="shared" si="0"/>
        <v/>
      </c>
      <c r="I27" s="148"/>
      <c r="K27" s="147" t="str">
        <f>IF(E27="","",MAX($K$5:K26)+0.001)</f>
        <v/>
      </c>
    </row>
    <row r="28" spans="2:11" ht="25" customHeight="1">
      <c r="B28" s="50" t="str">
        <f t="shared" si="1"/>
        <v/>
      </c>
      <c r="C28" s="55" t="s">
        <v>1241</v>
      </c>
      <c r="D28" s="87" t="s">
        <v>1242</v>
      </c>
      <c r="E28" s="55"/>
      <c r="F28" s="90"/>
      <c r="G28" s="90"/>
      <c r="H28" s="90" t="str">
        <f t="shared" si="0"/>
        <v/>
      </c>
      <c r="I28" s="148"/>
      <c r="K28" s="147" t="str">
        <f>IF(E28="","",MAX($K$5:K27)+0.001)</f>
        <v/>
      </c>
    </row>
    <row r="29" spans="2:11" ht="25" customHeight="1">
      <c r="B29" s="50" t="str">
        <f t="shared" si="1"/>
        <v>B19.010</v>
      </c>
      <c r="C29" s="55"/>
      <c r="D29" s="54" t="s">
        <v>1243</v>
      </c>
      <c r="E29" s="55" t="s">
        <v>164</v>
      </c>
      <c r="F29" s="90">
        <v>3170</v>
      </c>
      <c r="G29" s="171"/>
      <c r="H29" s="90" t="str">
        <f t="shared" si="0"/>
        <v/>
      </c>
      <c r="I29" s="112"/>
      <c r="K29" s="147">
        <f>IF(E29="","",MAX($K$5:K28)+0.001)</f>
        <v>19.010000000000012</v>
      </c>
    </row>
    <row r="30" spans="2:11" ht="25" customHeight="1">
      <c r="B30" s="50" t="str">
        <f t="shared" si="1"/>
        <v>B19.011</v>
      </c>
      <c r="C30" s="55"/>
      <c r="D30" s="54" t="s">
        <v>1244</v>
      </c>
      <c r="E30" s="55" t="s">
        <v>164</v>
      </c>
      <c r="F30" s="90">
        <v>2380</v>
      </c>
      <c r="G30" s="171"/>
      <c r="H30" s="90" t="str">
        <f t="shared" si="0"/>
        <v/>
      </c>
      <c r="I30" s="112"/>
      <c r="K30" s="147">
        <f>IF(E30="","",MAX($K$5:K29)+0.001)</f>
        <v>19.011000000000013</v>
      </c>
    </row>
    <row r="31" spans="2:11" ht="25" customHeight="1">
      <c r="B31" s="50" t="str">
        <f t="shared" si="1"/>
        <v/>
      </c>
      <c r="C31" s="55"/>
      <c r="D31" s="87"/>
      <c r="E31" s="55"/>
      <c r="F31" s="90"/>
      <c r="G31" s="90"/>
      <c r="H31" s="90" t="str">
        <f t="shared" si="0"/>
        <v/>
      </c>
      <c r="I31" s="148"/>
      <c r="K31" s="147" t="str">
        <f>IF(E31="","",MAX($K$5:K30)+0.001)</f>
        <v/>
      </c>
    </row>
    <row r="32" spans="2:11" ht="25" customHeight="1">
      <c r="B32" s="50" t="str">
        <f t="shared" si="1"/>
        <v>B19.012</v>
      </c>
      <c r="C32" s="98" t="s">
        <v>1245</v>
      </c>
      <c r="D32" s="87" t="s">
        <v>1246</v>
      </c>
      <c r="E32" s="55" t="s">
        <v>164</v>
      </c>
      <c r="F32" s="90">
        <v>3965</v>
      </c>
      <c r="G32" s="171"/>
      <c r="H32" s="90" t="str">
        <f t="shared" si="0"/>
        <v/>
      </c>
      <c r="I32" s="112"/>
      <c r="K32" s="147">
        <f>IF(E32="","",MAX($K$5:K31)+0.001)</f>
        <v>19.012000000000015</v>
      </c>
    </row>
    <row r="33" spans="2:11" ht="25" customHeight="1">
      <c r="B33" s="50" t="str">
        <f t="shared" si="1"/>
        <v/>
      </c>
      <c r="C33" s="55"/>
      <c r="D33" s="66"/>
      <c r="E33" s="55"/>
      <c r="F33" s="90"/>
      <c r="G33" s="90"/>
      <c r="H33" s="90" t="str">
        <f t="shared" si="0"/>
        <v/>
      </c>
      <c r="I33" s="148"/>
      <c r="K33" s="147" t="str">
        <f>IF(E33="","",MAX($K$5:K32)+0.001)</f>
        <v/>
      </c>
    </row>
    <row r="34" spans="2:11" s="72" customFormat="1" ht="30">
      <c r="B34" s="50" t="str">
        <f>IF(K34="","","B"&amp;TEXT(ROUND(K34,3),"0.000"))</f>
        <v>B19.013</v>
      </c>
      <c r="C34" s="98" t="s">
        <v>1247</v>
      </c>
      <c r="D34" s="87" t="s">
        <v>1248</v>
      </c>
      <c r="E34" s="55" t="s">
        <v>164</v>
      </c>
      <c r="F34" s="90">
        <v>2380</v>
      </c>
      <c r="G34" s="171"/>
      <c r="H34" s="90" t="str">
        <f t="shared" si="0"/>
        <v/>
      </c>
      <c r="I34" s="112"/>
      <c r="K34" s="147">
        <f>IF(E34="","",MAX($K$5:K32)+0.001)</f>
        <v>19.013000000000016</v>
      </c>
    </row>
    <row r="35" spans="2:11" s="72" customFormat="1" ht="25" customHeight="1">
      <c r="B35" s="50"/>
      <c r="C35" s="98"/>
      <c r="D35" s="87"/>
      <c r="E35" s="55"/>
      <c r="F35" s="90"/>
      <c r="G35" s="171"/>
      <c r="H35" s="90" t="str">
        <f t="shared" si="0"/>
        <v/>
      </c>
      <c r="I35" s="112"/>
      <c r="K35" s="147"/>
    </row>
    <row r="36" spans="2:11" s="72" customFormat="1" ht="25" customHeight="1">
      <c r="B36" s="50"/>
      <c r="C36" s="98"/>
      <c r="D36" s="87"/>
      <c r="E36" s="55"/>
      <c r="F36" s="90"/>
      <c r="G36" s="171"/>
      <c r="H36" s="90"/>
      <c r="I36" s="112"/>
      <c r="K36" s="147"/>
    </row>
    <row r="37" spans="2:11" s="72" customFormat="1" ht="25" customHeight="1">
      <c r="B37" s="50"/>
      <c r="C37" s="98"/>
      <c r="D37" s="87"/>
      <c r="E37" s="55"/>
      <c r="F37" s="90"/>
      <c r="G37" s="171"/>
      <c r="H37" s="90"/>
      <c r="I37" s="112"/>
      <c r="K37" s="147"/>
    </row>
    <row r="38" spans="2:11" s="72" customFormat="1" ht="25" customHeight="1">
      <c r="B38" s="50"/>
      <c r="C38" s="98"/>
      <c r="D38" s="87"/>
      <c r="E38" s="55"/>
      <c r="F38" s="90"/>
      <c r="G38" s="171"/>
      <c r="H38" s="90"/>
      <c r="I38" s="112"/>
      <c r="K38" s="147"/>
    </row>
    <row r="39" spans="2:11" s="72" customFormat="1" ht="25" customHeight="1">
      <c r="B39" s="50"/>
      <c r="C39" s="98"/>
      <c r="D39" s="87"/>
      <c r="E39" s="55"/>
      <c r="F39" s="90"/>
      <c r="G39" s="171"/>
      <c r="H39" s="90"/>
      <c r="I39" s="112"/>
      <c r="K39" s="147"/>
    </row>
    <row r="40" spans="2:11" s="72" customFormat="1" ht="25" customHeight="1">
      <c r="B40" s="50"/>
      <c r="C40" s="98"/>
      <c r="D40" s="87"/>
      <c r="E40" s="55"/>
      <c r="F40" s="90"/>
      <c r="G40" s="171"/>
      <c r="H40" s="90"/>
      <c r="I40" s="112"/>
      <c r="K40" s="147"/>
    </row>
    <row r="41" spans="2:11" s="72" customFormat="1" ht="25" customHeight="1">
      <c r="B41" s="50"/>
      <c r="C41" s="98"/>
      <c r="D41" s="87"/>
      <c r="E41" s="55"/>
      <c r="F41" s="90"/>
      <c r="G41" s="171"/>
      <c r="H41" s="90"/>
      <c r="I41" s="112"/>
      <c r="K41" s="147"/>
    </row>
    <row r="42" spans="2:11" s="72" customFormat="1" ht="25" customHeight="1">
      <c r="B42" s="50"/>
      <c r="C42" s="98"/>
      <c r="D42" s="87"/>
      <c r="E42" s="55"/>
      <c r="F42" s="90"/>
      <c r="G42" s="171"/>
      <c r="H42" s="90"/>
      <c r="I42" s="112"/>
      <c r="K42" s="147"/>
    </row>
    <row r="43" spans="2:11" s="72" customFormat="1" ht="25" customHeight="1">
      <c r="B43" s="50"/>
      <c r="C43" s="98"/>
      <c r="D43" s="87"/>
      <c r="E43" s="55"/>
      <c r="F43" s="90"/>
      <c r="G43" s="171"/>
      <c r="H43" s="90" t="str">
        <f t="shared" si="0"/>
        <v/>
      </c>
      <c r="I43" s="112"/>
      <c r="K43" s="147"/>
    </row>
    <row r="44" spans="2:11" s="72" customFormat="1" ht="25" customHeight="1">
      <c r="B44" s="368" t="s">
        <v>62</v>
      </c>
      <c r="C44" s="368"/>
      <c r="D44" s="368"/>
      <c r="E44" s="368"/>
      <c r="F44" s="368"/>
      <c r="G44" s="368"/>
      <c r="H44" s="95">
        <f>SUM(H3:H43)</f>
        <v>0</v>
      </c>
      <c r="I44" s="149"/>
      <c r="K44" s="147" t="str">
        <f>IF(E44="","",MAX($K$5:K43)+0.001)</f>
        <v/>
      </c>
    </row>
    <row r="45" spans="2:11" ht="25" customHeight="1">
      <c r="B45" s="45" t="s">
        <v>226</v>
      </c>
      <c r="C45" s="45" t="s">
        <v>2</v>
      </c>
      <c r="D45" s="45" t="s">
        <v>3</v>
      </c>
      <c r="E45" s="46" t="s">
        <v>4</v>
      </c>
      <c r="F45" s="95" t="s">
        <v>5</v>
      </c>
      <c r="G45" s="47" t="s">
        <v>6</v>
      </c>
      <c r="H45" s="47" t="s">
        <v>7</v>
      </c>
      <c r="I45" s="49"/>
      <c r="K45" s="147"/>
    </row>
    <row r="46" spans="2:11" s="72" customFormat="1" ht="25" customHeight="1">
      <c r="B46" s="368" t="s">
        <v>64</v>
      </c>
      <c r="C46" s="368"/>
      <c r="D46" s="368"/>
      <c r="E46" s="368"/>
      <c r="F46" s="368"/>
      <c r="G46" s="368"/>
      <c r="H46" s="47">
        <f>H44</f>
        <v>0</v>
      </c>
      <c r="I46" s="150"/>
      <c r="K46" s="147" t="str">
        <f>IF(E46="","",MAX($K$5:K45)+0.001)</f>
        <v/>
      </c>
    </row>
    <row r="47" spans="2:11" s="72" customFormat="1" ht="25" customHeight="1">
      <c r="B47" s="55"/>
      <c r="C47" s="98"/>
      <c r="D47" s="113"/>
      <c r="E47" s="55"/>
      <c r="F47" s="90"/>
      <c r="G47" s="90"/>
      <c r="H47" s="90" t="str">
        <f t="shared" ref="H47:H84" si="2">IF($F47="-","Rate Only",IF($G47="","",ROUNDUP($F47*$G47,2)))</f>
        <v/>
      </c>
      <c r="I47" s="148"/>
      <c r="K47" s="147" t="str">
        <f>IF(E47="","",MAX($K$5:K46)+0.001)</f>
        <v/>
      </c>
    </row>
    <row r="48" spans="2:11" s="72" customFormat="1" ht="30">
      <c r="B48" s="50" t="str">
        <f t="shared" ref="B48:B69" si="3">IF(K48="","","B"&amp;TEXT(ROUND(K48,3),"0.000"))</f>
        <v/>
      </c>
      <c r="C48" s="98" t="s">
        <v>1249</v>
      </c>
      <c r="D48" s="113" t="s">
        <v>1250</v>
      </c>
      <c r="E48" s="55"/>
      <c r="F48" s="90"/>
      <c r="G48" s="90"/>
      <c r="H48" s="90" t="str">
        <f t="shared" si="2"/>
        <v/>
      </c>
      <c r="I48" s="148"/>
      <c r="K48" s="147" t="str">
        <f>IF(E48="","",MAX($K$5:K47)+0.001)</f>
        <v/>
      </c>
    </row>
    <row r="49" spans="2:11" s="72" customFormat="1" ht="25" customHeight="1">
      <c r="B49" s="50" t="str">
        <f t="shared" si="3"/>
        <v/>
      </c>
      <c r="C49" s="55" t="s">
        <v>312</v>
      </c>
      <c r="D49" s="113" t="s">
        <v>1251</v>
      </c>
      <c r="E49" s="55"/>
      <c r="F49" s="90"/>
      <c r="G49" s="90"/>
      <c r="H49" s="90" t="str">
        <f t="shared" si="2"/>
        <v/>
      </c>
      <c r="I49" s="148"/>
      <c r="K49" s="147" t="str">
        <f>IF(E49="","",MAX($K$5:K48)+0.001)</f>
        <v/>
      </c>
    </row>
    <row r="50" spans="2:11" s="72" customFormat="1" ht="25" customHeight="1">
      <c r="B50" s="50" t="str">
        <f t="shared" si="3"/>
        <v/>
      </c>
      <c r="C50" s="55" t="s">
        <v>1252</v>
      </c>
      <c r="D50" s="87" t="s">
        <v>1253</v>
      </c>
      <c r="E50" s="55"/>
      <c r="F50" s="90"/>
      <c r="G50" s="90"/>
      <c r="H50" s="90" t="str">
        <f t="shared" si="2"/>
        <v/>
      </c>
      <c r="I50" s="148"/>
      <c r="K50" s="147" t="str">
        <f>IF(E50="","",MAX($K$5:K49)+0.001)</f>
        <v/>
      </c>
    </row>
    <row r="51" spans="2:11" s="72" customFormat="1" ht="25" customHeight="1">
      <c r="B51" s="50" t="str">
        <f t="shared" si="3"/>
        <v>B19.014</v>
      </c>
      <c r="C51" s="55"/>
      <c r="D51" s="66" t="s">
        <v>1254</v>
      </c>
      <c r="E51" s="55" t="s">
        <v>164</v>
      </c>
      <c r="F51" s="90">
        <v>3000</v>
      </c>
      <c r="G51" s="171"/>
      <c r="H51" s="90" t="str">
        <f t="shared" si="2"/>
        <v/>
      </c>
      <c r="I51" s="112"/>
      <c r="K51" s="147">
        <f>IF(E51="","",MAX($K$5:K50)+0.001)</f>
        <v>19.014000000000017</v>
      </c>
    </row>
    <row r="52" spans="2:11" s="72" customFormat="1" ht="25" customHeight="1">
      <c r="B52" s="50" t="str">
        <f t="shared" si="3"/>
        <v/>
      </c>
      <c r="C52" s="98"/>
      <c r="D52" s="87"/>
      <c r="E52" s="55"/>
      <c r="F52" s="90"/>
      <c r="G52" s="90"/>
      <c r="H52" s="90" t="str">
        <f t="shared" si="2"/>
        <v/>
      </c>
      <c r="I52" s="148"/>
      <c r="K52" s="147" t="str">
        <f>IF(E52="","",MAX($K$5:K51)+0.001)</f>
        <v/>
      </c>
    </row>
    <row r="53" spans="2:11" s="72" customFormat="1" ht="30">
      <c r="B53" s="50" t="str">
        <f t="shared" si="3"/>
        <v/>
      </c>
      <c r="C53" s="55" t="s">
        <v>1255</v>
      </c>
      <c r="D53" s="87" t="s">
        <v>1256</v>
      </c>
      <c r="E53" s="55"/>
      <c r="F53" s="90"/>
      <c r="G53" s="90"/>
      <c r="H53" s="90" t="str">
        <f t="shared" si="2"/>
        <v/>
      </c>
      <c r="I53" s="148"/>
      <c r="K53" s="147" t="str">
        <f>IF(E53="","",MAX($K$5:K52)+0.001)</f>
        <v/>
      </c>
    </row>
    <row r="54" spans="2:11" s="72" customFormat="1" ht="25" customHeight="1">
      <c r="B54" s="50" t="str">
        <f t="shared" si="3"/>
        <v>B19.015</v>
      </c>
      <c r="C54" s="55"/>
      <c r="D54" s="54" t="s">
        <v>1257</v>
      </c>
      <c r="E54" s="55" t="s">
        <v>164</v>
      </c>
      <c r="F54" s="90">
        <v>965</v>
      </c>
      <c r="G54" s="171"/>
      <c r="H54" s="90" t="str">
        <f t="shared" si="2"/>
        <v/>
      </c>
      <c r="I54" s="112"/>
      <c r="K54" s="147">
        <f>IF(E54="","",MAX($K$5:K53)+0.001)</f>
        <v>19.015000000000018</v>
      </c>
    </row>
    <row r="55" spans="2:11" s="72" customFormat="1" ht="25" customHeight="1">
      <c r="B55" s="50" t="str">
        <f t="shared" si="3"/>
        <v/>
      </c>
      <c r="C55" s="55"/>
      <c r="D55" s="113"/>
      <c r="E55" s="55"/>
      <c r="F55" s="90"/>
      <c r="G55" s="90"/>
      <c r="H55" s="90" t="str">
        <f t="shared" si="2"/>
        <v/>
      </c>
      <c r="I55" s="148"/>
      <c r="K55" s="147" t="str">
        <f>IF(E55="","",MAX($K$5:K54)+0.001)</f>
        <v/>
      </c>
    </row>
    <row r="56" spans="2:11" s="72" customFormat="1" ht="30">
      <c r="B56" s="50" t="str">
        <f t="shared" si="3"/>
        <v/>
      </c>
      <c r="C56" s="98" t="s">
        <v>1258</v>
      </c>
      <c r="D56" s="87" t="s">
        <v>1259</v>
      </c>
      <c r="E56" s="55"/>
      <c r="F56" s="90"/>
      <c r="G56" s="90"/>
      <c r="H56" s="90" t="str">
        <f t="shared" si="2"/>
        <v/>
      </c>
      <c r="I56" s="148"/>
      <c r="K56" s="147" t="str">
        <f>IF(E56="","",MAX($K$5:K55)+0.001)</f>
        <v/>
      </c>
    </row>
    <row r="57" spans="2:11" s="72" customFormat="1" ht="45">
      <c r="B57" s="50" t="str">
        <f t="shared" si="3"/>
        <v>B19.016</v>
      </c>
      <c r="C57" s="55"/>
      <c r="D57" s="66" t="s">
        <v>1260</v>
      </c>
      <c r="E57" s="55" t="s">
        <v>164</v>
      </c>
      <c r="F57" s="90">
        <v>200</v>
      </c>
      <c r="G57" s="171"/>
      <c r="H57" s="90" t="str">
        <f t="shared" si="2"/>
        <v/>
      </c>
      <c r="I57" s="112"/>
      <c r="K57" s="147">
        <f>IF(E57="","",MAX($K$5:K56)+0.001)</f>
        <v>19.01600000000002</v>
      </c>
    </row>
    <row r="58" spans="2:11" s="72" customFormat="1" ht="45">
      <c r="B58" s="50" t="str">
        <f t="shared" si="3"/>
        <v>B19.017</v>
      </c>
      <c r="C58" s="55"/>
      <c r="D58" s="66" t="s">
        <v>1261</v>
      </c>
      <c r="E58" s="55" t="s">
        <v>164</v>
      </c>
      <c r="F58" s="90">
        <v>3765</v>
      </c>
      <c r="G58" s="171"/>
      <c r="H58" s="90" t="str">
        <f t="shared" si="2"/>
        <v/>
      </c>
      <c r="I58" s="112"/>
      <c r="K58" s="147">
        <f>IF(E58="","",MAX($K$5:K57)+0.001)</f>
        <v>19.017000000000021</v>
      </c>
    </row>
    <row r="59" spans="2:11" s="72" customFormat="1" ht="25" customHeight="1">
      <c r="B59" s="50" t="str">
        <f t="shared" si="3"/>
        <v/>
      </c>
      <c r="C59" s="55"/>
      <c r="D59" s="87"/>
      <c r="E59" s="55"/>
      <c r="F59" s="90"/>
      <c r="G59" s="90"/>
      <c r="H59" s="90" t="str">
        <f t="shared" si="2"/>
        <v/>
      </c>
      <c r="I59" s="148"/>
      <c r="K59" s="147" t="str">
        <f>IF(E59="","",MAX($K$5:K58)+0.001)</f>
        <v/>
      </c>
    </row>
    <row r="60" spans="2:11" ht="30">
      <c r="B60" s="50" t="str">
        <f t="shared" si="3"/>
        <v>B19.018</v>
      </c>
      <c r="C60" s="98" t="s">
        <v>1262</v>
      </c>
      <c r="D60" s="87" t="s">
        <v>1263</v>
      </c>
      <c r="E60" s="55" t="s">
        <v>164</v>
      </c>
      <c r="F60" s="90">
        <v>500</v>
      </c>
      <c r="G60" s="171"/>
      <c r="H60" s="90" t="str">
        <f t="shared" si="2"/>
        <v/>
      </c>
      <c r="I60" s="112"/>
      <c r="K60" s="147">
        <f>IF(E60="","",MAX($K$5:K59)+0.001)</f>
        <v>19.018000000000022</v>
      </c>
    </row>
    <row r="61" spans="2:11" ht="25" customHeight="1">
      <c r="B61" s="50" t="str">
        <f t="shared" si="3"/>
        <v/>
      </c>
      <c r="C61" s="55"/>
      <c r="D61" s="54"/>
      <c r="E61" s="55"/>
      <c r="F61" s="90"/>
      <c r="G61" s="90"/>
      <c r="H61" s="90" t="str">
        <f t="shared" si="2"/>
        <v/>
      </c>
      <c r="I61" s="148"/>
      <c r="K61" s="147" t="str">
        <f>IF(E61="","",MAX($K$5:K60)+0.001)</f>
        <v/>
      </c>
    </row>
    <row r="62" spans="2:11" ht="25" customHeight="1">
      <c r="B62" s="50" t="str">
        <f t="shared" si="3"/>
        <v>B19.019</v>
      </c>
      <c r="C62" s="98" t="s">
        <v>1264</v>
      </c>
      <c r="D62" s="87" t="s">
        <v>1265</v>
      </c>
      <c r="E62" s="55" t="s">
        <v>14</v>
      </c>
      <c r="F62" s="90">
        <v>1</v>
      </c>
      <c r="G62" s="171"/>
      <c r="H62" s="90" t="str">
        <f t="shared" si="2"/>
        <v/>
      </c>
      <c r="I62" s="112"/>
      <c r="K62" s="147">
        <f>IF(E62="","",MAX($K$5:K61)+0.001)</f>
        <v>19.019000000000023</v>
      </c>
    </row>
    <row r="63" spans="2:11" ht="25" customHeight="1">
      <c r="B63" s="50" t="str">
        <f t="shared" si="3"/>
        <v/>
      </c>
      <c r="C63" s="55"/>
      <c r="D63" s="113"/>
      <c r="E63" s="55"/>
      <c r="F63" s="90"/>
      <c r="G63" s="90"/>
      <c r="H63" s="90" t="str">
        <f t="shared" si="2"/>
        <v/>
      </c>
      <c r="I63" s="148"/>
      <c r="K63" s="147" t="str">
        <f>IF(E63="","",MAX($K$5:K62)+0.001)</f>
        <v/>
      </c>
    </row>
    <row r="64" spans="2:11" ht="30">
      <c r="B64" s="50" t="str">
        <f t="shared" si="3"/>
        <v/>
      </c>
      <c r="C64" s="98" t="s">
        <v>1266</v>
      </c>
      <c r="D64" s="113" t="s">
        <v>1267</v>
      </c>
      <c r="E64" s="55"/>
      <c r="F64" s="90"/>
      <c r="G64" s="90"/>
      <c r="H64" s="90" t="str">
        <f t="shared" si="2"/>
        <v/>
      </c>
      <c r="I64" s="148"/>
      <c r="K64" s="147" t="str">
        <f>IF(E64="","",MAX($K$5:K63)+0.001)</f>
        <v/>
      </c>
    </row>
    <row r="65" spans="2:11" ht="30">
      <c r="B65" s="50" t="str">
        <f t="shared" si="3"/>
        <v/>
      </c>
      <c r="C65" s="98" t="s">
        <v>1268</v>
      </c>
      <c r="D65" s="87" t="s">
        <v>1269</v>
      </c>
      <c r="E65" s="55"/>
      <c r="F65" s="90"/>
      <c r="G65" s="90"/>
      <c r="H65" s="90" t="str">
        <f t="shared" si="2"/>
        <v/>
      </c>
      <c r="I65" s="148"/>
      <c r="K65" s="147" t="str">
        <f>IF(E65="","",MAX($K$5:K64)+0.001)</f>
        <v/>
      </c>
    </row>
    <row r="66" spans="2:11" ht="30">
      <c r="B66" s="50" t="str">
        <f t="shared" si="3"/>
        <v>B19.020</v>
      </c>
      <c r="C66" s="98"/>
      <c r="D66" s="66" t="s">
        <v>1270</v>
      </c>
      <c r="E66" s="55" t="s">
        <v>164</v>
      </c>
      <c r="F66" s="90">
        <v>200</v>
      </c>
      <c r="G66" s="171"/>
      <c r="H66" s="90" t="str">
        <f t="shared" si="2"/>
        <v/>
      </c>
      <c r="I66" s="112"/>
      <c r="K66" s="147">
        <f>IF(E66="","",MAX($K$5:K65)+0.001)</f>
        <v>19.020000000000024</v>
      </c>
    </row>
    <row r="67" spans="2:11" ht="25" customHeight="1">
      <c r="B67" s="50" t="str">
        <f t="shared" si="3"/>
        <v>B19.021</v>
      </c>
      <c r="C67" s="55"/>
      <c r="D67" s="66" t="s">
        <v>1271</v>
      </c>
      <c r="E67" s="55" t="s">
        <v>164</v>
      </c>
      <c r="F67" s="90">
        <v>200</v>
      </c>
      <c r="G67" s="171"/>
      <c r="H67" s="90" t="str">
        <f t="shared" si="2"/>
        <v/>
      </c>
      <c r="I67" s="112"/>
      <c r="K67" s="147">
        <f>IF(E67="","",MAX($K$5:K66)+0.001)</f>
        <v>19.021000000000026</v>
      </c>
    </row>
    <row r="68" spans="2:11" ht="25" customHeight="1">
      <c r="B68" s="50" t="str">
        <f t="shared" si="3"/>
        <v/>
      </c>
      <c r="C68" s="55"/>
      <c r="D68" s="54"/>
      <c r="E68" s="55"/>
      <c r="F68" s="90"/>
      <c r="G68" s="90"/>
      <c r="H68" s="90" t="str">
        <f t="shared" si="2"/>
        <v/>
      </c>
      <c r="I68" s="148"/>
      <c r="K68" s="147" t="str">
        <f>IF(E68="","",MAX($K$5:K67)+0.001)</f>
        <v/>
      </c>
    </row>
    <row r="69" spans="2:11" s="72" customFormat="1" ht="30">
      <c r="B69" s="50" t="str">
        <f t="shared" si="3"/>
        <v>B19.022</v>
      </c>
      <c r="C69" s="98" t="s">
        <v>1272</v>
      </c>
      <c r="D69" s="87" t="s">
        <v>1273</v>
      </c>
      <c r="E69" s="55" t="s">
        <v>164</v>
      </c>
      <c r="F69" s="90">
        <v>3565</v>
      </c>
      <c r="G69" s="171"/>
      <c r="H69" s="90" t="str">
        <f t="shared" si="2"/>
        <v/>
      </c>
      <c r="I69" s="112"/>
      <c r="K69" s="147">
        <f>IF(E69="","",MAX($K$5:K68)+0.001)</f>
        <v>19.022000000000027</v>
      </c>
    </row>
    <row r="70" spans="2:11" s="72" customFormat="1" ht="25" customHeight="1">
      <c r="B70" s="50"/>
      <c r="C70" s="98"/>
      <c r="D70" s="87"/>
      <c r="E70" s="55"/>
      <c r="F70" s="90"/>
      <c r="G70" s="90"/>
      <c r="H70" s="90" t="str">
        <f t="shared" si="2"/>
        <v/>
      </c>
      <c r="I70" s="112"/>
      <c r="K70" s="147"/>
    </row>
    <row r="71" spans="2:11" s="72" customFormat="1" ht="25" customHeight="1">
      <c r="B71" s="50" t="str">
        <f>IF(K71="","","B"&amp;TEXT(ROUND(K71,3),"0.000"))</f>
        <v/>
      </c>
      <c r="C71" s="55" t="s">
        <v>1274</v>
      </c>
      <c r="D71" s="87" t="s">
        <v>1275</v>
      </c>
      <c r="E71" s="55"/>
      <c r="F71" s="90"/>
      <c r="G71" s="90"/>
      <c r="H71" s="90" t="str">
        <f t="shared" si="2"/>
        <v/>
      </c>
      <c r="I71" s="148"/>
      <c r="K71" s="147" t="str">
        <f>IF(E71="","",MAX($K$5:K88)+0.001)</f>
        <v/>
      </c>
    </row>
    <row r="72" spans="2:11" s="72" customFormat="1" ht="25" customHeight="1">
      <c r="B72" s="50" t="str">
        <f>IF(K72="","","B"&amp;TEXT(ROUND(K72,3),"0.000"))</f>
        <v>B19.023</v>
      </c>
      <c r="C72" s="55"/>
      <c r="D72" s="54" t="s">
        <v>1276</v>
      </c>
      <c r="E72" s="55" t="s">
        <v>164</v>
      </c>
      <c r="F72" s="90">
        <v>3565</v>
      </c>
      <c r="G72" s="171"/>
      <c r="H72" s="90" t="str">
        <f t="shared" si="2"/>
        <v/>
      </c>
      <c r="I72" s="112"/>
      <c r="K72" s="147">
        <f>IF(E72="","",MAX($K$5:K71)+0.001)</f>
        <v>19.023000000000028</v>
      </c>
    </row>
    <row r="73" spans="2:11" s="72" customFormat="1" ht="25" customHeight="1">
      <c r="B73" s="50" t="str">
        <f>IF(K73="","","B"&amp;TEXT(ROUND(K73,3),"0.000"))</f>
        <v/>
      </c>
      <c r="C73" s="55"/>
      <c r="D73" s="54"/>
      <c r="E73" s="55"/>
      <c r="F73" s="90"/>
      <c r="G73" s="90"/>
      <c r="H73" s="90" t="str">
        <f t="shared" si="2"/>
        <v/>
      </c>
      <c r="I73" s="148"/>
      <c r="K73" s="147" t="str">
        <f>IF(E73="","",MAX($K$5:K72)+0.001)</f>
        <v/>
      </c>
    </row>
    <row r="74" spans="2:11" ht="25" customHeight="1">
      <c r="B74" s="50" t="str">
        <f>IF(K74="","","B"&amp;TEXT(ROUND(K74,3),"0.000"))</f>
        <v/>
      </c>
      <c r="C74" s="55" t="s">
        <v>467</v>
      </c>
      <c r="D74" s="113" t="s">
        <v>1277</v>
      </c>
      <c r="E74" s="55"/>
      <c r="F74" s="90"/>
      <c r="G74" s="90"/>
      <c r="H74" s="90" t="str">
        <f t="shared" si="2"/>
        <v/>
      </c>
      <c r="I74" s="148"/>
      <c r="K74" s="147" t="str">
        <f>IF(E74="","",MAX($K$5:K88)+0.001)</f>
        <v/>
      </c>
    </row>
    <row r="75" spans="2:11" ht="25" customHeight="1">
      <c r="B75" s="50" t="str">
        <f>IF(K75="","","B"&amp;TEXT(ROUND(K75,3),"0.000"))</f>
        <v>B19.024</v>
      </c>
      <c r="C75" s="55"/>
      <c r="D75" s="54" t="s">
        <v>1278</v>
      </c>
      <c r="E75" s="55" t="s">
        <v>220</v>
      </c>
      <c r="F75" s="90">
        <v>214</v>
      </c>
      <c r="G75" s="171"/>
      <c r="H75" s="90" t="str">
        <f t="shared" si="2"/>
        <v/>
      </c>
      <c r="I75" s="112"/>
      <c r="K75" s="147">
        <f>IF(E75="","",MAX($K$5:K74)+0.001)</f>
        <v>19.024000000000029</v>
      </c>
    </row>
    <row r="76" spans="2:11" ht="25" customHeight="1">
      <c r="B76" s="50"/>
      <c r="C76" s="55"/>
      <c r="D76" s="54"/>
      <c r="E76" s="55"/>
      <c r="F76" s="90"/>
      <c r="G76" s="171"/>
      <c r="H76" s="90" t="str">
        <f t="shared" si="2"/>
        <v/>
      </c>
      <c r="I76" s="112"/>
      <c r="K76" s="147"/>
    </row>
    <row r="77" spans="2:11" ht="25" customHeight="1">
      <c r="B77" s="50"/>
      <c r="C77" s="55"/>
      <c r="D77" s="54"/>
      <c r="E77" s="55"/>
      <c r="F77" s="90"/>
      <c r="G77" s="171"/>
      <c r="H77" s="90"/>
      <c r="I77" s="112"/>
      <c r="K77" s="147"/>
    </row>
    <row r="78" spans="2:11" ht="25" customHeight="1">
      <c r="B78" s="50"/>
      <c r="C78" s="55"/>
      <c r="D78" s="54"/>
      <c r="E78" s="55"/>
      <c r="F78" s="90"/>
      <c r="G78" s="171"/>
      <c r="H78" s="90"/>
      <c r="I78" s="112"/>
      <c r="K78" s="147"/>
    </row>
    <row r="79" spans="2:11" ht="25" customHeight="1">
      <c r="B79" s="50"/>
      <c r="C79" s="55"/>
      <c r="D79" s="54"/>
      <c r="E79" s="55"/>
      <c r="F79" s="90"/>
      <c r="G79" s="171"/>
      <c r="H79" s="90"/>
      <c r="I79" s="112"/>
      <c r="K79" s="147"/>
    </row>
    <row r="80" spans="2:11" ht="25" customHeight="1">
      <c r="B80" s="50"/>
      <c r="C80" s="55"/>
      <c r="D80" s="54"/>
      <c r="E80" s="55"/>
      <c r="F80" s="90"/>
      <c r="G80" s="171"/>
      <c r="H80" s="90"/>
      <c r="I80" s="112"/>
      <c r="K80" s="147"/>
    </row>
    <row r="81" spans="2:11" ht="25" customHeight="1">
      <c r="B81" s="50"/>
      <c r="C81" s="55"/>
      <c r="D81" s="54"/>
      <c r="E81" s="55"/>
      <c r="F81" s="90"/>
      <c r="G81" s="171"/>
      <c r="H81" s="90"/>
      <c r="I81" s="112"/>
      <c r="K81" s="147"/>
    </row>
    <row r="82" spans="2:11" ht="25" customHeight="1">
      <c r="B82" s="50"/>
      <c r="C82" s="55"/>
      <c r="D82" s="54"/>
      <c r="E82" s="55"/>
      <c r="F82" s="90"/>
      <c r="G82" s="171"/>
      <c r="H82" s="90"/>
      <c r="I82" s="112"/>
      <c r="K82" s="147"/>
    </row>
    <row r="83" spans="2:11" ht="25" customHeight="1">
      <c r="B83" s="50" t="str">
        <f>IF(K83="","","B"&amp;TEXT(ROUND(K83,3),"0.000"))</f>
        <v/>
      </c>
      <c r="C83" s="55"/>
      <c r="D83" s="54"/>
      <c r="E83" s="55"/>
      <c r="F83" s="90"/>
      <c r="G83" s="90"/>
      <c r="H83" s="90" t="str">
        <f t="shared" si="2"/>
        <v/>
      </c>
      <c r="I83" s="148"/>
      <c r="K83" s="147" t="str">
        <f>IF(E83="","",MAX($K$5:K75)+0.001)</f>
        <v/>
      </c>
    </row>
    <row r="84" spans="2:11" s="72" customFormat="1" ht="25" customHeight="1">
      <c r="B84" s="55"/>
      <c r="C84" s="98"/>
      <c r="D84" s="87"/>
      <c r="E84" s="55"/>
      <c r="F84" s="90"/>
      <c r="G84" s="90"/>
      <c r="H84" s="90" t="str">
        <f t="shared" si="2"/>
        <v/>
      </c>
      <c r="I84" s="148"/>
      <c r="K84" s="147" t="str">
        <f>IF(E84="","",MAX($K$5:K69)+0.001)</f>
        <v/>
      </c>
    </row>
    <row r="85" spans="2:11" s="72" customFormat="1" ht="25" customHeight="1">
      <c r="B85" s="368" t="s">
        <v>62</v>
      </c>
      <c r="C85" s="368"/>
      <c r="D85" s="368"/>
      <c r="E85" s="368"/>
      <c r="F85" s="368"/>
      <c r="G85" s="368"/>
      <c r="H85" s="95">
        <f>SUM(H46:H84)</f>
        <v>0</v>
      </c>
      <c r="I85" s="149"/>
      <c r="K85" s="147" t="str">
        <f>IF(E85="","",MAX($K$5:K84)+0.001)</f>
        <v/>
      </c>
    </row>
    <row r="86" spans="2:11" ht="25" customHeight="1">
      <c r="B86" s="45" t="s">
        <v>226</v>
      </c>
      <c r="C86" s="45" t="s">
        <v>2</v>
      </c>
      <c r="D86" s="45" t="s">
        <v>3</v>
      </c>
      <c r="E86" s="46" t="s">
        <v>4</v>
      </c>
      <c r="F86" s="95" t="s">
        <v>5</v>
      </c>
      <c r="G86" s="47" t="s">
        <v>6</v>
      </c>
      <c r="H86" s="47" t="s">
        <v>7</v>
      </c>
      <c r="I86" s="49"/>
      <c r="K86" s="147"/>
    </row>
    <row r="87" spans="2:11" s="72" customFormat="1" ht="25" customHeight="1">
      <c r="B87" s="368" t="s">
        <v>64</v>
      </c>
      <c r="C87" s="368"/>
      <c r="D87" s="368"/>
      <c r="E87" s="368"/>
      <c r="F87" s="368"/>
      <c r="G87" s="368"/>
      <c r="H87" s="47">
        <f>H85</f>
        <v>0</v>
      </c>
      <c r="I87" s="150"/>
      <c r="K87" s="147" t="str">
        <f>IF(E87="","",MAX($K$5:K86)+0.001)</f>
        <v/>
      </c>
    </row>
    <row r="88" spans="2:11" s="72" customFormat="1" ht="25" customHeight="1">
      <c r="B88" s="55"/>
      <c r="C88" s="55"/>
      <c r="D88" s="54"/>
      <c r="E88" s="55"/>
      <c r="F88" s="90"/>
      <c r="G88" s="90"/>
      <c r="H88" s="90" t="str">
        <f t="shared" ref="H88:H128" si="4">IF($F88="-","Rate Only",IF($G88="","",ROUNDUP($F88*$G88,2)))</f>
        <v/>
      </c>
      <c r="I88" s="148"/>
      <c r="K88" s="147" t="str">
        <f>IF(E88="","",MAX($K$5:K87)+0.001)</f>
        <v/>
      </c>
    </row>
    <row r="89" spans="2:11" ht="25" customHeight="1">
      <c r="B89" s="50" t="str">
        <f t="shared" ref="B89:B108" si="5">IF(K89="","","B"&amp;TEXT(ROUND(K89,3),"0.000"))</f>
        <v/>
      </c>
      <c r="C89" s="98" t="s">
        <v>1279</v>
      </c>
      <c r="D89" s="113" t="s">
        <v>1280</v>
      </c>
      <c r="E89" s="55"/>
      <c r="F89" s="90"/>
      <c r="G89" s="90"/>
      <c r="H89" s="90" t="str">
        <f t="shared" si="4"/>
        <v/>
      </c>
      <c r="I89" s="148"/>
      <c r="K89" s="147" t="str">
        <f>IF(E89="","",MAX($K$5:K88)+0.001)</f>
        <v/>
      </c>
    </row>
    <row r="90" spans="2:11" ht="25" customHeight="1">
      <c r="B90" s="50" t="str">
        <f t="shared" si="5"/>
        <v>B19.025</v>
      </c>
      <c r="C90" s="55"/>
      <c r="D90" s="54" t="s">
        <v>1281</v>
      </c>
      <c r="E90" s="55" t="s">
        <v>187</v>
      </c>
      <c r="F90" s="90">
        <v>26430</v>
      </c>
      <c r="G90" s="171"/>
      <c r="H90" s="90" t="str">
        <f t="shared" si="4"/>
        <v/>
      </c>
      <c r="I90" s="112"/>
      <c r="K90" s="147">
        <f>IF(E90="","",MAX($K$5:K89)+0.001)</f>
        <v>19.025000000000031</v>
      </c>
    </row>
    <row r="91" spans="2:11" ht="25" customHeight="1">
      <c r="B91" s="50" t="str">
        <f t="shared" si="5"/>
        <v>B19.026</v>
      </c>
      <c r="C91" s="55"/>
      <c r="D91" s="54" t="s">
        <v>1282</v>
      </c>
      <c r="E91" s="55" t="s">
        <v>187</v>
      </c>
      <c r="F91" s="90">
        <v>26430</v>
      </c>
      <c r="G91" s="171"/>
      <c r="H91" s="90" t="str">
        <f t="shared" si="4"/>
        <v/>
      </c>
      <c r="I91" s="112"/>
      <c r="K91" s="147">
        <f>IF(E91="","",MAX($K$5:K90)+0.001)</f>
        <v>19.026000000000032</v>
      </c>
    </row>
    <row r="92" spans="2:11" ht="25" customHeight="1">
      <c r="B92" s="50" t="str">
        <f t="shared" si="5"/>
        <v/>
      </c>
      <c r="C92" s="55"/>
      <c r="D92" s="54"/>
      <c r="E92" s="55"/>
      <c r="F92" s="90"/>
      <c r="G92" s="90"/>
      <c r="H92" s="90" t="str">
        <f t="shared" si="4"/>
        <v/>
      </c>
      <c r="I92" s="148"/>
      <c r="K92" s="147" t="str">
        <f>IF(E92="","",MAX($K$5:K91)+0.001)</f>
        <v/>
      </c>
    </row>
    <row r="93" spans="2:11" s="72" customFormat="1" ht="30">
      <c r="B93" s="50" t="str">
        <f t="shared" si="5"/>
        <v/>
      </c>
      <c r="C93" s="98" t="s">
        <v>1283</v>
      </c>
      <c r="D93" s="113" t="s">
        <v>1284</v>
      </c>
      <c r="E93" s="55"/>
      <c r="F93" s="90"/>
      <c r="G93" s="90"/>
      <c r="H93" s="90" t="str">
        <f t="shared" si="4"/>
        <v/>
      </c>
      <c r="I93" s="148"/>
      <c r="K93" s="147" t="str">
        <f>IF(E93="","",MAX($K$5:K92)+0.001)</f>
        <v/>
      </c>
    </row>
    <row r="94" spans="2:11" s="72" customFormat="1" ht="25" customHeight="1">
      <c r="B94" s="50" t="str">
        <f t="shared" si="5"/>
        <v/>
      </c>
      <c r="C94" s="55"/>
      <c r="D94" s="66"/>
      <c r="E94" s="55"/>
      <c r="F94" s="90"/>
      <c r="G94" s="90"/>
      <c r="H94" s="90" t="str">
        <f t="shared" si="4"/>
        <v/>
      </c>
      <c r="I94" s="148"/>
      <c r="K94" s="147" t="str">
        <f>IF(E94="","",MAX($K$5:K93)+0.001)</f>
        <v/>
      </c>
    </row>
    <row r="95" spans="2:11" s="72" customFormat="1" ht="25" customHeight="1">
      <c r="B95" s="50" t="str">
        <f t="shared" si="5"/>
        <v>B19.027</v>
      </c>
      <c r="C95" s="55" t="s">
        <v>183</v>
      </c>
      <c r="D95" s="113" t="s">
        <v>1285</v>
      </c>
      <c r="E95" s="55" t="s">
        <v>200</v>
      </c>
      <c r="F95" s="90">
        <v>200</v>
      </c>
      <c r="G95" s="171"/>
      <c r="H95" s="90" t="str">
        <f t="shared" si="4"/>
        <v/>
      </c>
      <c r="I95" s="112"/>
      <c r="K95" s="147">
        <f>IF(E95="","",MAX($K$5:K94)+0.001)</f>
        <v>19.027000000000033</v>
      </c>
    </row>
    <row r="96" spans="2:11" s="72" customFormat="1" ht="25" customHeight="1">
      <c r="B96" s="50" t="str">
        <f t="shared" si="5"/>
        <v/>
      </c>
      <c r="C96" s="55"/>
      <c r="D96" s="54"/>
      <c r="E96" s="55"/>
      <c r="F96" s="90"/>
      <c r="G96" s="90"/>
      <c r="H96" s="90" t="str">
        <f t="shared" si="4"/>
        <v/>
      </c>
      <c r="I96" s="148"/>
      <c r="K96" s="147" t="str">
        <f>IF(E96="","",MAX($K$5:K95)+0.001)</f>
        <v/>
      </c>
    </row>
    <row r="97" spans="2:11" s="72" customFormat="1" ht="25" customHeight="1">
      <c r="B97" s="50" t="str">
        <f t="shared" si="5"/>
        <v/>
      </c>
      <c r="C97" s="101" t="s">
        <v>1286</v>
      </c>
      <c r="D97" s="87" t="s">
        <v>1287</v>
      </c>
      <c r="E97" s="55"/>
      <c r="F97" s="90"/>
      <c r="G97" s="90"/>
      <c r="H97" s="90" t="str">
        <f t="shared" si="4"/>
        <v/>
      </c>
      <c r="I97" s="148"/>
      <c r="K97" s="147" t="str">
        <f>IF(E97="","",MAX($K$5:K96)+0.001)</f>
        <v/>
      </c>
    </row>
    <row r="98" spans="2:11" s="72" customFormat="1" ht="25" customHeight="1">
      <c r="B98" s="50" t="str">
        <f t="shared" si="5"/>
        <v>B19.028</v>
      </c>
      <c r="C98" s="55"/>
      <c r="D98" s="66" t="s">
        <v>1288</v>
      </c>
      <c r="E98" s="55" t="s">
        <v>187</v>
      </c>
      <c r="F98" s="90">
        <v>26430</v>
      </c>
      <c r="G98" s="171"/>
      <c r="H98" s="90" t="str">
        <f t="shared" si="4"/>
        <v/>
      </c>
      <c r="I98" s="112"/>
      <c r="K98" s="147">
        <f>IF(E98="","",MAX($K$5:K97)+0.001)</f>
        <v>19.028000000000034</v>
      </c>
    </row>
    <row r="99" spans="2:11" ht="25" customHeight="1">
      <c r="B99" s="50" t="str">
        <f t="shared" si="5"/>
        <v/>
      </c>
      <c r="C99" s="55"/>
      <c r="D99" s="54"/>
      <c r="E99" s="55"/>
      <c r="F99" s="90"/>
      <c r="G99" s="90"/>
      <c r="H99" s="90" t="str">
        <f t="shared" si="4"/>
        <v/>
      </c>
      <c r="I99" s="148"/>
      <c r="K99" s="147" t="str">
        <f>IF(E99="","",MAX($K$5:K98)+0.001)</f>
        <v/>
      </c>
    </row>
    <row r="100" spans="2:11" ht="25" customHeight="1">
      <c r="B100" s="50" t="str">
        <f t="shared" si="5"/>
        <v>B19.029</v>
      </c>
      <c r="C100" s="55" t="s">
        <v>386</v>
      </c>
      <c r="D100" s="113" t="s">
        <v>1289</v>
      </c>
      <c r="E100" s="55" t="s">
        <v>187</v>
      </c>
      <c r="F100" s="90">
        <v>26430</v>
      </c>
      <c r="G100" s="171"/>
      <c r="H100" s="90" t="str">
        <f t="shared" si="4"/>
        <v/>
      </c>
      <c r="I100" s="112"/>
      <c r="K100" s="147">
        <f>IF(E100="","",MAX($K$5:K99)+0.001)</f>
        <v>19.029000000000035</v>
      </c>
    </row>
    <row r="101" spans="2:11" ht="25" customHeight="1">
      <c r="B101" s="50" t="str">
        <f t="shared" si="5"/>
        <v/>
      </c>
      <c r="C101" s="55"/>
      <c r="D101" s="54"/>
      <c r="E101" s="55"/>
      <c r="F101" s="90"/>
      <c r="G101" s="90"/>
      <c r="H101" s="90" t="str">
        <f t="shared" si="4"/>
        <v/>
      </c>
      <c r="I101" s="148"/>
      <c r="K101" s="147" t="str">
        <f>IF(E101="","",MAX($K$5:K100)+0.001)</f>
        <v/>
      </c>
    </row>
    <row r="102" spans="2:11" ht="25" customHeight="1">
      <c r="B102" s="50" t="str">
        <f t="shared" si="5"/>
        <v>B19.030</v>
      </c>
      <c r="C102" s="55" t="s">
        <v>197</v>
      </c>
      <c r="D102" s="113" t="s">
        <v>1290</v>
      </c>
      <c r="E102" s="55" t="s">
        <v>187</v>
      </c>
      <c r="F102" s="90">
        <v>20</v>
      </c>
      <c r="G102" s="171"/>
      <c r="H102" s="90" t="str">
        <f t="shared" si="4"/>
        <v/>
      </c>
      <c r="I102" s="112"/>
      <c r="K102" s="147">
        <f>IF(E102="","",MAX($K$5:K101)+0.001)</f>
        <v>19.030000000000037</v>
      </c>
    </row>
    <row r="103" spans="2:11" ht="25" customHeight="1">
      <c r="B103" s="50" t="str">
        <f t="shared" si="5"/>
        <v/>
      </c>
      <c r="C103" s="55"/>
      <c r="D103" s="54"/>
      <c r="E103" s="55"/>
      <c r="F103" s="90"/>
      <c r="G103" s="90"/>
      <c r="H103" s="90" t="str">
        <f t="shared" si="4"/>
        <v/>
      </c>
      <c r="I103" s="148"/>
      <c r="K103" s="147" t="str">
        <f>IF(E103="","",MAX($K$5:K102)+0.001)</f>
        <v/>
      </c>
    </row>
    <row r="104" spans="2:11" ht="30">
      <c r="B104" s="50" t="str">
        <f t="shared" si="5"/>
        <v/>
      </c>
      <c r="C104" s="98" t="s">
        <v>1291</v>
      </c>
      <c r="D104" s="113" t="s">
        <v>1292</v>
      </c>
      <c r="E104" s="55"/>
      <c r="F104" s="90"/>
      <c r="G104" s="90"/>
      <c r="H104" s="90" t="str">
        <f t="shared" si="4"/>
        <v/>
      </c>
      <c r="I104" s="148"/>
      <c r="K104" s="147" t="str">
        <f>IF(E104="","",MAX($K$5:K103)+0.001)</f>
        <v/>
      </c>
    </row>
    <row r="105" spans="2:11" ht="25" customHeight="1">
      <c r="B105" s="50" t="str">
        <f t="shared" si="5"/>
        <v/>
      </c>
      <c r="C105" s="98" t="s">
        <v>1293</v>
      </c>
      <c r="D105" s="113" t="s">
        <v>1294</v>
      </c>
      <c r="E105" s="55"/>
      <c r="F105" s="90"/>
      <c r="G105" s="90"/>
      <c r="H105" s="90" t="str">
        <f t="shared" si="4"/>
        <v/>
      </c>
      <c r="I105" s="148"/>
      <c r="K105" s="147" t="str">
        <f>IF(E105="","",MAX($K$5:K104)+0.001)</f>
        <v/>
      </c>
    </row>
    <row r="106" spans="2:11" ht="25" customHeight="1">
      <c r="B106" s="50" t="str">
        <f t="shared" si="5"/>
        <v/>
      </c>
      <c r="C106" s="98"/>
      <c r="D106" s="66" t="s">
        <v>1295</v>
      </c>
      <c r="E106" s="55"/>
      <c r="F106" s="90"/>
      <c r="G106" s="90"/>
      <c r="H106" s="90" t="str">
        <f t="shared" si="4"/>
        <v/>
      </c>
      <c r="I106" s="148"/>
      <c r="K106" s="147" t="str">
        <f>IF(E106="","",MAX($K$5:K105)+0.001)</f>
        <v/>
      </c>
    </row>
    <row r="107" spans="2:11" ht="25" customHeight="1">
      <c r="B107" s="50" t="str">
        <f t="shared" si="5"/>
        <v>B19.031</v>
      </c>
      <c r="C107" s="98"/>
      <c r="D107" s="66" t="s">
        <v>1296</v>
      </c>
      <c r="E107" s="55" t="s">
        <v>200</v>
      </c>
      <c r="F107" s="90">
        <v>150</v>
      </c>
      <c r="G107" s="171"/>
      <c r="H107" s="90" t="str">
        <f t="shared" si="4"/>
        <v/>
      </c>
      <c r="I107" s="112"/>
      <c r="K107" s="147">
        <f>IF(E107="","",MAX($K$5:K106)+0.001)</f>
        <v>19.031000000000038</v>
      </c>
    </row>
    <row r="108" spans="2:11" ht="25" customHeight="1">
      <c r="B108" s="50" t="str">
        <f t="shared" si="5"/>
        <v>B19.032</v>
      </c>
      <c r="C108" s="98"/>
      <c r="D108" s="66" t="s">
        <v>1297</v>
      </c>
      <c r="E108" s="55" t="s">
        <v>200</v>
      </c>
      <c r="F108" s="90">
        <v>105</v>
      </c>
      <c r="G108" s="171"/>
      <c r="H108" s="90" t="str">
        <f t="shared" si="4"/>
        <v/>
      </c>
      <c r="I108" s="112"/>
      <c r="K108" s="147">
        <f>IF(E108="","",MAX($K$5:K107)+0.001)</f>
        <v>19.032000000000039</v>
      </c>
    </row>
    <row r="109" spans="2:11" ht="25" customHeight="1">
      <c r="B109" s="55"/>
      <c r="C109" s="98"/>
      <c r="D109" s="66" t="s">
        <v>1298</v>
      </c>
      <c r="E109" s="55" t="s">
        <v>200</v>
      </c>
      <c r="F109" s="90">
        <v>2300</v>
      </c>
      <c r="G109" s="171"/>
      <c r="H109" s="90" t="str">
        <f t="shared" si="4"/>
        <v/>
      </c>
      <c r="I109" s="112"/>
      <c r="K109" s="147">
        <f>IF(E109="","",MAX($K$5:K108)+0.001)</f>
        <v>19.03300000000004</v>
      </c>
    </row>
    <row r="110" spans="2:11" ht="25" customHeight="1">
      <c r="B110" s="55"/>
      <c r="C110" s="55"/>
      <c r="D110" s="54"/>
      <c r="E110" s="55"/>
      <c r="F110" s="90"/>
      <c r="G110" s="90"/>
      <c r="H110" s="90" t="str">
        <f t="shared" si="4"/>
        <v/>
      </c>
      <c r="I110" s="148"/>
      <c r="K110" s="147" t="str">
        <f>IF(E110="","",MAX($K$5:K109)+0.001)</f>
        <v/>
      </c>
    </row>
    <row r="111" spans="2:11" ht="25" customHeight="1">
      <c r="B111" s="55"/>
      <c r="C111" s="55"/>
      <c r="D111" s="54"/>
      <c r="E111" s="55"/>
      <c r="F111" s="90"/>
      <c r="G111" s="90"/>
      <c r="H111" s="90" t="str">
        <f t="shared" si="4"/>
        <v/>
      </c>
    </row>
    <row r="112" spans="2:11" ht="25" customHeight="1">
      <c r="B112" s="55"/>
      <c r="C112" s="55"/>
      <c r="D112" s="66"/>
      <c r="E112" s="55"/>
      <c r="F112" s="90"/>
      <c r="G112" s="90"/>
      <c r="H112" s="90" t="str">
        <f t="shared" si="4"/>
        <v/>
      </c>
      <c r="K112" s="147" t="str">
        <f>IF(E112="","",MAX($K$5:K33)+0.001)</f>
        <v/>
      </c>
    </row>
    <row r="113" spans="2:11" ht="25" customHeight="1">
      <c r="B113" s="55"/>
      <c r="C113" s="55"/>
      <c r="D113" s="66"/>
      <c r="E113" s="55"/>
      <c r="F113" s="90"/>
      <c r="G113" s="90"/>
      <c r="H113" s="90" t="str">
        <f t="shared" si="4"/>
        <v/>
      </c>
      <c r="K113" s="147" t="str">
        <f>IF(E113="","",MAX($K$5:K112)+23.001)</f>
        <v/>
      </c>
    </row>
    <row r="114" spans="2:11" ht="25" customHeight="1">
      <c r="B114" s="55"/>
      <c r="C114" s="55"/>
      <c r="D114" s="66"/>
      <c r="E114" s="55"/>
      <c r="F114" s="90"/>
      <c r="G114" s="90"/>
      <c r="H114" s="90" t="str">
        <f t="shared" si="4"/>
        <v/>
      </c>
      <c r="K114" s="147" t="str">
        <f>IF(E114="","",MAX($K$5:K113)+0.001)</f>
        <v/>
      </c>
    </row>
    <row r="115" spans="2:11" ht="25" customHeight="1">
      <c r="B115" s="55"/>
      <c r="C115" s="55"/>
      <c r="D115" s="66"/>
      <c r="E115" s="55"/>
      <c r="F115" s="90"/>
      <c r="G115" s="90"/>
      <c r="H115" s="90" t="str">
        <f t="shared" si="4"/>
        <v/>
      </c>
      <c r="K115" s="147" t="str">
        <f>IF(E115="","",MAX($K$5:K114)+0.001)</f>
        <v/>
      </c>
    </row>
    <row r="116" spans="2:11" ht="25" customHeight="1">
      <c r="B116" s="55"/>
      <c r="C116" s="55"/>
      <c r="D116" s="66"/>
      <c r="E116" s="55"/>
      <c r="F116" s="90"/>
      <c r="G116" s="90"/>
      <c r="H116" s="90" t="str">
        <f t="shared" si="4"/>
        <v/>
      </c>
      <c r="K116" s="147"/>
    </row>
    <row r="117" spans="2:11" ht="25" customHeight="1">
      <c r="B117" s="55"/>
      <c r="C117" s="55"/>
      <c r="D117" s="66"/>
      <c r="E117" s="55"/>
      <c r="F117" s="90"/>
      <c r="G117" s="90"/>
      <c r="H117" s="90" t="str">
        <f t="shared" si="4"/>
        <v/>
      </c>
      <c r="K117" s="147"/>
    </row>
    <row r="118" spans="2:11" ht="25" customHeight="1">
      <c r="B118" s="55"/>
      <c r="C118" s="55"/>
      <c r="D118" s="66"/>
      <c r="E118" s="55"/>
      <c r="F118" s="90"/>
      <c r="G118" s="90"/>
      <c r="H118" s="90" t="str">
        <f t="shared" si="4"/>
        <v/>
      </c>
      <c r="K118" s="147"/>
    </row>
    <row r="119" spans="2:11" ht="25" customHeight="1">
      <c r="B119" s="55"/>
      <c r="C119" s="55"/>
      <c r="D119" s="66"/>
      <c r="E119" s="55"/>
      <c r="F119" s="90"/>
      <c r="G119" s="90"/>
      <c r="H119" s="90" t="str">
        <f t="shared" si="4"/>
        <v/>
      </c>
      <c r="K119" s="147"/>
    </row>
    <row r="120" spans="2:11" ht="25" customHeight="1">
      <c r="B120" s="55"/>
      <c r="C120" s="55"/>
      <c r="D120" s="66"/>
      <c r="E120" s="55"/>
      <c r="F120" s="90"/>
      <c r="G120" s="90"/>
      <c r="H120" s="90" t="str">
        <f t="shared" si="4"/>
        <v/>
      </c>
      <c r="K120" s="147"/>
    </row>
    <row r="121" spans="2:11" ht="25" customHeight="1">
      <c r="B121" s="55"/>
      <c r="C121" s="55"/>
      <c r="D121" s="66"/>
      <c r="E121" s="55"/>
      <c r="F121" s="90"/>
      <c r="G121" s="90"/>
      <c r="H121" s="90" t="str">
        <f t="shared" si="4"/>
        <v/>
      </c>
      <c r="K121" s="147" t="str">
        <f>IF(E121="","",MAX($K$5:K115)+23.001)</f>
        <v/>
      </c>
    </row>
    <row r="122" spans="2:11" ht="25" customHeight="1">
      <c r="B122" s="55"/>
      <c r="C122" s="55"/>
      <c r="D122" s="66"/>
      <c r="E122" s="55"/>
      <c r="F122" s="90"/>
      <c r="G122" s="90"/>
      <c r="H122" s="90" t="str">
        <f t="shared" si="4"/>
        <v/>
      </c>
      <c r="K122" s="147" t="str">
        <f>IF(E122="","",MAX($K$5:K121)+0.001)</f>
        <v/>
      </c>
    </row>
    <row r="123" spans="2:11" ht="25" customHeight="1">
      <c r="B123" s="55"/>
      <c r="C123" s="55"/>
      <c r="D123" s="66"/>
      <c r="E123" s="55"/>
      <c r="F123" s="90"/>
      <c r="G123" s="90"/>
      <c r="H123" s="90" t="str">
        <f t="shared" si="4"/>
        <v/>
      </c>
      <c r="K123" s="147" t="str">
        <f>IF(E123="","",MAX($K$5:K122)+0.001)</f>
        <v/>
      </c>
    </row>
    <row r="124" spans="2:11" ht="25" customHeight="1">
      <c r="B124" s="55"/>
      <c r="C124" s="55"/>
      <c r="D124" s="66"/>
      <c r="E124" s="55"/>
      <c r="F124" s="90"/>
      <c r="G124" s="90"/>
      <c r="H124" s="90" t="str">
        <f t="shared" si="4"/>
        <v/>
      </c>
      <c r="K124" s="147" t="str">
        <f>IF(E124="","",MAX($K$5:K123)+23.001)</f>
        <v/>
      </c>
    </row>
    <row r="125" spans="2:11" ht="25" customHeight="1">
      <c r="B125" s="55"/>
      <c r="C125" s="55"/>
      <c r="D125" s="66"/>
      <c r="E125" s="55"/>
      <c r="F125" s="90"/>
      <c r="G125" s="90"/>
      <c r="H125" s="90" t="str">
        <f t="shared" si="4"/>
        <v/>
      </c>
      <c r="K125" s="147" t="str">
        <f>IF(E125="","",MAX($K$5:K124)+0.001)</f>
        <v/>
      </c>
    </row>
    <row r="126" spans="2:11" ht="25" customHeight="1">
      <c r="B126" s="55"/>
      <c r="C126" s="55"/>
      <c r="D126" s="66"/>
      <c r="E126" s="55"/>
      <c r="F126" s="90"/>
      <c r="G126" s="90"/>
      <c r="H126" s="90" t="str">
        <f t="shared" si="4"/>
        <v/>
      </c>
      <c r="K126" s="147" t="str">
        <f>IF(E126="","",MAX($K$5:K125)+0.001)</f>
        <v/>
      </c>
    </row>
    <row r="127" spans="2:11" ht="25" customHeight="1">
      <c r="B127" s="55"/>
      <c r="C127" s="55"/>
      <c r="D127" s="66"/>
      <c r="E127" s="55"/>
      <c r="F127" s="90"/>
      <c r="G127" s="90"/>
      <c r="H127" s="90" t="str">
        <f t="shared" si="4"/>
        <v/>
      </c>
      <c r="K127" s="147" t="str">
        <f>IF(E127="","",MAX($K$5:K126)+23.001)</f>
        <v/>
      </c>
    </row>
    <row r="128" spans="2:11" ht="25" customHeight="1">
      <c r="B128" s="55"/>
      <c r="C128" s="55"/>
      <c r="D128" s="66"/>
      <c r="E128" s="55"/>
      <c r="F128" s="90"/>
      <c r="G128" s="90"/>
      <c r="H128" s="90" t="str">
        <f t="shared" si="4"/>
        <v/>
      </c>
      <c r="K128" s="147" t="str">
        <f>IF(E128="","",MAX($K$5:K127)+0.001)</f>
        <v/>
      </c>
    </row>
    <row r="129" spans="2:9" ht="25" customHeight="1">
      <c r="B129" s="368" t="s">
        <v>337</v>
      </c>
      <c r="C129" s="369"/>
      <c r="D129" s="368"/>
      <c r="E129" s="368"/>
      <c r="F129" s="368"/>
      <c r="G129" s="368"/>
      <c r="H129" s="95">
        <f>SUM(H87:H128)</f>
        <v>0</v>
      </c>
      <c r="I129" s="115"/>
    </row>
    <row r="130" spans="2:9" ht="25" customHeight="1">
      <c r="B130" s="68"/>
      <c r="C130" s="68"/>
      <c r="D130" s="69"/>
      <c r="E130" s="68"/>
      <c r="F130" s="70"/>
      <c r="G130" s="70"/>
      <c r="H130" s="70"/>
    </row>
    <row r="218" spans="2:12" s="73" customFormat="1" ht="25" customHeight="1">
      <c r="B218" s="72"/>
      <c r="C218" s="72"/>
      <c r="E218" s="72"/>
      <c r="F218" s="74"/>
      <c r="G218" s="74"/>
      <c r="H218" s="74"/>
      <c r="I218" s="48"/>
      <c r="J218" s="48"/>
      <c r="K218" s="55"/>
      <c r="L218" s="48"/>
    </row>
    <row r="219" spans="2:12" s="73" customFormat="1" ht="25" customHeight="1">
      <c r="B219" s="72"/>
      <c r="C219" s="72"/>
      <c r="E219" s="72"/>
      <c r="F219" s="74"/>
      <c r="G219" s="74"/>
      <c r="H219" s="74"/>
      <c r="I219" s="48"/>
      <c r="J219" s="48"/>
      <c r="K219" s="55"/>
      <c r="L219" s="48"/>
    </row>
    <row r="220" spans="2:12" s="73" customFormat="1" ht="25" customHeight="1">
      <c r="B220" s="72"/>
      <c r="C220" s="72"/>
      <c r="E220" s="72"/>
      <c r="F220" s="74"/>
      <c r="G220" s="74"/>
      <c r="H220" s="74"/>
      <c r="I220" s="48"/>
      <c r="J220" s="48"/>
      <c r="K220" s="55"/>
      <c r="L220" s="48"/>
    </row>
    <row r="221" spans="2:12" s="73" customFormat="1" ht="25" customHeight="1">
      <c r="B221" s="72"/>
      <c r="C221" s="72"/>
      <c r="E221" s="72"/>
      <c r="F221" s="74"/>
      <c r="G221" s="74"/>
      <c r="H221" s="74"/>
      <c r="I221" s="48"/>
      <c r="J221" s="48"/>
      <c r="K221" s="55"/>
      <c r="L221" s="48"/>
    </row>
    <row r="222" spans="2:12" s="73" customFormat="1" ht="25" customHeight="1">
      <c r="B222" s="72"/>
      <c r="C222" s="72"/>
      <c r="E222" s="72"/>
      <c r="F222" s="74"/>
      <c r="G222" s="74"/>
      <c r="H222" s="74"/>
      <c r="I222" s="48"/>
      <c r="J222" s="48"/>
      <c r="K222" s="55"/>
      <c r="L222" s="48"/>
    </row>
    <row r="223" spans="2:12" s="73" customFormat="1" ht="25" customHeight="1">
      <c r="B223" s="72"/>
      <c r="C223" s="72"/>
      <c r="E223" s="72"/>
      <c r="F223" s="74"/>
      <c r="G223" s="74"/>
      <c r="H223" s="74"/>
      <c r="I223" s="48"/>
      <c r="J223" s="48"/>
      <c r="K223" s="55"/>
      <c r="L223" s="48"/>
    </row>
    <row r="224" spans="2:12" s="73" customFormat="1" ht="25" customHeight="1">
      <c r="B224" s="72"/>
      <c r="C224" s="72"/>
      <c r="E224" s="72"/>
      <c r="F224" s="74"/>
      <c r="G224" s="74"/>
      <c r="H224" s="74"/>
      <c r="I224" s="48"/>
      <c r="J224" s="48"/>
      <c r="K224" s="55"/>
      <c r="L224" s="48"/>
    </row>
    <row r="225" spans="2:12" s="73" customFormat="1" ht="25" customHeight="1">
      <c r="B225" s="72"/>
      <c r="C225" s="72"/>
      <c r="E225" s="72"/>
      <c r="F225" s="74"/>
      <c r="G225" s="74"/>
      <c r="H225" s="74"/>
      <c r="I225" s="48"/>
      <c r="J225" s="48"/>
      <c r="K225" s="55"/>
      <c r="L225" s="48"/>
    </row>
    <row r="226" spans="2:12" s="73" customFormat="1" ht="25" customHeight="1">
      <c r="B226" s="72"/>
      <c r="C226" s="72"/>
      <c r="E226" s="72"/>
      <c r="F226" s="74"/>
      <c r="G226" s="74"/>
      <c r="H226" s="74"/>
      <c r="I226" s="48"/>
      <c r="J226" s="48"/>
      <c r="K226" s="55"/>
      <c r="L226" s="48"/>
    </row>
    <row r="227" spans="2:12" s="73" customFormat="1" ht="25" customHeight="1">
      <c r="B227" s="72"/>
      <c r="C227" s="72"/>
      <c r="E227" s="72"/>
      <c r="F227" s="74"/>
      <c r="G227" s="74"/>
      <c r="H227" s="74"/>
      <c r="I227" s="48"/>
      <c r="J227" s="48"/>
      <c r="K227" s="55"/>
      <c r="L227" s="48"/>
    </row>
    <row r="228" spans="2:12" s="73" customFormat="1" ht="25" customHeight="1">
      <c r="B228" s="72"/>
      <c r="C228" s="72"/>
      <c r="E228" s="72"/>
      <c r="F228" s="74"/>
      <c r="G228" s="74"/>
      <c r="H228" s="74"/>
      <c r="I228" s="48"/>
      <c r="J228" s="48"/>
      <c r="K228" s="55"/>
      <c r="L228" s="48"/>
    </row>
    <row r="229" spans="2:12" s="73" customFormat="1" ht="25" customHeight="1">
      <c r="B229" s="72"/>
      <c r="C229" s="72"/>
      <c r="E229" s="72"/>
      <c r="F229" s="74"/>
      <c r="G229" s="74"/>
      <c r="H229" s="74"/>
      <c r="I229" s="48"/>
      <c r="J229" s="48"/>
      <c r="K229" s="55"/>
      <c r="L229" s="48"/>
    </row>
    <row r="230" spans="2:12" s="73" customFormat="1" ht="25" customHeight="1">
      <c r="B230" s="72"/>
      <c r="C230" s="72"/>
      <c r="E230" s="72"/>
      <c r="F230" s="74"/>
      <c r="G230" s="74"/>
      <c r="H230" s="74"/>
      <c r="I230" s="48"/>
      <c r="J230" s="48"/>
      <c r="K230" s="55"/>
      <c r="L230" s="48"/>
    </row>
    <row r="231" spans="2:12" s="73" customFormat="1" ht="25" customHeight="1">
      <c r="B231" s="72"/>
      <c r="C231" s="72"/>
      <c r="E231" s="72"/>
      <c r="F231" s="74"/>
      <c r="G231" s="74"/>
      <c r="H231" s="74"/>
      <c r="I231" s="48"/>
      <c r="J231" s="48"/>
      <c r="K231" s="55"/>
      <c r="L231" s="48"/>
    </row>
    <row r="232" spans="2:12" s="73" customFormat="1" ht="25" customHeight="1">
      <c r="B232" s="72"/>
      <c r="C232" s="72"/>
      <c r="E232" s="72"/>
      <c r="F232" s="74"/>
      <c r="G232" s="74"/>
      <c r="H232" s="74"/>
      <c r="I232" s="48"/>
      <c r="J232" s="48"/>
      <c r="K232" s="55"/>
      <c r="L232" s="48"/>
    </row>
    <row r="233" spans="2:12" s="73" customFormat="1" ht="25" customHeight="1">
      <c r="B233" s="72"/>
      <c r="C233" s="72"/>
      <c r="E233" s="72"/>
      <c r="F233" s="74"/>
      <c r="G233" s="74"/>
      <c r="H233" s="74"/>
      <c r="I233" s="48"/>
      <c r="J233" s="48"/>
      <c r="K233" s="55"/>
      <c r="L233" s="48"/>
    </row>
    <row r="234" spans="2:12" s="73" customFormat="1" ht="25" customHeight="1">
      <c r="B234" s="72"/>
      <c r="C234" s="72"/>
      <c r="E234" s="72"/>
      <c r="F234" s="74"/>
      <c r="G234" s="74"/>
      <c r="H234" s="74"/>
      <c r="I234" s="48"/>
      <c r="J234" s="48"/>
      <c r="K234" s="55"/>
      <c r="L234" s="48"/>
    </row>
    <row r="235" spans="2:12" s="73" customFormat="1" ht="25" customHeight="1">
      <c r="B235" s="72"/>
      <c r="C235" s="72"/>
      <c r="E235" s="72"/>
      <c r="F235" s="74"/>
      <c r="G235" s="74"/>
      <c r="H235" s="74"/>
      <c r="I235" s="48"/>
      <c r="J235" s="48"/>
      <c r="K235" s="55"/>
      <c r="L235" s="48"/>
    </row>
    <row r="236" spans="2:12" s="73" customFormat="1" ht="25" customHeight="1">
      <c r="B236" s="72"/>
      <c r="C236" s="72"/>
      <c r="E236" s="72"/>
      <c r="F236" s="74"/>
      <c r="G236" s="74"/>
      <c r="H236" s="74"/>
      <c r="I236" s="48"/>
      <c r="J236" s="48"/>
      <c r="K236" s="55"/>
      <c r="L236" s="48"/>
    </row>
    <row r="237" spans="2:12" s="73" customFormat="1" ht="25" customHeight="1">
      <c r="B237" s="72"/>
      <c r="C237" s="72"/>
      <c r="E237" s="72"/>
      <c r="F237" s="74"/>
      <c r="G237" s="74"/>
      <c r="H237" s="74"/>
      <c r="I237" s="48"/>
      <c r="J237" s="48"/>
      <c r="K237" s="55"/>
      <c r="L237" s="48"/>
    </row>
    <row r="238" spans="2:12" s="73" customFormat="1" ht="25" customHeight="1">
      <c r="B238" s="72"/>
      <c r="C238" s="72"/>
      <c r="E238" s="72"/>
      <c r="F238" s="74"/>
      <c r="G238" s="74"/>
      <c r="H238" s="74"/>
      <c r="I238" s="48"/>
      <c r="J238" s="48"/>
      <c r="K238" s="55"/>
      <c r="L238" s="48"/>
    </row>
    <row r="239" spans="2:12" s="73" customFormat="1" ht="25" customHeight="1">
      <c r="B239" s="72"/>
      <c r="C239" s="72"/>
      <c r="E239" s="72"/>
      <c r="F239" s="74"/>
      <c r="G239" s="74"/>
      <c r="H239" s="74"/>
      <c r="I239" s="48"/>
      <c r="J239" s="48"/>
      <c r="K239" s="55"/>
      <c r="L239" s="48"/>
    </row>
    <row r="240" spans="2:12" s="73" customFormat="1" ht="25" customHeight="1">
      <c r="B240" s="72"/>
      <c r="C240" s="72"/>
      <c r="E240" s="72"/>
      <c r="F240" s="74"/>
      <c r="G240" s="74"/>
      <c r="H240" s="74"/>
      <c r="I240" s="48"/>
      <c r="J240" s="48"/>
      <c r="K240" s="55"/>
      <c r="L240" s="48"/>
    </row>
    <row r="241" spans="2:12" s="73" customFormat="1" ht="25" customHeight="1">
      <c r="B241" s="72"/>
      <c r="C241" s="72"/>
      <c r="E241" s="72"/>
      <c r="F241" s="74"/>
      <c r="G241" s="74"/>
      <c r="H241" s="74"/>
      <c r="I241" s="48"/>
      <c r="J241" s="48"/>
      <c r="K241" s="55"/>
      <c r="L241" s="48"/>
    </row>
    <row r="242" spans="2:12" s="73" customFormat="1" ht="25" customHeight="1">
      <c r="B242" s="72"/>
      <c r="C242" s="72"/>
      <c r="E242" s="72"/>
      <c r="F242" s="74"/>
      <c r="G242" s="74"/>
      <c r="H242" s="74"/>
      <c r="I242" s="48"/>
      <c r="J242" s="48"/>
      <c r="K242" s="55"/>
      <c r="L242" s="48"/>
    </row>
    <row r="243" spans="2:12" s="73" customFormat="1" ht="25" customHeight="1">
      <c r="B243" s="72"/>
      <c r="C243" s="72"/>
      <c r="E243" s="72"/>
      <c r="F243" s="74"/>
      <c r="G243" s="74"/>
      <c r="H243" s="74"/>
      <c r="I243" s="48"/>
      <c r="J243" s="48"/>
      <c r="K243" s="55"/>
      <c r="L243" s="48"/>
    </row>
    <row r="244" spans="2:12" s="73" customFormat="1" ht="25" customHeight="1">
      <c r="B244" s="72"/>
      <c r="C244" s="72"/>
      <c r="E244" s="72"/>
      <c r="F244" s="74"/>
      <c r="G244" s="74"/>
      <c r="H244" s="74"/>
      <c r="I244" s="48"/>
      <c r="J244" s="48"/>
      <c r="K244" s="55"/>
      <c r="L244" s="48"/>
    </row>
    <row r="245" spans="2:12" s="73" customFormat="1" ht="25" customHeight="1">
      <c r="B245" s="72"/>
      <c r="C245" s="72"/>
      <c r="E245" s="72"/>
      <c r="F245" s="74"/>
      <c r="G245" s="74"/>
      <c r="H245" s="74"/>
      <c r="I245" s="48"/>
      <c r="J245" s="48"/>
      <c r="K245" s="55"/>
      <c r="L245" s="48"/>
    </row>
    <row r="246" spans="2:12" s="73" customFormat="1" ht="25" customHeight="1">
      <c r="B246" s="72"/>
      <c r="C246" s="72"/>
      <c r="E246" s="72"/>
      <c r="F246" s="74"/>
      <c r="G246" s="74"/>
      <c r="H246" s="74"/>
      <c r="I246" s="48"/>
      <c r="J246" s="48"/>
      <c r="K246" s="55"/>
      <c r="L246" s="48"/>
    </row>
    <row r="247" spans="2:12" s="73" customFormat="1" ht="25" customHeight="1">
      <c r="B247" s="72"/>
      <c r="C247" s="72"/>
      <c r="E247" s="72"/>
      <c r="F247" s="74"/>
      <c r="G247" s="74"/>
      <c r="H247" s="74"/>
      <c r="I247" s="48"/>
      <c r="J247" s="48"/>
      <c r="K247" s="55"/>
      <c r="L247" s="48"/>
    </row>
    <row r="248" spans="2:12" s="73" customFormat="1" ht="25" customHeight="1">
      <c r="B248" s="72"/>
      <c r="C248" s="72"/>
      <c r="E248" s="72"/>
      <c r="F248" s="74"/>
      <c r="G248" s="74"/>
      <c r="H248" s="74"/>
      <c r="I248" s="48"/>
      <c r="J248" s="48"/>
      <c r="K248" s="55"/>
      <c r="L248" s="48"/>
    </row>
    <row r="249" spans="2:12" s="73" customFormat="1" ht="25" customHeight="1">
      <c r="B249" s="72"/>
      <c r="C249" s="72"/>
      <c r="E249" s="72"/>
      <c r="F249" s="74"/>
      <c r="G249" s="74"/>
      <c r="H249" s="74"/>
      <c r="I249" s="48"/>
      <c r="J249" s="48"/>
      <c r="K249" s="55"/>
      <c r="L249" s="48"/>
    </row>
    <row r="250" spans="2:12" s="73" customFormat="1" ht="25" customHeight="1">
      <c r="B250" s="72"/>
      <c r="C250" s="72"/>
      <c r="E250" s="72"/>
      <c r="F250" s="74"/>
      <c r="G250" s="74"/>
      <c r="H250" s="74"/>
      <c r="I250" s="48"/>
      <c r="J250" s="48"/>
      <c r="K250" s="55"/>
      <c r="L250" s="48"/>
    </row>
    <row r="251" spans="2:12" s="73" customFormat="1" ht="25" customHeight="1">
      <c r="B251" s="72"/>
      <c r="C251" s="72"/>
      <c r="E251" s="72"/>
      <c r="F251" s="74"/>
      <c r="G251" s="74"/>
      <c r="H251" s="74"/>
      <c r="I251" s="48"/>
      <c r="J251" s="48"/>
      <c r="K251" s="55"/>
      <c r="L251" s="48"/>
    </row>
    <row r="252" spans="2:12" s="73" customFormat="1" ht="25" customHeight="1">
      <c r="B252" s="72"/>
      <c r="C252" s="72"/>
      <c r="E252" s="72"/>
      <c r="F252" s="74"/>
      <c r="G252" s="74"/>
      <c r="H252" s="74"/>
      <c r="I252" s="48"/>
      <c r="J252" s="48"/>
      <c r="K252" s="55"/>
      <c r="L252" s="48"/>
    </row>
    <row r="253" spans="2:12" s="73" customFormat="1" ht="25" customHeight="1">
      <c r="B253" s="72"/>
      <c r="C253" s="72"/>
      <c r="E253" s="72"/>
      <c r="F253" s="74"/>
      <c r="G253" s="74"/>
      <c r="H253" s="74"/>
      <c r="I253" s="48"/>
      <c r="J253" s="48"/>
      <c r="K253" s="55"/>
      <c r="L253" s="48"/>
    </row>
    <row r="254" spans="2:12" s="73" customFormat="1" ht="25" customHeight="1">
      <c r="B254" s="72"/>
      <c r="C254" s="72"/>
      <c r="E254" s="72"/>
      <c r="F254" s="74"/>
      <c r="G254" s="74"/>
      <c r="H254" s="74"/>
      <c r="I254" s="48"/>
      <c r="J254" s="48"/>
      <c r="K254" s="55"/>
      <c r="L254" s="48"/>
    </row>
    <row r="255" spans="2:12" s="73" customFormat="1" ht="25" customHeight="1">
      <c r="B255" s="72"/>
      <c r="C255" s="72"/>
      <c r="E255" s="72"/>
      <c r="F255" s="74"/>
      <c r="G255" s="74"/>
      <c r="H255" s="74"/>
      <c r="I255" s="48"/>
      <c r="J255" s="48"/>
      <c r="K255" s="55"/>
      <c r="L255" s="48"/>
    </row>
    <row r="256" spans="2:12" s="73" customFormat="1" ht="25" customHeight="1">
      <c r="B256" s="72"/>
      <c r="C256" s="72"/>
      <c r="E256" s="72"/>
      <c r="F256" s="74"/>
      <c r="G256" s="74"/>
      <c r="H256" s="74"/>
      <c r="I256" s="48"/>
      <c r="J256" s="48"/>
      <c r="K256" s="55"/>
      <c r="L256" s="48"/>
    </row>
    <row r="257" spans="2:12" s="73" customFormat="1" ht="25" customHeight="1">
      <c r="B257" s="72"/>
      <c r="C257" s="72"/>
      <c r="E257" s="72"/>
      <c r="F257" s="74"/>
      <c r="G257" s="74"/>
      <c r="H257" s="74"/>
      <c r="I257" s="48"/>
      <c r="J257" s="48"/>
      <c r="K257" s="55"/>
      <c r="L257" s="48"/>
    </row>
    <row r="258" spans="2:12" s="73" customFormat="1" ht="25" customHeight="1">
      <c r="B258" s="72"/>
      <c r="C258" s="72"/>
      <c r="E258" s="72"/>
      <c r="F258" s="74"/>
      <c r="G258" s="74"/>
      <c r="H258" s="74"/>
      <c r="I258" s="48"/>
      <c r="J258" s="48"/>
      <c r="K258" s="55"/>
      <c r="L258" s="48"/>
    </row>
    <row r="259" spans="2:12" s="73" customFormat="1" ht="25" customHeight="1">
      <c r="B259" s="72"/>
      <c r="C259" s="72"/>
      <c r="E259" s="72"/>
      <c r="F259" s="74"/>
      <c r="G259" s="74"/>
      <c r="H259" s="74"/>
      <c r="I259" s="48"/>
      <c r="J259" s="48"/>
      <c r="K259" s="55"/>
      <c r="L259" s="48"/>
    </row>
    <row r="260" spans="2:12" s="73" customFormat="1" ht="25" customHeight="1">
      <c r="B260" s="72"/>
      <c r="C260" s="72"/>
      <c r="E260" s="72"/>
      <c r="F260" s="74"/>
      <c r="G260" s="74"/>
      <c r="H260" s="74"/>
      <c r="I260" s="48"/>
      <c r="J260" s="48"/>
      <c r="K260" s="55"/>
      <c r="L260" s="48"/>
    </row>
    <row r="261" spans="2:12" s="73" customFormat="1" ht="25" customHeight="1">
      <c r="B261" s="72"/>
      <c r="C261" s="72"/>
      <c r="E261" s="72"/>
      <c r="F261" s="74"/>
      <c r="G261" s="74"/>
      <c r="H261" s="74"/>
      <c r="I261" s="48"/>
      <c r="J261" s="48"/>
      <c r="K261" s="55"/>
      <c r="L261" s="48"/>
    </row>
    <row r="262" spans="2:12" s="73" customFormat="1" ht="25" customHeight="1">
      <c r="B262" s="72"/>
      <c r="C262" s="72"/>
      <c r="E262" s="72"/>
      <c r="F262" s="74"/>
      <c r="G262" s="74"/>
      <c r="H262" s="74"/>
      <c r="I262" s="48"/>
      <c r="J262" s="48"/>
      <c r="K262" s="55"/>
      <c r="L262" s="48"/>
    </row>
  </sheetData>
  <mergeCells count="6">
    <mergeCell ref="B129:G129"/>
    <mergeCell ref="B1:H1"/>
    <mergeCell ref="B44:G44"/>
    <mergeCell ref="B46:G46"/>
    <mergeCell ref="B85:G85"/>
    <mergeCell ref="B87:G87"/>
  </mergeCells>
  <conditionalFormatting sqref="G1:H1048576">
    <cfRule type="containsText" dxfId="29" priority="1" operator="containsText" text="RATE">
      <formula>NOT(ISERROR(SEARCH("RATE",G1)))</formula>
    </cfRule>
    <cfRule type="containsText" dxfId="28" priority="2" stopIfTrue="1" operator="containsText" text="AMOUNT">
      <formula>NOT(ISERROR(SEARCH("AMOUNT",G1)))</formula>
    </cfRule>
    <cfRule type="containsText" dxfId="27"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2" manualBreakCount="2">
    <brk id="44" max="8" man="1"/>
    <brk id="85" max="8" man="1"/>
  </rowBreaks>
  <colBreaks count="1" manualBreakCount="1">
    <brk id="10" max="132"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EAA4E3-32FA-4170-BDFD-A82A9EE4EDC1}">
  <sheetPr>
    <tabColor theme="5"/>
  </sheetPr>
  <dimension ref="B1:K226"/>
  <sheetViews>
    <sheetView view="pageBreakPreview" topLeftCell="B3" zoomScale="60" zoomScaleNormal="100" workbookViewId="0">
      <selection activeCell="R17" sqref="R17"/>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6.5" style="48" hidden="1" customWidth="1"/>
    <col min="12" max="16384" width="8.83203125" style="48"/>
  </cols>
  <sheetData>
    <row r="1" spans="2:11" s="44" customFormat="1" ht="25" customHeight="1">
      <c r="B1" s="379" t="s">
        <v>1964</v>
      </c>
      <c r="C1" s="380"/>
      <c r="D1" s="380"/>
      <c r="E1" s="380"/>
      <c r="F1" s="380"/>
      <c r="G1" s="380"/>
      <c r="H1" s="381"/>
      <c r="I1" s="76"/>
    </row>
    <row r="2" spans="2:11" ht="25" customHeight="1">
      <c r="B2" s="45" t="s">
        <v>226</v>
      </c>
      <c r="C2" s="45" t="s">
        <v>2</v>
      </c>
      <c r="D2" s="45" t="s">
        <v>3</v>
      </c>
      <c r="E2" s="46" t="s">
        <v>4</v>
      </c>
      <c r="F2" s="47" t="s">
        <v>5</v>
      </c>
      <c r="G2" s="47" t="s">
        <v>6</v>
      </c>
      <c r="H2" s="47" t="s">
        <v>7</v>
      </c>
      <c r="I2" s="49"/>
      <c r="K2" s="49"/>
    </row>
    <row r="3" spans="2:11" ht="30">
      <c r="B3" s="55" t="s">
        <v>734</v>
      </c>
      <c r="C3" s="98" t="s">
        <v>1300</v>
      </c>
      <c r="D3" s="113" t="s">
        <v>1301</v>
      </c>
      <c r="E3" s="55"/>
      <c r="F3" s="90"/>
      <c r="G3" s="90"/>
      <c r="H3" s="90" t="str">
        <f t="shared" ref="H3:H42" si="0">IF($F3="-","Rate Only",IF($G3="","",ROUNDUP($F3*$G3,2)))</f>
        <v/>
      </c>
      <c r="K3" s="49"/>
    </row>
    <row r="4" spans="2:11" ht="25" customHeight="1">
      <c r="B4" s="55"/>
      <c r="C4" s="55"/>
      <c r="D4" s="113" t="s">
        <v>1302</v>
      </c>
      <c r="E4" s="55"/>
      <c r="F4" s="90"/>
      <c r="G4" s="90"/>
      <c r="H4" s="90" t="str">
        <f t="shared" si="0"/>
        <v/>
      </c>
    </row>
    <row r="5" spans="2:11" ht="25" customHeight="1">
      <c r="B5" s="55"/>
      <c r="C5" s="55"/>
      <c r="D5" s="113"/>
      <c r="E5" s="55"/>
      <c r="F5" s="90"/>
      <c r="G5" s="90"/>
      <c r="H5" s="90" t="str">
        <f t="shared" si="0"/>
        <v/>
      </c>
      <c r="K5" s="2" t="str">
        <f>IF(E5="","",MAX($K4:K$5)+25.001)</f>
        <v/>
      </c>
    </row>
    <row r="6" spans="2:11" ht="25" customHeight="1">
      <c r="B6" s="50" t="str">
        <f t="shared" ref="B6:B39" si="1">IF(K6="","","B"&amp;TEXT(ROUND(K6,3),"0.000"))</f>
        <v>B20.001</v>
      </c>
      <c r="C6" s="101" t="s">
        <v>1303</v>
      </c>
      <c r="D6" s="113" t="s">
        <v>1304</v>
      </c>
      <c r="E6" s="55" t="s">
        <v>1142</v>
      </c>
      <c r="F6" s="90">
        <v>1.57</v>
      </c>
      <c r="G6" s="171"/>
      <c r="H6" s="90" t="str">
        <f t="shared" si="0"/>
        <v/>
      </c>
      <c r="I6" s="112"/>
      <c r="K6" s="2">
        <f>IF(E6="","",MAX($K$3:K5)+20.001)</f>
        <v>20.001000000000001</v>
      </c>
    </row>
    <row r="7" spans="2:11" ht="25" customHeight="1">
      <c r="B7" s="50" t="str">
        <f t="shared" si="1"/>
        <v/>
      </c>
      <c r="C7" s="55"/>
      <c r="D7" s="113"/>
      <c r="E7" s="55"/>
      <c r="F7" s="90"/>
      <c r="G7" s="90"/>
      <c r="H7" s="90" t="str">
        <f t="shared" si="0"/>
        <v/>
      </c>
      <c r="K7" s="2" t="str">
        <f>IF(E7="","",MAX($K$3:K6)+0.001)</f>
        <v/>
      </c>
    </row>
    <row r="8" spans="2:11" ht="25" customHeight="1">
      <c r="B8" s="50" t="str">
        <f t="shared" si="1"/>
        <v>B20.002</v>
      </c>
      <c r="C8" s="55" t="s">
        <v>386</v>
      </c>
      <c r="D8" s="87" t="s">
        <v>1305</v>
      </c>
      <c r="E8" s="55" t="s">
        <v>1142</v>
      </c>
      <c r="F8" s="90">
        <v>1.57</v>
      </c>
      <c r="G8" s="171"/>
      <c r="H8" s="90" t="str">
        <f t="shared" si="0"/>
        <v/>
      </c>
      <c r="I8" s="112"/>
      <c r="K8" s="2">
        <f>IF(E8="","",MAX($K$3:K7)+0.001)</f>
        <v>20.002000000000002</v>
      </c>
    </row>
    <row r="9" spans="2:11" ht="25" customHeight="1">
      <c r="B9" s="50" t="str">
        <f t="shared" si="1"/>
        <v/>
      </c>
      <c r="C9" s="55"/>
      <c r="D9" s="87"/>
      <c r="E9" s="55"/>
      <c r="F9" s="90"/>
      <c r="G9" s="90"/>
      <c r="H9" s="90" t="str">
        <f t="shared" si="0"/>
        <v/>
      </c>
      <c r="K9" s="2" t="str">
        <f>IF(E9="","",MAX($K$3:K8)+0.001)</f>
        <v/>
      </c>
    </row>
    <row r="10" spans="2:11" ht="30">
      <c r="B10" s="50" t="str">
        <f t="shared" si="1"/>
        <v/>
      </c>
      <c r="C10" s="98" t="s">
        <v>1235</v>
      </c>
      <c r="D10" s="113" t="s">
        <v>1236</v>
      </c>
      <c r="E10" s="55"/>
      <c r="F10" s="90"/>
      <c r="G10" s="90"/>
      <c r="H10" s="90" t="str">
        <f t="shared" si="0"/>
        <v/>
      </c>
      <c r="K10" s="2" t="str">
        <f>IF(E10="","",MAX($K$5:K9)+0.001)</f>
        <v/>
      </c>
    </row>
    <row r="11" spans="2:11" ht="25" customHeight="1">
      <c r="B11" s="50" t="str">
        <f t="shared" si="1"/>
        <v/>
      </c>
      <c r="C11" s="55" t="s">
        <v>15</v>
      </c>
      <c r="D11" s="113" t="s">
        <v>1237</v>
      </c>
      <c r="E11" s="55"/>
      <c r="F11" s="90"/>
      <c r="G11" s="90"/>
      <c r="H11" s="90" t="str">
        <f t="shared" si="0"/>
        <v/>
      </c>
      <c r="K11" s="2" t="str">
        <f>IF(E11="","",MAX($K$5:K10)+0.001)</f>
        <v/>
      </c>
    </row>
    <row r="12" spans="2:11" ht="30">
      <c r="B12" s="50" t="str">
        <f t="shared" si="1"/>
        <v/>
      </c>
      <c r="C12" s="55" t="s">
        <v>637</v>
      </c>
      <c r="D12" s="87" t="s">
        <v>1238</v>
      </c>
      <c r="E12" s="55"/>
      <c r="F12" s="90"/>
      <c r="G12" s="90"/>
      <c r="H12" s="90" t="str">
        <f t="shared" si="0"/>
        <v/>
      </c>
      <c r="K12" s="2" t="str">
        <f>IF(E12="","",MAX($K$5:K11)+0.001)</f>
        <v/>
      </c>
    </row>
    <row r="13" spans="2:11" ht="45">
      <c r="B13" s="50" t="str">
        <f t="shared" si="1"/>
        <v>B20.003</v>
      </c>
      <c r="C13" s="55"/>
      <c r="D13" s="66" t="s">
        <v>2002</v>
      </c>
      <c r="E13" s="55" t="s">
        <v>164</v>
      </c>
      <c r="F13" s="90">
        <v>74050</v>
      </c>
      <c r="G13" s="171"/>
      <c r="H13" s="90" t="str">
        <f t="shared" si="0"/>
        <v/>
      </c>
      <c r="I13" s="112"/>
      <c r="K13" s="2">
        <f>IF(E13="","",MAX($K$5:K12)+0.001)</f>
        <v>20.003000000000004</v>
      </c>
    </row>
    <row r="14" spans="2:11" ht="25" customHeight="1">
      <c r="B14" s="50" t="str">
        <f t="shared" si="1"/>
        <v>B20.004</v>
      </c>
      <c r="C14" s="55"/>
      <c r="D14" s="66" t="s">
        <v>1240</v>
      </c>
      <c r="E14" s="55" t="s">
        <v>164</v>
      </c>
      <c r="F14" s="128" t="s">
        <v>239</v>
      </c>
      <c r="G14" s="171"/>
      <c r="H14" s="90" t="str">
        <f t="shared" si="0"/>
        <v>Rate Only</v>
      </c>
      <c r="I14" s="112"/>
      <c r="K14" s="2">
        <f>IF(E14="","",MAX($K$5:K13)+0.001)</f>
        <v>20.004000000000005</v>
      </c>
    </row>
    <row r="15" spans="2:11" ht="25" customHeight="1">
      <c r="B15" s="50" t="str">
        <f t="shared" si="1"/>
        <v/>
      </c>
      <c r="C15" s="55"/>
      <c r="D15" s="66"/>
      <c r="E15" s="55"/>
      <c r="F15" s="90"/>
      <c r="G15" s="90"/>
      <c r="H15" s="90" t="str">
        <f t="shared" si="0"/>
        <v/>
      </c>
      <c r="K15" s="2" t="str">
        <f>IF(E15="","",MAX($K$5:K14)+0.001)</f>
        <v/>
      </c>
    </row>
    <row r="16" spans="2:11" ht="25" customHeight="1">
      <c r="B16" s="50" t="str">
        <f t="shared" si="1"/>
        <v/>
      </c>
      <c r="C16" s="55" t="s">
        <v>312</v>
      </c>
      <c r="D16" s="113" t="s">
        <v>1306</v>
      </c>
      <c r="E16" s="55"/>
      <c r="F16" s="90"/>
      <c r="G16" s="90"/>
      <c r="H16" s="90" t="str">
        <f t="shared" si="0"/>
        <v/>
      </c>
      <c r="K16" s="2" t="str">
        <f>IF(E16="","",MAX($K$5:K15)+0.001)</f>
        <v/>
      </c>
    </row>
    <row r="17" spans="2:11" ht="45">
      <c r="B17" s="50" t="str">
        <f t="shared" si="1"/>
        <v/>
      </c>
      <c r="C17" s="98" t="s">
        <v>1307</v>
      </c>
      <c r="D17" s="87" t="s">
        <v>1308</v>
      </c>
      <c r="E17" s="55"/>
      <c r="F17" s="90"/>
      <c r="G17" s="90"/>
      <c r="H17" s="90" t="str">
        <f t="shared" si="0"/>
        <v/>
      </c>
      <c r="K17" s="2" t="str">
        <f>IF(E17="","",MAX($K$5:K16)+0.001)</f>
        <v/>
      </c>
    </row>
    <row r="18" spans="2:11" ht="25" customHeight="1">
      <c r="B18" s="50" t="str">
        <f t="shared" si="1"/>
        <v>B20.005</v>
      </c>
      <c r="C18" s="55"/>
      <c r="D18" s="54" t="s">
        <v>1309</v>
      </c>
      <c r="E18" s="55" t="s">
        <v>164</v>
      </c>
      <c r="F18" s="90">
        <v>350</v>
      </c>
      <c r="G18" s="171"/>
      <c r="H18" s="90" t="str">
        <f t="shared" si="0"/>
        <v/>
      </c>
      <c r="I18" s="112"/>
      <c r="K18" s="2">
        <f>IF(E18="","",MAX($K$5:K17)+0.001)</f>
        <v>20.005000000000006</v>
      </c>
    </row>
    <row r="19" spans="2:11" ht="25" customHeight="1">
      <c r="B19" s="50" t="str">
        <f t="shared" si="1"/>
        <v>B20.006</v>
      </c>
      <c r="C19" s="55"/>
      <c r="D19" s="54" t="s">
        <v>1310</v>
      </c>
      <c r="E19" s="55" t="s">
        <v>164</v>
      </c>
      <c r="F19" s="90">
        <v>130</v>
      </c>
      <c r="G19" s="171"/>
      <c r="H19" s="90" t="str">
        <f t="shared" si="0"/>
        <v/>
      </c>
      <c r="I19" s="112"/>
      <c r="K19" s="2">
        <f>IF(E19="","",MAX($K$5:K18)+0.001)</f>
        <v>20.006000000000007</v>
      </c>
    </row>
    <row r="20" spans="2:11" ht="25" customHeight="1">
      <c r="B20" s="50" t="str">
        <f t="shared" si="1"/>
        <v/>
      </c>
      <c r="C20" s="55"/>
      <c r="D20" s="66"/>
      <c r="E20" s="55"/>
      <c r="F20" s="90"/>
      <c r="G20" s="90"/>
      <c r="H20" s="90" t="str">
        <f t="shared" si="0"/>
        <v/>
      </c>
      <c r="K20" s="2" t="str">
        <f>IF(E20="","",MAX($K$5:K19)+0.001)</f>
        <v/>
      </c>
    </row>
    <row r="21" spans="2:11" ht="25" customHeight="1">
      <c r="B21" s="50" t="str">
        <f t="shared" si="1"/>
        <v/>
      </c>
      <c r="C21" s="65" t="s">
        <v>1311</v>
      </c>
      <c r="D21" s="87" t="s">
        <v>1312</v>
      </c>
      <c r="E21" s="55"/>
      <c r="F21" s="90"/>
      <c r="G21" s="90"/>
      <c r="H21" s="90" t="str">
        <f t="shared" si="0"/>
        <v/>
      </c>
      <c r="K21" s="2" t="str">
        <f>IF(E21="","",MAX($K$5:K20)+0.001)</f>
        <v/>
      </c>
    </row>
    <row r="22" spans="2:11" ht="25" customHeight="1">
      <c r="B22" s="50" t="str">
        <f t="shared" si="1"/>
        <v>B20.007</v>
      </c>
      <c r="C22" s="55"/>
      <c r="D22" s="54" t="s">
        <v>1243</v>
      </c>
      <c r="E22" s="55" t="s">
        <v>164</v>
      </c>
      <c r="F22" s="90">
        <v>30</v>
      </c>
      <c r="G22" s="171"/>
      <c r="H22" s="90" t="str">
        <f t="shared" si="0"/>
        <v/>
      </c>
      <c r="I22" s="112"/>
      <c r="K22" s="2">
        <f>IF(E22="","",MAX($K$5:K21)+0.001)</f>
        <v>20.007000000000009</v>
      </c>
    </row>
    <row r="23" spans="2:11" ht="25" customHeight="1">
      <c r="B23" s="50" t="str">
        <f t="shared" si="1"/>
        <v>B20.008</v>
      </c>
      <c r="C23" s="55"/>
      <c r="D23" s="54" t="s">
        <v>1244</v>
      </c>
      <c r="E23" s="55" t="s">
        <v>164</v>
      </c>
      <c r="F23" s="90">
        <v>30</v>
      </c>
      <c r="G23" s="171"/>
      <c r="H23" s="90" t="str">
        <f t="shared" si="0"/>
        <v/>
      </c>
      <c r="I23" s="112"/>
      <c r="K23" s="2">
        <f>IF(E23="","",MAX($K$5:K22)+0.001)</f>
        <v>20.00800000000001</v>
      </c>
    </row>
    <row r="24" spans="2:11" ht="25" customHeight="1">
      <c r="B24" s="50" t="str">
        <f t="shared" si="1"/>
        <v/>
      </c>
      <c r="C24" s="55"/>
      <c r="D24" s="54"/>
      <c r="E24" s="55"/>
      <c r="F24" s="90"/>
      <c r="G24" s="90"/>
      <c r="H24" s="90" t="str">
        <f t="shared" si="0"/>
        <v/>
      </c>
      <c r="K24" s="2" t="str">
        <f>IF(E24="","",MAX($K$5:K23)+0.001)</f>
        <v/>
      </c>
    </row>
    <row r="25" spans="2:11" ht="25" customHeight="1">
      <c r="B25" s="50" t="str">
        <f t="shared" si="1"/>
        <v>B20.009</v>
      </c>
      <c r="C25" s="98" t="s">
        <v>1313</v>
      </c>
      <c r="D25" s="87" t="s">
        <v>1314</v>
      </c>
      <c r="E25" s="55" t="s">
        <v>164</v>
      </c>
      <c r="F25" s="90">
        <v>250</v>
      </c>
      <c r="G25" s="171"/>
      <c r="H25" s="90" t="str">
        <f t="shared" si="0"/>
        <v/>
      </c>
      <c r="I25" s="112"/>
      <c r="K25" s="2">
        <f>IF(E25="","",MAX($K$5:K24)+0.001)</f>
        <v>20.009000000000011</v>
      </c>
    </row>
    <row r="26" spans="2:11" ht="25" customHeight="1">
      <c r="B26" s="50" t="str">
        <f t="shared" si="1"/>
        <v/>
      </c>
      <c r="C26" s="55"/>
      <c r="D26" s="54"/>
      <c r="E26" s="55"/>
      <c r="F26" s="90"/>
      <c r="G26" s="90"/>
      <c r="H26" s="90" t="str">
        <f t="shared" si="0"/>
        <v/>
      </c>
      <c r="K26" s="2" t="str">
        <f>IF(E26="","",MAX($K$5:K25)+0.001)</f>
        <v/>
      </c>
    </row>
    <row r="27" spans="2:11" ht="25" customHeight="1">
      <c r="B27" s="50" t="str">
        <f t="shared" si="1"/>
        <v>B20.010</v>
      </c>
      <c r="C27" s="98" t="s">
        <v>1315</v>
      </c>
      <c r="D27" s="87" t="s">
        <v>1316</v>
      </c>
      <c r="E27" s="55" t="s">
        <v>164</v>
      </c>
      <c r="F27" s="90">
        <v>170</v>
      </c>
      <c r="G27" s="171"/>
      <c r="H27" s="90" t="str">
        <f t="shared" si="0"/>
        <v/>
      </c>
      <c r="I27" s="112"/>
      <c r="K27" s="2">
        <f>IF(E27="","",MAX($K$5:K26)+0.001)</f>
        <v>20.010000000000012</v>
      </c>
    </row>
    <row r="28" spans="2:11" ht="25" customHeight="1">
      <c r="B28" s="50" t="str">
        <f t="shared" si="1"/>
        <v/>
      </c>
      <c r="C28" s="55"/>
      <c r="D28" s="54"/>
      <c r="E28" s="55"/>
      <c r="F28" s="90"/>
      <c r="G28" s="90"/>
      <c r="H28" s="90" t="str">
        <f t="shared" si="0"/>
        <v/>
      </c>
      <c r="K28" s="2" t="str">
        <f>IF(E28="","",MAX($K$5:K27)+0.001)</f>
        <v/>
      </c>
    </row>
    <row r="29" spans="2:11" ht="25" customHeight="1">
      <c r="B29" s="50" t="str">
        <f t="shared" si="1"/>
        <v/>
      </c>
      <c r="C29" s="101" t="s">
        <v>1231</v>
      </c>
      <c r="D29" s="113" t="s">
        <v>1232</v>
      </c>
      <c r="E29" s="55"/>
      <c r="F29" s="90"/>
      <c r="G29" s="90"/>
      <c r="H29" s="90" t="str">
        <f t="shared" si="0"/>
        <v/>
      </c>
      <c r="K29" s="2" t="str">
        <f>IF(E29="","",MAX($K$5:K28)+0.001)</f>
        <v/>
      </c>
    </row>
    <row r="30" spans="2:11" ht="30">
      <c r="B30" s="50" t="str">
        <f t="shared" si="1"/>
        <v>B20.011</v>
      </c>
      <c r="C30" s="98" t="s">
        <v>1317</v>
      </c>
      <c r="D30" s="87" t="s">
        <v>2003</v>
      </c>
      <c r="E30" s="55" t="s">
        <v>164</v>
      </c>
      <c r="F30" s="128">
        <f>35%*F13</f>
        <v>25917.5</v>
      </c>
      <c r="G30" s="171"/>
      <c r="H30" s="90" t="str">
        <f t="shared" si="0"/>
        <v/>
      </c>
      <c r="I30" s="112"/>
      <c r="K30" s="2">
        <f>IF(E30="","",MAX($K$5:K29)+0.001)</f>
        <v>20.011000000000013</v>
      </c>
    </row>
    <row r="31" spans="2:11" ht="25" customHeight="1">
      <c r="B31" s="50" t="str">
        <f t="shared" si="1"/>
        <v/>
      </c>
      <c r="C31" s="55"/>
      <c r="D31" s="87"/>
      <c r="E31" s="55"/>
      <c r="F31" s="90"/>
      <c r="G31" s="90"/>
      <c r="H31" s="90" t="str">
        <f t="shared" si="0"/>
        <v/>
      </c>
      <c r="K31" s="2" t="str">
        <f>IF(E31="","",MAX($K$5:K30)+0.001)</f>
        <v/>
      </c>
    </row>
    <row r="32" spans="2:11" ht="30">
      <c r="B32" s="50" t="str">
        <f t="shared" si="1"/>
        <v>B20.012</v>
      </c>
      <c r="C32" s="98" t="s">
        <v>1318</v>
      </c>
      <c r="D32" s="87" t="s">
        <v>1319</v>
      </c>
      <c r="E32" s="55" t="s">
        <v>164</v>
      </c>
      <c r="F32" s="90">
        <v>110</v>
      </c>
      <c r="G32" s="171"/>
      <c r="H32" s="90" t="str">
        <f t="shared" si="0"/>
        <v/>
      </c>
      <c r="I32" s="112"/>
      <c r="K32" s="2">
        <f>IF(E32="","",MAX($K$5:K31)+0.001)</f>
        <v>20.012000000000015</v>
      </c>
    </row>
    <row r="33" spans="2:11" ht="25" customHeight="1">
      <c r="B33" s="50" t="str">
        <f t="shared" si="1"/>
        <v/>
      </c>
      <c r="C33" s="55"/>
      <c r="D33" s="54"/>
      <c r="E33" s="55"/>
      <c r="F33" s="90"/>
      <c r="G33" s="90"/>
      <c r="H33" s="90" t="str">
        <f t="shared" si="0"/>
        <v/>
      </c>
      <c r="K33" s="2" t="str">
        <f>IF(E33="","",MAX($K$5:K32)+0.001)</f>
        <v/>
      </c>
    </row>
    <row r="34" spans="2:11" ht="30">
      <c r="B34" s="50" t="str">
        <f t="shared" si="1"/>
        <v>B20.013</v>
      </c>
      <c r="C34" s="55" t="s">
        <v>1274</v>
      </c>
      <c r="D34" s="87" t="s">
        <v>1320</v>
      </c>
      <c r="E34" s="55" t="s">
        <v>187</v>
      </c>
      <c r="F34" s="90">
        <v>330</v>
      </c>
      <c r="G34" s="171"/>
      <c r="H34" s="90" t="str">
        <f t="shared" si="0"/>
        <v/>
      </c>
      <c r="I34" s="112"/>
      <c r="K34" s="2">
        <f>IF(E34="","",MAX($K$5:K33)+0.001)</f>
        <v>20.013000000000016</v>
      </c>
    </row>
    <row r="35" spans="2:11" ht="25" customHeight="1">
      <c r="B35" s="50" t="str">
        <f t="shared" si="1"/>
        <v/>
      </c>
      <c r="C35" s="55"/>
      <c r="D35" s="87"/>
      <c r="E35" s="55"/>
      <c r="F35" s="90"/>
      <c r="G35" s="171"/>
      <c r="H35" s="90" t="str">
        <f t="shared" si="0"/>
        <v/>
      </c>
      <c r="I35" s="112"/>
      <c r="K35" s="2" t="str">
        <f>IF(E35="","",MAX($K$5:K34)+0.001)</f>
        <v/>
      </c>
    </row>
    <row r="36" spans="2:11" ht="25" customHeight="1">
      <c r="B36" s="50" t="str">
        <f t="shared" si="1"/>
        <v>B20.014</v>
      </c>
      <c r="C36" s="98" t="s">
        <v>1321</v>
      </c>
      <c r="D36" s="87" t="s">
        <v>1322</v>
      </c>
      <c r="E36" s="55" t="s">
        <v>164</v>
      </c>
      <c r="F36" s="90">
        <v>700</v>
      </c>
      <c r="G36" s="171"/>
      <c r="H36" s="90" t="str">
        <f t="shared" si="0"/>
        <v/>
      </c>
      <c r="I36" s="112"/>
      <c r="K36" s="2">
        <f>IF(E36="","",MAX($K$5:K35)+0.001)</f>
        <v>20.014000000000017</v>
      </c>
    </row>
    <row r="37" spans="2:11" ht="25" customHeight="1">
      <c r="B37" s="50" t="str">
        <f t="shared" si="1"/>
        <v/>
      </c>
      <c r="C37" s="98"/>
      <c r="D37" s="113"/>
      <c r="E37" s="55"/>
      <c r="F37" s="90"/>
      <c r="G37" s="90"/>
      <c r="H37" s="90" t="str">
        <f t="shared" si="0"/>
        <v/>
      </c>
      <c r="I37" s="112"/>
      <c r="K37" s="2" t="str">
        <f>IF(E37="","",MAX($K$5:K36)+0.001)</f>
        <v/>
      </c>
    </row>
    <row r="38" spans="2:11" ht="25" customHeight="1">
      <c r="B38" s="50" t="str">
        <f t="shared" si="1"/>
        <v>B20.015</v>
      </c>
      <c r="C38" s="98" t="s">
        <v>1245</v>
      </c>
      <c r="D38" s="87" t="s">
        <v>1246</v>
      </c>
      <c r="E38" s="55" t="s">
        <v>164</v>
      </c>
      <c r="F38" s="128" t="s">
        <v>239</v>
      </c>
      <c r="G38" s="171"/>
      <c r="H38" s="90" t="str">
        <f t="shared" si="0"/>
        <v>Rate Only</v>
      </c>
      <c r="I38" s="112"/>
      <c r="K38" s="2">
        <f>IF(E38="","",MAX($K$5:K37)+0.001)</f>
        <v>20.015000000000018</v>
      </c>
    </row>
    <row r="39" spans="2:11" ht="25" customHeight="1">
      <c r="B39" s="50" t="str">
        <f t="shared" si="1"/>
        <v/>
      </c>
      <c r="C39" s="55"/>
      <c r="D39" s="87"/>
      <c r="E39" s="55"/>
      <c r="F39" s="90"/>
      <c r="G39" s="171"/>
      <c r="H39" s="90"/>
      <c r="I39" s="112"/>
      <c r="K39" s="2" t="str">
        <f>IF(E39="","",MAX($K$5:K38)+0.001)</f>
        <v/>
      </c>
    </row>
    <row r="40" spans="2:11" ht="25" customHeight="1">
      <c r="B40" s="50"/>
      <c r="C40" s="55"/>
      <c r="D40" s="87"/>
      <c r="E40" s="55"/>
      <c r="F40" s="90"/>
      <c r="G40" s="171"/>
      <c r="H40" s="90" t="str">
        <f t="shared" si="0"/>
        <v/>
      </c>
      <c r="I40" s="112"/>
      <c r="K40" s="2" t="str">
        <f>IF(E40="","",MAX($K$5:K39)+0.001)</f>
        <v/>
      </c>
    </row>
    <row r="41" spans="2:11" ht="25" customHeight="1">
      <c r="B41" s="50"/>
      <c r="C41" s="55"/>
      <c r="D41" s="87"/>
      <c r="E41" s="55"/>
      <c r="F41" s="90"/>
      <c r="G41" s="171"/>
      <c r="H41" s="90" t="str">
        <f t="shared" si="0"/>
        <v/>
      </c>
      <c r="I41" s="112"/>
      <c r="K41" s="2" t="str">
        <f>IF(E41="","",MAX($K$5:K40)+0.001)</f>
        <v/>
      </c>
    </row>
    <row r="42" spans="2:11" s="72" customFormat="1" ht="10" customHeight="1">
      <c r="B42" s="55"/>
      <c r="C42" s="55"/>
      <c r="D42" s="87"/>
      <c r="E42" s="55"/>
      <c r="F42" s="90"/>
      <c r="G42" s="90"/>
      <c r="H42" s="90" t="str">
        <f t="shared" si="0"/>
        <v/>
      </c>
      <c r="I42" s="112"/>
      <c r="K42" s="2" t="str">
        <f>IF(E42="","",MAX($K$5:K41)+0.001)</f>
        <v/>
      </c>
    </row>
    <row r="43" spans="2:11" s="72" customFormat="1" ht="25" customHeight="1">
      <c r="B43" s="368" t="s">
        <v>62</v>
      </c>
      <c r="C43" s="368"/>
      <c r="D43" s="368"/>
      <c r="E43" s="368"/>
      <c r="F43" s="368"/>
      <c r="G43" s="368"/>
      <c r="H43" s="95">
        <f>SUM(H3:H42)</f>
        <v>0</v>
      </c>
      <c r="I43" s="115"/>
      <c r="K43" s="2" t="str">
        <f>IF(E43="","",MAX($K$5:K42)+0.001)</f>
        <v/>
      </c>
    </row>
    <row r="44" spans="2:11" s="72" customFormat="1" ht="25" customHeight="1">
      <c r="B44" s="45" t="s">
        <v>226</v>
      </c>
      <c r="C44" s="45" t="s">
        <v>2</v>
      </c>
      <c r="D44" s="45" t="s">
        <v>3</v>
      </c>
      <c r="E44" s="46" t="s">
        <v>4</v>
      </c>
      <c r="F44" s="95" t="s">
        <v>5</v>
      </c>
      <c r="G44" s="47" t="s">
        <v>6</v>
      </c>
      <c r="H44" s="47" t="s">
        <v>7</v>
      </c>
      <c r="I44" s="49"/>
      <c r="K44" s="2"/>
    </row>
    <row r="45" spans="2:11" s="72" customFormat="1" ht="25" customHeight="1">
      <c r="B45" s="368" t="s">
        <v>64</v>
      </c>
      <c r="C45" s="368"/>
      <c r="D45" s="368"/>
      <c r="E45" s="368"/>
      <c r="F45" s="368"/>
      <c r="G45" s="368"/>
      <c r="H45" s="47">
        <f>H43</f>
        <v>0</v>
      </c>
      <c r="I45" s="116"/>
      <c r="K45" s="2" t="str">
        <f>IF(E45="","",MAX($K$5:K44)+0.001)</f>
        <v/>
      </c>
    </row>
    <row r="46" spans="2:11" s="72" customFormat="1" ht="25" customHeight="1">
      <c r="B46" s="98"/>
      <c r="C46" s="98"/>
      <c r="D46" s="97"/>
      <c r="E46" s="99"/>
      <c r="F46" s="100"/>
      <c r="G46" s="100"/>
      <c r="H46" s="107" t="str">
        <f t="shared" ref="H46:H76" si="2">IF($F46="-","Rate Only",IF($G46="","",ROUNDUP($F46*$G46,2)))</f>
        <v/>
      </c>
      <c r="I46" s="116"/>
      <c r="K46" s="2" t="str">
        <f>IF(E46="","",MAX($K$5:K45)+0.001)</f>
        <v/>
      </c>
    </row>
    <row r="47" spans="2:11" s="72" customFormat="1" ht="25" customHeight="1">
      <c r="B47" s="50" t="str">
        <f t="shared" ref="B47:B75" si="3">IF(K47="","","B"&amp;TEXT(ROUND(K47,3),"0.000"))</f>
        <v/>
      </c>
      <c r="C47" s="98" t="s">
        <v>2012</v>
      </c>
      <c r="D47" s="87" t="s">
        <v>2007</v>
      </c>
      <c r="E47" s="55"/>
      <c r="F47" s="90"/>
      <c r="G47" s="171"/>
      <c r="H47" s="90"/>
      <c r="I47" s="112"/>
      <c r="K47" s="2" t="str">
        <f>IF(E47="","",MAX($K$5:K43)+0.001)</f>
        <v/>
      </c>
    </row>
    <row r="48" spans="2:11" s="72" customFormat="1" ht="60">
      <c r="B48" s="50" t="str">
        <f t="shared" si="3"/>
        <v>B20.016</v>
      </c>
      <c r="C48" s="65" t="s">
        <v>2013</v>
      </c>
      <c r="D48" s="66" t="s">
        <v>2008</v>
      </c>
      <c r="E48" s="55" t="s">
        <v>164</v>
      </c>
      <c r="F48" s="90">
        <v>1000</v>
      </c>
      <c r="G48" s="171"/>
      <c r="H48" s="90"/>
      <c r="I48" s="112"/>
      <c r="K48" s="2">
        <f>IF(E48="","",MAX($K$5:K45)+0.001)</f>
        <v>20.01600000000002</v>
      </c>
    </row>
    <row r="49" spans="2:11" s="72" customFormat="1" ht="25" customHeight="1">
      <c r="B49" s="50" t="str">
        <f t="shared" si="3"/>
        <v/>
      </c>
      <c r="C49" s="65"/>
      <c r="D49" s="87"/>
      <c r="E49" s="55"/>
      <c r="F49" s="90"/>
      <c r="G49" s="171"/>
      <c r="H49" s="90"/>
      <c r="I49" s="112"/>
      <c r="K49" s="2" t="str">
        <f>IF(E49="","",MAX($K$5:K46)+0.001)</f>
        <v/>
      </c>
    </row>
    <row r="50" spans="2:11" s="72" customFormat="1" ht="60">
      <c r="B50" s="50" t="str">
        <f t="shared" si="3"/>
        <v>B20.016</v>
      </c>
      <c r="C50" s="65" t="s">
        <v>2013</v>
      </c>
      <c r="D50" s="66" t="s">
        <v>2009</v>
      </c>
      <c r="E50" s="55" t="s">
        <v>164</v>
      </c>
      <c r="F50" s="90">
        <v>2000</v>
      </c>
      <c r="G50" s="90"/>
      <c r="H50" s="90"/>
      <c r="I50" s="48"/>
      <c r="K50" s="2">
        <f>IF(E50="","",MAX($K$5:K47)+0.001)</f>
        <v>20.01600000000002</v>
      </c>
    </row>
    <row r="51" spans="2:11" s="72" customFormat="1" ht="25" customHeight="1">
      <c r="B51" s="50"/>
      <c r="C51" s="98"/>
      <c r="D51" s="66"/>
      <c r="E51" s="55"/>
      <c r="F51" s="90"/>
      <c r="G51" s="90"/>
      <c r="H51" s="90"/>
      <c r="I51" s="48"/>
      <c r="K51" s="2"/>
    </row>
    <row r="52" spans="2:11" s="72" customFormat="1" ht="60">
      <c r="B52" s="50" t="str">
        <f t="shared" si="3"/>
        <v>B20.017</v>
      </c>
      <c r="C52" s="65" t="s">
        <v>2014</v>
      </c>
      <c r="D52" s="66" t="s">
        <v>2010</v>
      </c>
      <c r="E52" s="55" t="s">
        <v>2011</v>
      </c>
      <c r="F52" s="90">
        <v>500</v>
      </c>
      <c r="G52" s="171"/>
      <c r="H52" s="90"/>
      <c r="I52" s="112"/>
      <c r="K52" s="2">
        <f>IF(E52="","",MAX($K$5:K50)+0.001)</f>
        <v>20.017000000000021</v>
      </c>
    </row>
    <row r="53" spans="2:11" s="72" customFormat="1" ht="25" customHeight="1">
      <c r="B53" s="50" t="str">
        <f t="shared" si="3"/>
        <v/>
      </c>
      <c r="C53" s="55"/>
      <c r="D53" s="113"/>
      <c r="E53" s="55"/>
      <c r="F53" s="90"/>
      <c r="G53" s="90"/>
      <c r="H53" s="90" t="str">
        <f t="shared" si="2"/>
        <v/>
      </c>
      <c r="I53" s="48"/>
      <c r="K53" s="2" t="str">
        <f>IF(E53="","",MAX($K$5:K52)+0.001)</f>
        <v/>
      </c>
    </row>
    <row r="54" spans="2:11" s="72" customFormat="1" ht="30">
      <c r="B54" s="50" t="str">
        <f t="shared" si="3"/>
        <v/>
      </c>
      <c r="C54" s="98" t="s">
        <v>1249</v>
      </c>
      <c r="D54" s="113" t="s">
        <v>1250</v>
      </c>
      <c r="E54" s="55"/>
      <c r="F54" s="90"/>
      <c r="G54" s="90"/>
      <c r="H54" s="90" t="str">
        <f t="shared" si="2"/>
        <v/>
      </c>
      <c r="I54" s="48"/>
      <c r="K54" s="2" t="str">
        <f>IF(E54="","",MAX($K$5:K53)+0.001)</f>
        <v/>
      </c>
    </row>
    <row r="55" spans="2:11" s="72" customFormat="1" ht="25" customHeight="1">
      <c r="B55" s="50" t="str">
        <f t="shared" si="3"/>
        <v/>
      </c>
      <c r="C55" s="55" t="s">
        <v>312</v>
      </c>
      <c r="D55" s="113" t="s">
        <v>1251</v>
      </c>
      <c r="E55" s="55"/>
      <c r="F55" s="90"/>
      <c r="G55" s="90"/>
      <c r="H55" s="90" t="str">
        <f t="shared" si="2"/>
        <v/>
      </c>
      <c r="I55" s="48"/>
      <c r="K55" s="2" t="str">
        <f>IF(E55="","",MAX($K$5:K54)+0.001)</f>
        <v/>
      </c>
    </row>
    <row r="56" spans="2:11" s="72" customFormat="1" ht="25" customHeight="1">
      <c r="B56" s="50" t="str">
        <f t="shared" si="3"/>
        <v/>
      </c>
      <c r="C56" s="98" t="s">
        <v>1323</v>
      </c>
      <c r="D56" s="87" t="s">
        <v>1253</v>
      </c>
      <c r="E56" s="55"/>
      <c r="F56" s="90"/>
      <c r="G56" s="90"/>
      <c r="H56" s="90" t="str">
        <f t="shared" si="2"/>
        <v/>
      </c>
      <c r="I56" s="48"/>
      <c r="K56" s="2" t="str">
        <f>IF(E56="","",MAX($K$5:K55)+0.001)</f>
        <v/>
      </c>
    </row>
    <row r="57" spans="2:11" s="72" customFormat="1" ht="25" customHeight="1">
      <c r="B57" s="50" t="str">
        <f t="shared" si="3"/>
        <v>B20.018</v>
      </c>
      <c r="C57" s="55"/>
      <c r="D57" s="66" t="s">
        <v>1324</v>
      </c>
      <c r="E57" s="55" t="s">
        <v>164</v>
      </c>
      <c r="F57" s="90">
        <v>40</v>
      </c>
      <c r="G57" s="171"/>
      <c r="H57" s="90" t="str">
        <f t="shared" si="2"/>
        <v/>
      </c>
      <c r="I57" s="112"/>
      <c r="K57" s="2">
        <f>IF(E57="","",MAX($K$5:K56)+0.001)</f>
        <v>20.018000000000022</v>
      </c>
    </row>
    <row r="58" spans="2:11" s="72" customFormat="1" ht="60">
      <c r="B58" s="50" t="str">
        <f t="shared" si="3"/>
        <v>B20.019</v>
      </c>
      <c r="C58" s="55"/>
      <c r="D58" s="66" t="s">
        <v>1325</v>
      </c>
      <c r="E58" s="55" t="s">
        <v>164</v>
      </c>
      <c r="F58" s="90">
        <v>2354</v>
      </c>
      <c r="G58" s="171"/>
      <c r="H58" s="90" t="str">
        <f t="shared" si="2"/>
        <v/>
      </c>
      <c r="I58" s="112"/>
      <c r="K58" s="2">
        <f>IF(E58="","",MAX($K$5:K57)+0.001)</f>
        <v>20.019000000000023</v>
      </c>
    </row>
    <row r="59" spans="2:11" s="72" customFormat="1" ht="25" customHeight="1">
      <c r="B59" s="50" t="str">
        <f t="shared" si="3"/>
        <v/>
      </c>
      <c r="C59" s="65"/>
      <c r="D59" s="54"/>
      <c r="E59" s="55"/>
      <c r="F59" s="90"/>
      <c r="G59" s="90"/>
      <c r="H59" s="90" t="str">
        <f t="shared" si="2"/>
        <v/>
      </c>
      <c r="I59" s="48"/>
      <c r="K59" s="2" t="str">
        <f>IF(E59="","",MAX($K$5:K58)+0.001)</f>
        <v/>
      </c>
    </row>
    <row r="60" spans="2:11" ht="25" customHeight="1">
      <c r="B60" s="50" t="str">
        <f t="shared" si="3"/>
        <v>B20.020</v>
      </c>
      <c r="C60" s="98" t="s">
        <v>1264</v>
      </c>
      <c r="D60" s="87" t="s">
        <v>1265</v>
      </c>
      <c r="E60" s="55" t="s">
        <v>14</v>
      </c>
      <c r="F60" s="90">
        <v>1</v>
      </c>
      <c r="G60" s="171"/>
      <c r="H60" s="90" t="str">
        <f t="shared" si="2"/>
        <v/>
      </c>
      <c r="I60" s="112"/>
      <c r="K60" s="2">
        <f>IF(E60="","",MAX($K$5:K59)+0.001)</f>
        <v>20.020000000000024</v>
      </c>
    </row>
    <row r="61" spans="2:11" ht="25" customHeight="1">
      <c r="B61" s="50" t="str">
        <f t="shared" si="3"/>
        <v/>
      </c>
      <c r="C61" s="55"/>
      <c r="D61" s="113"/>
      <c r="E61" s="55"/>
      <c r="F61" s="90"/>
      <c r="G61" s="90"/>
      <c r="H61" s="90" t="str">
        <f t="shared" si="2"/>
        <v/>
      </c>
      <c r="K61" s="2" t="str">
        <f>IF(E61="","",MAX($K$5:K60)+0.001)</f>
        <v/>
      </c>
    </row>
    <row r="62" spans="2:11" ht="30">
      <c r="B62" s="50" t="str">
        <f t="shared" si="3"/>
        <v/>
      </c>
      <c r="C62" s="98" t="s">
        <v>1326</v>
      </c>
      <c r="D62" s="97" t="s">
        <v>1327</v>
      </c>
      <c r="E62" s="55"/>
      <c r="F62" s="90"/>
      <c r="G62" s="90"/>
      <c r="H62" s="90" t="str">
        <f t="shared" si="2"/>
        <v/>
      </c>
      <c r="K62" s="2" t="str">
        <f>IF(E62="","",MAX($K$5:K61)+0.001)</f>
        <v/>
      </c>
    </row>
    <row r="63" spans="2:11" ht="25" customHeight="1">
      <c r="B63" s="50" t="str">
        <f t="shared" si="3"/>
        <v/>
      </c>
      <c r="C63" s="101" t="s">
        <v>1328</v>
      </c>
      <c r="D63" s="87" t="s">
        <v>1329</v>
      </c>
      <c r="E63" s="55"/>
      <c r="F63" s="90"/>
      <c r="G63" s="90"/>
      <c r="H63" s="90" t="str">
        <f t="shared" si="2"/>
        <v/>
      </c>
      <c r="K63" s="2" t="str">
        <f>IF(E63="","",MAX($K$5:K62)+0.001)</f>
        <v/>
      </c>
    </row>
    <row r="64" spans="2:11" ht="25" customHeight="1">
      <c r="B64" s="50" t="str">
        <f t="shared" si="3"/>
        <v>B20.021</v>
      </c>
      <c r="C64" s="55"/>
      <c r="D64" s="54" t="s">
        <v>1330</v>
      </c>
      <c r="E64" s="55" t="s">
        <v>187</v>
      </c>
      <c r="F64" s="90">
        <v>1287</v>
      </c>
      <c r="G64" s="171"/>
      <c r="H64" s="90" t="str">
        <f t="shared" si="2"/>
        <v/>
      </c>
      <c r="I64" s="112"/>
      <c r="K64" s="2">
        <f>IF(E64="","",MAX($K$5:K63)+0.001)</f>
        <v>20.021000000000026</v>
      </c>
    </row>
    <row r="65" spans="2:11" ht="25" customHeight="1">
      <c r="B65" s="50" t="str">
        <f t="shared" si="3"/>
        <v>B20.022</v>
      </c>
      <c r="C65" s="55"/>
      <c r="D65" s="54" t="s">
        <v>1331</v>
      </c>
      <c r="E65" s="55" t="s">
        <v>187</v>
      </c>
      <c r="F65" s="90">
        <v>322</v>
      </c>
      <c r="G65" s="171"/>
      <c r="H65" s="90" t="str">
        <f t="shared" si="2"/>
        <v/>
      </c>
      <c r="I65" s="112"/>
      <c r="K65" s="2">
        <f>IF(E65="","",MAX($K$5:K64)+0.001)</f>
        <v>20.022000000000027</v>
      </c>
    </row>
    <row r="66" spans="2:11" ht="25" customHeight="1">
      <c r="B66" s="50" t="str">
        <f t="shared" si="3"/>
        <v/>
      </c>
      <c r="C66" s="55"/>
      <c r="D66" s="54"/>
      <c r="E66" s="55"/>
      <c r="F66" s="90"/>
      <c r="G66" s="90"/>
      <c r="H66" s="90" t="str">
        <f t="shared" si="2"/>
        <v/>
      </c>
      <c r="K66" s="2" t="str">
        <f>IF(E66="","",MAX($K$5:K65)+0.001)</f>
        <v/>
      </c>
    </row>
    <row r="67" spans="2:11" ht="30">
      <c r="B67" s="50" t="str">
        <f t="shared" si="3"/>
        <v/>
      </c>
      <c r="C67" s="98" t="s">
        <v>1266</v>
      </c>
      <c r="D67" s="113" t="s">
        <v>1267</v>
      </c>
      <c r="E67" s="55"/>
      <c r="F67" s="90"/>
      <c r="G67" s="90"/>
      <c r="H67" s="90" t="str">
        <f t="shared" si="2"/>
        <v/>
      </c>
      <c r="K67" s="2" t="str">
        <f>IF(E67="","",MAX($K$5:K66)+0.001)</f>
        <v/>
      </c>
    </row>
    <row r="68" spans="2:11" ht="45">
      <c r="B68" s="50" t="str">
        <f t="shared" si="3"/>
        <v>B20.023</v>
      </c>
      <c r="C68" s="98" t="s">
        <v>1272</v>
      </c>
      <c r="D68" s="87" t="s">
        <v>1332</v>
      </c>
      <c r="E68" s="55" t="s">
        <v>164</v>
      </c>
      <c r="F68" s="90">
        <v>100</v>
      </c>
      <c r="G68" s="171"/>
      <c r="H68" s="90" t="str">
        <f t="shared" si="2"/>
        <v/>
      </c>
      <c r="I68" s="112"/>
      <c r="K68" s="2">
        <f>IF(E68="","",MAX($K$5:K67)+0.001)</f>
        <v>20.023000000000028</v>
      </c>
    </row>
    <row r="69" spans="2:11" ht="25" customHeight="1">
      <c r="B69" s="50" t="str">
        <f t="shared" si="3"/>
        <v/>
      </c>
      <c r="C69" s="98"/>
      <c r="D69" s="113"/>
      <c r="E69" s="55"/>
      <c r="F69" s="90"/>
      <c r="G69" s="90"/>
      <c r="H69" s="90" t="str">
        <f t="shared" si="2"/>
        <v/>
      </c>
      <c r="K69" s="2" t="str">
        <f>IF(E69="","",MAX($K$5:K68)+0.001)</f>
        <v/>
      </c>
    </row>
    <row r="70" spans="2:11" s="72" customFormat="1" ht="25" customHeight="1">
      <c r="B70" s="50" t="str">
        <f t="shared" si="3"/>
        <v/>
      </c>
      <c r="C70" s="55" t="s">
        <v>1274</v>
      </c>
      <c r="D70" s="87" t="s">
        <v>1275</v>
      </c>
      <c r="E70" s="55"/>
      <c r="F70" s="90"/>
      <c r="G70" s="90"/>
      <c r="H70" s="90" t="str">
        <f t="shared" si="2"/>
        <v/>
      </c>
      <c r="I70" s="48"/>
      <c r="K70" s="2" t="str">
        <f>IF(E70="","",MAX($K$5:K69)+0.001)</f>
        <v/>
      </c>
    </row>
    <row r="71" spans="2:11" s="72" customFormat="1" ht="60">
      <c r="B71" s="50" t="str">
        <f t="shared" si="3"/>
        <v>B20.024</v>
      </c>
      <c r="C71" s="55"/>
      <c r="D71" s="66" t="s">
        <v>1333</v>
      </c>
      <c r="E71" s="55" t="s">
        <v>164</v>
      </c>
      <c r="F71" s="90">
        <v>2354</v>
      </c>
      <c r="G71" s="171"/>
      <c r="H71" s="90" t="str">
        <f t="shared" si="2"/>
        <v/>
      </c>
      <c r="I71" s="112"/>
      <c r="K71" s="2">
        <f>IF(E71="","",MAX($K$5:K70)+0.001)</f>
        <v>20.024000000000029</v>
      </c>
    </row>
    <row r="72" spans="2:11" s="72" customFormat="1" ht="25" customHeight="1">
      <c r="B72" s="50" t="str">
        <f t="shared" si="3"/>
        <v>B20.025</v>
      </c>
      <c r="C72" s="55"/>
      <c r="D72" s="66" t="s">
        <v>1334</v>
      </c>
      <c r="E72" s="55" t="s">
        <v>164</v>
      </c>
      <c r="F72" s="90">
        <v>100</v>
      </c>
      <c r="G72" s="171"/>
      <c r="H72" s="90" t="str">
        <f t="shared" si="2"/>
        <v/>
      </c>
      <c r="I72" s="112"/>
      <c r="K72" s="2">
        <f>IF(E72="","",MAX($K$5:K71)+0.001)</f>
        <v>20.025000000000031</v>
      </c>
    </row>
    <row r="73" spans="2:11" s="72" customFormat="1" ht="25" customHeight="1">
      <c r="B73" s="50" t="str">
        <f t="shared" si="3"/>
        <v/>
      </c>
      <c r="C73" s="55"/>
      <c r="D73" s="54"/>
      <c r="E73" s="55"/>
      <c r="F73" s="90"/>
      <c r="G73" s="90"/>
      <c r="H73" s="90" t="str">
        <f t="shared" si="2"/>
        <v/>
      </c>
      <c r="I73" s="48"/>
      <c r="K73" s="2" t="str">
        <f>IF(E73="","",MAX($K$5:K72)+0.001)</f>
        <v/>
      </c>
    </row>
    <row r="74" spans="2:11" ht="25" customHeight="1">
      <c r="B74" s="50" t="str">
        <f t="shared" si="3"/>
        <v/>
      </c>
      <c r="C74" s="55" t="s">
        <v>467</v>
      </c>
      <c r="D74" s="113" t="s">
        <v>1277</v>
      </c>
      <c r="E74" s="55"/>
      <c r="F74" s="90"/>
      <c r="G74" s="90"/>
      <c r="H74" s="90" t="str">
        <f t="shared" si="2"/>
        <v/>
      </c>
      <c r="K74" s="2" t="str">
        <f>IF(E74="","",MAX($K$5:K73)+0.001)</f>
        <v/>
      </c>
    </row>
    <row r="75" spans="2:11" ht="25" customHeight="1">
      <c r="B75" s="50" t="str">
        <f t="shared" si="3"/>
        <v>B20.026</v>
      </c>
      <c r="C75" s="55"/>
      <c r="D75" s="54" t="s">
        <v>1335</v>
      </c>
      <c r="E75" s="55" t="s">
        <v>220</v>
      </c>
      <c r="F75" s="90">
        <v>197</v>
      </c>
      <c r="G75" s="171"/>
      <c r="H75" s="90" t="str">
        <f t="shared" si="2"/>
        <v/>
      </c>
      <c r="I75" s="112"/>
      <c r="K75" s="2">
        <f>IF(E75="","",MAX($K$5:K74)+0.001)</f>
        <v>20.026000000000032</v>
      </c>
    </row>
    <row r="76" spans="2:11" ht="25" customHeight="1">
      <c r="B76" s="50"/>
      <c r="C76" s="55"/>
      <c r="D76" s="54"/>
      <c r="E76" s="55"/>
      <c r="F76" s="90"/>
      <c r="G76" s="171"/>
      <c r="H76" s="90" t="str">
        <f t="shared" si="2"/>
        <v/>
      </c>
      <c r="I76" s="112"/>
      <c r="K76" s="2"/>
    </row>
    <row r="77" spans="2:11" ht="25" customHeight="1">
      <c r="B77" s="50"/>
      <c r="C77" s="55"/>
      <c r="D77" s="54"/>
      <c r="E77" s="55"/>
      <c r="F77" s="90"/>
      <c r="G77" s="171"/>
      <c r="H77" s="90"/>
      <c r="I77" s="112"/>
      <c r="K77" s="2"/>
    </row>
    <row r="78" spans="2:11" s="72" customFormat="1" ht="25" customHeight="1">
      <c r="B78" s="368" t="s">
        <v>62</v>
      </c>
      <c r="C78" s="368"/>
      <c r="D78" s="368"/>
      <c r="E78" s="368"/>
      <c r="F78" s="368"/>
      <c r="G78" s="368"/>
      <c r="H78" s="95">
        <f>SUM(H45:H77)</f>
        <v>0</v>
      </c>
      <c r="I78" s="115"/>
      <c r="K78" s="2" t="str">
        <f>IF(E78="","",MAX($K$5:K77)+0.001)</f>
        <v/>
      </c>
    </row>
    <row r="79" spans="2:11" s="72" customFormat="1" ht="25" customHeight="1">
      <c r="B79" s="45" t="s">
        <v>226</v>
      </c>
      <c r="C79" s="45" t="s">
        <v>2</v>
      </c>
      <c r="D79" s="45" t="s">
        <v>3</v>
      </c>
      <c r="E79" s="46" t="s">
        <v>4</v>
      </c>
      <c r="F79" s="95" t="s">
        <v>5</v>
      </c>
      <c r="G79" s="47" t="s">
        <v>6</v>
      </c>
      <c r="H79" s="47" t="s">
        <v>7</v>
      </c>
      <c r="I79" s="49"/>
      <c r="K79" s="2"/>
    </row>
    <row r="80" spans="2:11" s="72" customFormat="1" ht="25" customHeight="1">
      <c r="B80" s="368" t="s">
        <v>64</v>
      </c>
      <c r="C80" s="368"/>
      <c r="D80" s="368"/>
      <c r="E80" s="368"/>
      <c r="F80" s="368"/>
      <c r="G80" s="368"/>
      <c r="H80" s="47">
        <f>H78</f>
        <v>0</v>
      </c>
      <c r="I80" s="116"/>
      <c r="K80" s="2" t="str">
        <f>IF(E80="","",MAX($K$5:K79)+0.001)</f>
        <v/>
      </c>
    </row>
    <row r="81" spans="2:11" ht="25" customHeight="1">
      <c r="B81" s="55"/>
      <c r="C81" s="55"/>
      <c r="D81" s="54"/>
      <c r="E81" s="55"/>
      <c r="F81" s="90"/>
      <c r="G81" s="90"/>
      <c r="H81" s="90" t="str">
        <f t="shared" ref="H81:H120" si="4">IF($F81="-","Rate Only",IF($G81="","",ROUNDUP($F81*$G81,2)))</f>
        <v/>
      </c>
      <c r="K81" s="2" t="str">
        <f>IF(E81="","",MAX($K$5:K80)+0.001)</f>
        <v/>
      </c>
    </row>
    <row r="82" spans="2:11" ht="25" customHeight="1">
      <c r="B82" s="50" t="str">
        <f>IF(K82="","","B"&amp;TEXT(ROUND(K82,3),"0.000"))</f>
        <v/>
      </c>
      <c r="C82" s="98" t="s">
        <v>1279</v>
      </c>
      <c r="D82" s="113" t="s">
        <v>1280</v>
      </c>
      <c r="E82" s="55"/>
      <c r="F82" s="90"/>
      <c r="G82" s="90"/>
      <c r="H82" s="90" t="str">
        <f t="shared" si="4"/>
        <v/>
      </c>
      <c r="K82" s="2" t="str">
        <f>IF(E82="","",MAX($K$5:K77)+0.001)</f>
        <v/>
      </c>
    </row>
    <row r="83" spans="2:11" ht="25" customHeight="1">
      <c r="B83" s="50" t="str">
        <f>IF(K83="","","B"&amp;TEXT(ROUND(K83,3),"0.000"))</f>
        <v>B20.027</v>
      </c>
      <c r="C83" s="55"/>
      <c r="D83" s="54" t="s">
        <v>1281</v>
      </c>
      <c r="E83" s="55" t="s">
        <v>187</v>
      </c>
      <c r="F83" s="90">
        <v>15692</v>
      </c>
      <c r="G83" s="171"/>
      <c r="H83" s="90" t="str">
        <f t="shared" si="4"/>
        <v/>
      </c>
      <c r="I83" s="112"/>
      <c r="K83" s="2">
        <f>IF(E83="","",MAX($K$5:K82)+0.001)</f>
        <v>20.027000000000033</v>
      </c>
    </row>
    <row r="84" spans="2:11" ht="25" customHeight="1">
      <c r="B84" s="50" t="str">
        <f>IF(K84="","","B"&amp;TEXT(ROUND(K84,3),"0.000"))</f>
        <v>B20.028</v>
      </c>
      <c r="C84" s="55"/>
      <c r="D84" s="54" t="s">
        <v>1282</v>
      </c>
      <c r="E84" s="55" t="s">
        <v>187</v>
      </c>
      <c r="F84" s="90">
        <v>15692</v>
      </c>
      <c r="G84" s="171"/>
      <c r="H84" s="90" t="str">
        <f t="shared" si="4"/>
        <v/>
      </c>
      <c r="I84" s="112"/>
      <c r="K84" s="2">
        <f>IF(E84="","",MAX($K$5:K83)+0.001)</f>
        <v>20.028000000000034</v>
      </c>
    </row>
    <row r="85" spans="2:11" ht="25" customHeight="1">
      <c r="B85" s="50" t="str">
        <f t="shared" ref="B85:B119" si="5">IF(K85="","","B"&amp;TEXT(ROUND(K85,3),"0.000"))</f>
        <v/>
      </c>
      <c r="C85" s="55"/>
      <c r="D85" s="54"/>
      <c r="E85" s="55"/>
      <c r="F85" s="90"/>
      <c r="G85" s="90"/>
      <c r="H85" s="90" t="str">
        <f t="shared" si="4"/>
        <v/>
      </c>
      <c r="I85" s="112"/>
      <c r="K85" s="2" t="str">
        <f>IF(E85="","",MAX($K$5:K84)+0.001)</f>
        <v/>
      </c>
    </row>
    <row r="86" spans="2:11" s="72" customFormat="1" ht="30">
      <c r="B86" s="50" t="str">
        <f t="shared" si="5"/>
        <v/>
      </c>
      <c r="C86" s="98" t="s">
        <v>1283</v>
      </c>
      <c r="D86" s="113" t="s">
        <v>1284</v>
      </c>
      <c r="E86" s="55"/>
      <c r="F86" s="90"/>
      <c r="G86" s="90"/>
      <c r="H86" s="90" t="str">
        <f t="shared" si="4"/>
        <v/>
      </c>
      <c r="I86" s="48"/>
      <c r="K86" s="2" t="str">
        <f>IF(E86="","",MAX($K$5:K81)+0.001)</f>
        <v/>
      </c>
    </row>
    <row r="87" spans="2:11" s="72" customFormat="1" ht="25" customHeight="1">
      <c r="B87" s="50" t="str">
        <f t="shared" si="5"/>
        <v>B20.029</v>
      </c>
      <c r="C87" s="55" t="s">
        <v>183</v>
      </c>
      <c r="D87" s="113" t="s">
        <v>1285</v>
      </c>
      <c r="E87" s="55" t="s">
        <v>200</v>
      </c>
      <c r="F87" s="90">
        <v>150</v>
      </c>
      <c r="G87" s="171"/>
      <c r="H87" s="90" t="str">
        <f t="shared" si="4"/>
        <v/>
      </c>
      <c r="I87" s="112"/>
      <c r="K87" s="2">
        <f>IF(E87="","",MAX($K$5:K86)+0.001)</f>
        <v>20.029000000000035</v>
      </c>
    </row>
    <row r="88" spans="2:11" s="72" customFormat="1" ht="25" customHeight="1">
      <c r="B88" s="50" t="str">
        <f t="shared" si="5"/>
        <v/>
      </c>
      <c r="C88" s="55"/>
      <c r="D88" s="54"/>
      <c r="E88" s="55"/>
      <c r="F88" s="90"/>
      <c r="G88" s="90"/>
      <c r="H88" s="90" t="str">
        <f t="shared" si="4"/>
        <v/>
      </c>
      <c r="I88" s="48"/>
      <c r="K88" s="2" t="str">
        <f>IF(E88="","",MAX($K$5:K87)+0.001)</f>
        <v/>
      </c>
    </row>
    <row r="89" spans="2:11" s="72" customFormat="1" ht="25" customHeight="1">
      <c r="B89" s="50" t="str">
        <f t="shared" si="5"/>
        <v/>
      </c>
      <c r="C89" s="101" t="s">
        <v>1286</v>
      </c>
      <c r="D89" s="87" t="s">
        <v>1287</v>
      </c>
      <c r="E89" s="55"/>
      <c r="F89" s="90"/>
      <c r="G89" s="90"/>
      <c r="H89" s="90" t="str">
        <f t="shared" si="4"/>
        <v/>
      </c>
      <c r="I89" s="48"/>
      <c r="K89" s="2" t="str">
        <f>IF(E89="","",MAX($K$5:K88)+0.001)</f>
        <v/>
      </c>
    </row>
    <row r="90" spans="2:11" s="72" customFormat="1" ht="25" customHeight="1">
      <c r="B90" s="50" t="str">
        <f t="shared" si="5"/>
        <v>B20.030</v>
      </c>
      <c r="C90" s="55"/>
      <c r="D90" s="54" t="s">
        <v>1336</v>
      </c>
      <c r="E90" s="55" t="s">
        <v>187</v>
      </c>
      <c r="F90" s="90">
        <v>15692</v>
      </c>
      <c r="G90" s="171"/>
      <c r="H90" s="90" t="str">
        <f t="shared" si="4"/>
        <v/>
      </c>
      <c r="I90" s="112"/>
      <c r="K90" s="2">
        <f>IF(E90="","",MAX($K$5:K89)+0.001)</f>
        <v>20.030000000000037</v>
      </c>
    </row>
    <row r="91" spans="2:11" ht="25" customHeight="1">
      <c r="B91" s="50" t="str">
        <f t="shared" si="5"/>
        <v/>
      </c>
      <c r="C91" s="55"/>
      <c r="D91" s="54"/>
      <c r="E91" s="55"/>
      <c r="F91" s="90"/>
      <c r="G91" s="90"/>
      <c r="H91" s="90" t="str">
        <f t="shared" si="4"/>
        <v/>
      </c>
      <c r="K91" s="2" t="str">
        <f>IF(E91="","",MAX($K$5:K90)+0.001)</f>
        <v/>
      </c>
    </row>
    <row r="92" spans="2:11" ht="25" customHeight="1">
      <c r="B92" s="50" t="str">
        <f t="shared" si="5"/>
        <v>B20.031</v>
      </c>
      <c r="C92" s="55" t="s">
        <v>386</v>
      </c>
      <c r="D92" s="113" t="s">
        <v>1289</v>
      </c>
      <c r="E92" s="55" t="s">
        <v>187</v>
      </c>
      <c r="F92" s="90">
        <v>15692</v>
      </c>
      <c r="G92" s="171"/>
      <c r="H92" s="90" t="str">
        <f t="shared" si="4"/>
        <v/>
      </c>
      <c r="I92" s="112"/>
      <c r="K92" s="2">
        <f>IF(E92="","",MAX($K$5:K91)+0.001)</f>
        <v>20.031000000000038</v>
      </c>
    </row>
    <row r="93" spans="2:11" ht="25" customHeight="1">
      <c r="B93" s="50" t="str">
        <f t="shared" si="5"/>
        <v/>
      </c>
      <c r="C93" s="55"/>
      <c r="D93" s="54"/>
      <c r="E93" s="55"/>
      <c r="F93" s="90"/>
      <c r="G93" s="90"/>
      <c r="H93" s="90" t="str">
        <f t="shared" si="4"/>
        <v/>
      </c>
      <c r="K93" s="2" t="str">
        <f>IF(E93="","",MAX($K$5:K92)+0.001)</f>
        <v/>
      </c>
    </row>
    <row r="94" spans="2:11" ht="25" customHeight="1">
      <c r="B94" s="50" t="str">
        <f t="shared" si="5"/>
        <v>B20.032</v>
      </c>
      <c r="C94" s="55" t="s">
        <v>197</v>
      </c>
      <c r="D94" s="113" t="s">
        <v>1290</v>
      </c>
      <c r="E94" s="55" t="s">
        <v>187</v>
      </c>
      <c r="F94" s="90">
        <v>20</v>
      </c>
      <c r="G94" s="171"/>
      <c r="H94" s="90" t="str">
        <f t="shared" si="4"/>
        <v/>
      </c>
      <c r="I94" s="112"/>
      <c r="K94" s="2">
        <f>IF(E94="","",MAX($K$5:K93)+0.001)</f>
        <v>20.032000000000039</v>
      </c>
    </row>
    <row r="95" spans="2:11" ht="25" customHeight="1">
      <c r="B95" s="50" t="str">
        <f t="shared" si="5"/>
        <v/>
      </c>
      <c r="C95" s="55"/>
      <c r="D95" s="113"/>
      <c r="E95" s="55"/>
      <c r="F95" s="90"/>
      <c r="G95" s="90"/>
      <c r="H95" s="90" t="str">
        <f t="shared" si="4"/>
        <v/>
      </c>
      <c r="I95" s="112"/>
      <c r="K95" s="2" t="str">
        <f>IF(E95="","",MAX($K$5:K94)+0.001)</f>
        <v/>
      </c>
    </row>
    <row r="96" spans="2:11" ht="30">
      <c r="B96" s="50" t="str">
        <f t="shared" si="5"/>
        <v/>
      </c>
      <c r="C96" s="98" t="s">
        <v>1291</v>
      </c>
      <c r="D96" s="113" t="s">
        <v>1292</v>
      </c>
      <c r="E96" s="55"/>
      <c r="F96" s="90"/>
      <c r="G96" s="90"/>
      <c r="H96" s="90" t="str">
        <f t="shared" si="4"/>
        <v/>
      </c>
      <c r="K96" s="2" t="str">
        <f>IF(E96="","",MAX($K$5:K95)+0.001)</f>
        <v/>
      </c>
    </row>
    <row r="97" spans="2:11" ht="25" customHeight="1">
      <c r="B97" s="50" t="str">
        <f t="shared" si="5"/>
        <v/>
      </c>
      <c r="C97" s="98" t="s">
        <v>1293</v>
      </c>
      <c r="D97" s="113" t="s">
        <v>1294</v>
      </c>
      <c r="E97" s="55"/>
      <c r="F97" s="90"/>
      <c r="G97" s="90"/>
      <c r="H97" s="90" t="str">
        <f t="shared" si="4"/>
        <v/>
      </c>
      <c r="K97" s="2" t="str">
        <f>IF(E97="","",MAX($K$5:K96)+0.001)</f>
        <v/>
      </c>
    </row>
    <row r="98" spans="2:11" ht="25" customHeight="1">
      <c r="B98" s="50" t="str">
        <f t="shared" si="5"/>
        <v/>
      </c>
      <c r="C98" s="98"/>
      <c r="D98" s="66" t="s">
        <v>1337</v>
      </c>
      <c r="E98" s="55"/>
      <c r="F98" s="90"/>
      <c r="G98" s="90"/>
      <c r="H98" s="90" t="str">
        <f t="shared" si="4"/>
        <v/>
      </c>
      <c r="K98" s="2" t="str">
        <f>IF(E98="","",MAX($K$5:K97)+0.001)</f>
        <v/>
      </c>
    </row>
    <row r="99" spans="2:11" ht="25" customHeight="1">
      <c r="B99" s="50" t="str">
        <f t="shared" si="5"/>
        <v>B20.033</v>
      </c>
      <c r="C99" s="98"/>
      <c r="D99" s="66" t="s">
        <v>1296</v>
      </c>
      <c r="E99" s="55" t="s">
        <v>200</v>
      </c>
      <c r="F99" s="90">
        <v>2</v>
      </c>
      <c r="G99" s="171"/>
      <c r="H99" s="90" t="str">
        <f t="shared" si="4"/>
        <v/>
      </c>
      <c r="I99" s="112"/>
      <c r="K99" s="2">
        <f>IF(E99="","",MAX($K$5:K98)+0.001)</f>
        <v>20.03300000000004</v>
      </c>
    </row>
    <row r="100" spans="2:11" ht="25" customHeight="1">
      <c r="B100" s="50" t="str">
        <f t="shared" si="5"/>
        <v>B20.034</v>
      </c>
      <c r="C100" s="98"/>
      <c r="D100" s="66" t="s">
        <v>1297</v>
      </c>
      <c r="E100" s="55" t="s">
        <v>200</v>
      </c>
      <c r="F100" s="90">
        <v>10</v>
      </c>
      <c r="G100" s="171"/>
      <c r="H100" s="90" t="str">
        <f t="shared" si="4"/>
        <v/>
      </c>
      <c r="I100" s="112"/>
      <c r="K100" s="2">
        <f>IF(E100="","",MAX($K$5:K99)+0.001)</f>
        <v>20.034000000000042</v>
      </c>
    </row>
    <row r="101" spans="2:11" ht="25" customHeight="1">
      <c r="B101" s="50" t="str">
        <f t="shared" si="5"/>
        <v>B20.035</v>
      </c>
      <c r="C101" s="98"/>
      <c r="D101" s="66" t="s">
        <v>1298</v>
      </c>
      <c r="E101" s="55" t="s">
        <v>200</v>
      </c>
      <c r="F101" s="90">
        <v>20</v>
      </c>
      <c r="G101" s="171"/>
      <c r="H101" s="90" t="str">
        <f t="shared" si="4"/>
        <v/>
      </c>
      <c r="I101" s="112"/>
      <c r="K101" s="2">
        <f>IF(E101="","",MAX($K$5:K100)+0.001)</f>
        <v>20.035000000000043</v>
      </c>
    </row>
    <row r="102" spans="2:11" ht="25" customHeight="1">
      <c r="B102" s="50" t="str">
        <f t="shared" si="5"/>
        <v/>
      </c>
      <c r="C102" s="98"/>
      <c r="D102" s="66"/>
      <c r="E102" s="55"/>
      <c r="F102" s="90"/>
      <c r="G102" s="90"/>
      <c r="H102" s="90" t="str">
        <f t="shared" si="4"/>
        <v/>
      </c>
      <c r="K102" s="2" t="str">
        <f>IF(E102="","",MAX($K$5:K101)+0.001)</f>
        <v/>
      </c>
    </row>
    <row r="103" spans="2:11" ht="25" customHeight="1">
      <c r="B103" s="50" t="str">
        <f t="shared" si="5"/>
        <v/>
      </c>
      <c r="C103" s="55" t="s">
        <v>190</v>
      </c>
      <c r="D103" s="87" t="s">
        <v>1338</v>
      </c>
      <c r="E103" s="55"/>
      <c r="F103" s="90"/>
      <c r="G103" s="90"/>
      <c r="H103" s="90" t="str">
        <f t="shared" si="4"/>
        <v/>
      </c>
      <c r="K103" s="2" t="str">
        <f>IF(E103="","",MAX($K$5:K102)+0.001)</f>
        <v/>
      </c>
    </row>
    <row r="104" spans="2:11" ht="45">
      <c r="B104" s="50" t="str">
        <f t="shared" si="5"/>
        <v/>
      </c>
      <c r="C104" s="55"/>
      <c r="D104" s="66" t="s">
        <v>1339</v>
      </c>
      <c r="E104" s="55"/>
      <c r="F104" s="90"/>
      <c r="G104" s="90"/>
      <c r="H104" s="90" t="str">
        <f t="shared" si="4"/>
        <v/>
      </c>
      <c r="K104" s="2" t="str">
        <f>IF(E104="","",MAX($K$5:K103)+0.001)</f>
        <v/>
      </c>
    </row>
    <row r="105" spans="2:11" ht="25" customHeight="1">
      <c r="B105" s="50" t="str">
        <f t="shared" si="5"/>
        <v>B20.036</v>
      </c>
      <c r="C105" s="55"/>
      <c r="D105" s="66" t="s">
        <v>1296</v>
      </c>
      <c r="E105" s="55" t="s">
        <v>200</v>
      </c>
      <c r="F105" s="90">
        <v>2</v>
      </c>
      <c r="G105" s="171"/>
      <c r="H105" s="90" t="str">
        <f t="shared" si="4"/>
        <v/>
      </c>
      <c r="I105" s="112"/>
      <c r="K105" s="2">
        <f>IF(E105="","",MAX($K$5:K104)+0.001)</f>
        <v>20.036000000000044</v>
      </c>
    </row>
    <row r="106" spans="2:11" ht="25" customHeight="1">
      <c r="B106" s="50" t="str">
        <f t="shared" si="5"/>
        <v>B20.037</v>
      </c>
      <c r="C106" s="55"/>
      <c r="D106" s="66" t="s">
        <v>1297</v>
      </c>
      <c r="E106" s="55" t="s">
        <v>200</v>
      </c>
      <c r="F106" s="90">
        <v>45</v>
      </c>
      <c r="G106" s="171"/>
      <c r="H106" s="90" t="str">
        <f t="shared" si="4"/>
        <v/>
      </c>
      <c r="I106" s="112"/>
      <c r="K106" s="2">
        <f>IF(E106="","",MAX($K$5:K105)+0.001)</f>
        <v>20.037000000000045</v>
      </c>
    </row>
    <row r="107" spans="2:11" ht="25" customHeight="1">
      <c r="B107" s="50" t="str">
        <f t="shared" si="5"/>
        <v>B20.038</v>
      </c>
      <c r="C107" s="55"/>
      <c r="D107" s="66" t="s">
        <v>1298</v>
      </c>
      <c r="E107" s="55" t="s">
        <v>200</v>
      </c>
      <c r="F107" s="90">
        <v>3975</v>
      </c>
      <c r="G107" s="171"/>
      <c r="H107" s="90" t="str">
        <f t="shared" si="4"/>
        <v/>
      </c>
      <c r="I107" s="112"/>
      <c r="K107" s="2">
        <f>IF(E107="","",MAX($K$5:K106)+0.001)</f>
        <v>20.038000000000046</v>
      </c>
    </row>
    <row r="108" spans="2:11" ht="25" customHeight="1">
      <c r="B108" s="50" t="str">
        <f t="shared" si="5"/>
        <v/>
      </c>
      <c r="C108" s="55"/>
      <c r="D108" s="66"/>
      <c r="E108" s="55"/>
      <c r="F108" s="90"/>
      <c r="G108" s="90"/>
      <c r="H108" s="90" t="str">
        <f t="shared" si="4"/>
        <v/>
      </c>
      <c r="K108" s="2" t="str">
        <f>IF(E108="","",MAX($K$5:K107)+0.001)</f>
        <v/>
      </c>
    </row>
    <row r="109" spans="2:11" ht="25" customHeight="1">
      <c r="B109" s="50" t="str">
        <f t="shared" si="5"/>
        <v/>
      </c>
      <c r="C109" s="55" t="s">
        <v>197</v>
      </c>
      <c r="D109" s="113" t="s">
        <v>1340</v>
      </c>
      <c r="E109" s="55"/>
      <c r="F109" s="90"/>
      <c r="G109" s="90"/>
      <c r="H109" s="90" t="str">
        <f t="shared" si="4"/>
        <v/>
      </c>
      <c r="K109" s="2" t="str">
        <f>IF(E109="","",MAX($K$5:K108)+0.001)</f>
        <v/>
      </c>
    </row>
    <row r="110" spans="2:11" ht="25" customHeight="1">
      <c r="B110" s="50" t="str">
        <f t="shared" si="5"/>
        <v>B20.039</v>
      </c>
      <c r="C110" s="55"/>
      <c r="D110" s="66" t="s">
        <v>1341</v>
      </c>
      <c r="E110" s="55" t="s">
        <v>200</v>
      </c>
      <c r="F110" s="90">
        <v>60</v>
      </c>
      <c r="G110" s="171"/>
      <c r="H110" s="90" t="str">
        <f t="shared" si="4"/>
        <v/>
      </c>
      <c r="I110" s="112"/>
      <c r="K110" s="2">
        <f>IF(E110="","",MAX($K$5:K109)+0.001)</f>
        <v>20.039000000000048</v>
      </c>
    </row>
    <row r="111" spans="2:11" ht="25" customHeight="1">
      <c r="B111" s="50" t="str">
        <f t="shared" si="5"/>
        <v/>
      </c>
      <c r="C111" s="55"/>
      <c r="D111" s="66"/>
      <c r="E111" s="55"/>
      <c r="F111" s="90"/>
      <c r="G111" s="90"/>
      <c r="H111" s="90" t="str">
        <f t="shared" si="4"/>
        <v/>
      </c>
      <c r="K111" s="2" t="str">
        <f>IF(E111="","",MAX($K$5:K110)+0.001)</f>
        <v/>
      </c>
    </row>
    <row r="112" spans="2:11" ht="25" customHeight="1">
      <c r="B112" s="50" t="str">
        <f t="shared" si="5"/>
        <v/>
      </c>
      <c r="C112" s="55"/>
      <c r="D112" s="66" t="s">
        <v>1342</v>
      </c>
      <c r="E112" s="55"/>
      <c r="F112" s="90"/>
      <c r="G112" s="90"/>
      <c r="H112" s="90" t="str">
        <f t="shared" si="4"/>
        <v/>
      </c>
      <c r="K112" s="2" t="str">
        <f>IF(E112="","",MAX($K$5:K111)+0.001)</f>
        <v/>
      </c>
    </row>
    <row r="113" spans="2:11" ht="25" customHeight="1">
      <c r="B113" s="50" t="str">
        <f t="shared" si="5"/>
        <v>B20.040</v>
      </c>
      <c r="C113" s="55"/>
      <c r="D113" s="66" t="s">
        <v>1343</v>
      </c>
      <c r="E113" s="55" t="s">
        <v>164</v>
      </c>
      <c r="F113" s="90">
        <v>50</v>
      </c>
      <c r="G113" s="171"/>
      <c r="H113" s="90" t="str">
        <f t="shared" si="4"/>
        <v/>
      </c>
      <c r="I113" s="112"/>
      <c r="K113" s="2">
        <f>IF(E113="","",MAX($K$5:K112)+0.001)</f>
        <v>20.040000000000049</v>
      </c>
    </row>
    <row r="114" spans="2:11" ht="25" customHeight="1">
      <c r="B114" s="50" t="str">
        <f t="shared" si="5"/>
        <v>B20.041</v>
      </c>
      <c r="C114" s="55"/>
      <c r="D114" s="66" t="s">
        <v>1344</v>
      </c>
      <c r="E114" s="55" t="s">
        <v>187</v>
      </c>
      <c r="F114" s="90">
        <v>150</v>
      </c>
      <c r="G114" s="171"/>
      <c r="H114" s="90" t="str">
        <f t="shared" si="4"/>
        <v/>
      </c>
      <c r="I114" s="112"/>
      <c r="K114" s="2">
        <f>IF(E114="","",MAX($K$5:K113)+0.001)</f>
        <v>20.04100000000005</v>
      </c>
    </row>
    <row r="115" spans="2:11" ht="25" customHeight="1">
      <c r="B115" s="50"/>
      <c r="C115" s="55"/>
      <c r="D115" s="66"/>
      <c r="E115" s="55"/>
      <c r="F115" s="90"/>
      <c r="G115" s="90"/>
      <c r="H115" s="90" t="str">
        <f t="shared" si="4"/>
        <v/>
      </c>
      <c r="I115" s="112"/>
      <c r="K115" s="2"/>
    </row>
    <row r="116" spans="2:11" ht="25" customHeight="1">
      <c r="B116" s="50"/>
      <c r="C116" s="55"/>
      <c r="D116" s="66"/>
      <c r="E116" s="55"/>
      <c r="F116" s="90"/>
      <c r="G116" s="90"/>
      <c r="H116" s="90" t="str">
        <f t="shared" si="4"/>
        <v/>
      </c>
      <c r="I116" s="112"/>
      <c r="K116" s="2"/>
    </row>
    <row r="117" spans="2:11" ht="25" customHeight="1">
      <c r="B117" s="50"/>
      <c r="C117" s="55"/>
      <c r="D117" s="66"/>
      <c r="E117" s="55"/>
      <c r="F117" s="90"/>
      <c r="G117" s="90"/>
      <c r="H117" s="90" t="str">
        <f t="shared" si="4"/>
        <v/>
      </c>
      <c r="I117" s="112"/>
      <c r="K117" s="2"/>
    </row>
    <row r="118" spans="2:11" ht="25" customHeight="1">
      <c r="B118" s="50"/>
      <c r="C118" s="55"/>
      <c r="D118" s="66"/>
      <c r="E118" s="55"/>
      <c r="F118" s="90"/>
      <c r="G118" s="90"/>
      <c r="H118" s="90" t="str">
        <f t="shared" si="4"/>
        <v/>
      </c>
      <c r="I118" s="112"/>
      <c r="K118" s="2"/>
    </row>
    <row r="119" spans="2:11" ht="25" customHeight="1">
      <c r="B119" s="50" t="str">
        <f t="shared" si="5"/>
        <v/>
      </c>
      <c r="C119" s="55"/>
      <c r="D119" s="66"/>
      <c r="E119" s="55"/>
      <c r="F119" s="90"/>
      <c r="G119" s="90"/>
      <c r="H119" s="90" t="str">
        <f t="shared" si="4"/>
        <v/>
      </c>
      <c r="K119" s="2" t="str">
        <f>IF(E119="","",MAX($K$5:K114)+0.001)</f>
        <v/>
      </c>
    </row>
    <row r="120" spans="2:11" ht="25" customHeight="1">
      <c r="B120" s="55"/>
      <c r="C120" s="55"/>
      <c r="D120" s="66"/>
      <c r="E120" s="55"/>
      <c r="F120" s="90"/>
      <c r="G120" s="90"/>
      <c r="H120" s="90" t="str">
        <f t="shared" si="4"/>
        <v/>
      </c>
      <c r="I120" s="112"/>
      <c r="K120" s="2" t="str">
        <f>IF(E120="","",MAX($K$5:K130)+0.001)</f>
        <v/>
      </c>
    </row>
    <row r="121" spans="2:11" s="72" customFormat="1" ht="25" customHeight="1">
      <c r="B121" s="368" t="s">
        <v>62</v>
      </c>
      <c r="C121" s="368"/>
      <c r="D121" s="368"/>
      <c r="E121" s="368"/>
      <c r="F121" s="368"/>
      <c r="G121" s="368"/>
      <c r="H121" s="95">
        <f>SUM(H80:H120)</f>
        <v>0</v>
      </c>
      <c r="I121" s="115"/>
      <c r="K121" s="2" t="str">
        <f>IF(E121="","",MAX($K$5:K120)+0.001)</f>
        <v/>
      </c>
    </row>
    <row r="122" spans="2:11" s="72" customFormat="1" ht="25" customHeight="1">
      <c r="B122" s="45" t="s">
        <v>226</v>
      </c>
      <c r="C122" s="45" t="s">
        <v>2</v>
      </c>
      <c r="D122" s="45" t="s">
        <v>3</v>
      </c>
      <c r="E122" s="46" t="s">
        <v>4</v>
      </c>
      <c r="F122" s="95" t="s">
        <v>5</v>
      </c>
      <c r="G122" s="47" t="s">
        <v>6</v>
      </c>
      <c r="H122" s="47" t="s">
        <v>7</v>
      </c>
      <c r="I122" s="49"/>
      <c r="K122" s="2">
        <f>IF(E122="","",MAX($K$5:K121)+0.001)</f>
        <v>20.042000000000051</v>
      </c>
    </row>
    <row r="123" spans="2:11" s="72" customFormat="1" ht="25" customHeight="1">
      <c r="B123" s="368" t="s">
        <v>64</v>
      </c>
      <c r="C123" s="368"/>
      <c r="D123" s="368"/>
      <c r="E123" s="368"/>
      <c r="F123" s="368"/>
      <c r="G123" s="368"/>
      <c r="H123" s="47">
        <f>H121</f>
        <v>0</v>
      </c>
      <c r="I123" s="116"/>
      <c r="K123" s="2" t="str">
        <f>IF(E123="","",MAX($K$5:K122)+0.001)</f>
        <v/>
      </c>
    </row>
    <row r="124" spans="2:11" ht="25" customHeight="1">
      <c r="B124" s="55"/>
      <c r="C124" s="55"/>
      <c r="D124" s="66"/>
      <c r="E124" s="55"/>
      <c r="F124" s="90"/>
      <c r="G124" s="90"/>
      <c r="H124" s="90" t="str">
        <f t="shared" ref="H124:H162" si="6">IF($F124="-","Rate Only",IF($G124="","",ROUNDUP($F124*$G124,2)))</f>
        <v/>
      </c>
      <c r="K124" s="2" t="str">
        <f>IF(E124="","",MAX($K$5:K123)+0.001)</f>
        <v/>
      </c>
    </row>
    <row r="125" spans="2:11" ht="25" customHeight="1">
      <c r="B125" s="50" t="str">
        <f>IF(K125="","","B"&amp;TEXT(ROUND(K125,3),"0.000"))</f>
        <v/>
      </c>
      <c r="C125" s="55" t="s">
        <v>403</v>
      </c>
      <c r="D125" s="87" t="s">
        <v>1345</v>
      </c>
      <c r="E125" s="55"/>
      <c r="F125" s="90"/>
      <c r="G125" s="90"/>
      <c r="H125" s="90" t="str">
        <f t="shared" si="6"/>
        <v/>
      </c>
      <c r="K125" s="2" t="str">
        <f>IF(E125="","",MAX($K$5:K119)+0.001)</f>
        <v/>
      </c>
    </row>
    <row r="126" spans="2:11" ht="25" customHeight="1">
      <c r="B126" s="50" t="str">
        <f>IF(K126="","","B"&amp;TEXT(ROUND(K126,3),"0.000"))</f>
        <v/>
      </c>
      <c r="C126" s="55" t="s">
        <v>1346</v>
      </c>
      <c r="D126" s="87" t="s">
        <v>1347</v>
      </c>
      <c r="E126" s="55"/>
      <c r="F126" s="90"/>
      <c r="G126" s="90"/>
      <c r="H126" s="90" t="str">
        <f t="shared" si="6"/>
        <v/>
      </c>
      <c r="K126" s="2" t="str">
        <f>IF(E126="","",MAX($K$5:K125)+0.001)</f>
        <v/>
      </c>
    </row>
    <row r="127" spans="2:11" ht="30">
      <c r="B127" s="50" t="str">
        <f>IF(K127="","","B"&amp;TEXT(ROUND(K127,3),"0.000"))</f>
        <v>B20.043</v>
      </c>
      <c r="C127" s="55"/>
      <c r="D127" s="66" t="s">
        <v>1348</v>
      </c>
      <c r="E127" s="55" t="s">
        <v>158</v>
      </c>
      <c r="F127" s="90">
        <v>5</v>
      </c>
      <c r="G127" s="171"/>
      <c r="H127" s="90" t="str">
        <f t="shared" si="6"/>
        <v/>
      </c>
      <c r="I127" s="112"/>
      <c r="K127" s="2">
        <f>IF(E127="","",MAX($K$5:K126)+0.001)</f>
        <v>20.043000000000053</v>
      </c>
    </row>
    <row r="128" spans="2:11" ht="25" customHeight="1">
      <c r="B128" s="50" t="str">
        <f>IF(K128="","","B"&amp;TEXT(ROUND(K128,3),"0.000"))</f>
        <v/>
      </c>
      <c r="C128" s="55"/>
      <c r="D128" s="66"/>
      <c r="E128" s="55"/>
      <c r="F128" s="90"/>
      <c r="G128" s="90"/>
      <c r="H128" s="90" t="str">
        <f t="shared" si="6"/>
        <v/>
      </c>
      <c r="K128" s="2" t="str">
        <f>IF(E128="","",MAX($K$5:K127)+0.001)</f>
        <v/>
      </c>
    </row>
    <row r="129" spans="2:11" ht="45">
      <c r="B129" s="50" t="str">
        <f>IF(K129="","","B"&amp;TEXT(ROUND(K129,3),"0.000"))</f>
        <v>B20.044</v>
      </c>
      <c r="C129" s="55"/>
      <c r="D129" s="66" t="s">
        <v>1349</v>
      </c>
      <c r="E129" s="55" t="s">
        <v>158</v>
      </c>
      <c r="F129" s="90">
        <v>5</v>
      </c>
      <c r="G129" s="171"/>
      <c r="H129" s="90" t="str">
        <f t="shared" si="6"/>
        <v/>
      </c>
      <c r="I129" s="112"/>
      <c r="K129" s="2">
        <f>IF(E129="","",MAX($K$5:K128)+0.001)</f>
        <v>20.044000000000054</v>
      </c>
    </row>
    <row r="130" spans="2:11" ht="25" customHeight="1">
      <c r="B130" s="55"/>
      <c r="C130" s="55"/>
      <c r="D130" s="66"/>
      <c r="E130" s="55"/>
      <c r="F130" s="90"/>
      <c r="G130" s="90"/>
      <c r="H130" s="90" t="str">
        <f t="shared" si="6"/>
        <v/>
      </c>
      <c r="I130" s="112"/>
      <c r="K130" s="2" t="str">
        <f>IF(E130="","",MAX($K$5:K129)+0.001)</f>
        <v/>
      </c>
    </row>
    <row r="131" spans="2:11" s="72" customFormat="1" ht="25" customHeight="1">
      <c r="B131" s="50" t="str">
        <f t="shared" ref="B131:B153" si="7">IF(K131="","","B"&amp;TEXT(ROUND(K131,3),"0.000"))</f>
        <v/>
      </c>
      <c r="C131" s="55" t="s">
        <v>1350</v>
      </c>
      <c r="D131" s="87" t="s">
        <v>1351</v>
      </c>
      <c r="E131" s="55"/>
      <c r="F131" s="90"/>
      <c r="G131" s="90"/>
      <c r="H131" s="90" t="str">
        <f t="shared" si="6"/>
        <v/>
      </c>
      <c r="I131" s="48"/>
      <c r="K131" s="2" t="str">
        <f>IF(E131="","",MAX($K$5:K124)+0.001)</f>
        <v/>
      </c>
    </row>
    <row r="132" spans="2:11" s="72" customFormat="1" ht="25" customHeight="1">
      <c r="B132" s="50" t="str">
        <f t="shared" si="7"/>
        <v>B20.045</v>
      </c>
      <c r="C132" s="55"/>
      <c r="D132" s="66" t="s">
        <v>1352</v>
      </c>
      <c r="E132" s="55" t="s">
        <v>164</v>
      </c>
      <c r="F132" s="90">
        <v>4</v>
      </c>
      <c r="G132" s="171"/>
      <c r="H132" s="90" t="str">
        <f t="shared" si="6"/>
        <v/>
      </c>
      <c r="I132" s="112"/>
      <c r="K132" s="2">
        <f>IF(E132="","",MAX($K$5:K131)+0.001)</f>
        <v>20.045000000000055</v>
      </c>
    </row>
    <row r="133" spans="2:11" s="72" customFormat="1" ht="25" customHeight="1">
      <c r="B133" s="50" t="str">
        <f t="shared" si="7"/>
        <v>B20.046</v>
      </c>
      <c r="C133" s="55" t="s">
        <v>937</v>
      </c>
      <c r="D133" s="54" t="s">
        <v>1353</v>
      </c>
      <c r="E133" s="55" t="s">
        <v>164</v>
      </c>
      <c r="F133" s="90">
        <v>8</v>
      </c>
      <c r="G133" s="171"/>
      <c r="H133" s="90" t="str">
        <f t="shared" si="6"/>
        <v/>
      </c>
      <c r="I133" s="112"/>
      <c r="K133" s="2">
        <f>IF(E133="","",MAX($K$5:K132)+0.001)</f>
        <v>20.046000000000056</v>
      </c>
    </row>
    <row r="134" spans="2:11" s="72" customFormat="1" ht="25" customHeight="1">
      <c r="B134" s="50" t="str">
        <f t="shared" si="7"/>
        <v/>
      </c>
      <c r="C134" s="55" t="s">
        <v>296</v>
      </c>
      <c r="D134" s="54" t="s">
        <v>1354</v>
      </c>
      <c r="E134" s="55"/>
      <c r="F134" s="90"/>
      <c r="G134" s="90"/>
      <c r="H134" s="90" t="str">
        <f t="shared" si="6"/>
        <v/>
      </c>
      <c r="I134" s="48"/>
      <c r="K134" s="2" t="str">
        <f>IF(E134="","",MAX($K$5:K133)+0.001)</f>
        <v/>
      </c>
    </row>
    <row r="135" spans="2:11" s="72" customFormat="1" ht="25" customHeight="1">
      <c r="B135" s="50" t="str">
        <f t="shared" si="7"/>
        <v>B20.047</v>
      </c>
      <c r="C135" s="55"/>
      <c r="D135" s="54" t="s">
        <v>1355</v>
      </c>
      <c r="E135" s="55" t="s">
        <v>187</v>
      </c>
      <c r="F135" s="90">
        <v>15</v>
      </c>
      <c r="G135" s="171"/>
      <c r="H135" s="90" t="str">
        <f t="shared" si="6"/>
        <v/>
      </c>
      <c r="I135" s="112"/>
      <c r="K135" s="2">
        <f>IF(E135="","",MAX($K$5:K134)+0.001)</f>
        <v>20.047000000000057</v>
      </c>
    </row>
    <row r="136" spans="2:11" s="72" customFormat="1" ht="25" customHeight="1">
      <c r="B136" s="50" t="str">
        <f t="shared" si="7"/>
        <v>B20.048</v>
      </c>
      <c r="C136" s="55"/>
      <c r="D136" s="54" t="s">
        <v>1356</v>
      </c>
      <c r="E136" s="55" t="s">
        <v>187</v>
      </c>
      <c r="F136" s="90">
        <v>18</v>
      </c>
      <c r="G136" s="171"/>
      <c r="H136" s="90" t="str">
        <f t="shared" si="6"/>
        <v/>
      </c>
      <c r="I136" s="112"/>
      <c r="K136" s="2">
        <f>IF(E136="","",MAX($K$5:K135)+0.001)</f>
        <v>20.048000000000059</v>
      </c>
    </row>
    <row r="137" spans="2:11" s="72" customFormat="1" ht="25" customHeight="1">
      <c r="B137" s="50" t="str">
        <f t="shared" si="7"/>
        <v>B20.049</v>
      </c>
      <c r="C137" s="55" t="s">
        <v>921</v>
      </c>
      <c r="D137" s="54" t="s">
        <v>1357</v>
      </c>
      <c r="E137" s="55" t="s">
        <v>220</v>
      </c>
      <c r="F137" s="90">
        <v>0.5</v>
      </c>
      <c r="G137" s="171"/>
      <c r="H137" s="90" t="str">
        <f t="shared" si="6"/>
        <v/>
      </c>
      <c r="I137" s="112"/>
      <c r="K137" s="2">
        <f>IF(E137="","",MAX($K$5:K136)+0.001)</f>
        <v>20.04900000000006</v>
      </c>
    </row>
    <row r="138" spans="2:11" s="72" customFormat="1" ht="25" customHeight="1">
      <c r="B138" s="50" t="str">
        <f t="shared" si="7"/>
        <v>B20.050</v>
      </c>
      <c r="C138" s="55" t="s">
        <v>923</v>
      </c>
      <c r="D138" s="54" t="s">
        <v>1358</v>
      </c>
      <c r="E138" s="55" t="s">
        <v>187</v>
      </c>
      <c r="F138" s="90">
        <v>20</v>
      </c>
      <c r="G138" s="171"/>
      <c r="H138" s="90" t="str">
        <f t="shared" si="6"/>
        <v/>
      </c>
      <c r="I138" s="112"/>
      <c r="K138" s="2">
        <f>IF(E138="","",MAX($K$5:K137)+0.001)</f>
        <v>20.050000000000061</v>
      </c>
    </row>
    <row r="139" spans="2:11" s="72" customFormat="1" ht="25" customHeight="1">
      <c r="B139" s="50" t="str">
        <f t="shared" si="7"/>
        <v/>
      </c>
      <c r="C139" s="55"/>
      <c r="D139" s="54"/>
      <c r="E139" s="55"/>
      <c r="F139" s="90"/>
      <c r="G139" s="90"/>
      <c r="H139" s="90" t="str">
        <f t="shared" si="6"/>
        <v/>
      </c>
      <c r="I139" s="48"/>
      <c r="K139" s="2" t="str">
        <f>IF(E139="","",MAX($K$5:K138)+0.001)</f>
        <v/>
      </c>
    </row>
    <row r="140" spans="2:11" s="72" customFormat="1" ht="25" customHeight="1">
      <c r="B140" s="50" t="str">
        <f t="shared" si="7"/>
        <v>B20.051</v>
      </c>
      <c r="C140" s="55" t="s">
        <v>916</v>
      </c>
      <c r="D140" s="87" t="s">
        <v>1359</v>
      </c>
      <c r="E140" s="55" t="s">
        <v>164</v>
      </c>
      <c r="F140" s="90">
        <v>3</v>
      </c>
      <c r="G140" s="171"/>
      <c r="H140" s="90" t="str">
        <f t="shared" si="6"/>
        <v/>
      </c>
      <c r="I140" s="112"/>
      <c r="K140" s="2">
        <f>IF(E140="","",MAX($K$5:K139)+0.001)</f>
        <v>20.051000000000062</v>
      </c>
    </row>
    <row r="141" spans="2:11" s="72" customFormat="1" ht="25" customHeight="1">
      <c r="B141" s="50" t="str">
        <f t="shared" si="7"/>
        <v/>
      </c>
      <c r="C141" s="55"/>
      <c r="D141" s="54"/>
      <c r="E141" s="55"/>
      <c r="F141" s="90"/>
      <c r="G141" s="90"/>
      <c r="H141" s="90" t="str">
        <f t="shared" si="6"/>
        <v/>
      </c>
      <c r="I141" s="48"/>
      <c r="K141" s="2" t="str">
        <f>IF(E141="","",MAX($K$5:K140)+0.001)</f>
        <v/>
      </c>
    </row>
    <row r="142" spans="2:11" s="72" customFormat="1" ht="25" customHeight="1">
      <c r="B142" s="50" t="str">
        <f t="shared" si="7"/>
        <v/>
      </c>
      <c r="C142" s="98" t="s">
        <v>1360</v>
      </c>
      <c r="D142" s="113" t="s">
        <v>1361</v>
      </c>
      <c r="E142" s="55"/>
      <c r="F142" s="90"/>
      <c r="G142" s="90"/>
      <c r="H142" s="90" t="str">
        <f t="shared" si="6"/>
        <v/>
      </c>
      <c r="I142" s="48"/>
      <c r="K142" s="2" t="str">
        <f>IF(E142="","",MAX($K$5:K141)+0.001)</f>
        <v/>
      </c>
    </row>
    <row r="143" spans="2:11" s="72" customFormat="1" ht="25" customHeight="1">
      <c r="B143" s="50" t="str">
        <f t="shared" si="7"/>
        <v/>
      </c>
      <c r="C143" s="55" t="s">
        <v>216</v>
      </c>
      <c r="D143" s="113" t="s">
        <v>1362</v>
      </c>
      <c r="E143" s="55"/>
      <c r="F143" s="90"/>
      <c r="G143" s="90"/>
      <c r="H143" s="90" t="str">
        <f t="shared" si="6"/>
        <v/>
      </c>
      <c r="I143" s="48"/>
      <c r="K143" s="2" t="str">
        <f>IF(E143="","",MAX($K$5:K142)+0.001)</f>
        <v/>
      </c>
    </row>
    <row r="144" spans="2:11" s="72" customFormat="1" ht="60">
      <c r="B144" s="50" t="str">
        <f t="shared" si="7"/>
        <v/>
      </c>
      <c r="C144" s="55" t="s">
        <v>12</v>
      </c>
      <c r="D144" s="87" t="s">
        <v>1363</v>
      </c>
      <c r="E144" s="55"/>
      <c r="F144" s="90"/>
      <c r="G144" s="90"/>
      <c r="H144" s="90" t="str">
        <f t="shared" si="6"/>
        <v/>
      </c>
      <c r="I144" s="48"/>
      <c r="K144" s="2" t="str">
        <f>IF(E144="","",MAX($K$5:K143)+0.001)</f>
        <v/>
      </c>
    </row>
    <row r="145" spans="2:11" s="72" customFormat="1" ht="25" customHeight="1">
      <c r="B145" s="50" t="str">
        <f t="shared" si="7"/>
        <v/>
      </c>
      <c r="C145" s="55"/>
      <c r="D145" s="66"/>
      <c r="E145" s="55"/>
      <c r="F145" s="90"/>
      <c r="G145" s="90"/>
      <c r="H145" s="90" t="str">
        <f t="shared" si="6"/>
        <v/>
      </c>
      <c r="I145" s="48"/>
      <c r="K145" s="2" t="str">
        <f>IF(E145="","",MAX($K$5:K144)+0.001)</f>
        <v/>
      </c>
    </row>
    <row r="146" spans="2:11" s="72" customFormat="1" ht="30">
      <c r="B146" s="50" t="str">
        <f t="shared" si="7"/>
        <v/>
      </c>
      <c r="C146" s="55"/>
      <c r="D146" s="66" t="s">
        <v>1364</v>
      </c>
      <c r="E146" s="55"/>
      <c r="F146" s="90"/>
      <c r="G146" s="90"/>
      <c r="H146" s="90" t="str">
        <f t="shared" si="6"/>
        <v/>
      </c>
      <c r="I146" s="48"/>
      <c r="K146" s="2" t="str">
        <f>IF(E146="","",MAX($K$5:K145)+0.001)</f>
        <v/>
      </c>
    </row>
    <row r="147" spans="2:11" s="72" customFormat="1" ht="25" customHeight="1">
      <c r="B147" s="50" t="str">
        <f t="shared" si="7"/>
        <v>B20.052</v>
      </c>
      <c r="C147" s="55"/>
      <c r="D147" s="66" t="s">
        <v>1365</v>
      </c>
      <c r="E147" s="55" t="s">
        <v>187</v>
      </c>
      <c r="F147" s="90">
        <v>40</v>
      </c>
      <c r="G147" s="171"/>
      <c r="H147" s="90" t="str">
        <f t="shared" si="6"/>
        <v/>
      </c>
      <c r="I147" s="112"/>
      <c r="K147" s="2">
        <f>IF(E147="","",MAX($K$5:K146)+0.001)</f>
        <v>20.052000000000064</v>
      </c>
    </row>
    <row r="148" spans="2:11" s="72" customFormat="1" ht="25" customHeight="1">
      <c r="B148" s="50" t="str">
        <f t="shared" si="7"/>
        <v>B20.053</v>
      </c>
      <c r="C148" s="55"/>
      <c r="D148" s="66" t="s">
        <v>1366</v>
      </c>
      <c r="E148" s="55" t="s">
        <v>187</v>
      </c>
      <c r="F148" s="90">
        <v>40</v>
      </c>
      <c r="G148" s="171"/>
      <c r="H148" s="90" t="str">
        <f t="shared" si="6"/>
        <v/>
      </c>
      <c r="I148" s="112"/>
      <c r="K148" s="2">
        <f>IF(E148="","",MAX($K$5:K147)+0.001)</f>
        <v>20.053000000000065</v>
      </c>
    </row>
    <row r="149" spans="2:11" s="72" customFormat="1" ht="25" customHeight="1">
      <c r="B149" s="50" t="str">
        <f t="shared" si="7"/>
        <v>B20.054</v>
      </c>
      <c r="C149" s="55"/>
      <c r="D149" s="66" t="s">
        <v>1367</v>
      </c>
      <c r="E149" s="55" t="s">
        <v>187</v>
      </c>
      <c r="F149" s="90">
        <v>40</v>
      </c>
      <c r="G149" s="171"/>
      <c r="H149" s="90" t="str">
        <f t="shared" si="6"/>
        <v/>
      </c>
      <c r="I149" s="112"/>
      <c r="K149" s="2">
        <f>IF(E149="","",MAX($K$5:K148)+0.001)</f>
        <v>20.054000000000066</v>
      </c>
    </row>
    <row r="150" spans="2:11" s="72" customFormat="1" ht="25" customHeight="1">
      <c r="B150" s="50" t="str">
        <f t="shared" si="7"/>
        <v/>
      </c>
      <c r="C150" s="55"/>
      <c r="D150" s="66"/>
      <c r="E150" s="55"/>
      <c r="F150" s="90"/>
      <c r="G150" s="90"/>
      <c r="H150" s="90" t="str">
        <f t="shared" si="6"/>
        <v/>
      </c>
      <c r="I150" s="48"/>
      <c r="K150" s="2" t="str">
        <f>IF(E150="","",MAX($K$5:K149)+0.001)</f>
        <v/>
      </c>
    </row>
    <row r="151" spans="2:11" s="72" customFormat="1" ht="25" customHeight="1">
      <c r="B151" s="50" t="str">
        <f t="shared" si="7"/>
        <v/>
      </c>
      <c r="C151" s="55" t="s">
        <v>15</v>
      </c>
      <c r="D151" s="113" t="s">
        <v>1368</v>
      </c>
      <c r="E151" s="55"/>
      <c r="F151" s="90"/>
      <c r="G151" s="90"/>
      <c r="H151" s="90" t="str">
        <f t="shared" si="6"/>
        <v/>
      </c>
      <c r="I151" s="48"/>
      <c r="K151" s="2" t="str">
        <f>IF(E151="","",MAX($K$5:K150)+0.001)</f>
        <v/>
      </c>
    </row>
    <row r="152" spans="2:11" s="72" customFormat="1" ht="25" customHeight="1">
      <c r="B152" s="50" t="str">
        <f t="shared" si="7"/>
        <v>B20.055</v>
      </c>
      <c r="C152" s="55"/>
      <c r="D152" s="66" t="s">
        <v>1369</v>
      </c>
      <c r="E152" s="55" t="s">
        <v>187</v>
      </c>
      <c r="F152" s="90">
        <v>10</v>
      </c>
      <c r="G152" s="171"/>
      <c r="H152" s="90" t="str">
        <f t="shared" si="6"/>
        <v/>
      </c>
      <c r="I152" s="112"/>
      <c r="K152" s="2">
        <f>IF(E152="","",MAX($K$5:K151)+0.001)</f>
        <v>20.055000000000067</v>
      </c>
    </row>
    <row r="153" spans="2:11" s="72" customFormat="1" ht="30">
      <c r="B153" s="50" t="str">
        <f t="shared" si="7"/>
        <v>B20.056</v>
      </c>
      <c r="C153" s="55"/>
      <c r="D153" s="66" t="s">
        <v>1370</v>
      </c>
      <c r="E153" s="55" t="s">
        <v>187</v>
      </c>
      <c r="F153" s="90">
        <v>10</v>
      </c>
      <c r="G153" s="171"/>
      <c r="H153" s="90" t="str">
        <f t="shared" si="6"/>
        <v/>
      </c>
      <c r="I153" s="112"/>
      <c r="K153" s="2">
        <f>IF(E153="","",MAX($K$5:K152)+0.001)</f>
        <v>20.056000000000068</v>
      </c>
    </row>
    <row r="154" spans="2:11" s="72" customFormat="1" ht="25" customHeight="1">
      <c r="B154" s="50"/>
      <c r="C154" s="55"/>
      <c r="D154" s="66"/>
      <c r="E154" s="55"/>
      <c r="F154" s="90"/>
      <c r="G154" s="171"/>
      <c r="H154" s="90" t="str">
        <f t="shared" si="6"/>
        <v/>
      </c>
      <c r="I154" s="112"/>
      <c r="K154" s="2"/>
    </row>
    <row r="155" spans="2:11" s="72" customFormat="1" ht="25" customHeight="1">
      <c r="B155" s="50"/>
      <c r="C155" s="55"/>
      <c r="D155" s="66"/>
      <c r="E155" s="55"/>
      <c r="F155" s="90"/>
      <c r="G155" s="171"/>
      <c r="H155" s="90"/>
      <c r="I155" s="112"/>
      <c r="K155" s="2"/>
    </row>
    <row r="156" spans="2:11" s="72" customFormat="1" ht="25" customHeight="1">
      <c r="B156" s="50"/>
      <c r="C156" s="55"/>
      <c r="D156" s="66"/>
      <c r="E156" s="55"/>
      <c r="F156" s="90"/>
      <c r="G156" s="171"/>
      <c r="H156" s="90"/>
      <c r="I156" s="112"/>
      <c r="K156" s="2"/>
    </row>
    <row r="157" spans="2:11" s="72" customFormat="1" ht="25" customHeight="1">
      <c r="B157" s="50"/>
      <c r="C157" s="55"/>
      <c r="D157" s="66"/>
      <c r="E157" s="55"/>
      <c r="F157" s="90"/>
      <c r="G157" s="171"/>
      <c r="H157" s="90"/>
      <c r="I157" s="112"/>
      <c r="K157" s="2"/>
    </row>
    <row r="158" spans="2:11" s="72" customFormat="1" ht="25" customHeight="1">
      <c r="B158" s="50"/>
      <c r="C158" s="55"/>
      <c r="D158" s="66"/>
      <c r="E158" s="55"/>
      <c r="F158" s="90"/>
      <c r="G158" s="171"/>
      <c r="H158" s="90"/>
      <c r="I158" s="112"/>
      <c r="K158" s="2"/>
    </row>
    <row r="159" spans="2:11" s="72" customFormat="1" ht="25" customHeight="1">
      <c r="B159" s="50"/>
      <c r="C159" s="55"/>
      <c r="D159" s="66"/>
      <c r="E159" s="55"/>
      <c r="F159" s="90"/>
      <c r="G159" s="171"/>
      <c r="H159" s="90"/>
      <c r="I159" s="112"/>
      <c r="K159" s="2"/>
    </row>
    <row r="160" spans="2:11" s="72" customFormat="1" ht="25" customHeight="1">
      <c r="B160" s="50"/>
      <c r="C160" s="55"/>
      <c r="D160" s="66"/>
      <c r="E160" s="55"/>
      <c r="F160" s="90"/>
      <c r="G160" s="171"/>
      <c r="H160" s="90"/>
      <c r="I160" s="112"/>
      <c r="K160" s="2"/>
    </row>
    <row r="161" spans="2:11" s="72" customFormat="1" ht="25" customHeight="1">
      <c r="B161" s="50"/>
      <c r="C161" s="55"/>
      <c r="D161" s="66"/>
      <c r="E161" s="55"/>
      <c r="F161" s="90"/>
      <c r="G161" s="171"/>
      <c r="H161" s="90"/>
      <c r="I161" s="112"/>
      <c r="K161" s="2"/>
    </row>
    <row r="162" spans="2:11" s="72" customFormat="1" ht="10" customHeight="1">
      <c r="B162" s="50"/>
      <c r="C162" s="55"/>
      <c r="D162" s="66"/>
      <c r="E162" s="55"/>
      <c r="F162" s="90"/>
      <c r="G162" s="171"/>
      <c r="H162" s="90" t="str">
        <f t="shared" si="6"/>
        <v/>
      </c>
      <c r="I162" s="112"/>
      <c r="K162" s="2"/>
    </row>
    <row r="163" spans="2:11" s="72" customFormat="1" ht="25" customHeight="1">
      <c r="B163" s="368" t="s">
        <v>62</v>
      </c>
      <c r="C163" s="368"/>
      <c r="D163" s="368"/>
      <c r="E163" s="368"/>
      <c r="F163" s="368"/>
      <c r="G163" s="368"/>
      <c r="H163" s="95">
        <f>SUM(H123:H162)</f>
        <v>0</v>
      </c>
      <c r="I163" s="115"/>
      <c r="K163" s="2" t="str">
        <f>IF(E163="","",MAX($K$5:K162)+0.001)</f>
        <v/>
      </c>
    </row>
    <row r="164" spans="2:11" s="72" customFormat="1" ht="25" customHeight="1">
      <c r="B164" s="45" t="s">
        <v>226</v>
      </c>
      <c r="C164" s="45" t="s">
        <v>2</v>
      </c>
      <c r="D164" s="45" t="s">
        <v>3</v>
      </c>
      <c r="E164" s="46" t="s">
        <v>4</v>
      </c>
      <c r="F164" s="95" t="s">
        <v>5</v>
      </c>
      <c r="G164" s="47" t="s">
        <v>6</v>
      </c>
      <c r="H164" s="47" t="s">
        <v>7</v>
      </c>
      <c r="I164" s="49"/>
      <c r="K164" s="2"/>
    </row>
    <row r="165" spans="2:11" s="72" customFormat="1" ht="25" customHeight="1">
      <c r="B165" s="368" t="s">
        <v>64</v>
      </c>
      <c r="C165" s="368"/>
      <c r="D165" s="368"/>
      <c r="E165" s="368"/>
      <c r="F165" s="368"/>
      <c r="G165" s="368"/>
      <c r="H165" s="47">
        <f>H163</f>
        <v>0</v>
      </c>
      <c r="I165" s="116"/>
      <c r="K165" s="2" t="str">
        <f>IF(E165="","",MAX($K$5:K164)+0.001)</f>
        <v/>
      </c>
    </row>
    <row r="166" spans="2:11" s="72" customFormat="1" ht="25" customHeight="1">
      <c r="B166" s="55"/>
      <c r="C166" s="65"/>
      <c r="D166" s="54"/>
      <c r="E166" s="108"/>
      <c r="F166" s="90"/>
      <c r="G166" s="90"/>
      <c r="H166" s="90" t="str">
        <f t="shared" ref="H166:H205" si="8">IF($F166="-","Rate Only",IF($G166="","",ROUNDUP($F166*$G166,2)))</f>
        <v/>
      </c>
      <c r="I166" s="112"/>
      <c r="K166" s="2" t="str">
        <f>IF(E166="","",MAX($K$5:K165)+0.001)</f>
        <v/>
      </c>
    </row>
    <row r="167" spans="2:11" s="72" customFormat="1" ht="25" customHeight="1">
      <c r="B167" s="50" t="str">
        <f t="shared" ref="B167:B174" si="9">IF(K167="","","B"&amp;TEXT(ROUND(K167,3),"0.000"))</f>
        <v/>
      </c>
      <c r="C167" s="55" t="s">
        <v>312</v>
      </c>
      <c r="D167" s="113" t="s">
        <v>1371</v>
      </c>
      <c r="E167" s="55"/>
      <c r="F167" s="90"/>
      <c r="G167" s="90"/>
      <c r="H167" s="90" t="str">
        <f t="shared" si="8"/>
        <v/>
      </c>
      <c r="I167" s="48"/>
      <c r="K167" s="2" t="str">
        <f>IF(E167="","",MAX($K$5:K162)+0.001)</f>
        <v/>
      </c>
    </row>
    <row r="168" spans="2:11" s="72" customFormat="1" ht="25" customHeight="1">
      <c r="B168" s="50" t="str">
        <f t="shared" si="9"/>
        <v/>
      </c>
      <c r="C168" s="55"/>
      <c r="D168" s="66" t="s">
        <v>1372</v>
      </c>
      <c r="E168" s="55"/>
      <c r="F168" s="90"/>
      <c r="G168" s="90"/>
      <c r="H168" s="90" t="str">
        <f t="shared" si="8"/>
        <v/>
      </c>
      <c r="I168" s="48"/>
      <c r="K168" s="2" t="str">
        <f>IF(E168="","",MAX($K$5:K167)+0.001)</f>
        <v/>
      </c>
    </row>
    <row r="169" spans="2:11" s="72" customFormat="1" ht="25" customHeight="1">
      <c r="B169" s="50" t="str">
        <f t="shared" si="9"/>
        <v>B20.057</v>
      </c>
      <c r="C169" s="55"/>
      <c r="D169" s="66" t="s">
        <v>1373</v>
      </c>
      <c r="E169" s="55" t="s">
        <v>220</v>
      </c>
      <c r="F169" s="90">
        <v>1</v>
      </c>
      <c r="G169" s="171"/>
      <c r="H169" s="90" t="str">
        <f t="shared" si="8"/>
        <v/>
      </c>
      <c r="I169" s="112"/>
      <c r="K169" s="2">
        <f>IF(E169="","",MAX($K$5:K168)+0.001)</f>
        <v>20.05700000000007</v>
      </c>
    </row>
    <row r="170" spans="2:11" s="72" customFormat="1" ht="25" customHeight="1">
      <c r="B170" s="50" t="str">
        <f t="shared" si="9"/>
        <v>B20.058</v>
      </c>
      <c r="C170" s="55"/>
      <c r="D170" s="54" t="s">
        <v>1374</v>
      </c>
      <c r="E170" s="55" t="s">
        <v>200</v>
      </c>
      <c r="F170" s="90">
        <v>50</v>
      </c>
      <c r="G170" s="171"/>
      <c r="H170" s="90" t="str">
        <f t="shared" si="8"/>
        <v/>
      </c>
      <c r="I170" s="112"/>
      <c r="K170" s="2">
        <f>IF(E170="","",MAX($K$5:K169)+0.001)</f>
        <v>20.058000000000071</v>
      </c>
    </row>
    <row r="171" spans="2:11" s="72" customFormat="1" ht="25" customHeight="1">
      <c r="B171" s="50" t="str">
        <f t="shared" si="9"/>
        <v/>
      </c>
      <c r="C171" s="55"/>
      <c r="D171" s="54"/>
      <c r="E171" s="55"/>
      <c r="F171" s="90"/>
      <c r="G171" s="90"/>
      <c r="H171" s="90" t="str">
        <f t="shared" si="8"/>
        <v/>
      </c>
      <c r="I171" s="48"/>
      <c r="K171" s="2" t="str">
        <f>IF(E171="","",MAX($K$5:K170)+0.001)</f>
        <v/>
      </c>
    </row>
    <row r="172" spans="2:11" s="72" customFormat="1" ht="25" customHeight="1">
      <c r="B172" s="50" t="str">
        <f t="shared" si="9"/>
        <v/>
      </c>
      <c r="C172" s="65" t="s">
        <v>57</v>
      </c>
      <c r="D172" s="87" t="s">
        <v>1375</v>
      </c>
      <c r="E172" s="55"/>
      <c r="F172" s="90"/>
      <c r="G172" s="90"/>
      <c r="H172" s="90" t="str">
        <f t="shared" si="8"/>
        <v/>
      </c>
      <c r="I172" s="48"/>
      <c r="K172" s="2" t="str">
        <f>IF(E172="","",MAX($K$5:K171)+0.001)</f>
        <v/>
      </c>
    </row>
    <row r="173" spans="2:11" s="72" customFormat="1" ht="25" customHeight="1">
      <c r="B173" s="50" t="str">
        <f t="shared" si="9"/>
        <v>B20.059</v>
      </c>
      <c r="C173" s="65"/>
      <c r="D173" s="54" t="s">
        <v>1376</v>
      </c>
      <c r="E173" s="55" t="s">
        <v>164</v>
      </c>
      <c r="F173" s="90">
        <v>10</v>
      </c>
      <c r="G173" s="171"/>
      <c r="H173" s="90" t="str">
        <f t="shared" si="8"/>
        <v/>
      </c>
      <c r="I173" s="112"/>
      <c r="K173" s="2">
        <f>IF(E173="","",MAX($K$5:K172)+0.001)</f>
        <v>20.059000000000072</v>
      </c>
    </row>
    <row r="174" spans="2:11" s="72" customFormat="1" ht="25" customHeight="1">
      <c r="B174" s="50" t="str">
        <f t="shared" si="9"/>
        <v>B20.060</v>
      </c>
      <c r="C174" s="65"/>
      <c r="D174" s="54" t="s">
        <v>1377</v>
      </c>
      <c r="E174" s="55" t="s">
        <v>164</v>
      </c>
      <c r="F174" s="90">
        <v>10</v>
      </c>
      <c r="G174" s="171"/>
      <c r="H174" s="90" t="str">
        <f t="shared" si="8"/>
        <v/>
      </c>
      <c r="I174" s="112"/>
      <c r="K174" s="2">
        <f>IF(E174="","",MAX($K$5:K173)+0.001)</f>
        <v>20.060000000000073</v>
      </c>
    </row>
    <row r="175" spans="2:11" s="72" customFormat="1" ht="25" customHeight="1">
      <c r="B175" s="55"/>
      <c r="C175" s="65"/>
      <c r="D175" s="54"/>
      <c r="E175" s="55"/>
      <c r="F175" s="90"/>
      <c r="G175" s="90"/>
      <c r="H175" s="90" t="str">
        <f t="shared" si="8"/>
        <v/>
      </c>
      <c r="I175" s="112"/>
      <c r="K175" s="2" t="str">
        <f>IF(E175="","",MAX($K$5:K174)+0.001)</f>
        <v/>
      </c>
    </row>
    <row r="176" spans="2:11" s="72" customFormat="1" ht="25" customHeight="1">
      <c r="B176" s="50" t="str">
        <f t="shared" ref="B176:B200" si="10">IF(K176="","","B"&amp;TEXT(ROUND(K176,3),"0.000"))</f>
        <v/>
      </c>
      <c r="C176" s="55" t="s">
        <v>231</v>
      </c>
      <c r="D176" s="113" t="s">
        <v>1378</v>
      </c>
      <c r="E176" s="55"/>
      <c r="F176" s="90"/>
      <c r="G176" s="90"/>
      <c r="H176" s="90" t="str">
        <f t="shared" si="8"/>
        <v/>
      </c>
      <c r="I176" s="48"/>
      <c r="K176" s="2" t="str">
        <f>IF(E176="","",MAX($K$5:K166)+0.001)</f>
        <v/>
      </c>
    </row>
    <row r="177" spans="2:11" s="72" customFormat="1" ht="45">
      <c r="B177" s="50" t="str">
        <f t="shared" si="10"/>
        <v/>
      </c>
      <c r="C177" s="55" t="s">
        <v>61</v>
      </c>
      <c r="D177" s="87" t="s">
        <v>1379</v>
      </c>
      <c r="E177" s="55"/>
      <c r="F177" s="90"/>
      <c r="G177" s="90"/>
      <c r="H177" s="90" t="str">
        <f t="shared" si="8"/>
        <v/>
      </c>
      <c r="I177" s="48"/>
      <c r="K177" s="2" t="str">
        <f>IF(E177="","",MAX($K$5:K176)+0.001)</f>
        <v/>
      </c>
    </row>
    <row r="178" spans="2:11" s="72" customFormat="1" ht="25" customHeight="1">
      <c r="B178" s="50" t="str">
        <f t="shared" si="10"/>
        <v/>
      </c>
      <c r="C178" s="55"/>
      <c r="D178" s="54" t="s">
        <v>1380</v>
      </c>
      <c r="E178" s="55"/>
      <c r="F178" s="90"/>
      <c r="G178" s="90"/>
      <c r="H178" s="90" t="str">
        <f t="shared" si="8"/>
        <v/>
      </c>
      <c r="I178" s="48"/>
      <c r="K178" s="2" t="str">
        <f>IF(E178="","",MAX($K$5:K177)+0.001)</f>
        <v/>
      </c>
    </row>
    <row r="179" spans="2:11" s="72" customFormat="1" ht="25" customHeight="1">
      <c r="B179" s="50" t="str">
        <f t="shared" si="10"/>
        <v>B20.061</v>
      </c>
      <c r="C179" s="55"/>
      <c r="D179" s="54" t="s">
        <v>1381</v>
      </c>
      <c r="E179" s="55" t="s">
        <v>1382</v>
      </c>
      <c r="F179" s="90">
        <v>1</v>
      </c>
      <c r="G179" s="171"/>
      <c r="H179" s="90" t="str">
        <f t="shared" si="8"/>
        <v/>
      </c>
      <c r="I179" s="112"/>
      <c r="K179" s="2">
        <f>IF(E179="","",MAX($K$5:K178)+0.001)</f>
        <v>20.061000000000075</v>
      </c>
    </row>
    <row r="180" spans="2:11" s="72" customFormat="1" ht="25" customHeight="1">
      <c r="B180" s="50" t="str">
        <f t="shared" si="10"/>
        <v>B20.062</v>
      </c>
      <c r="C180" s="55"/>
      <c r="D180" s="54" t="s">
        <v>1383</v>
      </c>
      <c r="E180" s="55" t="s">
        <v>1382</v>
      </c>
      <c r="F180" s="90">
        <v>1</v>
      </c>
      <c r="G180" s="171"/>
      <c r="H180" s="90" t="str">
        <f t="shared" si="8"/>
        <v/>
      </c>
      <c r="I180" s="112"/>
      <c r="K180" s="2">
        <f>IF(E180="","",MAX($K$5:K179)+0.001)</f>
        <v>20.062000000000076</v>
      </c>
    </row>
    <row r="181" spans="2:11" s="72" customFormat="1" ht="25" customHeight="1">
      <c r="B181" s="50" t="str">
        <f t="shared" si="10"/>
        <v/>
      </c>
      <c r="C181" s="55"/>
      <c r="D181" s="54" t="s">
        <v>1384</v>
      </c>
      <c r="E181" s="55"/>
      <c r="F181" s="90"/>
      <c r="G181" s="90"/>
      <c r="H181" s="90" t="str">
        <f t="shared" si="8"/>
        <v/>
      </c>
      <c r="I181" s="48"/>
      <c r="K181" s="2" t="str">
        <f>IF(E181="","",MAX($K$5:K180)+0.001)</f>
        <v/>
      </c>
    </row>
    <row r="182" spans="2:11" s="72" customFormat="1" ht="25" customHeight="1">
      <c r="B182" s="50" t="str">
        <f t="shared" si="10"/>
        <v>B20.063</v>
      </c>
      <c r="C182" s="55"/>
      <c r="D182" s="54" t="s">
        <v>1381</v>
      </c>
      <c r="E182" s="55" t="s">
        <v>1382</v>
      </c>
      <c r="F182" s="90">
        <v>1</v>
      </c>
      <c r="G182" s="171"/>
      <c r="H182" s="90" t="str">
        <f t="shared" si="8"/>
        <v/>
      </c>
      <c r="I182" s="112"/>
      <c r="K182" s="2">
        <f>IF(E182="","",MAX($K$5:K181)+0.001)</f>
        <v>20.063000000000077</v>
      </c>
    </row>
    <row r="183" spans="2:11" s="72" customFormat="1" ht="25" customHeight="1">
      <c r="B183" s="50" t="str">
        <f t="shared" si="10"/>
        <v>B20.064</v>
      </c>
      <c r="C183" s="55"/>
      <c r="D183" s="54" t="s">
        <v>1383</v>
      </c>
      <c r="E183" s="55" t="s">
        <v>1382</v>
      </c>
      <c r="F183" s="90">
        <v>1</v>
      </c>
      <c r="G183" s="171"/>
      <c r="H183" s="90" t="str">
        <f t="shared" si="8"/>
        <v/>
      </c>
      <c r="I183" s="112"/>
      <c r="K183" s="2">
        <f>IF(E183="","",MAX($K$5:K182)+0.001)</f>
        <v>20.064000000000078</v>
      </c>
    </row>
    <row r="184" spans="2:11" s="72" customFormat="1" ht="25" customHeight="1">
      <c r="B184" s="50" t="str">
        <f t="shared" si="10"/>
        <v>B20.065</v>
      </c>
      <c r="C184" s="55"/>
      <c r="D184" s="54" t="s">
        <v>1385</v>
      </c>
      <c r="E184" s="55" t="s">
        <v>187</v>
      </c>
      <c r="F184" s="90">
        <v>50</v>
      </c>
      <c r="G184" s="171"/>
      <c r="H184" s="90" t="str">
        <f t="shared" si="8"/>
        <v/>
      </c>
      <c r="I184" s="112"/>
      <c r="K184" s="2">
        <f>IF(E184="","",MAX($K$5:K183)+0.001)</f>
        <v>20.065000000000079</v>
      </c>
    </row>
    <row r="185" spans="2:11" s="72" customFormat="1" ht="25" customHeight="1">
      <c r="B185" s="50" t="str">
        <f t="shared" si="10"/>
        <v>B20.066</v>
      </c>
      <c r="C185" s="55"/>
      <c r="D185" s="54" t="s">
        <v>1386</v>
      </c>
      <c r="E185" s="55" t="s">
        <v>187</v>
      </c>
      <c r="F185" s="90">
        <v>50</v>
      </c>
      <c r="G185" s="171"/>
      <c r="H185" s="90" t="str">
        <f t="shared" si="8"/>
        <v/>
      </c>
      <c r="I185" s="112"/>
      <c r="K185" s="2">
        <f>IF(E185="","",MAX($K$5:K184)+0.001)</f>
        <v>20.066000000000081</v>
      </c>
    </row>
    <row r="186" spans="2:11" s="72" customFormat="1" ht="25" customHeight="1">
      <c r="B186" s="50" t="str">
        <f t="shared" si="10"/>
        <v>B20.067</v>
      </c>
      <c r="C186" s="55"/>
      <c r="D186" s="54" t="s">
        <v>1387</v>
      </c>
      <c r="E186" s="55" t="s">
        <v>187</v>
      </c>
      <c r="F186" s="90">
        <v>5</v>
      </c>
      <c r="G186" s="171"/>
      <c r="H186" s="90" t="str">
        <f t="shared" si="8"/>
        <v/>
      </c>
      <c r="I186" s="112"/>
      <c r="K186" s="2">
        <f>IF(E186="","",MAX($K$5:K185)+0.001)</f>
        <v>20.067000000000082</v>
      </c>
    </row>
    <row r="187" spans="2:11" s="72" customFormat="1" ht="25" customHeight="1">
      <c r="B187" s="50" t="str">
        <f t="shared" si="10"/>
        <v/>
      </c>
      <c r="C187" s="55"/>
      <c r="D187" s="54"/>
      <c r="E187" s="55"/>
      <c r="F187" s="90"/>
      <c r="G187" s="90"/>
      <c r="H187" s="90" t="str">
        <f t="shared" si="8"/>
        <v/>
      </c>
      <c r="I187" s="48"/>
      <c r="K187" s="2" t="str">
        <f>IF(E187="","",MAX($K$5:K186)+0.001)</f>
        <v/>
      </c>
    </row>
    <row r="188" spans="2:11" s="72" customFormat="1" ht="25" customHeight="1">
      <c r="B188" s="50" t="str">
        <f t="shared" si="10"/>
        <v/>
      </c>
      <c r="C188" s="55" t="s">
        <v>65</v>
      </c>
      <c r="D188" s="87" t="s">
        <v>1388</v>
      </c>
      <c r="E188" s="55"/>
      <c r="F188" s="90"/>
      <c r="G188" s="90"/>
      <c r="H188" s="90" t="str">
        <f t="shared" si="8"/>
        <v/>
      </c>
      <c r="I188" s="48"/>
      <c r="K188" s="2" t="str">
        <f>IF(E188="","",MAX($K$5:K187)+0.001)</f>
        <v/>
      </c>
    </row>
    <row r="189" spans="2:11" s="72" customFormat="1" ht="25" customHeight="1">
      <c r="B189" s="50" t="str">
        <f t="shared" si="10"/>
        <v>B20.068</v>
      </c>
      <c r="C189" s="55"/>
      <c r="D189" s="54" t="s">
        <v>1389</v>
      </c>
      <c r="E189" s="55" t="s">
        <v>1390</v>
      </c>
      <c r="F189" s="90">
        <v>20</v>
      </c>
      <c r="G189" s="171"/>
      <c r="H189" s="90" t="str">
        <f t="shared" si="8"/>
        <v/>
      </c>
      <c r="I189" s="112"/>
      <c r="K189" s="2">
        <f>IF(E189="","",MAX($K$5:K188)+0.001)</f>
        <v>20.068000000000083</v>
      </c>
    </row>
    <row r="190" spans="2:11" s="72" customFormat="1" ht="25" customHeight="1">
      <c r="B190" s="50" t="str">
        <f t="shared" si="10"/>
        <v>B20.069</v>
      </c>
      <c r="C190" s="55"/>
      <c r="D190" s="54" t="s">
        <v>1391</v>
      </c>
      <c r="E190" s="55" t="s">
        <v>1390</v>
      </c>
      <c r="F190" s="90">
        <v>20</v>
      </c>
      <c r="G190" s="171"/>
      <c r="H190" s="90" t="str">
        <f t="shared" si="8"/>
        <v/>
      </c>
      <c r="I190" s="112"/>
      <c r="K190" s="2">
        <f>IF(E190="","",MAX($K$5:K189)+0.001)</f>
        <v>20.069000000000084</v>
      </c>
    </row>
    <row r="191" spans="2:11" s="72" customFormat="1" ht="25" customHeight="1">
      <c r="B191" s="50" t="str">
        <f t="shared" si="10"/>
        <v>B20.070</v>
      </c>
      <c r="C191" s="55"/>
      <c r="D191" s="54" t="s">
        <v>1392</v>
      </c>
      <c r="E191" s="55" t="s">
        <v>1390</v>
      </c>
      <c r="F191" s="90">
        <v>10</v>
      </c>
      <c r="G191" s="171"/>
      <c r="H191" s="90" t="str">
        <f t="shared" si="8"/>
        <v/>
      </c>
      <c r="I191" s="112"/>
      <c r="K191" s="2">
        <f>IF(E191="","",MAX($K$5:K190)+0.001)</f>
        <v>20.070000000000086</v>
      </c>
    </row>
    <row r="192" spans="2:11" s="72" customFormat="1" ht="25" customHeight="1">
      <c r="B192" s="50" t="str">
        <f t="shared" si="10"/>
        <v/>
      </c>
      <c r="C192" s="55"/>
      <c r="D192" s="54"/>
      <c r="E192" s="55"/>
      <c r="F192" s="90"/>
      <c r="G192" s="90"/>
      <c r="H192" s="90" t="str">
        <f t="shared" si="8"/>
        <v/>
      </c>
      <c r="I192" s="48"/>
      <c r="K192" s="2" t="str">
        <f>IF(E192="","",MAX($K$5:K191)+0.001)</f>
        <v/>
      </c>
    </row>
    <row r="193" spans="2:11" s="72" customFormat="1" ht="25" customHeight="1">
      <c r="B193" s="50" t="str">
        <f t="shared" si="10"/>
        <v/>
      </c>
      <c r="C193" s="55" t="s">
        <v>92</v>
      </c>
      <c r="D193" s="87" t="s">
        <v>1393</v>
      </c>
      <c r="E193" s="55"/>
      <c r="F193" s="90"/>
      <c r="G193" s="90"/>
      <c r="H193" s="90" t="str">
        <f t="shared" si="8"/>
        <v/>
      </c>
      <c r="I193" s="48"/>
      <c r="K193" s="2" t="str">
        <f>IF(E193="","",MAX($K$5:K192)+0.001)</f>
        <v/>
      </c>
    </row>
    <row r="194" spans="2:11" s="72" customFormat="1" ht="25" customHeight="1">
      <c r="B194" s="50" t="str">
        <f t="shared" si="10"/>
        <v>B20.071</v>
      </c>
      <c r="C194" s="55"/>
      <c r="D194" s="66" t="s">
        <v>1394</v>
      </c>
      <c r="E194" s="55" t="s">
        <v>1382</v>
      </c>
      <c r="F194" s="90">
        <v>4</v>
      </c>
      <c r="G194" s="171"/>
      <c r="H194" s="90" t="str">
        <f t="shared" si="8"/>
        <v/>
      </c>
      <c r="I194" s="112"/>
      <c r="K194" s="2">
        <f>IF(E194="","",MAX($K$5:K193)+0.001)</f>
        <v>20.071000000000087</v>
      </c>
    </row>
    <row r="195" spans="2:11" s="72" customFormat="1" ht="25" customHeight="1">
      <c r="B195" s="50" t="str">
        <f t="shared" si="10"/>
        <v>B20.072</v>
      </c>
      <c r="C195" s="55"/>
      <c r="D195" s="66" t="s">
        <v>1395</v>
      </c>
      <c r="E195" s="55" t="s">
        <v>14</v>
      </c>
      <c r="F195" s="90">
        <v>1</v>
      </c>
      <c r="G195" s="171"/>
      <c r="H195" s="90" t="str">
        <f t="shared" si="8"/>
        <v/>
      </c>
      <c r="I195" s="112"/>
      <c r="K195" s="2">
        <f>IF(E195="","",MAX($K$5:K194)+0.001)</f>
        <v>20.072000000000088</v>
      </c>
    </row>
    <row r="196" spans="2:11" ht="25" customHeight="1">
      <c r="B196" s="50" t="str">
        <f t="shared" si="10"/>
        <v/>
      </c>
      <c r="C196" s="55"/>
      <c r="D196" s="54"/>
      <c r="E196" s="55"/>
      <c r="F196" s="90"/>
      <c r="G196" s="90"/>
      <c r="H196" s="90" t="str">
        <f t="shared" si="8"/>
        <v/>
      </c>
      <c r="K196" s="2" t="str">
        <f>IF(E196="","",MAX($K$5:K195)+0.001)</f>
        <v/>
      </c>
    </row>
    <row r="197" spans="2:11" ht="25" customHeight="1">
      <c r="B197" s="50" t="str">
        <f t="shared" si="10"/>
        <v/>
      </c>
      <c r="C197" s="51" t="s">
        <v>1396</v>
      </c>
      <c r="D197" s="52" t="s">
        <v>124</v>
      </c>
      <c r="E197" s="55"/>
      <c r="F197" s="90"/>
      <c r="G197" s="90"/>
      <c r="H197" s="90" t="str">
        <f t="shared" si="8"/>
        <v/>
      </c>
      <c r="K197" s="2" t="str">
        <f>IF(E197="","",MAX($K$5:K196)+0.001)</f>
        <v/>
      </c>
    </row>
    <row r="198" spans="2:11" ht="30">
      <c r="B198" s="50" t="str">
        <f t="shared" si="10"/>
        <v/>
      </c>
      <c r="C198" s="50"/>
      <c r="D198" s="58" t="s">
        <v>1397</v>
      </c>
      <c r="E198" s="55"/>
      <c r="F198" s="90"/>
      <c r="G198" s="90"/>
      <c r="H198" s="90" t="str">
        <f t="shared" si="8"/>
        <v/>
      </c>
      <c r="K198" s="2" t="str">
        <f>IF(E198="","",MAX($K$5:K197)+0.001)</f>
        <v/>
      </c>
    </row>
    <row r="199" spans="2:11" ht="25" customHeight="1">
      <c r="B199" s="50" t="str">
        <f t="shared" si="10"/>
        <v>B20.073</v>
      </c>
      <c r="C199" s="55"/>
      <c r="D199" s="66" t="s">
        <v>1398</v>
      </c>
      <c r="E199" s="55" t="s">
        <v>126</v>
      </c>
      <c r="F199" s="90">
        <v>1</v>
      </c>
      <c r="G199" s="171">
        <v>142000</v>
      </c>
      <c r="H199" s="90">
        <f t="shared" si="8"/>
        <v>142000</v>
      </c>
      <c r="I199" s="112"/>
      <c r="K199" s="2">
        <f>IF(E199="","",MAX($K$5:K198)+0.001)</f>
        <v>20.073000000000089</v>
      </c>
    </row>
    <row r="200" spans="2:11" ht="25" customHeight="1">
      <c r="B200" s="50" t="str">
        <f t="shared" si="10"/>
        <v>B20.074</v>
      </c>
      <c r="C200" s="55"/>
      <c r="D200" s="66" t="s">
        <v>1399</v>
      </c>
      <c r="E200" s="55" t="s">
        <v>128</v>
      </c>
      <c r="F200" s="90">
        <f>H199</f>
        <v>142000</v>
      </c>
      <c r="G200" s="415"/>
      <c r="H200" s="90" t="str">
        <f t="shared" si="8"/>
        <v/>
      </c>
      <c r="I200" s="112"/>
      <c r="K200" s="2">
        <f>IF(E200="","",MAX($K$5:K199)+0.001)</f>
        <v>20.07400000000009</v>
      </c>
    </row>
    <row r="201" spans="2:11" ht="25" customHeight="1">
      <c r="B201" s="55"/>
      <c r="C201" s="55"/>
      <c r="D201" s="54"/>
      <c r="E201" s="55"/>
      <c r="F201" s="90"/>
      <c r="G201" s="90"/>
      <c r="H201" s="90" t="str">
        <f t="shared" si="8"/>
        <v/>
      </c>
    </row>
    <row r="202" spans="2:11" ht="25" customHeight="1">
      <c r="B202" s="55"/>
      <c r="C202" s="55"/>
      <c r="D202" s="54"/>
      <c r="E202" s="55"/>
      <c r="F202" s="90"/>
      <c r="G202" s="90"/>
      <c r="H202" s="90"/>
    </row>
    <row r="203" spans="2:11" ht="25" customHeight="1">
      <c r="B203" s="55"/>
      <c r="C203" s="55"/>
      <c r="D203" s="54"/>
      <c r="E203" s="55"/>
      <c r="F203" s="90"/>
      <c r="G203" s="90"/>
      <c r="H203" s="90"/>
    </row>
    <row r="204" spans="2:11" ht="25" customHeight="1">
      <c r="B204" s="55"/>
      <c r="C204" s="55"/>
      <c r="D204" s="54"/>
      <c r="E204" s="55"/>
      <c r="F204" s="90"/>
      <c r="G204" s="90"/>
      <c r="H204" s="90"/>
    </row>
    <row r="205" spans="2:11" ht="25" customHeight="1">
      <c r="B205" s="55"/>
      <c r="C205" s="55"/>
      <c r="D205" s="54"/>
      <c r="E205" s="55"/>
      <c r="F205" s="90"/>
      <c r="G205" s="90"/>
      <c r="H205" s="90" t="str">
        <f t="shared" si="8"/>
        <v/>
      </c>
    </row>
    <row r="206" spans="2:11" ht="25" customHeight="1">
      <c r="B206" s="368" t="s">
        <v>337</v>
      </c>
      <c r="C206" s="369"/>
      <c r="D206" s="368"/>
      <c r="E206" s="368"/>
      <c r="F206" s="368"/>
      <c r="G206" s="368"/>
      <c r="H206" s="95">
        <f>SUM(H165:H205)</f>
        <v>142000</v>
      </c>
      <c r="I206" s="115"/>
      <c r="K206" s="75"/>
    </row>
    <row r="207" spans="2:11" ht="25" customHeight="1">
      <c r="B207" s="68"/>
      <c r="C207" s="68"/>
      <c r="D207" s="69"/>
      <c r="E207" s="68"/>
      <c r="F207" s="70"/>
      <c r="G207" s="70"/>
      <c r="H207" s="70"/>
      <c r="K207" s="75" t="str">
        <f>IF(E207="","",MAX($K$3:K206)+1)</f>
        <v/>
      </c>
    </row>
    <row r="208" spans="2:11" ht="25" customHeight="1">
      <c r="K208" s="75" t="str">
        <f>IF(E208="","",MAX($K$3:K207)+1)</f>
        <v/>
      </c>
    </row>
    <row r="209" spans="11:11" ht="25" customHeight="1">
      <c r="K209" s="75" t="str">
        <f>IF(E209="","",MAX($K$3:K208)+1)</f>
        <v/>
      </c>
    </row>
    <row r="210" spans="11:11" ht="25" customHeight="1">
      <c r="K210" s="75" t="str">
        <f>IF(E210="","",MAX($K$3:K209)+1)</f>
        <v/>
      </c>
    </row>
    <row r="211" spans="11:11" ht="25" customHeight="1">
      <c r="K211" s="75" t="str">
        <f>IF(E211="","",MAX($K$3:K210)+1)</f>
        <v/>
      </c>
    </row>
    <row r="212" spans="11:11" ht="25" customHeight="1">
      <c r="K212" s="75" t="str">
        <f>IF(E212="","",MAX($K$3:K211)+1)</f>
        <v/>
      </c>
    </row>
    <row r="213" spans="11:11" ht="25" customHeight="1">
      <c r="K213" s="75" t="str">
        <f>IF(E213="","",MAX($K$3:K212)+1)</f>
        <v/>
      </c>
    </row>
    <row r="214" spans="11:11" ht="25" customHeight="1">
      <c r="K214" s="75" t="str">
        <f>IF(E214="","",MAX($K$3:K213)+1)</f>
        <v/>
      </c>
    </row>
    <row r="215" spans="11:11" ht="25" customHeight="1">
      <c r="K215" s="75" t="str">
        <f>IF(E215="","",MAX($K$3:K214)+1)</f>
        <v/>
      </c>
    </row>
    <row r="216" spans="11:11" ht="25" customHeight="1">
      <c r="K216" s="75" t="str">
        <f>IF(E216="","",MAX($K$3:K215)+1)</f>
        <v/>
      </c>
    </row>
    <row r="217" spans="11:11" ht="25" customHeight="1">
      <c r="K217" s="75" t="str">
        <f>IF(E217="","",MAX($K$3:K216)+1)</f>
        <v/>
      </c>
    </row>
    <row r="218" spans="11:11" ht="25" customHeight="1">
      <c r="K218" s="75" t="str">
        <f>IF(E218="","",MAX($K$3:K217)+1)</f>
        <v/>
      </c>
    </row>
    <row r="219" spans="11:11" ht="25" customHeight="1">
      <c r="K219" s="75" t="str">
        <f>IF(E219="","",MAX($K$3:K218)+1)</f>
        <v/>
      </c>
    </row>
    <row r="220" spans="11:11" ht="25" customHeight="1">
      <c r="K220" s="75" t="str">
        <f>IF(E220="","",MAX($K$3:K219)+1)</f>
        <v/>
      </c>
    </row>
    <row r="221" spans="11:11" ht="25" customHeight="1">
      <c r="K221" s="75" t="str">
        <f>IF(E221="","",MAX($K$3:K220)+1)</f>
        <v/>
      </c>
    </row>
    <row r="222" spans="11:11" ht="25" customHeight="1">
      <c r="K222" s="75" t="str">
        <f>IF(E222="","",MAX($K$3:K221)+1)</f>
        <v/>
      </c>
    </row>
    <row r="223" spans="11:11" ht="25" customHeight="1">
      <c r="K223" s="75" t="str">
        <f>IF(E223="","",MAX($K$3:K222)+1)</f>
        <v/>
      </c>
    </row>
    <row r="224" spans="11:11" ht="25" customHeight="1">
      <c r="K224" s="75" t="str">
        <f>IF(E224="","",MAX($K$3:K223)+1)</f>
        <v/>
      </c>
    </row>
    <row r="225" spans="11:11" ht="25" customHeight="1">
      <c r="K225" s="75" t="str">
        <f>IF(E225="","",MAX($K$3:K224)+1)</f>
        <v/>
      </c>
    </row>
    <row r="226" spans="11:11" ht="25" customHeight="1">
      <c r="K226" s="75" t="str">
        <f>IF(E226="","",MAX($K$3:K225)+1)</f>
        <v/>
      </c>
    </row>
  </sheetData>
  <mergeCells count="10">
    <mergeCell ref="B123:G123"/>
    <mergeCell ref="B163:G163"/>
    <mergeCell ref="B165:G165"/>
    <mergeCell ref="B206:G206"/>
    <mergeCell ref="B1:H1"/>
    <mergeCell ref="B43:G43"/>
    <mergeCell ref="B45:G45"/>
    <mergeCell ref="B78:G78"/>
    <mergeCell ref="B80:G80"/>
    <mergeCell ref="B121:G121"/>
  </mergeCells>
  <conditionalFormatting sqref="G1:H1048576">
    <cfRule type="containsText" dxfId="26" priority="1" operator="containsText" text="RATE">
      <formula>NOT(ISERROR(SEARCH("RATE",G1)))</formula>
    </cfRule>
    <cfRule type="containsText" dxfId="25" priority="2" stopIfTrue="1" operator="containsText" text="AMOUNT">
      <formula>NOT(ISERROR(SEARCH("AMOUNT",G1)))</formula>
    </cfRule>
    <cfRule type="containsText" dxfId="24"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4" manualBreakCount="4">
    <brk id="43" max="8" man="1"/>
    <brk id="78" max="8" man="1"/>
    <brk id="121" max="8" man="1"/>
    <brk id="163" max="8"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965CA7-C63B-40B7-AB5A-F6991B978E81}">
  <sheetPr>
    <tabColor theme="5"/>
  </sheetPr>
  <dimension ref="B1:M146"/>
  <sheetViews>
    <sheetView view="pageBreakPreview" topLeftCell="B83" zoomScale="50" zoomScaleNormal="100" zoomScaleSheetLayoutView="50" workbookViewId="0">
      <selection activeCell="S112" sqref="S112"/>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8.83203125" style="48"/>
    <col min="11" max="11" width="14.6640625" style="86" hidden="1" customWidth="1"/>
    <col min="12" max="16384" width="8.83203125" style="48"/>
  </cols>
  <sheetData>
    <row r="1" spans="2:13" s="44" customFormat="1" ht="25" customHeight="1">
      <c r="B1" s="379" t="s">
        <v>1965</v>
      </c>
      <c r="C1" s="380"/>
      <c r="D1" s="380"/>
      <c r="E1" s="380"/>
      <c r="F1" s="380"/>
      <c r="G1" s="380"/>
      <c r="H1" s="381"/>
      <c r="I1" s="76"/>
      <c r="K1" s="77"/>
    </row>
    <row r="2" spans="2:13" ht="25" customHeight="1">
      <c r="B2" s="45" t="s">
        <v>226</v>
      </c>
      <c r="C2" s="45" t="s">
        <v>2</v>
      </c>
      <c r="D2" s="45" t="s">
        <v>3</v>
      </c>
      <c r="E2" s="46" t="s">
        <v>4</v>
      </c>
      <c r="F2" s="47" t="s">
        <v>5</v>
      </c>
      <c r="G2" s="47" t="s">
        <v>6</v>
      </c>
      <c r="H2" s="47" t="s">
        <v>7</v>
      </c>
      <c r="I2" s="78"/>
      <c r="K2" s="79" t="s">
        <v>499</v>
      </c>
    </row>
    <row r="3" spans="2:13" ht="30">
      <c r="B3" s="101" t="s">
        <v>941</v>
      </c>
      <c r="C3" s="98" t="s">
        <v>177</v>
      </c>
      <c r="D3" s="87" t="s">
        <v>178</v>
      </c>
      <c r="E3" s="55"/>
      <c r="F3" s="90"/>
      <c r="G3" s="90"/>
      <c r="H3" s="90" t="str">
        <f t="shared" ref="H3:H57" si="0">IF($F3="-","Rate Only",IF($G3="","",ROUNDUP($F3*$G3,2)))</f>
        <v/>
      </c>
      <c r="K3" s="86" t="str">
        <f>IF(E3="","",MAX(#REF!)+0.001)</f>
        <v/>
      </c>
    </row>
    <row r="4" spans="2:13" ht="25" customHeight="1">
      <c r="B4" s="55"/>
      <c r="C4" s="55"/>
      <c r="D4" s="87"/>
      <c r="E4" s="55"/>
      <c r="F4" s="90"/>
      <c r="G4" s="90"/>
      <c r="H4" s="90" t="str">
        <f t="shared" si="0"/>
        <v/>
      </c>
    </row>
    <row r="5" spans="2:13" ht="25" customHeight="1">
      <c r="B5" s="55"/>
      <c r="C5" s="55" t="s">
        <v>181</v>
      </c>
      <c r="D5" s="87" t="s">
        <v>180</v>
      </c>
      <c r="E5" s="55"/>
      <c r="F5" s="90"/>
      <c r="G5" s="90"/>
      <c r="H5" s="90" t="str">
        <f t="shared" si="0"/>
        <v/>
      </c>
      <c r="K5" s="86" t="str">
        <f>IF(E5="","",MAX($K$3:K4)+0.001)</f>
        <v/>
      </c>
    </row>
    <row r="6" spans="2:13" ht="25" customHeight="1">
      <c r="B6" s="50" t="str">
        <f t="shared" ref="B6:B57" si="1">IF(K6="","","B"&amp;TEXT(ROUND(K6,3),"0.000"))</f>
        <v/>
      </c>
      <c r="C6" s="55"/>
      <c r="D6" s="66"/>
      <c r="E6" s="55"/>
      <c r="F6" s="90"/>
      <c r="G6" s="90"/>
      <c r="H6" s="90" t="str">
        <f t="shared" si="0"/>
        <v/>
      </c>
      <c r="K6" s="86" t="str">
        <f>IF(E6="","",MAX($K$3:K5)+0.001)</f>
        <v/>
      </c>
    </row>
    <row r="7" spans="2:13" ht="25" customHeight="1">
      <c r="B7" s="50" t="str">
        <f t="shared" si="1"/>
        <v/>
      </c>
      <c r="C7" s="55" t="s">
        <v>190</v>
      </c>
      <c r="D7" s="87" t="s">
        <v>191</v>
      </c>
      <c r="E7" s="55"/>
      <c r="F7" s="90"/>
      <c r="G7" s="90"/>
      <c r="H7" s="90" t="str">
        <f t="shared" si="0"/>
        <v/>
      </c>
      <c r="K7" s="86" t="str">
        <f>IF(E7="","",MAX($K$3:K6)+0.001)</f>
        <v/>
      </c>
    </row>
    <row r="8" spans="2:13" ht="25" customHeight="1">
      <c r="B8" s="50" t="str">
        <f t="shared" si="1"/>
        <v/>
      </c>
      <c r="C8" s="55"/>
      <c r="D8" s="87" t="s">
        <v>185</v>
      </c>
      <c r="E8" s="55"/>
      <c r="F8" s="90"/>
      <c r="G8" s="90"/>
      <c r="H8" s="90" t="str">
        <f t="shared" si="0"/>
        <v/>
      </c>
      <c r="K8" s="86" t="str">
        <f>IF(E8="","",MAX($K$3:K7)+0.001)</f>
        <v/>
      </c>
    </row>
    <row r="9" spans="2:13" ht="25" customHeight="1">
      <c r="B9" s="50" t="str">
        <f t="shared" si="1"/>
        <v>B21.001</v>
      </c>
      <c r="C9" s="55"/>
      <c r="D9" s="89" t="s">
        <v>189</v>
      </c>
      <c r="E9" s="55" t="s">
        <v>187</v>
      </c>
      <c r="F9" s="90">
        <v>829</v>
      </c>
      <c r="G9" s="171"/>
      <c r="H9" s="90" t="str">
        <f t="shared" si="0"/>
        <v/>
      </c>
      <c r="I9" s="145"/>
      <c r="K9" s="86">
        <f>IF(E9="","",MAX($K$3:K8)+21.001)</f>
        <v>21.001000000000001</v>
      </c>
      <c r="M9" s="146"/>
    </row>
    <row r="10" spans="2:13" ht="25" customHeight="1">
      <c r="B10" s="50" t="str">
        <f t="shared" si="1"/>
        <v/>
      </c>
      <c r="C10" s="55"/>
      <c r="D10" s="87" t="s">
        <v>188</v>
      </c>
      <c r="E10" s="55"/>
      <c r="F10" s="90"/>
      <c r="G10" s="90"/>
      <c r="H10" s="90" t="str">
        <f t="shared" si="0"/>
        <v/>
      </c>
      <c r="I10" s="145"/>
      <c r="K10" s="86" t="str">
        <f>IF(E10="","",MAX($K$3:K9)+0.001)</f>
        <v/>
      </c>
    </row>
    <row r="11" spans="2:13" ht="25" customHeight="1">
      <c r="B11" s="50" t="str">
        <f t="shared" si="1"/>
        <v>B21.002</v>
      </c>
      <c r="C11" s="55"/>
      <c r="D11" s="89" t="s">
        <v>186</v>
      </c>
      <c r="E11" s="55" t="s">
        <v>187</v>
      </c>
      <c r="F11" s="90">
        <v>29</v>
      </c>
      <c r="G11" s="171"/>
      <c r="H11" s="90" t="str">
        <f t="shared" si="0"/>
        <v/>
      </c>
      <c r="I11" s="145"/>
      <c r="K11" s="86">
        <f>IF(E11="","",MAX($K$3:K10)+0.001)</f>
        <v>21.002000000000002</v>
      </c>
      <c r="M11" s="146"/>
    </row>
    <row r="12" spans="2:13" ht="25" customHeight="1">
      <c r="B12" s="50" t="str">
        <f t="shared" si="1"/>
        <v/>
      </c>
      <c r="C12" s="55"/>
      <c r="D12" s="87" t="s">
        <v>195</v>
      </c>
      <c r="E12" s="55"/>
      <c r="F12" s="90"/>
      <c r="G12" s="90"/>
      <c r="H12" s="90" t="str">
        <f t="shared" si="0"/>
        <v/>
      </c>
      <c r="I12" s="145"/>
      <c r="K12" s="86" t="str">
        <f>IF(E12="","",MAX($K$3:K11)+0.001)</f>
        <v/>
      </c>
    </row>
    <row r="13" spans="2:13" ht="25" customHeight="1">
      <c r="B13" s="50" t="str">
        <f t="shared" si="1"/>
        <v>B21.003</v>
      </c>
      <c r="C13" s="55"/>
      <c r="D13" s="89" t="s">
        <v>186</v>
      </c>
      <c r="E13" s="55" t="s">
        <v>187</v>
      </c>
      <c r="F13" s="90">
        <v>6</v>
      </c>
      <c r="G13" s="171"/>
      <c r="H13" s="90" t="str">
        <f t="shared" si="0"/>
        <v/>
      </c>
      <c r="I13" s="145"/>
      <c r="K13" s="86">
        <f>IF(E13="","",MAX($K$3:K12)+0.001)</f>
        <v>21.003000000000004</v>
      </c>
      <c r="M13" s="146"/>
    </row>
    <row r="14" spans="2:13" ht="25" customHeight="1">
      <c r="B14" s="50"/>
      <c r="C14" s="55"/>
      <c r="D14" s="87" t="s">
        <v>278</v>
      </c>
      <c r="E14" s="55"/>
      <c r="F14" s="90"/>
      <c r="G14" s="171"/>
      <c r="H14" s="90" t="str">
        <f t="shared" si="0"/>
        <v/>
      </c>
      <c r="I14" s="145"/>
      <c r="K14" s="86" t="str">
        <f>IF(E14="","",MAX($K$3:K13)+0.001)</f>
        <v/>
      </c>
      <c r="M14" s="146"/>
    </row>
    <row r="15" spans="2:13" ht="25" customHeight="1">
      <c r="B15" s="50"/>
      <c r="C15" s="55"/>
      <c r="D15" s="89" t="s">
        <v>1401</v>
      </c>
      <c r="E15" s="55" t="s">
        <v>187</v>
      </c>
      <c r="F15" s="90">
        <v>38</v>
      </c>
      <c r="G15" s="171"/>
      <c r="H15" s="90" t="str">
        <f t="shared" si="0"/>
        <v/>
      </c>
      <c r="I15" s="145"/>
      <c r="K15" s="86">
        <f>IF(E15="","",MAX($K$3:K14)+0.001)</f>
        <v>21.004000000000005</v>
      </c>
      <c r="M15" s="146"/>
    </row>
    <row r="16" spans="2:13" ht="25" customHeight="1">
      <c r="B16" s="50" t="str">
        <f t="shared" si="1"/>
        <v/>
      </c>
      <c r="C16" s="55"/>
      <c r="D16" s="66"/>
      <c r="E16" s="55"/>
      <c r="F16" s="90"/>
      <c r="G16" s="90"/>
      <c r="H16" s="90" t="str">
        <f t="shared" si="0"/>
        <v/>
      </c>
      <c r="I16" s="145"/>
      <c r="K16" s="86" t="str">
        <f>IF(E16="","",MAX($K$3:K15)+0.001)</f>
        <v/>
      </c>
    </row>
    <row r="17" spans="2:13" ht="25" customHeight="1">
      <c r="B17" s="50" t="str">
        <f t="shared" si="1"/>
        <v/>
      </c>
      <c r="C17" s="55" t="s">
        <v>197</v>
      </c>
      <c r="D17" s="87" t="s">
        <v>198</v>
      </c>
      <c r="E17" s="55"/>
      <c r="F17" s="90"/>
      <c r="G17" s="90"/>
      <c r="H17" s="90" t="str">
        <f t="shared" si="0"/>
        <v/>
      </c>
      <c r="I17" s="145"/>
      <c r="K17" s="86" t="str">
        <f>IF(E17="","",MAX($K$3:K16)+0.001)</f>
        <v/>
      </c>
    </row>
    <row r="18" spans="2:13" ht="15">
      <c r="B18" s="50" t="str">
        <f t="shared" si="1"/>
        <v>B21.005</v>
      </c>
      <c r="C18" s="55"/>
      <c r="D18" s="89" t="s">
        <v>1402</v>
      </c>
      <c r="E18" s="55" t="s">
        <v>200</v>
      </c>
      <c r="F18" s="90">
        <v>479</v>
      </c>
      <c r="G18" s="171"/>
      <c r="H18" s="90" t="str">
        <f t="shared" si="0"/>
        <v/>
      </c>
      <c r="I18" s="145"/>
      <c r="K18" s="86">
        <f>IF(E18="","",MAX($K$3:K17)+0.001)</f>
        <v>21.005000000000006</v>
      </c>
      <c r="M18" s="146"/>
    </row>
    <row r="19" spans="2:13" ht="25" customHeight="1">
      <c r="B19" s="50" t="str">
        <f t="shared" si="1"/>
        <v/>
      </c>
      <c r="C19" s="55"/>
      <c r="D19" s="66"/>
      <c r="E19" s="55"/>
      <c r="F19" s="90"/>
      <c r="G19" s="90"/>
      <c r="H19" s="90" t="str">
        <f t="shared" si="0"/>
        <v/>
      </c>
      <c r="I19" s="145"/>
      <c r="K19" s="86" t="str">
        <f>IF(E19="","",MAX($K$3:K18)+0.001)</f>
        <v/>
      </c>
    </row>
    <row r="20" spans="2:13" ht="25" customHeight="1">
      <c r="B20" s="50" t="str">
        <f t="shared" si="1"/>
        <v/>
      </c>
      <c r="C20" s="55" t="s">
        <v>197</v>
      </c>
      <c r="D20" s="87" t="s">
        <v>202</v>
      </c>
      <c r="E20" s="55"/>
      <c r="F20" s="90"/>
      <c r="G20" s="90"/>
      <c r="H20" s="90" t="str">
        <f t="shared" si="0"/>
        <v/>
      </c>
      <c r="I20" s="145"/>
      <c r="K20" s="86" t="str">
        <f>IF(E20="","",MAX($K$3:K19)+0.001)</f>
        <v/>
      </c>
    </row>
    <row r="21" spans="2:13" ht="25" customHeight="1">
      <c r="B21" s="50" t="str">
        <f t="shared" si="1"/>
        <v>B21.006</v>
      </c>
      <c r="C21" s="55"/>
      <c r="D21" s="89" t="s">
        <v>1403</v>
      </c>
      <c r="E21" s="55" t="s">
        <v>200</v>
      </c>
      <c r="F21" s="90">
        <v>11</v>
      </c>
      <c r="G21" s="171"/>
      <c r="H21" s="90" t="str">
        <f t="shared" si="0"/>
        <v/>
      </c>
      <c r="I21" s="145"/>
      <c r="K21" s="86">
        <f>IF(E21="","",MAX($K$3:K20)+0.001)</f>
        <v>21.006000000000007</v>
      </c>
      <c r="M21" s="146"/>
    </row>
    <row r="22" spans="2:13" ht="25" customHeight="1">
      <c r="B22" s="50" t="str">
        <f t="shared" si="1"/>
        <v/>
      </c>
      <c r="C22" s="55"/>
      <c r="D22" s="87"/>
      <c r="E22" s="55"/>
      <c r="F22" s="90"/>
      <c r="G22" s="90"/>
      <c r="H22" s="90" t="str">
        <f t="shared" si="0"/>
        <v/>
      </c>
      <c r="I22" s="145"/>
      <c r="K22" s="86" t="str">
        <f>IF(E22="","",MAX($K$3:K21)+0.001)</f>
        <v/>
      </c>
    </row>
    <row r="23" spans="2:13" ht="25" customHeight="1">
      <c r="B23" s="50" t="str">
        <f t="shared" si="1"/>
        <v/>
      </c>
      <c r="C23" s="55" t="s">
        <v>216</v>
      </c>
      <c r="D23" s="87" t="s">
        <v>215</v>
      </c>
      <c r="E23" s="55"/>
      <c r="F23" s="90"/>
      <c r="G23" s="90"/>
      <c r="H23" s="90" t="str">
        <f t="shared" si="0"/>
        <v/>
      </c>
      <c r="I23" s="145"/>
      <c r="K23" s="86" t="str">
        <f>IF(E23="","",MAX($K$3:K22)+0.001)</f>
        <v/>
      </c>
      <c r="M23" s="146"/>
    </row>
    <row r="24" spans="2:13" ht="25" customHeight="1">
      <c r="B24" s="50" t="str">
        <f t="shared" si="1"/>
        <v/>
      </c>
      <c r="C24" s="55"/>
      <c r="D24" s="87"/>
      <c r="E24" s="55"/>
      <c r="F24" s="90"/>
      <c r="G24" s="90"/>
      <c r="H24" s="90" t="str">
        <f t="shared" si="0"/>
        <v/>
      </c>
      <c r="I24" s="145"/>
      <c r="K24" s="86" t="str">
        <f>IF(E24="","",MAX($K$3:K23)+0.001)</f>
        <v/>
      </c>
    </row>
    <row r="25" spans="2:13" ht="25" customHeight="1">
      <c r="B25" s="50" t="str">
        <f t="shared" si="1"/>
        <v/>
      </c>
      <c r="C25" s="55" t="s">
        <v>12</v>
      </c>
      <c r="D25" s="87" t="s">
        <v>218</v>
      </c>
      <c r="E25" s="55"/>
      <c r="F25" s="90"/>
      <c r="G25" s="90"/>
      <c r="H25" s="90" t="str">
        <f t="shared" si="0"/>
        <v/>
      </c>
      <c r="I25" s="145"/>
      <c r="K25" s="86" t="str">
        <f>IF(E25="","",MAX($K$3:K24)+0.001)</f>
        <v/>
      </c>
    </row>
    <row r="26" spans="2:13" ht="25" customHeight="1">
      <c r="B26" s="50" t="str">
        <f t="shared" si="1"/>
        <v>B21.007</v>
      </c>
      <c r="C26" s="55"/>
      <c r="D26" s="89" t="s">
        <v>219</v>
      </c>
      <c r="E26" s="55" t="s">
        <v>220</v>
      </c>
      <c r="F26" s="90">
        <v>3.4299999999999997</v>
      </c>
      <c r="G26" s="171"/>
      <c r="H26" s="90" t="str">
        <f t="shared" si="0"/>
        <v/>
      </c>
      <c r="I26" s="145"/>
      <c r="K26" s="86">
        <f>IF(E26="","",MAX($K$3:K25)+0.001)</f>
        <v>21.007000000000009</v>
      </c>
      <c r="M26" s="146"/>
    </row>
    <row r="27" spans="2:13" ht="25" customHeight="1">
      <c r="B27" s="50" t="str">
        <f t="shared" si="1"/>
        <v/>
      </c>
      <c r="C27" s="55"/>
      <c r="D27" s="87" t="s">
        <v>221</v>
      </c>
      <c r="E27" s="54"/>
      <c r="F27" s="90"/>
      <c r="G27" s="90"/>
      <c r="H27" s="90" t="str">
        <f t="shared" si="0"/>
        <v/>
      </c>
      <c r="K27" s="86" t="str">
        <f>IF(E27="","",MAX($K$3:K26)+0.001)</f>
        <v/>
      </c>
    </row>
    <row r="28" spans="2:13" ht="25" customHeight="1">
      <c r="B28" s="50" t="str">
        <f t="shared" si="1"/>
        <v>B21.008</v>
      </c>
      <c r="C28" s="55"/>
      <c r="D28" s="89" t="s">
        <v>219</v>
      </c>
      <c r="E28" s="55" t="s">
        <v>220</v>
      </c>
      <c r="F28" s="90">
        <v>3.4299999999999997</v>
      </c>
      <c r="G28" s="171"/>
      <c r="H28" s="90" t="str">
        <f t="shared" si="0"/>
        <v/>
      </c>
      <c r="K28" s="86">
        <f>IF(E28="","",MAX($K$3:K27)+0.001)</f>
        <v>21.00800000000001</v>
      </c>
      <c r="M28" s="146"/>
    </row>
    <row r="29" spans="2:13" ht="25" customHeight="1">
      <c r="B29" s="50" t="str">
        <f t="shared" si="1"/>
        <v>B21.009</v>
      </c>
      <c r="C29" s="55"/>
      <c r="D29" s="89" t="s">
        <v>222</v>
      </c>
      <c r="E29" s="55" t="s">
        <v>220</v>
      </c>
      <c r="F29" s="90">
        <v>3.4299999999999997</v>
      </c>
      <c r="G29" s="171"/>
      <c r="H29" s="90" t="str">
        <f t="shared" si="0"/>
        <v/>
      </c>
      <c r="K29" s="86">
        <f>IF(E29="","",MAX($K$3:K28)+0.001)</f>
        <v>21.009000000000011</v>
      </c>
      <c r="M29" s="146"/>
    </row>
    <row r="30" spans="2:13" ht="25" customHeight="1">
      <c r="B30" s="50" t="str">
        <f t="shared" si="1"/>
        <v>B21.010</v>
      </c>
      <c r="C30" s="55"/>
      <c r="D30" s="89" t="s">
        <v>223</v>
      </c>
      <c r="E30" s="55" t="s">
        <v>220</v>
      </c>
      <c r="F30" s="90">
        <v>13.69</v>
      </c>
      <c r="G30" s="171"/>
      <c r="H30" s="90" t="str">
        <f t="shared" si="0"/>
        <v/>
      </c>
      <c r="K30" s="86">
        <f>IF(E30="","",MAX($K$3:K29)+0.001)</f>
        <v>21.010000000000012</v>
      </c>
      <c r="M30" s="146"/>
    </row>
    <row r="31" spans="2:13" ht="25" customHeight="1">
      <c r="B31" s="50" t="str">
        <f t="shared" si="1"/>
        <v>B21.011</v>
      </c>
      <c r="C31" s="55"/>
      <c r="D31" s="89" t="s">
        <v>224</v>
      </c>
      <c r="E31" s="55" t="s">
        <v>220</v>
      </c>
      <c r="F31" s="90">
        <v>10.27</v>
      </c>
      <c r="G31" s="171"/>
      <c r="H31" s="90" t="str">
        <f t="shared" si="0"/>
        <v/>
      </c>
      <c r="K31" s="86">
        <f>IF(E31="","",MAX($K$3:K30)+0.001)</f>
        <v>21.011000000000013</v>
      </c>
      <c r="M31" s="146"/>
    </row>
    <row r="32" spans="2:13" ht="25" customHeight="1">
      <c r="B32" s="50" t="str">
        <f t="shared" si="1"/>
        <v/>
      </c>
      <c r="C32" s="55"/>
      <c r="D32" s="89"/>
      <c r="E32" s="55"/>
      <c r="F32" s="90"/>
      <c r="G32" s="171"/>
      <c r="H32" s="90" t="str">
        <f t="shared" si="0"/>
        <v/>
      </c>
      <c r="K32" s="86" t="str">
        <f>IF(E32="","",MAX($K$3:K31)+0.001)</f>
        <v/>
      </c>
    </row>
    <row r="33" spans="2:13" ht="25" customHeight="1">
      <c r="B33" s="50" t="str">
        <f t="shared" si="1"/>
        <v/>
      </c>
      <c r="C33" s="55" t="s">
        <v>15</v>
      </c>
      <c r="D33" s="87" t="s">
        <v>227</v>
      </c>
      <c r="E33" s="55"/>
      <c r="F33" s="90"/>
      <c r="G33" s="90"/>
      <c r="H33" s="90" t="str">
        <f t="shared" si="0"/>
        <v/>
      </c>
      <c r="K33" s="86" t="str">
        <f>IF(E33="","",MAX($K$3:K32)+0.001)</f>
        <v/>
      </c>
    </row>
    <row r="34" spans="2:13" ht="25" customHeight="1">
      <c r="B34" s="50" t="str">
        <f t="shared" si="1"/>
        <v>B21.012</v>
      </c>
      <c r="C34" s="55"/>
      <c r="D34" s="89" t="s">
        <v>228</v>
      </c>
      <c r="E34" s="55" t="s">
        <v>187</v>
      </c>
      <c r="F34" s="90">
        <v>66</v>
      </c>
      <c r="G34" s="171"/>
      <c r="H34" s="90" t="str">
        <f t="shared" si="0"/>
        <v/>
      </c>
      <c r="K34" s="86">
        <f>IF(E34="","",MAX($K$3:K33)+0.001)</f>
        <v>21.012000000000015</v>
      </c>
      <c r="M34" s="146"/>
    </row>
    <row r="35" spans="2:13" ht="25" customHeight="1">
      <c r="B35" s="50" t="str">
        <f t="shared" si="1"/>
        <v/>
      </c>
      <c r="C35" s="55"/>
      <c r="D35" s="89"/>
      <c r="E35" s="55"/>
      <c r="F35" s="90"/>
      <c r="G35" s="171"/>
      <c r="H35" s="90" t="str">
        <f t="shared" si="0"/>
        <v/>
      </c>
      <c r="K35" s="86" t="str">
        <f>IF(E35="","",MAX($K$3:K34)+0.001)</f>
        <v/>
      </c>
    </row>
    <row r="36" spans="2:13" ht="25" customHeight="1">
      <c r="B36" s="50" t="str">
        <f t="shared" si="1"/>
        <v/>
      </c>
      <c r="C36" s="55" t="s">
        <v>231</v>
      </c>
      <c r="D36" s="87" t="s">
        <v>230</v>
      </c>
      <c r="E36" s="55"/>
      <c r="F36" s="90"/>
      <c r="G36" s="90"/>
      <c r="H36" s="90" t="str">
        <f t="shared" si="0"/>
        <v/>
      </c>
      <c r="K36" s="86" t="str">
        <f>IF(E36="","",MAX($K$3:K35)+0.001)</f>
        <v/>
      </c>
    </row>
    <row r="37" spans="2:13" ht="25" customHeight="1">
      <c r="B37" s="50" t="str">
        <f t="shared" si="1"/>
        <v/>
      </c>
      <c r="C37" s="55"/>
      <c r="D37" s="87"/>
      <c r="E37" s="55"/>
      <c r="F37" s="90"/>
      <c r="G37" s="90"/>
      <c r="H37" s="90" t="str">
        <f t="shared" si="0"/>
        <v/>
      </c>
      <c r="K37" s="86" t="str">
        <f>IF(E37="","",MAX($K$3:K36)+0.001)</f>
        <v/>
      </c>
    </row>
    <row r="38" spans="2:13" ht="25" customHeight="1">
      <c r="B38" s="50" t="str">
        <f t="shared" si="1"/>
        <v/>
      </c>
      <c r="C38" s="55" t="s">
        <v>61</v>
      </c>
      <c r="D38" s="87" t="s">
        <v>233</v>
      </c>
      <c r="E38" s="55"/>
      <c r="F38" s="90"/>
      <c r="G38" s="90"/>
      <c r="H38" s="90" t="str">
        <f t="shared" si="0"/>
        <v/>
      </c>
      <c r="K38" s="86" t="str">
        <f>IF(E38="","",MAX($K$3:K37)+0.001)</f>
        <v/>
      </c>
    </row>
    <row r="39" spans="2:13" ht="45">
      <c r="B39" s="50" t="str">
        <f t="shared" si="1"/>
        <v>B21.013</v>
      </c>
      <c r="C39" s="55"/>
      <c r="D39" s="89" t="s">
        <v>1404</v>
      </c>
      <c r="E39" s="55" t="s">
        <v>164</v>
      </c>
      <c r="F39" s="90">
        <v>3</v>
      </c>
      <c r="G39" s="171"/>
      <c r="H39" s="90" t="str">
        <f t="shared" si="0"/>
        <v/>
      </c>
      <c r="K39" s="86">
        <f>IF(E39="","",MAX($K$3:K38)+0.001)</f>
        <v>21.013000000000016</v>
      </c>
      <c r="M39" s="146"/>
    </row>
    <row r="40" spans="2:13" ht="25" customHeight="1">
      <c r="B40" s="50" t="str">
        <f t="shared" si="1"/>
        <v/>
      </c>
      <c r="C40" s="55"/>
      <c r="D40" s="66"/>
      <c r="E40" s="55"/>
      <c r="F40" s="90"/>
      <c r="G40" s="90"/>
      <c r="H40" s="90" t="str">
        <f t="shared" si="0"/>
        <v/>
      </c>
      <c r="K40" s="86" t="str">
        <f>IF(E40="","",MAX($K$3:K39)+0.001)</f>
        <v/>
      </c>
    </row>
    <row r="41" spans="2:13" ht="25" customHeight="1">
      <c r="B41" s="50" t="str">
        <f t="shared" si="1"/>
        <v/>
      </c>
      <c r="C41" s="55" t="s">
        <v>65</v>
      </c>
      <c r="D41" s="87" t="s">
        <v>235</v>
      </c>
      <c r="E41" s="55"/>
      <c r="F41" s="90"/>
      <c r="G41" s="90"/>
      <c r="H41" s="90" t="str">
        <f t="shared" si="0"/>
        <v/>
      </c>
      <c r="K41" s="86" t="str">
        <f>IF(E41="","",MAX($K$3:K40)+0.001)</f>
        <v/>
      </c>
    </row>
    <row r="42" spans="2:13" ht="25" customHeight="1">
      <c r="B42" s="50" t="str">
        <f t="shared" si="1"/>
        <v>B21.014</v>
      </c>
      <c r="C42" s="55"/>
      <c r="D42" s="89" t="s">
        <v>236</v>
      </c>
      <c r="E42" s="55" t="s">
        <v>187</v>
      </c>
      <c r="F42" s="90">
        <v>425</v>
      </c>
      <c r="G42" s="171"/>
      <c r="H42" s="90" t="str">
        <f t="shared" si="0"/>
        <v/>
      </c>
      <c r="K42" s="86">
        <f>IF(E42="","",MAX($K$3:K41)+0.001)</f>
        <v>21.014000000000017</v>
      </c>
      <c r="M42" s="146"/>
    </row>
    <row r="43" spans="2:13" ht="25" customHeight="1">
      <c r="B43" s="50"/>
      <c r="C43" s="55"/>
      <c r="D43" s="89"/>
      <c r="E43" s="55"/>
      <c r="F43" s="90"/>
      <c r="G43" s="171"/>
      <c r="H43" s="90"/>
      <c r="K43" s="86" t="str">
        <f>IF(E43="","",MAX($K$3:K42)+0.001)</f>
        <v/>
      </c>
      <c r="M43" s="146"/>
    </row>
    <row r="44" spans="2:13" ht="25" customHeight="1">
      <c r="B44" s="50" t="str">
        <f t="shared" si="1"/>
        <v/>
      </c>
      <c r="C44" s="55"/>
      <c r="D44" s="66"/>
      <c r="E44" s="55"/>
      <c r="F44" s="90"/>
      <c r="G44" s="90"/>
      <c r="H44" s="90" t="str">
        <f t="shared" si="0"/>
        <v/>
      </c>
      <c r="K44" s="86" t="str">
        <f>IF(E44="","",MAX($K$3:K43)+0.001)</f>
        <v/>
      </c>
    </row>
    <row r="45" spans="2:13" ht="25" customHeight="1">
      <c r="B45" s="368" t="s">
        <v>62</v>
      </c>
      <c r="C45" s="368"/>
      <c r="D45" s="368"/>
      <c r="E45" s="368"/>
      <c r="F45" s="368"/>
      <c r="G45" s="368"/>
      <c r="H45" s="47">
        <f>SUM(H3:H44)</f>
        <v>0</v>
      </c>
      <c r="I45" s="96"/>
      <c r="K45" s="86" t="str">
        <f>IF(E45="","",MAX($K$3:K44)+0.001)</f>
        <v/>
      </c>
    </row>
    <row r="46" spans="2:13" ht="25" customHeight="1">
      <c r="B46" s="45" t="s">
        <v>226</v>
      </c>
      <c r="C46" s="45" t="s">
        <v>2</v>
      </c>
      <c r="D46" s="45" t="s">
        <v>3</v>
      </c>
      <c r="E46" s="46" t="s">
        <v>4</v>
      </c>
      <c r="F46" s="95" t="s">
        <v>63</v>
      </c>
      <c r="G46" s="47" t="s">
        <v>6</v>
      </c>
      <c r="H46" s="47" t="s">
        <v>7</v>
      </c>
      <c r="I46" s="78"/>
    </row>
    <row r="47" spans="2:13" ht="25" customHeight="1">
      <c r="B47" s="368" t="s">
        <v>64</v>
      </c>
      <c r="C47" s="368"/>
      <c r="D47" s="368"/>
      <c r="E47" s="368"/>
      <c r="F47" s="368"/>
      <c r="G47" s="368"/>
      <c r="H47" s="47">
        <f>H45</f>
        <v>0</v>
      </c>
      <c r="I47" s="96"/>
      <c r="K47" s="86" t="str">
        <f>IF(E47="","",MAX($K$3:K46)+0.001)</f>
        <v/>
      </c>
    </row>
    <row r="48" spans="2:13" ht="25" customHeight="1">
      <c r="B48" s="50"/>
      <c r="C48" s="55"/>
      <c r="D48" s="66"/>
      <c r="E48" s="55"/>
      <c r="F48" s="90"/>
      <c r="G48" s="90"/>
      <c r="H48" s="90"/>
      <c r="K48" s="86" t="str">
        <f>IF(E48="","",MAX($K$3:K47)+0.001)</f>
        <v/>
      </c>
    </row>
    <row r="49" spans="2:13" ht="30">
      <c r="B49" s="50" t="str">
        <f t="shared" si="1"/>
        <v/>
      </c>
      <c r="C49" s="55" t="s">
        <v>90</v>
      </c>
      <c r="D49" s="87" t="s">
        <v>240</v>
      </c>
      <c r="E49" s="55"/>
      <c r="F49" s="90"/>
      <c r="G49" s="90"/>
      <c r="H49" s="90" t="str">
        <f t="shared" si="0"/>
        <v/>
      </c>
      <c r="K49" s="86" t="str">
        <f>IF(E49="","",MAX($K$3:K48)+0.001)</f>
        <v/>
      </c>
    </row>
    <row r="50" spans="2:13" ht="25" customHeight="1">
      <c r="B50" s="50" t="str">
        <f t="shared" si="1"/>
        <v>B21.015</v>
      </c>
      <c r="C50" s="55"/>
      <c r="D50" s="89" t="s">
        <v>238</v>
      </c>
      <c r="E50" s="55" t="s">
        <v>164</v>
      </c>
      <c r="F50" s="90">
        <v>286</v>
      </c>
      <c r="G50" s="171"/>
      <c r="H50" s="90" t="str">
        <f t="shared" si="0"/>
        <v/>
      </c>
      <c r="K50" s="86">
        <f>IF(E50="","",MAX($K$3:K49)+0.001)</f>
        <v>21.015000000000018</v>
      </c>
      <c r="M50" s="146"/>
    </row>
    <row r="51" spans="2:13" ht="25" customHeight="1">
      <c r="B51" s="50" t="str">
        <f t="shared" si="1"/>
        <v/>
      </c>
      <c r="C51" s="55"/>
      <c r="D51" s="66"/>
      <c r="E51" s="55"/>
      <c r="F51" s="90"/>
      <c r="G51" s="90"/>
      <c r="H51" s="90" t="str">
        <f t="shared" si="0"/>
        <v/>
      </c>
      <c r="K51" s="86" t="str">
        <f>IF(E51="","",MAX($K$3:K50)+0.001)</f>
        <v/>
      </c>
    </row>
    <row r="52" spans="2:13" ht="25" customHeight="1">
      <c r="B52" s="50" t="str">
        <f t="shared" si="1"/>
        <v/>
      </c>
      <c r="C52" s="55" t="s">
        <v>92</v>
      </c>
      <c r="D52" s="87" t="s">
        <v>243</v>
      </c>
      <c r="E52" s="55"/>
      <c r="F52" s="90"/>
      <c r="G52" s="90"/>
      <c r="H52" s="90" t="str">
        <f t="shared" si="0"/>
        <v/>
      </c>
      <c r="K52" s="86" t="str">
        <f>IF(E52="","",MAX($K$3:K51)+0.001)</f>
        <v/>
      </c>
    </row>
    <row r="53" spans="2:13" ht="25" customHeight="1">
      <c r="B53" s="50" t="str">
        <f t="shared" si="1"/>
        <v/>
      </c>
      <c r="C53" s="55"/>
      <c r="D53" s="87" t="s">
        <v>244</v>
      </c>
      <c r="E53" s="55"/>
      <c r="F53" s="90"/>
      <c r="G53" s="90"/>
      <c r="H53" s="90" t="str">
        <f t="shared" si="0"/>
        <v/>
      </c>
      <c r="K53" s="86" t="str">
        <f>IF(E53="","",MAX($K$3:K52)+0.001)</f>
        <v/>
      </c>
    </row>
    <row r="54" spans="2:13" ht="25" customHeight="1">
      <c r="B54" s="50" t="str">
        <f t="shared" si="1"/>
        <v>B21.016</v>
      </c>
      <c r="C54" s="55"/>
      <c r="D54" s="89" t="s">
        <v>611</v>
      </c>
      <c r="E54" s="55" t="s">
        <v>187</v>
      </c>
      <c r="F54" s="90">
        <v>33</v>
      </c>
      <c r="G54" s="171"/>
      <c r="H54" s="90" t="str">
        <f t="shared" si="0"/>
        <v/>
      </c>
      <c r="K54" s="86">
        <f>IF(E54="","",MAX($K$3:K53)+0.001)</f>
        <v>21.01600000000002</v>
      </c>
      <c r="M54" s="146"/>
    </row>
    <row r="55" spans="2:13" ht="25" customHeight="1">
      <c r="B55" s="50" t="str">
        <f t="shared" si="1"/>
        <v/>
      </c>
      <c r="C55" s="55"/>
      <c r="D55" s="87" t="s">
        <v>246</v>
      </c>
      <c r="E55" s="55"/>
      <c r="F55" s="90"/>
      <c r="G55" s="90"/>
      <c r="H55" s="90" t="str">
        <f t="shared" si="0"/>
        <v/>
      </c>
      <c r="K55" s="86" t="str">
        <f>IF(E55="","",MAX($K$3:K54)+0.001)</f>
        <v/>
      </c>
    </row>
    <row r="56" spans="2:13" ht="25" customHeight="1">
      <c r="B56" s="50" t="str">
        <f t="shared" si="1"/>
        <v>B21.017</v>
      </c>
      <c r="C56" s="55"/>
      <c r="D56" s="89" t="s">
        <v>363</v>
      </c>
      <c r="E56" s="55" t="s">
        <v>187</v>
      </c>
      <c r="F56" s="90">
        <v>127</v>
      </c>
      <c r="G56" s="171"/>
      <c r="H56" s="90" t="str">
        <f t="shared" si="0"/>
        <v/>
      </c>
      <c r="K56" s="86">
        <f>IF(E56="","",MAX($K$3:K55)+0.001)</f>
        <v>21.017000000000021</v>
      </c>
      <c r="M56" s="146"/>
    </row>
    <row r="57" spans="2:13" ht="25" customHeight="1">
      <c r="B57" s="50" t="str">
        <f t="shared" si="1"/>
        <v>B21.018</v>
      </c>
      <c r="C57" s="55"/>
      <c r="D57" s="89" t="s">
        <v>364</v>
      </c>
      <c r="E57" s="55" t="s">
        <v>187</v>
      </c>
      <c r="F57" s="90">
        <v>440</v>
      </c>
      <c r="G57" s="171"/>
      <c r="H57" s="90" t="str">
        <f t="shared" si="0"/>
        <v/>
      </c>
      <c r="K57" s="86">
        <f>IF(E57="","",MAX($K$3:K56)+0.001)</f>
        <v>21.018000000000022</v>
      </c>
      <c r="M57" s="146"/>
    </row>
    <row r="58" spans="2:13" ht="25" customHeight="1">
      <c r="B58" s="50" t="str">
        <f>IF(K58="","","B"&amp;TEXT(ROUND(K58,3),"0.000"))</f>
        <v/>
      </c>
      <c r="C58" s="55"/>
      <c r="D58" s="66"/>
      <c r="E58" s="55"/>
      <c r="F58" s="90"/>
      <c r="G58" s="90"/>
      <c r="H58" s="90" t="str">
        <f t="shared" ref="H58:H107" si="2">IF($F58="-","Rate Only",IF($G58="","",ROUNDUP($F58*$G58,2)))</f>
        <v/>
      </c>
      <c r="K58" s="86" t="str">
        <f>IF(E58="","",MAX($K$3:K57)+0.001)</f>
        <v/>
      </c>
    </row>
    <row r="59" spans="2:13" ht="15">
      <c r="B59" s="50" t="str">
        <f t="shared" ref="B59:B81" si="3">IF(K59="","","B"&amp;TEXT(ROUND(K59,3),"0.000"))</f>
        <v/>
      </c>
      <c r="C59" s="55">
        <v>8.8000000000000007</v>
      </c>
      <c r="D59" s="135" t="s">
        <v>1405</v>
      </c>
      <c r="E59" s="55"/>
      <c r="F59" s="90"/>
      <c r="G59" s="90"/>
      <c r="H59" s="90" t="str">
        <f t="shared" si="2"/>
        <v/>
      </c>
      <c r="K59" s="86" t="str">
        <f>IF(E59="","",MAX($K$3:K58)+0.001)</f>
        <v/>
      </c>
    </row>
    <row r="60" spans="2:13" ht="75">
      <c r="B60" s="50" t="str">
        <f t="shared" si="3"/>
        <v/>
      </c>
      <c r="C60" s="55"/>
      <c r="D60" s="87" t="s">
        <v>1406</v>
      </c>
      <c r="E60" s="55"/>
      <c r="F60" s="90"/>
      <c r="G60" s="90"/>
      <c r="H60" s="90" t="str">
        <f t="shared" si="2"/>
        <v/>
      </c>
      <c r="K60" s="86" t="str">
        <f>IF(E60="","",MAX($K$3:K59)+0.001)</f>
        <v/>
      </c>
    </row>
    <row r="61" spans="2:13" ht="45">
      <c r="B61" s="50" t="str">
        <f t="shared" si="3"/>
        <v>B21.019</v>
      </c>
      <c r="C61" s="55"/>
      <c r="D61" s="89" t="s">
        <v>1407</v>
      </c>
      <c r="E61" s="55" t="s">
        <v>373</v>
      </c>
      <c r="F61" s="90">
        <v>3</v>
      </c>
      <c r="G61" s="171"/>
      <c r="H61" s="90" t="str">
        <f t="shared" si="2"/>
        <v/>
      </c>
      <c r="K61" s="86">
        <f>IF(E61="","",MAX($K$3:K60)+0.001)</f>
        <v>21.019000000000023</v>
      </c>
      <c r="M61" s="146"/>
    </row>
    <row r="62" spans="2:13" ht="25" customHeight="1">
      <c r="B62" s="50" t="str">
        <f t="shared" si="3"/>
        <v/>
      </c>
      <c r="C62" s="55"/>
      <c r="D62" s="66"/>
      <c r="E62" s="55"/>
      <c r="F62" s="90"/>
      <c r="G62" s="90"/>
      <c r="H62" s="90" t="str">
        <f t="shared" si="2"/>
        <v/>
      </c>
      <c r="K62" s="86" t="str">
        <f>IF(E62="","",MAX($K$3:K61)+0.001)</f>
        <v/>
      </c>
    </row>
    <row r="63" spans="2:13" ht="30">
      <c r="B63" s="50" t="str">
        <f t="shared" si="3"/>
        <v/>
      </c>
      <c r="C63" s="55" t="s">
        <v>253</v>
      </c>
      <c r="D63" s="135" t="s">
        <v>254</v>
      </c>
      <c r="E63" s="55"/>
      <c r="F63" s="90"/>
      <c r="G63" s="90"/>
      <c r="H63" s="90" t="str">
        <f t="shared" si="2"/>
        <v/>
      </c>
      <c r="K63" s="86" t="str">
        <f>IF(E63="","",MAX($K$3:K62)+0.001)</f>
        <v/>
      </c>
    </row>
    <row r="64" spans="2:13" ht="30">
      <c r="B64" s="50" t="str">
        <f t="shared" si="3"/>
        <v/>
      </c>
      <c r="C64" s="55"/>
      <c r="D64" s="136" t="s">
        <v>616</v>
      </c>
      <c r="E64" s="55"/>
      <c r="F64" s="90"/>
      <c r="G64" s="90"/>
      <c r="H64" s="90" t="str">
        <f t="shared" si="2"/>
        <v/>
      </c>
      <c r="K64" s="86" t="str">
        <f>IF(E64="","",MAX($K$3:K63)+0.001)</f>
        <v/>
      </c>
    </row>
    <row r="65" spans="2:13" ht="15">
      <c r="B65" s="50" t="str">
        <f t="shared" si="3"/>
        <v>B21.020</v>
      </c>
      <c r="C65" s="55"/>
      <c r="D65" s="137" t="s">
        <v>1408</v>
      </c>
      <c r="E65" s="55" t="s">
        <v>187</v>
      </c>
      <c r="F65" s="90">
        <v>440</v>
      </c>
      <c r="G65" s="171"/>
      <c r="H65" s="90" t="str">
        <f t="shared" si="2"/>
        <v/>
      </c>
      <c r="K65" s="86">
        <f>IF(E65="","",MAX($K$3:K64)+0.001)</f>
        <v>21.020000000000024</v>
      </c>
      <c r="M65" s="146"/>
    </row>
    <row r="66" spans="2:13" ht="25" customHeight="1">
      <c r="B66" s="50" t="str">
        <f t="shared" si="3"/>
        <v/>
      </c>
      <c r="C66" s="55" t="s">
        <v>259</v>
      </c>
      <c r="D66" s="139" t="s">
        <v>260</v>
      </c>
      <c r="E66" s="55"/>
      <c r="F66" s="90"/>
      <c r="G66" s="90"/>
      <c r="H66" s="90" t="str">
        <f t="shared" si="2"/>
        <v/>
      </c>
      <c r="K66" s="86" t="str">
        <f>IF(E66="","",MAX($K$3:K65)+0.001)</f>
        <v/>
      </c>
    </row>
    <row r="67" spans="2:13" ht="25" customHeight="1">
      <c r="B67" s="50" t="str">
        <f t="shared" si="3"/>
        <v>B21.021</v>
      </c>
      <c r="C67" s="55"/>
      <c r="D67" s="89" t="s">
        <v>1409</v>
      </c>
      <c r="E67" s="55" t="s">
        <v>14</v>
      </c>
      <c r="F67" s="90">
        <v>1</v>
      </c>
      <c r="G67" s="171"/>
      <c r="H67" s="90" t="str">
        <f t="shared" si="2"/>
        <v/>
      </c>
      <c r="K67" s="86">
        <f>IF(E67="","",MAX($K$3:K66)+0.001)</f>
        <v>21.021000000000026</v>
      </c>
      <c r="M67" s="146"/>
    </row>
    <row r="68" spans="2:13" ht="25" customHeight="1">
      <c r="B68" s="50" t="str">
        <f t="shared" si="3"/>
        <v>B21.022</v>
      </c>
      <c r="C68" s="55"/>
      <c r="D68" s="89" t="s">
        <v>1410</v>
      </c>
      <c r="E68" s="55" t="s">
        <v>14</v>
      </c>
      <c r="F68" s="90">
        <v>1</v>
      </c>
      <c r="G68" s="171"/>
      <c r="H68" s="90" t="str">
        <f t="shared" si="2"/>
        <v/>
      </c>
      <c r="K68" s="86">
        <f>IF(E68="","",MAX($K$3:K67)+0.001)</f>
        <v>21.022000000000027</v>
      </c>
      <c r="M68" s="146"/>
    </row>
    <row r="69" spans="2:13" ht="25" customHeight="1">
      <c r="B69" s="50" t="str">
        <f t="shared" si="3"/>
        <v/>
      </c>
      <c r="C69" s="55"/>
      <c r="D69" s="66"/>
      <c r="E69" s="55"/>
      <c r="F69" s="128"/>
      <c r="G69" s="90"/>
      <c r="H69" s="90" t="str">
        <f t="shared" si="2"/>
        <v/>
      </c>
      <c r="K69" s="86" t="str">
        <f>IF(E69="","",MAX($K$3:K68)+0.001)</f>
        <v/>
      </c>
    </row>
    <row r="70" spans="2:13" ht="30">
      <c r="B70" s="50" t="str">
        <f t="shared" si="3"/>
        <v/>
      </c>
      <c r="C70" s="55" t="s">
        <v>261</v>
      </c>
      <c r="D70" s="103" t="s">
        <v>262</v>
      </c>
      <c r="E70" s="55"/>
      <c r="F70" s="90"/>
      <c r="G70" s="90"/>
      <c r="H70" s="90" t="str">
        <f t="shared" si="2"/>
        <v/>
      </c>
      <c r="K70" s="86" t="str">
        <f>IF(E70="","",MAX($K$3:K69)+0.001)</f>
        <v/>
      </c>
    </row>
    <row r="71" spans="2:13" ht="25" customHeight="1">
      <c r="B71" s="50" t="str">
        <f t="shared" si="3"/>
        <v/>
      </c>
      <c r="C71" s="55"/>
      <c r="D71" s="103" t="s">
        <v>598</v>
      </c>
      <c r="E71" s="55"/>
      <c r="F71" s="90"/>
      <c r="G71" s="90"/>
      <c r="H71" s="90" t="str">
        <f t="shared" si="2"/>
        <v/>
      </c>
      <c r="K71" s="86" t="str">
        <f>IF(E71="","",MAX($K$3:K70)+0.001)</f>
        <v/>
      </c>
    </row>
    <row r="72" spans="2:13" ht="25" customHeight="1">
      <c r="B72" s="50" t="str">
        <f t="shared" si="3"/>
        <v>B21.023</v>
      </c>
      <c r="C72" s="55"/>
      <c r="D72" s="89" t="s">
        <v>1411</v>
      </c>
      <c r="E72" s="55" t="s">
        <v>158</v>
      </c>
      <c r="F72" s="90">
        <v>3</v>
      </c>
      <c r="G72" s="171"/>
      <c r="H72" s="90" t="str">
        <f t="shared" si="2"/>
        <v/>
      </c>
      <c r="K72" s="86">
        <f>IF(E72="","",MAX($K$3:K71)+0.001)</f>
        <v>21.023000000000028</v>
      </c>
      <c r="M72" s="146"/>
    </row>
    <row r="73" spans="2:13" ht="25" customHeight="1">
      <c r="B73" s="50" t="str">
        <f t="shared" si="3"/>
        <v/>
      </c>
      <c r="C73" s="55"/>
      <c r="D73" s="103" t="s">
        <v>1412</v>
      </c>
      <c r="E73" s="55"/>
      <c r="F73" s="90"/>
      <c r="G73" s="171"/>
      <c r="H73" s="90" t="str">
        <f t="shared" si="2"/>
        <v/>
      </c>
      <c r="K73" s="86" t="str">
        <f>IF(E73="","",MAX($K$3:K72)+0.001)</f>
        <v/>
      </c>
    </row>
    <row r="74" spans="2:13" ht="25" customHeight="1">
      <c r="B74" s="50" t="str">
        <f t="shared" si="3"/>
        <v>B21.024</v>
      </c>
      <c r="C74" s="55"/>
      <c r="D74" s="89" t="s">
        <v>1413</v>
      </c>
      <c r="E74" s="55" t="s">
        <v>158</v>
      </c>
      <c r="F74" s="90">
        <v>3</v>
      </c>
      <c r="G74" s="171"/>
      <c r="H74" s="90" t="str">
        <f t="shared" si="2"/>
        <v/>
      </c>
      <c r="K74" s="86">
        <f>IF(E74="","",MAX($K$3:K73)+0.001)</f>
        <v>21.024000000000029</v>
      </c>
      <c r="M74" s="146"/>
    </row>
    <row r="75" spans="2:13" ht="25" customHeight="1">
      <c r="B75" s="50" t="str">
        <f t="shared" si="3"/>
        <v/>
      </c>
      <c r="C75" s="55"/>
      <c r="D75" s="66"/>
      <c r="E75" s="55"/>
      <c r="F75" s="90"/>
      <c r="G75" s="171"/>
      <c r="H75" s="90" t="str">
        <f t="shared" si="2"/>
        <v/>
      </c>
      <c r="K75" s="86" t="str">
        <f>IF(E75="","",MAX($K$3:K74)+0.001)</f>
        <v/>
      </c>
    </row>
    <row r="76" spans="2:13" ht="25" customHeight="1">
      <c r="B76" s="50" t="str">
        <f t="shared" si="3"/>
        <v/>
      </c>
      <c r="C76" s="55" t="s">
        <v>269</v>
      </c>
      <c r="D76" s="87" t="s">
        <v>270</v>
      </c>
      <c r="E76" s="55"/>
      <c r="F76" s="90"/>
      <c r="G76" s="171"/>
      <c r="H76" s="90" t="str">
        <f t="shared" si="2"/>
        <v/>
      </c>
      <c r="K76" s="86" t="str">
        <f>IF(E76="","",MAX($K$3:K75)+0.001)</f>
        <v/>
      </c>
    </row>
    <row r="77" spans="2:13" ht="25" customHeight="1">
      <c r="B77" s="50" t="str">
        <f t="shared" si="3"/>
        <v>B21.025</v>
      </c>
      <c r="C77" s="55"/>
      <c r="D77" s="89" t="s">
        <v>271</v>
      </c>
      <c r="E77" s="55" t="s">
        <v>164</v>
      </c>
      <c r="F77" s="90">
        <v>2</v>
      </c>
      <c r="G77" s="171"/>
      <c r="H77" s="90" t="str">
        <f t="shared" si="2"/>
        <v/>
      </c>
      <c r="K77" s="86">
        <f>IF(E77="","",MAX($K$3:K76)+0.001)</f>
        <v>21.025000000000031</v>
      </c>
      <c r="M77" s="146"/>
    </row>
    <row r="78" spans="2:13" ht="25" customHeight="1">
      <c r="B78" s="50" t="str">
        <f t="shared" si="3"/>
        <v/>
      </c>
      <c r="C78" s="55"/>
      <c r="D78" s="66"/>
      <c r="E78" s="55"/>
      <c r="F78" s="90"/>
      <c r="G78" s="171"/>
      <c r="H78" s="90" t="str">
        <f t="shared" si="2"/>
        <v/>
      </c>
      <c r="K78" s="86" t="str">
        <f>IF(E78="","",MAX($K$3:K77)+0.001)</f>
        <v/>
      </c>
    </row>
    <row r="79" spans="2:13" ht="30">
      <c r="B79" s="50" t="str">
        <f t="shared" si="3"/>
        <v>B21.026</v>
      </c>
      <c r="C79" s="55" t="s">
        <v>1414</v>
      </c>
      <c r="D79" s="87" t="s">
        <v>1415</v>
      </c>
      <c r="E79" s="55" t="s">
        <v>158</v>
      </c>
      <c r="F79" s="90">
        <v>3</v>
      </c>
      <c r="G79" s="171"/>
      <c r="H79" s="90" t="str">
        <f t="shared" si="2"/>
        <v/>
      </c>
      <c r="K79" s="86">
        <f>IF(E79="","",MAX($K$3:K78)+0.001)</f>
        <v>21.026000000000032</v>
      </c>
      <c r="M79" s="146"/>
    </row>
    <row r="80" spans="2:13" ht="25" customHeight="1">
      <c r="B80" s="50" t="str">
        <f t="shared" si="3"/>
        <v/>
      </c>
      <c r="C80" s="55"/>
      <c r="D80" s="66"/>
      <c r="E80" s="55"/>
      <c r="F80" s="90"/>
      <c r="G80" s="171"/>
      <c r="H80" s="90" t="str">
        <f t="shared" si="2"/>
        <v/>
      </c>
      <c r="K80" s="86" t="str">
        <f>IF(E80="","",MAX($K$3:K79)+0.001)</f>
        <v/>
      </c>
    </row>
    <row r="81" spans="2:13" ht="45">
      <c r="B81" s="50" t="str">
        <f t="shared" si="3"/>
        <v>B21.027</v>
      </c>
      <c r="C81" s="55" t="s">
        <v>1416</v>
      </c>
      <c r="D81" s="97" t="s">
        <v>1417</v>
      </c>
      <c r="E81" s="55" t="s">
        <v>158</v>
      </c>
      <c r="F81" s="90">
        <v>3</v>
      </c>
      <c r="G81" s="171"/>
      <c r="H81" s="90" t="str">
        <f t="shared" si="2"/>
        <v/>
      </c>
      <c r="K81" s="86">
        <f>IF(E81="","",MAX($K$3:K80)+0.001)</f>
        <v>21.027000000000033</v>
      </c>
      <c r="M81" s="146"/>
    </row>
    <row r="82" spans="2:13" ht="25" customHeight="1">
      <c r="B82" s="50"/>
      <c r="C82" s="55"/>
      <c r="D82" s="97"/>
      <c r="E82" s="55"/>
      <c r="F82" s="90"/>
      <c r="G82" s="171"/>
      <c r="H82" s="90"/>
      <c r="K82" s="86" t="str">
        <f>IF(E82="","",MAX($K$3:K81)+0.001)</f>
        <v/>
      </c>
      <c r="M82" s="146"/>
    </row>
    <row r="83" spans="2:13" ht="25" customHeight="1">
      <c r="B83" s="50"/>
      <c r="C83" s="55"/>
      <c r="D83" s="97"/>
      <c r="E83" s="55"/>
      <c r="F83" s="90"/>
      <c r="G83" s="171"/>
      <c r="H83" s="90"/>
      <c r="K83" s="86" t="str">
        <f>IF(E83="","",MAX($K$3:K82)+0.001)</f>
        <v/>
      </c>
      <c r="M83" s="146"/>
    </row>
    <row r="84" spans="2:13" ht="25" customHeight="1">
      <c r="B84" s="50"/>
      <c r="C84" s="55"/>
      <c r="D84" s="97"/>
      <c r="E84" s="55"/>
      <c r="F84" s="90"/>
      <c r="G84" s="171"/>
      <c r="H84" s="90"/>
      <c r="K84" s="86" t="str">
        <f>IF(E84="","",MAX($K$3:K83)+0.001)</f>
        <v/>
      </c>
      <c r="M84" s="146"/>
    </row>
    <row r="85" spans="2:13" ht="25" customHeight="1">
      <c r="B85" s="368" t="s">
        <v>62</v>
      </c>
      <c r="C85" s="369"/>
      <c r="D85" s="368"/>
      <c r="E85" s="368"/>
      <c r="F85" s="368"/>
      <c r="G85" s="368"/>
      <c r="H85" s="95">
        <f>SUM(H47:H84)</f>
        <v>0</v>
      </c>
      <c r="I85" s="94"/>
      <c r="K85" s="86" t="str">
        <f>IF(E85="","",MAX($K$3:K84)+0.001)</f>
        <v/>
      </c>
    </row>
    <row r="86" spans="2:13" ht="25" customHeight="1">
      <c r="B86" s="45" t="s">
        <v>226</v>
      </c>
      <c r="C86" s="45" t="s">
        <v>2</v>
      </c>
      <c r="D86" s="45" t="s">
        <v>3</v>
      </c>
      <c r="E86" s="46" t="s">
        <v>4</v>
      </c>
      <c r="F86" s="95" t="s">
        <v>63</v>
      </c>
      <c r="G86" s="47" t="s">
        <v>6</v>
      </c>
      <c r="H86" s="47" t="s">
        <v>7</v>
      </c>
      <c r="I86" s="78"/>
    </row>
    <row r="87" spans="2:13" ht="25" customHeight="1">
      <c r="B87" s="368" t="s">
        <v>64</v>
      </c>
      <c r="C87" s="369"/>
      <c r="D87" s="368"/>
      <c r="E87" s="368"/>
      <c r="F87" s="368"/>
      <c r="G87" s="368"/>
      <c r="H87" s="47">
        <f>H85</f>
        <v>0</v>
      </c>
      <c r="I87" s="96"/>
      <c r="K87" s="86" t="str">
        <f>IF(E87="","",MAX($K$3:K86)+0.001)</f>
        <v/>
      </c>
    </row>
    <row r="88" spans="2:13" ht="25" customHeight="1">
      <c r="B88" s="50"/>
      <c r="C88" s="55"/>
      <c r="D88" s="87"/>
      <c r="E88" s="55"/>
      <c r="F88" s="90"/>
      <c r="G88" s="171"/>
      <c r="H88" s="90" t="str">
        <f t="shared" si="2"/>
        <v/>
      </c>
      <c r="K88" s="86" t="str">
        <f>IF(E88="","",MAX($K$3:K87)+0.001)</f>
        <v/>
      </c>
    </row>
    <row r="89" spans="2:13" ht="30">
      <c r="B89" s="55"/>
      <c r="C89" s="98" t="s">
        <v>272</v>
      </c>
      <c r="D89" s="87" t="s">
        <v>273</v>
      </c>
      <c r="E89" s="55"/>
      <c r="F89" s="90"/>
      <c r="G89" s="90"/>
      <c r="H89" s="90" t="str">
        <f t="shared" si="2"/>
        <v/>
      </c>
      <c r="K89" s="86" t="str">
        <f>IF(E89="","",MAX($K$3:K88)+0.001)</f>
        <v/>
      </c>
    </row>
    <row r="90" spans="2:13" ht="30">
      <c r="B90" s="50" t="str">
        <f t="shared" ref="B90:B106" si="4">IF(K90="","","B"&amp;TEXT(ROUND(K90,3),"0.000"))</f>
        <v/>
      </c>
      <c r="C90" s="55"/>
      <c r="D90" s="87" t="s">
        <v>1418</v>
      </c>
      <c r="E90" s="55"/>
      <c r="F90" s="90"/>
      <c r="G90" s="171"/>
      <c r="H90" s="90" t="str">
        <f t="shared" si="2"/>
        <v/>
      </c>
      <c r="K90" s="86" t="str">
        <f>IF(E90="","",MAX($K$3:K89)+0.001)</f>
        <v/>
      </c>
    </row>
    <row r="91" spans="2:13" ht="25" customHeight="1">
      <c r="B91" s="50" t="str">
        <f t="shared" si="4"/>
        <v/>
      </c>
      <c r="C91" s="55"/>
      <c r="D91" s="87" t="s">
        <v>277</v>
      </c>
      <c r="E91" s="55"/>
      <c r="F91" s="90"/>
      <c r="G91" s="171"/>
      <c r="H91" s="90" t="str">
        <f t="shared" si="2"/>
        <v/>
      </c>
      <c r="K91" s="86" t="str">
        <f>IF(E91="","",MAX($K$3:K90)+0.001)</f>
        <v/>
      </c>
    </row>
    <row r="92" spans="2:13" ht="25" customHeight="1">
      <c r="B92" s="50" t="str">
        <f t="shared" si="4"/>
        <v>B21.028</v>
      </c>
      <c r="C92" s="55"/>
      <c r="D92" s="89" t="s">
        <v>278</v>
      </c>
      <c r="E92" s="55" t="s">
        <v>200</v>
      </c>
      <c r="F92" s="90">
        <v>465</v>
      </c>
      <c r="G92" s="171"/>
      <c r="H92" s="90" t="str">
        <f t="shared" si="2"/>
        <v/>
      </c>
      <c r="K92" s="86">
        <f>IF(E92="","",MAX($K$3:K91)+0.001)</f>
        <v>21.028000000000034</v>
      </c>
      <c r="M92" s="146"/>
    </row>
    <row r="93" spans="2:13" ht="25" customHeight="1">
      <c r="B93" s="50" t="str">
        <f t="shared" si="4"/>
        <v>B21.029</v>
      </c>
      <c r="C93" s="55"/>
      <c r="D93" s="89" t="s">
        <v>279</v>
      </c>
      <c r="E93" s="55" t="s">
        <v>158</v>
      </c>
      <c r="F93" s="90">
        <v>255</v>
      </c>
      <c r="G93" s="171"/>
      <c r="H93" s="90" t="str">
        <f t="shared" si="2"/>
        <v/>
      </c>
      <c r="K93" s="86">
        <f>IF(E93="","",MAX($K$3:K92)+0.001)</f>
        <v>21.029000000000035</v>
      </c>
      <c r="M93" s="146"/>
    </row>
    <row r="94" spans="2:13" ht="25" customHeight="1">
      <c r="B94" s="50" t="str">
        <f t="shared" si="4"/>
        <v/>
      </c>
      <c r="C94" s="55"/>
      <c r="D94" s="97" t="s">
        <v>280</v>
      </c>
      <c r="E94" s="55"/>
      <c r="F94" s="90"/>
      <c r="G94" s="171"/>
      <c r="H94" s="90" t="str">
        <f t="shared" si="2"/>
        <v/>
      </c>
      <c r="K94" s="86" t="str">
        <f>IF(E94="","",MAX($K$3:K93)+0.001)</f>
        <v/>
      </c>
    </row>
    <row r="95" spans="2:13" ht="25" customHeight="1">
      <c r="B95" s="50" t="str">
        <f t="shared" si="4"/>
        <v>B21.030</v>
      </c>
      <c r="C95" s="55"/>
      <c r="D95" s="89" t="s">
        <v>1419</v>
      </c>
      <c r="E95" s="55" t="s">
        <v>158</v>
      </c>
      <c r="F95" s="90">
        <v>22</v>
      </c>
      <c r="G95" s="171"/>
      <c r="H95" s="90" t="str">
        <f t="shared" si="2"/>
        <v/>
      </c>
      <c r="K95" s="86">
        <f>IF(E95="","",MAX($K$3:K94)+0.001)</f>
        <v>21.030000000000037</v>
      </c>
      <c r="M95" s="146"/>
    </row>
    <row r="96" spans="2:13" ht="25" customHeight="1">
      <c r="B96" s="50"/>
      <c r="C96" s="55"/>
      <c r="D96" s="89" t="s">
        <v>1420</v>
      </c>
      <c r="E96" s="55" t="s">
        <v>158</v>
      </c>
      <c r="F96" s="90">
        <v>11</v>
      </c>
      <c r="G96" s="171"/>
      <c r="H96" s="90" t="str">
        <f t="shared" si="2"/>
        <v/>
      </c>
      <c r="K96" s="86">
        <f>IF(E96="","",MAX($K$3:K95)+0.001)</f>
        <v>21.031000000000038</v>
      </c>
      <c r="M96" s="146"/>
    </row>
    <row r="97" spans="2:13" ht="25" customHeight="1">
      <c r="B97" s="50" t="str">
        <f t="shared" si="4"/>
        <v>B21.032</v>
      </c>
      <c r="C97" s="101"/>
      <c r="D97" s="89" t="s">
        <v>282</v>
      </c>
      <c r="E97" s="55" t="s">
        <v>158</v>
      </c>
      <c r="F97" s="90">
        <v>61</v>
      </c>
      <c r="G97" s="171"/>
      <c r="H97" s="90" t="str">
        <f t="shared" si="2"/>
        <v/>
      </c>
      <c r="K97" s="86">
        <f>IF(E97="","",MAX($K$3:K96)+0.001)</f>
        <v>21.032000000000039</v>
      </c>
      <c r="M97" s="146"/>
    </row>
    <row r="98" spans="2:13" ht="25" customHeight="1">
      <c r="B98" s="50" t="str">
        <f t="shared" si="4"/>
        <v>B21.033</v>
      </c>
      <c r="C98" s="101"/>
      <c r="D98" s="66" t="s">
        <v>283</v>
      </c>
      <c r="E98" s="55" t="s">
        <v>284</v>
      </c>
      <c r="F98" s="90">
        <v>255</v>
      </c>
      <c r="G98" s="171"/>
      <c r="H98" s="90" t="str">
        <f t="shared" si="2"/>
        <v/>
      </c>
      <c r="K98" s="86">
        <f>IF(E98="","",MAX($K$3:K97)+0.001)</f>
        <v>21.03300000000004</v>
      </c>
      <c r="M98" s="146"/>
    </row>
    <row r="99" spans="2:13" ht="25" customHeight="1">
      <c r="B99" s="50" t="str">
        <f t="shared" si="4"/>
        <v/>
      </c>
      <c r="C99" s="101"/>
      <c r="D99" s="66"/>
      <c r="E99" s="55"/>
      <c r="F99" s="90"/>
      <c r="G99" s="90"/>
      <c r="H99" s="90" t="str">
        <f t="shared" si="2"/>
        <v/>
      </c>
      <c r="K99" s="86" t="str">
        <f>IF(E99="","",MAX($K$3:K98)+0.001)</f>
        <v/>
      </c>
    </row>
    <row r="100" spans="2:13" ht="30">
      <c r="B100" s="50" t="str">
        <f t="shared" si="4"/>
        <v/>
      </c>
      <c r="C100" s="101" t="s">
        <v>285</v>
      </c>
      <c r="D100" s="87" t="s">
        <v>634</v>
      </c>
      <c r="E100" s="55"/>
      <c r="F100" s="90"/>
      <c r="G100" s="90"/>
      <c r="H100" s="90" t="str">
        <f t="shared" si="2"/>
        <v/>
      </c>
      <c r="K100" s="86" t="str">
        <f>IF(E100="","",MAX($K$3:K99)+0.001)</f>
        <v/>
      </c>
    </row>
    <row r="101" spans="2:13" ht="25" customHeight="1">
      <c r="B101" s="50" t="str">
        <f t="shared" si="4"/>
        <v/>
      </c>
      <c r="C101" s="101"/>
      <c r="D101" s="87" t="s">
        <v>495</v>
      </c>
      <c r="E101" s="55"/>
      <c r="F101" s="90"/>
      <c r="G101" s="171"/>
      <c r="H101" s="90" t="str">
        <f t="shared" si="2"/>
        <v/>
      </c>
      <c r="K101" s="86" t="str">
        <f>IF(E101="","",MAX($K$3:K100)+0.001)</f>
        <v/>
      </c>
    </row>
    <row r="102" spans="2:13" ht="30">
      <c r="B102" s="50" t="str">
        <f t="shared" si="4"/>
        <v/>
      </c>
      <c r="C102" s="101"/>
      <c r="D102" s="97" t="s">
        <v>496</v>
      </c>
      <c r="E102" s="55"/>
      <c r="F102" s="90"/>
      <c r="G102" s="171"/>
      <c r="H102" s="90" t="str">
        <f t="shared" si="2"/>
        <v/>
      </c>
      <c r="K102" s="86" t="str">
        <f>IF(E102="","",MAX($K$3:K101)+0.001)</f>
        <v/>
      </c>
    </row>
    <row r="103" spans="2:13" ht="25" customHeight="1">
      <c r="B103" s="50" t="str">
        <f t="shared" si="4"/>
        <v>B21.034</v>
      </c>
      <c r="C103" s="101"/>
      <c r="D103" s="89" t="s">
        <v>1421</v>
      </c>
      <c r="E103" s="55" t="s">
        <v>187</v>
      </c>
      <c r="F103" s="90">
        <v>10</v>
      </c>
      <c r="G103" s="171"/>
      <c r="H103" s="90" t="str">
        <f t="shared" si="2"/>
        <v/>
      </c>
      <c r="K103" s="86">
        <f>IF(E103="","",MAX($K$3:K102)+0.001)</f>
        <v>21.034000000000042</v>
      </c>
      <c r="M103" s="146"/>
    </row>
    <row r="104" spans="2:13" ht="25" customHeight="1">
      <c r="B104" s="50" t="str">
        <f t="shared" si="4"/>
        <v/>
      </c>
      <c r="C104" s="55"/>
      <c r="D104" s="87" t="s">
        <v>291</v>
      </c>
      <c r="E104" s="55"/>
      <c r="F104" s="90"/>
      <c r="G104" s="90"/>
      <c r="H104" s="90" t="str">
        <f t="shared" si="2"/>
        <v/>
      </c>
      <c r="K104" s="86" t="str">
        <f>IF(E104="","",MAX($K$3:K103)+0.001)</f>
        <v/>
      </c>
    </row>
    <row r="105" spans="2:13" ht="25" customHeight="1">
      <c r="B105" s="50" t="str">
        <f t="shared" si="4"/>
        <v/>
      </c>
      <c r="C105" s="101"/>
      <c r="D105" s="87" t="s">
        <v>292</v>
      </c>
      <c r="E105" s="55"/>
      <c r="F105" s="90"/>
      <c r="G105" s="90"/>
      <c r="H105" s="90" t="str">
        <f t="shared" si="2"/>
        <v/>
      </c>
      <c r="K105" s="86" t="str">
        <f>IF(E105="","",MAX($K$3:K104)+0.001)</f>
        <v/>
      </c>
    </row>
    <row r="106" spans="2:13" ht="25" customHeight="1">
      <c r="B106" s="50" t="str">
        <f t="shared" si="4"/>
        <v>B21.035</v>
      </c>
      <c r="C106" s="55"/>
      <c r="D106" s="89" t="s">
        <v>581</v>
      </c>
      <c r="E106" s="55" t="s">
        <v>200</v>
      </c>
      <c r="F106" s="90">
        <v>27</v>
      </c>
      <c r="G106" s="171"/>
      <c r="H106" s="90" t="str">
        <f t="shared" si="2"/>
        <v/>
      </c>
      <c r="I106" s="93"/>
      <c r="K106" s="86">
        <f>IF(E106="","",MAX($K$3:K105)+0.001)</f>
        <v>21.035000000000043</v>
      </c>
      <c r="M106" s="146"/>
    </row>
    <row r="107" spans="2:13" ht="25" customHeight="1">
      <c r="B107" s="50"/>
      <c r="C107" s="55"/>
      <c r="D107" s="89"/>
      <c r="E107" s="55"/>
      <c r="F107" s="90"/>
      <c r="G107" s="171"/>
      <c r="H107" s="90" t="str">
        <f t="shared" si="2"/>
        <v/>
      </c>
      <c r="I107" s="93"/>
      <c r="K107" s="86" t="str">
        <f>IF(E107="","",MAX($K$3:K106)+0.001)</f>
        <v/>
      </c>
    </row>
    <row r="108" spans="2:13" ht="30">
      <c r="B108" s="50"/>
      <c r="C108" s="98" t="s">
        <v>389</v>
      </c>
      <c r="D108" s="87" t="s">
        <v>390</v>
      </c>
      <c r="E108" s="55"/>
      <c r="F108" s="90"/>
      <c r="G108" s="90"/>
      <c r="H108" s="90" t="str">
        <f t="shared" ref="H108:H126" si="5">IF($F108="-","Rate Only",IF($G108="","",ROUNDUP($F108*$G108,2)))</f>
        <v/>
      </c>
      <c r="K108" s="86" t="str">
        <f>IF(E108="","",MAX($K$3:K107)+0.001)</f>
        <v/>
      </c>
    </row>
    <row r="109" spans="2:13" ht="25" customHeight="1">
      <c r="B109" s="50"/>
      <c r="C109" s="55"/>
      <c r="D109" s="66"/>
      <c r="E109" s="55"/>
      <c r="F109" s="90"/>
      <c r="G109" s="90"/>
      <c r="H109" s="90" t="str">
        <f t="shared" si="5"/>
        <v/>
      </c>
      <c r="K109" s="86" t="str">
        <f>IF(E109="","",MAX($K$3:K108)+0.001)</f>
        <v/>
      </c>
    </row>
    <row r="110" spans="2:13" ht="30">
      <c r="B110" s="50" t="str">
        <f t="shared" ref="B110:B116" si="6">IF(K110="","","B"&amp;TEXT(ROUND(K110,3),"0.000"))</f>
        <v/>
      </c>
      <c r="C110" s="55" t="s">
        <v>197</v>
      </c>
      <c r="D110" s="87" t="s">
        <v>542</v>
      </c>
      <c r="E110" s="55"/>
      <c r="F110" s="90"/>
      <c r="G110" s="90"/>
      <c r="H110" s="90" t="str">
        <f t="shared" si="5"/>
        <v/>
      </c>
      <c r="K110" s="86" t="str">
        <f>IF(E110="","",MAX($K$3:K109)+0.001)</f>
        <v/>
      </c>
    </row>
    <row r="111" spans="2:13" ht="30">
      <c r="B111" s="50" t="str">
        <f t="shared" si="6"/>
        <v/>
      </c>
      <c r="C111" s="55"/>
      <c r="D111" s="87" t="s">
        <v>1422</v>
      </c>
      <c r="E111" s="55"/>
      <c r="F111" s="90"/>
      <c r="G111" s="90"/>
      <c r="H111" s="90" t="str">
        <f t="shared" si="5"/>
        <v/>
      </c>
      <c r="K111" s="86" t="str">
        <f>IF(E111="","",MAX($K$3:K110)+0.001)</f>
        <v/>
      </c>
    </row>
    <row r="112" spans="2:13" ht="30">
      <c r="B112" s="50" t="str">
        <f t="shared" si="6"/>
        <v>B21.036</v>
      </c>
      <c r="C112" s="55"/>
      <c r="D112" s="89" t="s">
        <v>1423</v>
      </c>
      <c r="E112" s="55" t="s">
        <v>158</v>
      </c>
      <c r="F112" s="90">
        <v>5</v>
      </c>
      <c r="G112" s="90"/>
      <c r="H112" s="90" t="str">
        <f t="shared" si="5"/>
        <v/>
      </c>
      <c r="K112" s="86">
        <f>IF(E112="","",MAX($K$3:K111)+0.001)</f>
        <v>21.036000000000044</v>
      </c>
      <c r="M112" s="146"/>
    </row>
    <row r="113" spans="2:13" ht="30">
      <c r="B113" s="50" t="str">
        <f t="shared" si="6"/>
        <v>B21.037</v>
      </c>
      <c r="C113" s="55"/>
      <c r="D113" s="89" t="s">
        <v>1424</v>
      </c>
      <c r="E113" s="55" t="s">
        <v>158</v>
      </c>
      <c r="F113" s="90">
        <v>5</v>
      </c>
      <c r="G113" s="90"/>
      <c r="H113" s="90" t="str">
        <f t="shared" si="5"/>
        <v/>
      </c>
      <c r="K113" s="86">
        <f>IF(E113="","",MAX($K$3:K112)+0.001)</f>
        <v>21.037000000000045</v>
      </c>
      <c r="M113" s="146"/>
    </row>
    <row r="114" spans="2:13" ht="25" customHeight="1">
      <c r="B114" s="50" t="str">
        <f t="shared" si="6"/>
        <v/>
      </c>
      <c r="C114" s="55"/>
      <c r="D114" s="89"/>
      <c r="E114" s="55"/>
      <c r="F114" s="90"/>
      <c r="G114" s="90"/>
      <c r="H114" s="90" t="str">
        <f t="shared" si="5"/>
        <v/>
      </c>
      <c r="I114" s="93"/>
      <c r="K114" s="86" t="str">
        <f>IF(E114="","",MAX($K$3:K113)+0.001)</f>
        <v/>
      </c>
    </row>
    <row r="115" spans="2:13" ht="30">
      <c r="B115" s="50" t="str">
        <f t="shared" si="6"/>
        <v/>
      </c>
      <c r="C115" s="55" t="s">
        <v>190</v>
      </c>
      <c r="D115" s="87" t="s">
        <v>1425</v>
      </c>
      <c r="E115" s="55"/>
      <c r="F115" s="90"/>
      <c r="G115" s="90"/>
      <c r="H115" s="90" t="str">
        <f t="shared" si="5"/>
        <v/>
      </c>
      <c r="I115" s="93"/>
      <c r="K115" s="86" t="str">
        <f>IF(E115="","",MAX($K$3:K114)+0.001)</f>
        <v/>
      </c>
    </row>
    <row r="116" spans="2:13" ht="25" customHeight="1">
      <c r="B116" s="50" t="str">
        <f t="shared" si="6"/>
        <v/>
      </c>
      <c r="C116" s="55"/>
      <c r="D116" s="87" t="s">
        <v>1426</v>
      </c>
      <c r="E116" s="55"/>
      <c r="F116" s="90"/>
      <c r="G116" s="90"/>
      <c r="H116" s="90" t="str">
        <f t="shared" si="5"/>
        <v/>
      </c>
      <c r="K116" s="86" t="str">
        <f>IF(E116="","",MAX($K$3:K115)+0.001)</f>
        <v/>
      </c>
    </row>
    <row r="117" spans="2:13" ht="25" customHeight="1">
      <c r="B117" s="50" t="str">
        <f>IF(K117="","","B"&amp;TEXT(ROUND(K117,3),"0.000"))</f>
        <v>B21.038</v>
      </c>
      <c r="C117" s="55"/>
      <c r="D117" s="89" t="s">
        <v>1427</v>
      </c>
      <c r="E117" s="55" t="s">
        <v>158</v>
      </c>
      <c r="F117" s="90">
        <v>5</v>
      </c>
      <c r="G117" s="90"/>
      <c r="H117" s="90" t="str">
        <f t="shared" si="5"/>
        <v/>
      </c>
      <c r="I117" s="93"/>
      <c r="K117" s="86">
        <f>IF(E117="","",MAX($K$3:K116)+0.001)</f>
        <v>21.038000000000046</v>
      </c>
      <c r="M117" s="146"/>
    </row>
    <row r="118" spans="2:13" ht="25" customHeight="1">
      <c r="B118" s="50" t="str">
        <f>IF(K118="","","B"&amp;TEXT(ROUND(K118,3),"0.000"))</f>
        <v/>
      </c>
      <c r="C118" s="55"/>
      <c r="D118" s="66"/>
      <c r="E118" s="55"/>
      <c r="F118" s="90"/>
      <c r="G118" s="90"/>
      <c r="H118" s="90" t="str">
        <f t="shared" si="5"/>
        <v/>
      </c>
      <c r="I118" s="93"/>
      <c r="K118" s="86" t="str">
        <f>IF(E118="","",MAX($K$3:K117)+0.001)</f>
        <v/>
      </c>
    </row>
    <row r="119" spans="2:13" ht="25" customHeight="1">
      <c r="B119" s="50" t="str">
        <f>IF(K119="","","B"&amp;TEXT(ROUND(K119,3),"0.000"))</f>
        <v/>
      </c>
      <c r="C119" s="55"/>
      <c r="D119" s="66"/>
      <c r="E119" s="55"/>
      <c r="F119" s="90"/>
      <c r="G119" s="90"/>
      <c r="H119" s="90" t="str">
        <f t="shared" si="5"/>
        <v/>
      </c>
      <c r="K119" s="86" t="str">
        <f>IF(E119="","",MAX($K$3:K118)+0.001)</f>
        <v/>
      </c>
    </row>
    <row r="120" spans="2:13" ht="25" customHeight="1">
      <c r="B120" s="50"/>
      <c r="C120" s="55"/>
      <c r="D120" s="66"/>
      <c r="E120" s="55"/>
      <c r="F120" s="90"/>
      <c r="G120" s="90"/>
      <c r="H120" s="90" t="str">
        <f t="shared" si="5"/>
        <v/>
      </c>
      <c r="K120" s="86" t="str">
        <f>IF(E120="","",MAX($K$3:K119)+0.001)</f>
        <v/>
      </c>
    </row>
    <row r="121" spans="2:13" ht="25" customHeight="1">
      <c r="B121" s="50"/>
      <c r="C121" s="55"/>
      <c r="D121" s="66"/>
      <c r="E121" s="55"/>
      <c r="F121" s="90"/>
      <c r="G121" s="90"/>
      <c r="H121" s="90" t="str">
        <f t="shared" si="5"/>
        <v/>
      </c>
      <c r="K121" s="86" t="str">
        <f>IF(E121="","",MAX($K$3:K120)+0.001)</f>
        <v/>
      </c>
    </row>
    <row r="122" spans="2:13" ht="25" customHeight="1">
      <c r="B122" s="50"/>
      <c r="C122" s="55"/>
      <c r="D122" s="66"/>
      <c r="E122" s="55"/>
      <c r="F122" s="90"/>
      <c r="G122" s="90"/>
      <c r="H122" s="90" t="str">
        <f t="shared" si="5"/>
        <v/>
      </c>
      <c r="K122" s="86" t="str">
        <f>IF(E122="","",MAX($K$3:K121)+0.001)</f>
        <v/>
      </c>
    </row>
    <row r="123" spans="2:13" ht="25" customHeight="1">
      <c r="B123" s="50"/>
      <c r="C123" s="55"/>
      <c r="D123" s="66"/>
      <c r="E123" s="55"/>
      <c r="F123" s="90"/>
      <c r="G123" s="90"/>
      <c r="H123" s="90" t="str">
        <f t="shared" si="5"/>
        <v/>
      </c>
      <c r="K123" s="86" t="str">
        <f>IF(E123="","",MAX($K$3:K122)+0.001)</f>
        <v/>
      </c>
    </row>
    <row r="124" spans="2:13" ht="25" customHeight="1">
      <c r="B124" s="50"/>
      <c r="C124" s="55"/>
      <c r="D124" s="66"/>
      <c r="E124" s="55"/>
      <c r="F124" s="90"/>
      <c r="G124" s="90"/>
      <c r="H124" s="90" t="str">
        <f t="shared" si="5"/>
        <v/>
      </c>
      <c r="K124" s="86" t="str">
        <f>IF(E124="","",MAX($K$3:K123)+0.001)</f>
        <v/>
      </c>
    </row>
    <row r="125" spans="2:13" ht="25" customHeight="1">
      <c r="B125" s="50"/>
      <c r="C125" s="55"/>
      <c r="D125" s="66"/>
      <c r="E125" s="55"/>
      <c r="F125" s="90"/>
      <c r="G125" s="90"/>
      <c r="H125" s="90" t="str">
        <f t="shared" si="5"/>
        <v/>
      </c>
      <c r="K125" s="86" t="str">
        <f>IF(E125="","",MAX($K$3:K124)+0.001)</f>
        <v/>
      </c>
    </row>
    <row r="126" spans="2:13" ht="25" customHeight="1">
      <c r="B126" s="142" t="str">
        <f>IF(K126="","","B"&amp;ROUND(K126,3))</f>
        <v/>
      </c>
      <c r="C126" s="55"/>
      <c r="D126" s="66"/>
      <c r="E126" s="55"/>
      <c r="F126" s="90"/>
      <c r="G126" s="90"/>
      <c r="H126" s="90" t="str">
        <f t="shared" si="5"/>
        <v/>
      </c>
      <c r="K126" s="86" t="str">
        <f>IF(E126="","",MAX($K$3:K125)+0.001)</f>
        <v/>
      </c>
    </row>
    <row r="127" spans="2:13" ht="25" customHeight="1">
      <c r="B127" s="368" t="s">
        <v>337</v>
      </c>
      <c r="C127" s="369"/>
      <c r="D127" s="368"/>
      <c r="E127" s="368"/>
      <c r="F127" s="368"/>
      <c r="G127" s="368"/>
      <c r="H127" s="95">
        <f>SUM(H87:H126)</f>
        <v>0</v>
      </c>
      <c r="I127" s="94"/>
      <c r="K127" s="86" t="str">
        <f>IF(E127="","",MAX($K$3:K126)+0.001)</f>
        <v/>
      </c>
    </row>
    <row r="128" spans="2:13" ht="25" customHeight="1">
      <c r="B128" s="68"/>
      <c r="C128" s="68"/>
      <c r="D128" s="69"/>
      <c r="E128" s="68"/>
      <c r="F128" s="70"/>
      <c r="G128" s="70"/>
      <c r="H128" s="70"/>
      <c r="K128" s="86" t="str">
        <f>IF(E128="","",MAX($K$3:K127)+0.001)</f>
        <v/>
      </c>
    </row>
    <row r="129" spans="11:11" ht="25" customHeight="1">
      <c r="K129" s="86" t="str">
        <f>IF(E129="","",MAX($K$3:K128)+0.001)</f>
        <v/>
      </c>
    </row>
    <row r="130" spans="11:11" ht="25" customHeight="1">
      <c r="K130" s="86" t="str">
        <f>IF(E130="","",MAX($K$3:K129)+0.001)</f>
        <v/>
      </c>
    </row>
    <row r="131" spans="11:11" ht="25" customHeight="1">
      <c r="K131" s="86" t="str">
        <f>IF(E131="","",MAX($K$3:K130)+0.001)</f>
        <v/>
      </c>
    </row>
    <row r="132" spans="11:11" ht="25" customHeight="1">
      <c r="K132" s="86" t="str">
        <f>IF(E132="","",MAX($K$3:K131)+0.001)</f>
        <v/>
      </c>
    </row>
    <row r="133" spans="11:11" ht="25" customHeight="1">
      <c r="K133" s="86" t="str">
        <f>IF(E133="","",MAX($K$3:K132)+0.001)</f>
        <v/>
      </c>
    </row>
    <row r="134" spans="11:11" ht="25" customHeight="1">
      <c r="K134" s="86" t="str">
        <f>IF(E134="","",MAX($K$3:K133)+0.001)</f>
        <v/>
      </c>
    </row>
    <row r="135" spans="11:11" ht="25" customHeight="1">
      <c r="K135" s="86" t="str">
        <f>IF(E135="","",MAX($K$3:K134)+0.001)</f>
        <v/>
      </c>
    </row>
    <row r="136" spans="11:11" ht="25" customHeight="1">
      <c r="K136" s="86" t="str">
        <f>IF(E136="","",MAX($K$3:K135)+0.001)</f>
        <v/>
      </c>
    </row>
    <row r="137" spans="11:11" ht="25" customHeight="1">
      <c r="K137" s="86" t="str">
        <f>IF(E137="","",MAX($K$3:K136)+0.001)</f>
        <v/>
      </c>
    </row>
    <row r="138" spans="11:11" ht="25" customHeight="1">
      <c r="K138" s="86" t="str">
        <f>IF(E138="","",MAX($K$3:K137)+0.001)</f>
        <v/>
      </c>
    </row>
    <row r="139" spans="11:11" ht="25" customHeight="1">
      <c r="K139" s="86" t="str">
        <f>IF(E139="","",MAX($K$3:K138)+0.001)</f>
        <v/>
      </c>
    </row>
    <row r="140" spans="11:11" ht="25" customHeight="1">
      <c r="K140" s="86" t="str">
        <f>IF(E140="","",MAX($K$3:K139)+0.001)</f>
        <v/>
      </c>
    </row>
    <row r="141" spans="11:11" ht="25" customHeight="1">
      <c r="K141" s="86" t="str">
        <f>IF(E141="","",MAX($K$3:K140)+0.001)</f>
        <v/>
      </c>
    </row>
    <row r="142" spans="11:11" ht="25" customHeight="1">
      <c r="K142" s="86" t="str">
        <f>IF(E142="","",MAX($K$3:K141)+0.001)</f>
        <v/>
      </c>
    </row>
    <row r="143" spans="11:11" ht="25" customHeight="1">
      <c r="K143" s="86" t="str">
        <f>IF(E143="","",MAX($K$3:K142)+0.001)</f>
        <v/>
      </c>
    </row>
    <row r="144" spans="11:11" ht="25" customHeight="1">
      <c r="K144" s="86" t="str">
        <f>IF(E144="","",MAX($K$3:K143)+0.001)</f>
        <v/>
      </c>
    </row>
    <row r="145" spans="11:11" ht="25" customHeight="1">
      <c r="K145" s="86" t="str">
        <f>IF(E145="","",MAX($K$3:K144)+0.001)</f>
        <v/>
      </c>
    </row>
    <row r="146" spans="11:11" ht="25" customHeight="1">
      <c r="K146" s="86" t="str">
        <f>IF(E146="","",MAX($K$3:K145)+0.001)</f>
        <v/>
      </c>
    </row>
  </sheetData>
  <mergeCells count="6">
    <mergeCell ref="B127:G127"/>
    <mergeCell ref="B1:H1"/>
    <mergeCell ref="B45:G45"/>
    <mergeCell ref="B47:G47"/>
    <mergeCell ref="B85:G85"/>
    <mergeCell ref="B87:G87"/>
  </mergeCells>
  <conditionalFormatting sqref="G1:H1048576">
    <cfRule type="containsText" dxfId="23" priority="1" operator="containsText" text="RATE">
      <formula>NOT(ISERROR(SEARCH("RATE",G1)))</formula>
    </cfRule>
    <cfRule type="containsText" dxfId="22" priority="2" stopIfTrue="1" operator="containsText" text="AMOUNT">
      <formula>NOT(ISERROR(SEARCH("AMOUNT",G1)))</formula>
    </cfRule>
    <cfRule type="containsText" dxfId="21"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2" manualBreakCount="2">
    <brk id="45" max="8" man="1"/>
    <brk id="85" max="8"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1C2C5-9DF7-41ED-BE0F-50FF35136230}">
  <sheetPr>
    <tabColor theme="5"/>
  </sheetPr>
  <dimension ref="B1:N134"/>
  <sheetViews>
    <sheetView view="pageBreakPreview" topLeftCell="A75" zoomScale="70" zoomScaleNormal="100" zoomScaleSheetLayoutView="70" workbookViewId="0">
      <selection activeCell="R53" sqref="R53"/>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6.5" style="48" hidden="1" customWidth="1"/>
    <col min="12" max="16384" width="8.83203125" style="48"/>
  </cols>
  <sheetData>
    <row r="1" spans="2:11" s="44" customFormat="1" ht="25" customHeight="1">
      <c r="B1" s="385" t="s">
        <v>1966</v>
      </c>
      <c r="C1" s="385"/>
      <c r="D1" s="385"/>
      <c r="E1" s="385"/>
      <c r="F1" s="385"/>
      <c r="G1" s="385"/>
      <c r="H1" s="385"/>
      <c r="I1" s="76"/>
    </row>
    <row r="2" spans="2:11" ht="25" customHeight="1">
      <c r="B2" s="45" t="s">
        <v>226</v>
      </c>
      <c r="C2" s="45" t="s">
        <v>2</v>
      </c>
      <c r="D2" s="45" t="s">
        <v>3</v>
      </c>
      <c r="E2" s="46" t="s">
        <v>4</v>
      </c>
      <c r="F2" s="47" t="s">
        <v>5</v>
      </c>
      <c r="G2" s="47" t="s">
        <v>6</v>
      </c>
      <c r="H2" s="47" t="s">
        <v>7</v>
      </c>
      <c r="I2" s="49"/>
      <c r="K2" s="49"/>
    </row>
    <row r="3" spans="2:11" ht="60">
      <c r="B3" s="108" t="s">
        <v>1128</v>
      </c>
      <c r="C3" s="98" t="s">
        <v>1429</v>
      </c>
      <c r="D3" s="82" t="s">
        <v>1430</v>
      </c>
      <c r="E3" s="55"/>
      <c r="F3" s="90"/>
      <c r="G3" s="171"/>
      <c r="H3" s="90" t="str">
        <f t="shared" ref="H3:H42" si="0">IF($F3="-","Rate Only",IF($G3="","",ROUNDUP($F3*$G3,2)))</f>
        <v/>
      </c>
      <c r="K3" s="49"/>
    </row>
    <row r="4" spans="2:11" ht="25" customHeight="1">
      <c r="B4" s="55"/>
      <c r="C4" s="55"/>
      <c r="D4" s="87"/>
      <c r="E4" s="55"/>
      <c r="F4" s="90"/>
      <c r="G4" s="171"/>
      <c r="H4" s="90" t="str">
        <f t="shared" si="0"/>
        <v/>
      </c>
    </row>
    <row r="5" spans="2:11" ht="30">
      <c r="B5" s="50" t="str">
        <f>IF(K5="","","B"&amp;TEXT(ROUND(K5,3),"0.000"))</f>
        <v/>
      </c>
      <c r="C5" s="55"/>
      <c r="D5" s="87" t="s">
        <v>1431</v>
      </c>
      <c r="E5" s="55"/>
      <c r="F5" s="90"/>
      <c r="G5" s="171"/>
      <c r="H5" s="90" t="str">
        <f t="shared" si="0"/>
        <v/>
      </c>
    </row>
    <row r="6" spans="2:11" ht="30">
      <c r="B6" s="50" t="str">
        <f t="shared" ref="B6:B42" si="1">IF(K6="","","B"&amp;TEXT(ROUND(K6,3),"0.000"))</f>
        <v/>
      </c>
      <c r="C6" s="55"/>
      <c r="D6" s="97" t="s">
        <v>1432</v>
      </c>
      <c r="E6" s="55"/>
      <c r="F6" s="90"/>
      <c r="G6" s="171"/>
      <c r="H6" s="90" t="str">
        <f t="shared" si="0"/>
        <v/>
      </c>
    </row>
    <row r="7" spans="2:11" ht="25" customHeight="1">
      <c r="B7" s="50" t="str">
        <f t="shared" si="1"/>
        <v>B22.001</v>
      </c>
      <c r="C7" s="55"/>
      <c r="D7" s="122" t="s">
        <v>1433</v>
      </c>
      <c r="E7" s="55" t="s">
        <v>1434</v>
      </c>
      <c r="F7" s="90">
        <v>700</v>
      </c>
      <c r="G7" s="171"/>
      <c r="H7" s="90" t="str">
        <f t="shared" si="0"/>
        <v/>
      </c>
      <c r="I7" s="143"/>
      <c r="K7" s="2">
        <f>IF(E7="","",MAX($K$5:K6)+22.001)</f>
        <v>22.001000000000001</v>
      </c>
    </row>
    <row r="8" spans="2:11" ht="25" customHeight="1">
      <c r="B8" s="50" t="str">
        <f t="shared" si="1"/>
        <v>B22.002</v>
      </c>
      <c r="C8" s="55"/>
      <c r="D8" s="66" t="s">
        <v>1435</v>
      </c>
      <c r="E8" s="55" t="s">
        <v>1434</v>
      </c>
      <c r="F8" s="90">
        <v>400</v>
      </c>
      <c r="G8" s="171"/>
      <c r="H8" s="90" t="str">
        <f t="shared" si="0"/>
        <v/>
      </c>
      <c r="I8" s="143"/>
      <c r="K8" s="2">
        <f>IF(E8="","",MAX($K$5:K7)+0.001)</f>
        <v>22.002000000000002</v>
      </c>
    </row>
    <row r="9" spans="2:11" ht="25" customHeight="1">
      <c r="B9" s="50" t="str">
        <f t="shared" si="1"/>
        <v>B22.003</v>
      </c>
      <c r="C9" s="55"/>
      <c r="D9" s="66" t="s">
        <v>1436</v>
      </c>
      <c r="E9" s="55" t="s">
        <v>1434</v>
      </c>
      <c r="F9" s="90">
        <v>100</v>
      </c>
      <c r="G9" s="171"/>
      <c r="H9" s="90" t="str">
        <f t="shared" si="0"/>
        <v/>
      </c>
      <c r="I9" s="143"/>
      <c r="K9" s="2">
        <f>IF(E9="","",MAX($K$5:K8)+0.001)</f>
        <v>22.003000000000004</v>
      </c>
    </row>
    <row r="10" spans="2:11" ht="25" customHeight="1">
      <c r="B10" s="50" t="str">
        <f t="shared" si="1"/>
        <v>B22.004</v>
      </c>
      <c r="C10" s="55"/>
      <c r="D10" s="66" t="s">
        <v>1437</v>
      </c>
      <c r="E10" s="55" t="s">
        <v>1434</v>
      </c>
      <c r="F10" s="90">
        <v>24</v>
      </c>
      <c r="G10" s="171"/>
      <c r="H10" s="90" t="str">
        <f t="shared" si="0"/>
        <v/>
      </c>
      <c r="I10" s="143"/>
      <c r="K10" s="2">
        <f>IF(E10="","",MAX($K$5:K9)+0.001)</f>
        <v>22.004000000000005</v>
      </c>
    </row>
    <row r="11" spans="2:11" ht="25" customHeight="1">
      <c r="B11" s="50" t="str">
        <f t="shared" si="1"/>
        <v>B22.005</v>
      </c>
      <c r="C11" s="55"/>
      <c r="D11" s="66" t="s">
        <v>1438</v>
      </c>
      <c r="E11" s="55" t="s">
        <v>1434</v>
      </c>
      <c r="F11" s="90">
        <v>36</v>
      </c>
      <c r="G11" s="171"/>
      <c r="H11" s="90" t="str">
        <f t="shared" si="0"/>
        <v/>
      </c>
      <c r="I11" s="143"/>
      <c r="K11" s="2">
        <f>IF(E11="","",MAX($K$5:K10)+0.001)</f>
        <v>22.005000000000006</v>
      </c>
    </row>
    <row r="12" spans="2:11" ht="25" customHeight="1">
      <c r="B12" s="50" t="str">
        <f t="shared" si="1"/>
        <v>B22.006</v>
      </c>
      <c r="C12" s="55"/>
      <c r="D12" s="66" t="s">
        <v>1439</v>
      </c>
      <c r="E12" s="55" t="s">
        <v>1434</v>
      </c>
      <c r="F12" s="90">
        <v>84</v>
      </c>
      <c r="G12" s="171"/>
      <c r="H12" s="90" t="str">
        <f t="shared" si="0"/>
        <v/>
      </c>
      <c r="I12" s="143"/>
      <c r="K12" s="2">
        <f>IF(E12="","",MAX($K$5:K11)+0.001)</f>
        <v>22.006000000000007</v>
      </c>
    </row>
    <row r="13" spans="2:11" ht="25" customHeight="1">
      <c r="B13" s="50" t="str">
        <f t="shared" si="1"/>
        <v>B22.007</v>
      </c>
      <c r="C13" s="55"/>
      <c r="D13" s="66" t="s">
        <v>1440</v>
      </c>
      <c r="E13" s="55" t="s">
        <v>1434</v>
      </c>
      <c r="F13" s="90">
        <v>84</v>
      </c>
      <c r="G13" s="171"/>
      <c r="H13" s="90" t="str">
        <f t="shared" si="0"/>
        <v/>
      </c>
      <c r="I13" s="143"/>
      <c r="K13" s="2">
        <f>IF(E13="","",MAX($K$5:K12)+0.001)</f>
        <v>22.007000000000009</v>
      </c>
    </row>
    <row r="14" spans="2:11" ht="25" customHeight="1">
      <c r="B14" s="50" t="str">
        <f t="shared" si="1"/>
        <v/>
      </c>
      <c r="C14" s="55"/>
      <c r="D14" s="66"/>
      <c r="E14" s="55"/>
      <c r="F14" s="90"/>
      <c r="G14" s="171"/>
      <c r="H14" s="90" t="str">
        <f t="shared" si="0"/>
        <v/>
      </c>
      <c r="I14" s="143"/>
      <c r="K14" s="2" t="str">
        <f>IF(E14="","",MAX($K$5:K13)+0.001)</f>
        <v/>
      </c>
    </row>
    <row r="15" spans="2:11" ht="30">
      <c r="B15" s="50" t="str">
        <f t="shared" si="1"/>
        <v/>
      </c>
      <c r="C15" s="55"/>
      <c r="D15" s="97" t="s">
        <v>1441</v>
      </c>
      <c r="E15" s="55"/>
      <c r="F15" s="90"/>
      <c r="G15" s="171"/>
      <c r="H15" s="90" t="str">
        <f t="shared" si="0"/>
        <v/>
      </c>
      <c r="I15" s="143"/>
      <c r="K15" s="2" t="str">
        <f>IF(E15="","",MAX($K$5:K14)+0.001)</f>
        <v/>
      </c>
    </row>
    <row r="16" spans="2:11" ht="25" customHeight="1">
      <c r="B16" s="50" t="str">
        <f t="shared" si="1"/>
        <v>B22.008</v>
      </c>
      <c r="C16" s="55"/>
      <c r="D16" s="89" t="s">
        <v>1442</v>
      </c>
      <c r="E16" s="55" t="s">
        <v>1434</v>
      </c>
      <c r="F16" s="90">
        <v>8</v>
      </c>
      <c r="G16" s="171"/>
      <c r="H16" s="90" t="str">
        <f t="shared" si="0"/>
        <v/>
      </c>
      <c r="I16" s="143"/>
      <c r="K16" s="2">
        <f>IF(E16="","",MAX($K$5:K15)+0.001)</f>
        <v>22.00800000000001</v>
      </c>
    </row>
    <row r="17" spans="2:11" ht="30">
      <c r="B17" s="50" t="str">
        <f t="shared" si="1"/>
        <v>B22.009</v>
      </c>
      <c r="C17" s="55"/>
      <c r="D17" s="89" t="s">
        <v>1443</v>
      </c>
      <c r="E17" s="55" t="s">
        <v>1434</v>
      </c>
      <c r="F17" s="90">
        <v>16</v>
      </c>
      <c r="G17" s="171"/>
      <c r="H17" s="90" t="str">
        <f t="shared" si="0"/>
        <v/>
      </c>
      <c r="I17" s="143"/>
      <c r="K17" s="2">
        <f>IF(E17="","",MAX($K$5:K16)+0.001)</f>
        <v>22.009000000000011</v>
      </c>
    </row>
    <row r="18" spans="2:11" ht="25" customHeight="1">
      <c r="B18" s="50" t="str">
        <f t="shared" si="1"/>
        <v>B22.010</v>
      </c>
      <c r="C18" s="55"/>
      <c r="D18" s="89" t="s">
        <v>1444</v>
      </c>
      <c r="E18" s="55" t="s">
        <v>1434</v>
      </c>
      <c r="F18" s="90">
        <v>16</v>
      </c>
      <c r="G18" s="171"/>
      <c r="H18" s="90" t="str">
        <f t="shared" si="0"/>
        <v/>
      </c>
      <c r="I18" s="143"/>
      <c r="K18" s="2">
        <f>IF(E18="","",MAX($K$5:K17)+0.001)</f>
        <v>22.010000000000012</v>
      </c>
    </row>
    <row r="19" spans="2:11" ht="25" customHeight="1">
      <c r="B19" s="50" t="str">
        <f t="shared" si="1"/>
        <v>B22.011</v>
      </c>
      <c r="C19" s="55"/>
      <c r="D19" s="89" t="s">
        <v>1445</v>
      </c>
      <c r="E19" s="55" t="s">
        <v>1434</v>
      </c>
      <c r="F19" s="90">
        <v>8</v>
      </c>
      <c r="G19" s="171"/>
      <c r="H19" s="90" t="str">
        <f t="shared" si="0"/>
        <v/>
      </c>
      <c r="I19" s="143"/>
      <c r="K19" s="2">
        <f>IF(E19="","",MAX($K$5:K18)+0.001)</f>
        <v>22.011000000000013</v>
      </c>
    </row>
    <row r="20" spans="2:11" ht="25" customHeight="1">
      <c r="B20" s="50" t="str">
        <f t="shared" si="1"/>
        <v>B22.012</v>
      </c>
      <c r="C20" s="55"/>
      <c r="D20" s="89" t="s">
        <v>1446</v>
      </c>
      <c r="E20" s="55" t="s">
        <v>1434</v>
      </c>
      <c r="F20" s="90">
        <v>8</v>
      </c>
      <c r="G20" s="171"/>
      <c r="H20" s="90" t="str">
        <f t="shared" si="0"/>
        <v/>
      </c>
      <c r="I20" s="143"/>
      <c r="K20" s="2">
        <f>IF(E20="","",MAX($K$5:K19)+0.001)</f>
        <v>22.012000000000015</v>
      </c>
    </row>
    <row r="21" spans="2:11" ht="30">
      <c r="B21" s="50" t="str">
        <f t="shared" si="1"/>
        <v>B22.013</v>
      </c>
      <c r="C21" s="55"/>
      <c r="D21" s="89" t="s">
        <v>1447</v>
      </c>
      <c r="E21" s="55" t="s">
        <v>1434</v>
      </c>
      <c r="F21" s="90">
        <v>24</v>
      </c>
      <c r="G21" s="171"/>
      <c r="H21" s="90" t="str">
        <f t="shared" si="0"/>
        <v/>
      </c>
      <c r="I21" s="143"/>
      <c r="K21" s="2">
        <f>IF(E21="","",MAX($K$5:K20)+0.001)</f>
        <v>22.013000000000016</v>
      </c>
    </row>
    <row r="22" spans="2:11" ht="25" customHeight="1">
      <c r="B22" s="50" t="str">
        <f t="shared" si="1"/>
        <v>B22.014</v>
      </c>
      <c r="C22" s="55"/>
      <c r="D22" s="122" t="s">
        <v>1448</v>
      </c>
      <c r="E22" s="55" t="s">
        <v>1434</v>
      </c>
      <c r="F22" s="90">
        <v>8</v>
      </c>
      <c r="G22" s="171"/>
      <c r="H22" s="90" t="str">
        <f t="shared" si="0"/>
        <v/>
      </c>
      <c r="I22" s="143"/>
      <c r="K22" s="2">
        <f>IF(E22="","",MAX($K$5:K21)+0.001)</f>
        <v>22.014000000000017</v>
      </c>
    </row>
    <row r="23" spans="2:11" ht="25" customHeight="1">
      <c r="B23" s="50" t="str">
        <f t="shared" si="1"/>
        <v>B22.015</v>
      </c>
      <c r="C23" s="55"/>
      <c r="D23" s="122" t="s">
        <v>1449</v>
      </c>
      <c r="E23" s="55" t="s">
        <v>1434</v>
      </c>
      <c r="F23" s="90">
        <v>8</v>
      </c>
      <c r="G23" s="171"/>
      <c r="H23" s="90" t="str">
        <f t="shared" si="0"/>
        <v/>
      </c>
      <c r="I23" s="143"/>
      <c r="K23" s="2">
        <f>IF(E23="","",MAX($K$5:K22)+0.001)</f>
        <v>22.015000000000018</v>
      </c>
    </row>
    <row r="24" spans="2:11" ht="25" customHeight="1">
      <c r="B24" s="50" t="str">
        <f t="shared" si="1"/>
        <v>B22.016</v>
      </c>
      <c r="C24" s="55"/>
      <c r="D24" s="122" t="s">
        <v>1450</v>
      </c>
      <c r="E24" s="55" t="s">
        <v>1434</v>
      </c>
      <c r="F24" s="90">
        <v>16</v>
      </c>
      <c r="G24" s="171"/>
      <c r="H24" s="90" t="str">
        <f t="shared" si="0"/>
        <v/>
      </c>
      <c r="I24" s="143"/>
      <c r="K24" s="2">
        <f>IF(E24="","",MAX($K$5:K23)+0.001)</f>
        <v>22.01600000000002</v>
      </c>
    </row>
    <row r="25" spans="2:11" ht="25" customHeight="1">
      <c r="B25" s="50" t="str">
        <f t="shared" si="1"/>
        <v>B22.017</v>
      </c>
      <c r="C25" s="55"/>
      <c r="D25" s="122" t="s">
        <v>1451</v>
      </c>
      <c r="E25" s="55" t="s">
        <v>1434</v>
      </c>
      <c r="F25" s="90">
        <v>24</v>
      </c>
      <c r="G25" s="171"/>
      <c r="H25" s="90" t="str">
        <f t="shared" si="0"/>
        <v/>
      </c>
      <c r="I25" s="143"/>
      <c r="K25" s="2">
        <f>IF(E25="","",MAX($K$5:K24)+0.001)</f>
        <v>22.017000000000021</v>
      </c>
    </row>
    <row r="26" spans="2:11" ht="25" customHeight="1">
      <c r="B26" s="50" t="str">
        <f t="shared" si="1"/>
        <v>B22.018</v>
      </c>
      <c r="C26" s="55"/>
      <c r="D26" s="122" t="s">
        <v>1452</v>
      </c>
      <c r="E26" s="55" t="s">
        <v>1434</v>
      </c>
      <c r="F26" s="90">
        <v>80</v>
      </c>
      <c r="G26" s="171"/>
      <c r="H26" s="90" t="str">
        <f t="shared" si="0"/>
        <v/>
      </c>
      <c r="I26" s="143"/>
      <c r="K26" s="2">
        <f>IF(E26="","",MAX($K$5:K25)+0.001)</f>
        <v>22.018000000000022</v>
      </c>
    </row>
    <row r="27" spans="2:11" ht="25" customHeight="1">
      <c r="B27" s="50" t="str">
        <f t="shared" si="1"/>
        <v>B22.019</v>
      </c>
      <c r="C27" s="55"/>
      <c r="D27" s="122" t="s">
        <v>1453</v>
      </c>
      <c r="E27" s="55" t="s">
        <v>1434</v>
      </c>
      <c r="F27" s="90">
        <v>12</v>
      </c>
      <c r="G27" s="171"/>
      <c r="H27" s="90" t="str">
        <f t="shared" si="0"/>
        <v/>
      </c>
      <c r="I27" s="143"/>
      <c r="K27" s="2">
        <f>IF(E27="","",MAX($K$5:K26)+0.001)</f>
        <v>22.019000000000023</v>
      </c>
    </row>
    <row r="28" spans="2:11" ht="25" customHeight="1">
      <c r="B28" s="50" t="str">
        <f t="shared" si="1"/>
        <v>B22.020</v>
      </c>
      <c r="C28" s="55"/>
      <c r="D28" s="122" t="s">
        <v>1454</v>
      </c>
      <c r="E28" s="55" t="s">
        <v>1434</v>
      </c>
      <c r="F28" s="90">
        <v>8</v>
      </c>
      <c r="G28" s="171"/>
      <c r="H28" s="90" t="str">
        <f t="shared" si="0"/>
        <v/>
      </c>
      <c r="I28" s="143"/>
      <c r="K28" s="2">
        <f>IF(E28="","",MAX($K$5:K27)+0.001)</f>
        <v>22.020000000000024</v>
      </c>
    </row>
    <row r="29" spans="2:11" ht="25" customHeight="1">
      <c r="B29" s="50" t="str">
        <f t="shared" si="1"/>
        <v>B22.021</v>
      </c>
      <c r="C29" s="55"/>
      <c r="D29" s="122" t="s">
        <v>1455</v>
      </c>
      <c r="E29" s="55" t="s">
        <v>1434</v>
      </c>
      <c r="F29" s="90">
        <v>24</v>
      </c>
      <c r="G29" s="171"/>
      <c r="H29" s="90" t="str">
        <f t="shared" si="0"/>
        <v/>
      </c>
      <c r="I29" s="143"/>
      <c r="K29" s="2">
        <f>IF(E29="","",MAX($K$5:K28)+0.001)</f>
        <v>22.021000000000026</v>
      </c>
    </row>
    <row r="30" spans="2:11" ht="25" customHeight="1">
      <c r="B30" s="50" t="str">
        <f t="shared" si="1"/>
        <v>B22.022</v>
      </c>
      <c r="C30" s="55"/>
      <c r="D30" s="89" t="s">
        <v>1456</v>
      </c>
      <c r="E30" s="55" t="s">
        <v>1434</v>
      </c>
      <c r="F30" s="90">
        <v>16</v>
      </c>
      <c r="G30" s="171"/>
      <c r="H30" s="90" t="str">
        <f t="shared" si="0"/>
        <v/>
      </c>
      <c r="I30" s="143"/>
      <c r="K30" s="2">
        <f>IF(E30="","",MAX($K$5:K29)+0.001)</f>
        <v>22.022000000000027</v>
      </c>
    </row>
    <row r="31" spans="2:11" ht="25" customHeight="1">
      <c r="B31" s="50" t="str">
        <f t="shared" si="1"/>
        <v>B22.023</v>
      </c>
      <c r="C31" s="55"/>
      <c r="D31" s="122" t="s">
        <v>1457</v>
      </c>
      <c r="E31" s="55" t="s">
        <v>1434</v>
      </c>
      <c r="F31" s="90">
        <v>108</v>
      </c>
      <c r="G31" s="171"/>
      <c r="H31" s="90" t="str">
        <f t="shared" si="0"/>
        <v/>
      </c>
      <c r="I31" s="143"/>
      <c r="K31" s="2">
        <f>IF(E31="","",MAX($K$5:K30)+0.001)</f>
        <v>22.023000000000028</v>
      </c>
    </row>
    <row r="32" spans="2:11" ht="25" customHeight="1">
      <c r="B32" s="50" t="str">
        <f t="shared" si="1"/>
        <v>B22.024</v>
      </c>
      <c r="C32" s="55"/>
      <c r="D32" s="89" t="s">
        <v>1458</v>
      </c>
      <c r="E32" s="55" t="s">
        <v>1434</v>
      </c>
      <c r="F32" s="90">
        <v>12</v>
      </c>
      <c r="G32" s="171"/>
      <c r="H32" s="90" t="str">
        <f t="shared" si="0"/>
        <v/>
      </c>
      <c r="I32" s="143"/>
      <c r="K32" s="2">
        <f>IF(E32="","",MAX($K$5:K31)+0.001)</f>
        <v>22.024000000000029</v>
      </c>
    </row>
    <row r="33" spans="2:14" ht="30">
      <c r="B33" s="50" t="str">
        <f t="shared" si="1"/>
        <v>B22.025</v>
      </c>
      <c r="C33" s="55"/>
      <c r="D33" s="89" t="s">
        <v>1459</v>
      </c>
      <c r="E33" s="55" t="s">
        <v>1434</v>
      </c>
      <c r="F33" s="90">
        <v>6</v>
      </c>
      <c r="G33" s="171"/>
      <c r="H33" s="90" t="str">
        <f t="shared" si="0"/>
        <v/>
      </c>
      <c r="I33" s="143"/>
      <c r="K33" s="2">
        <f>IF(E33="","",MAX($K$5:K32)+0.001)</f>
        <v>22.025000000000031</v>
      </c>
    </row>
    <row r="34" spans="2:14" ht="30">
      <c r="B34" s="50" t="str">
        <f t="shared" si="1"/>
        <v>B22.026</v>
      </c>
      <c r="C34" s="55"/>
      <c r="D34" s="89" t="s">
        <v>1460</v>
      </c>
      <c r="E34" s="55" t="s">
        <v>1434</v>
      </c>
      <c r="F34" s="90">
        <v>6</v>
      </c>
      <c r="G34" s="171"/>
      <c r="H34" s="90" t="str">
        <f t="shared" si="0"/>
        <v/>
      </c>
      <c r="I34" s="143"/>
      <c r="K34" s="2">
        <f>IF(E34="","",MAX($K$5:K33)+0.001)</f>
        <v>22.026000000000032</v>
      </c>
    </row>
    <row r="35" spans="2:14" ht="25" customHeight="1">
      <c r="B35" s="50" t="str">
        <f t="shared" si="1"/>
        <v>B22.027</v>
      </c>
      <c r="C35" s="55"/>
      <c r="D35" s="122" t="s">
        <v>1461</v>
      </c>
      <c r="E35" s="55" t="s">
        <v>1434</v>
      </c>
      <c r="F35" s="90">
        <v>120</v>
      </c>
      <c r="G35" s="171"/>
      <c r="H35" s="90" t="str">
        <f t="shared" si="0"/>
        <v/>
      </c>
      <c r="I35" s="143"/>
      <c r="K35" s="2">
        <f>IF(E35="","",MAX($K$5:K34)+0.001)</f>
        <v>22.027000000000033</v>
      </c>
    </row>
    <row r="36" spans="2:14" ht="25" customHeight="1">
      <c r="B36" s="50" t="str">
        <f t="shared" si="1"/>
        <v>B22.028</v>
      </c>
      <c r="C36" s="55"/>
      <c r="D36" s="122" t="s">
        <v>1462</v>
      </c>
      <c r="E36" s="55" t="s">
        <v>1434</v>
      </c>
      <c r="F36" s="90">
        <v>240</v>
      </c>
      <c r="G36" s="171"/>
      <c r="H36" s="90" t="str">
        <f t="shared" si="0"/>
        <v/>
      </c>
      <c r="I36" s="143"/>
      <c r="K36" s="2">
        <f>IF(E36="","",MAX($K$5:K35)+0.001)</f>
        <v>22.028000000000034</v>
      </c>
    </row>
    <row r="37" spans="2:14" ht="25" customHeight="1">
      <c r="B37" s="50"/>
      <c r="C37" s="55"/>
      <c r="D37" s="122"/>
      <c r="E37" s="55"/>
      <c r="F37" s="90"/>
      <c r="G37" s="171"/>
      <c r="H37" s="90" t="str">
        <f t="shared" si="0"/>
        <v/>
      </c>
      <c r="I37" s="143"/>
      <c r="K37" s="2" t="str">
        <f>IF(E37="","",MAX($K$5:K36)+0.001)</f>
        <v/>
      </c>
    </row>
    <row r="38" spans="2:14" ht="25" customHeight="1">
      <c r="B38" s="50"/>
      <c r="C38" s="55"/>
      <c r="D38" s="122"/>
      <c r="E38" s="55"/>
      <c r="F38" s="90"/>
      <c r="G38" s="171"/>
      <c r="H38" s="90" t="str">
        <f t="shared" si="0"/>
        <v/>
      </c>
      <c r="I38" s="143"/>
      <c r="K38" s="2" t="str">
        <f>IF(E38="","",MAX($K$5:K37)+0.001)</f>
        <v/>
      </c>
    </row>
    <row r="39" spans="2:14" ht="25" customHeight="1">
      <c r="B39" s="50"/>
      <c r="C39" s="55"/>
      <c r="D39" s="122"/>
      <c r="E39" s="55"/>
      <c r="F39" s="90"/>
      <c r="G39" s="171"/>
      <c r="H39" s="90" t="str">
        <f t="shared" si="0"/>
        <v/>
      </c>
      <c r="I39" s="143"/>
      <c r="K39" s="2" t="str">
        <f>IF(E39="","",MAX($K$5:K38)+0.001)</f>
        <v/>
      </c>
    </row>
    <row r="40" spans="2:14" ht="25" customHeight="1">
      <c r="B40" s="50"/>
      <c r="C40" s="55"/>
      <c r="D40" s="122"/>
      <c r="E40" s="55"/>
      <c r="F40" s="90"/>
      <c r="G40" s="171"/>
      <c r="H40" s="90" t="str">
        <f t="shared" si="0"/>
        <v/>
      </c>
      <c r="I40" s="143"/>
      <c r="K40" s="2" t="str">
        <f>IF(E40="","",MAX($K$5:K39)+0.001)</f>
        <v/>
      </c>
    </row>
    <row r="41" spans="2:14" ht="25" customHeight="1">
      <c r="B41" s="50"/>
      <c r="C41" s="55"/>
      <c r="D41" s="122"/>
      <c r="E41" s="55"/>
      <c r="F41" s="90"/>
      <c r="G41" s="171"/>
      <c r="H41" s="90" t="str">
        <f t="shared" si="0"/>
        <v/>
      </c>
      <c r="I41" s="143"/>
      <c r="K41" s="2" t="str">
        <f>IF(E41="","",MAX($K$5:K40)+0.001)</f>
        <v/>
      </c>
    </row>
    <row r="42" spans="2:14" ht="25" customHeight="1">
      <c r="B42" s="50" t="str">
        <f t="shared" si="1"/>
        <v/>
      </c>
      <c r="C42" s="55"/>
      <c r="D42" s="66"/>
      <c r="E42" s="55"/>
      <c r="F42" s="90"/>
      <c r="G42" s="171"/>
      <c r="H42" s="90" t="str">
        <f t="shared" si="0"/>
        <v/>
      </c>
      <c r="K42" s="2" t="str">
        <f>IF(E42="","",MAX($K$5:K41)+0.001)</f>
        <v/>
      </c>
    </row>
    <row r="43" spans="2:14" ht="25" customHeight="1">
      <c r="B43" s="368" t="s">
        <v>62</v>
      </c>
      <c r="C43" s="368"/>
      <c r="D43" s="368"/>
      <c r="E43" s="368"/>
      <c r="F43" s="368"/>
      <c r="G43" s="368"/>
      <c r="H43" s="95">
        <f>SUM(H3:H42)</f>
        <v>0</v>
      </c>
      <c r="I43" s="115"/>
      <c r="K43" s="2" t="str">
        <f>IF(E43="","",MAX($K$5:K42)+0.001)</f>
        <v/>
      </c>
    </row>
    <row r="44" spans="2:14" ht="25" customHeight="1">
      <c r="B44" s="45" t="s">
        <v>226</v>
      </c>
      <c r="C44" s="45" t="s">
        <v>2</v>
      </c>
      <c r="D44" s="45" t="s">
        <v>3</v>
      </c>
      <c r="E44" s="46" t="s">
        <v>4</v>
      </c>
      <c r="F44" s="95" t="s">
        <v>5</v>
      </c>
      <c r="G44" s="47" t="s">
        <v>6</v>
      </c>
      <c r="H44" s="47" t="s">
        <v>7</v>
      </c>
      <c r="I44" s="49"/>
      <c r="K44" s="2"/>
    </row>
    <row r="45" spans="2:14" ht="25" customHeight="1">
      <c r="B45" s="368" t="s">
        <v>64</v>
      </c>
      <c r="C45" s="368"/>
      <c r="D45" s="368"/>
      <c r="E45" s="368"/>
      <c r="F45" s="368"/>
      <c r="G45" s="368"/>
      <c r="H45" s="47">
        <f>H43</f>
        <v>0</v>
      </c>
      <c r="I45" s="116"/>
      <c r="K45" s="2" t="str">
        <f>IF(E45="","",MAX($K$5:K44)+0.001)</f>
        <v/>
      </c>
    </row>
    <row r="46" spans="2:14" ht="25" customHeight="1">
      <c r="B46" s="50" t="str">
        <f t="shared" ref="B46:B53" si="2">IF(K46="","","B"&amp;TEXT(ROUND(K46,3),"0.000"))</f>
        <v/>
      </c>
      <c r="C46" s="55"/>
      <c r="D46" s="66"/>
      <c r="E46" s="55"/>
      <c r="F46" s="90"/>
      <c r="G46" s="171"/>
      <c r="H46" s="90" t="str">
        <f t="shared" ref="H46:H86" si="3">IF($F46="-","Rate Only",IF($G46="","",ROUNDUP($F46*$G46,2)))</f>
        <v/>
      </c>
      <c r="K46" s="2" t="str">
        <f>IF(E46="","",MAX($K$5:K45)+0.001)</f>
        <v/>
      </c>
    </row>
    <row r="47" spans="2:14" ht="25" customHeight="1">
      <c r="B47" s="50" t="str">
        <f t="shared" si="2"/>
        <v>B22.029</v>
      </c>
      <c r="C47" s="55"/>
      <c r="D47" s="122" t="s">
        <v>1463</v>
      </c>
      <c r="E47" s="55" t="s">
        <v>1434</v>
      </c>
      <c r="F47" s="90">
        <v>48</v>
      </c>
      <c r="G47" s="171"/>
      <c r="H47" s="90" t="str">
        <f t="shared" si="3"/>
        <v/>
      </c>
      <c r="I47" s="143"/>
      <c r="K47" s="2">
        <f>IF(E47="","",MAX($K$5:K46)+0.001)</f>
        <v>22.029000000000035</v>
      </c>
      <c r="N47" s="144"/>
    </row>
    <row r="48" spans="2:14" ht="25" customHeight="1">
      <c r="B48" s="50" t="str">
        <f t="shared" si="2"/>
        <v>B22.030</v>
      </c>
      <c r="C48" s="55"/>
      <c r="D48" s="122" t="s">
        <v>1464</v>
      </c>
      <c r="E48" s="55" t="s">
        <v>1434</v>
      </c>
      <c r="F48" s="90">
        <v>16</v>
      </c>
      <c r="G48" s="171"/>
      <c r="H48" s="90" t="str">
        <f t="shared" si="3"/>
        <v/>
      </c>
      <c r="I48" s="143"/>
      <c r="K48" s="2">
        <f>IF(E48="","",MAX($K$5:K47)+0.001)</f>
        <v>22.030000000000037</v>
      </c>
    </row>
    <row r="49" spans="2:11" ht="25" customHeight="1">
      <c r="B49" s="50" t="str">
        <f t="shared" si="2"/>
        <v>B22.031</v>
      </c>
      <c r="C49" s="55"/>
      <c r="D49" s="122" t="s">
        <v>1465</v>
      </c>
      <c r="E49" s="55" t="s">
        <v>1434</v>
      </c>
      <c r="F49" s="90">
        <v>180</v>
      </c>
      <c r="G49" s="171"/>
      <c r="H49" s="90" t="str">
        <f t="shared" si="3"/>
        <v/>
      </c>
      <c r="I49" s="143"/>
      <c r="K49" s="2">
        <f>IF(E49="","",MAX($K$5:K48)+0.001)</f>
        <v>22.031000000000038</v>
      </c>
    </row>
    <row r="50" spans="2:11" ht="25" customHeight="1">
      <c r="B50" s="50" t="str">
        <f t="shared" si="2"/>
        <v>B22.032</v>
      </c>
      <c r="C50" s="55"/>
      <c r="D50" s="122" t="s">
        <v>1466</v>
      </c>
      <c r="E50" s="55" t="s">
        <v>1434</v>
      </c>
      <c r="F50" s="90">
        <v>40</v>
      </c>
      <c r="G50" s="171"/>
      <c r="H50" s="90" t="str">
        <f t="shared" si="3"/>
        <v/>
      </c>
      <c r="I50" s="143"/>
      <c r="K50" s="2">
        <f>IF(E50="","",MAX($K$5:K49)+0.001)</f>
        <v>22.032000000000039</v>
      </c>
    </row>
    <row r="51" spans="2:11" ht="25" customHeight="1">
      <c r="B51" s="50" t="str">
        <f t="shared" si="2"/>
        <v/>
      </c>
      <c r="C51" s="55"/>
      <c r="D51" s="122"/>
      <c r="E51" s="55"/>
      <c r="F51" s="90"/>
      <c r="G51" s="171"/>
      <c r="H51" s="90" t="str">
        <f t="shared" si="3"/>
        <v/>
      </c>
      <c r="I51" s="143"/>
      <c r="K51" s="2" t="str">
        <f>IF(E51="","",MAX($K$5:K50)+0.001)</f>
        <v/>
      </c>
    </row>
    <row r="52" spans="2:11" ht="25" customHeight="1">
      <c r="B52" s="50" t="str">
        <f t="shared" si="2"/>
        <v/>
      </c>
      <c r="C52" s="55"/>
      <c r="D52" s="97" t="s">
        <v>1467</v>
      </c>
      <c r="E52" s="55"/>
      <c r="F52" s="90"/>
      <c r="G52" s="171"/>
      <c r="H52" s="90" t="str">
        <f t="shared" si="3"/>
        <v/>
      </c>
      <c r="I52" s="143"/>
      <c r="K52" s="2" t="str">
        <f>IF(E52="","",MAX($K$5:K51)+0.001)</f>
        <v/>
      </c>
    </row>
    <row r="53" spans="2:11" ht="30">
      <c r="B53" s="50" t="str">
        <f t="shared" si="2"/>
        <v>B22.033</v>
      </c>
      <c r="C53" s="55"/>
      <c r="D53" s="89" t="s">
        <v>1468</v>
      </c>
      <c r="E53" s="55" t="s">
        <v>128</v>
      </c>
      <c r="F53" s="90">
        <v>100000</v>
      </c>
      <c r="G53" s="415"/>
      <c r="H53" s="90" t="str">
        <f t="shared" si="3"/>
        <v/>
      </c>
      <c r="I53" s="143"/>
      <c r="K53" s="2">
        <f>IF(E53="","",MAX($K$5:K52)+0.001)</f>
        <v>22.03300000000004</v>
      </c>
    </row>
    <row r="54" spans="2:11" ht="25" customHeight="1">
      <c r="B54" s="55"/>
      <c r="C54" s="55"/>
      <c r="D54" s="122"/>
      <c r="E54" s="55"/>
      <c r="F54" s="90"/>
      <c r="G54" s="171"/>
      <c r="H54" s="90" t="str">
        <f t="shared" si="3"/>
        <v/>
      </c>
      <c r="K54" s="2" t="str">
        <f>IF(E54="","",MAX($K$5:K53)+0.001)</f>
        <v/>
      </c>
    </row>
    <row r="55" spans="2:11" ht="25" customHeight="1">
      <c r="B55" s="55"/>
      <c r="C55" s="55"/>
      <c r="D55" s="122"/>
      <c r="E55" s="55"/>
      <c r="F55" s="90"/>
      <c r="G55" s="171"/>
      <c r="H55" s="90" t="str">
        <f t="shared" si="3"/>
        <v/>
      </c>
      <c r="K55" s="2" t="str">
        <f>IF(E55="","",MAX($K$5:K54)+0.001)</f>
        <v/>
      </c>
    </row>
    <row r="56" spans="2:11" ht="25" customHeight="1">
      <c r="B56" s="55"/>
      <c r="C56" s="55"/>
      <c r="D56" s="122"/>
      <c r="E56" s="55"/>
      <c r="F56" s="90"/>
      <c r="G56" s="171"/>
      <c r="H56" s="90" t="str">
        <f t="shared" si="3"/>
        <v/>
      </c>
      <c r="K56" s="2" t="str">
        <f>IF(E56="","",MAX($K$5:K55)+0.001)</f>
        <v/>
      </c>
    </row>
    <row r="57" spans="2:11" ht="25" customHeight="1">
      <c r="B57" s="55"/>
      <c r="C57" s="55"/>
      <c r="D57" s="122"/>
      <c r="E57" s="55"/>
      <c r="F57" s="90"/>
      <c r="G57" s="171"/>
      <c r="H57" s="90" t="str">
        <f t="shared" si="3"/>
        <v/>
      </c>
      <c r="K57" s="2" t="str">
        <f>IF(E57="","",MAX($K$5:K56)+0.001)</f>
        <v/>
      </c>
    </row>
    <row r="58" spans="2:11" ht="25" customHeight="1">
      <c r="B58" s="55"/>
      <c r="C58" s="55"/>
      <c r="D58" s="122"/>
      <c r="E58" s="55"/>
      <c r="F58" s="90"/>
      <c r="G58" s="171"/>
      <c r="H58" s="90" t="str">
        <f t="shared" si="3"/>
        <v/>
      </c>
      <c r="K58" s="2" t="str">
        <f>IF(E58="","",MAX($K$5:K57)+0.001)</f>
        <v/>
      </c>
    </row>
    <row r="59" spans="2:11" ht="25" customHeight="1">
      <c r="B59" s="55"/>
      <c r="C59" s="55"/>
      <c r="D59" s="122"/>
      <c r="E59" s="55"/>
      <c r="F59" s="90"/>
      <c r="G59" s="171"/>
      <c r="H59" s="90" t="str">
        <f t="shared" si="3"/>
        <v/>
      </c>
      <c r="K59" s="2" t="str">
        <f>IF(E59="","",MAX($K$5:K58)+0.001)</f>
        <v/>
      </c>
    </row>
    <row r="60" spans="2:11" ht="25" customHeight="1">
      <c r="B60" s="55"/>
      <c r="C60" s="55"/>
      <c r="D60" s="122"/>
      <c r="E60" s="55"/>
      <c r="F60" s="90"/>
      <c r="G60" s="171"/>
      <c r="H60" s="90" t="str">
        <f t="shared" si="3"/>
        <v/>
      </c>
      <c r="K60" s="2" t="str">
        <f>IF(E60="","",MAX($K$5:K59)+0.001)</f>
        <v/>
      </c>
    </row>
    <row r="61" spans="2:11" ht="25" customHeight="1">
      <c r="B61" s="55"/>
      <c r="C61" s="55"/>
      <c r="D61" s="122"/>
      <c r="E61" s="55"/>
      <c r="F61" s="90"/>
      <c r="G61" s="171"/>
      <c r="H61" s="90" t="str">
        <f t="shared" si="3"/>
        <v/>
      </c>
      <c r="K61" s="2" t="str">
        <f>IF(E61="","",MAX($K$5:K60)+0.001)</f>
        <v/>
      </c>
    </row>
    <row r="62" spans="2:11" ht="25" customHeight="1">
      <c r="B62" s="55"/>
      <c r="C62" s="55"/>
      <c r="D62" s="122"/>
      <c r="E62" s="55"/>
      <c r="F62" s="90"/>
      <c r="G62" s="171"/>
      <c r="H62" s="90" t="str">
        <f t="shared" si="3"/>
        <v/>
      </c>
      <c r="K62" s="2" t="str">
        <f>IF(E62="","",MAX($K$5:K61)+0.001)</f>
        <v/>
      </c>
    </row>
    <row r="63" spans="2:11" ht="25" customHeight="1">
      <c r="B63" s="55"/>
      <c r="C63" s="55"/>
      <c r="D63" s="122"/>
      <c r="E63" s="55"/>
      <c r="F63" s="90"/>
      <c r="G63" s="171"/>
      <c r="H63" s="90" t="str">
        <f t="shared" si="3"/>
        <v/>
      </c>
      <c r="K63" s="2" t="str">
        <f>IF(E63="","",MAX($K$5:K62)+0.001)</f>
        <v/>
      </c>
    </row>
    <row r="64" spans="2:11" ht="25" customHeight="1">
      <c r="B64" s="55"/>
      <c r="C64" s="55"/>
      <c r="D64" s="122"/>
      <c r="E64" s="55"/>
      <c r="F64" s="90"/>
      <c r="G64" s="171"/>
      <c r="H64" s="90" t="str">
        <f t="shared" si="3"/>
        <v/>
      </c>
      <c r="K64" s="2" t="str">
        <f>IF(E64="","",MAX($K$5:K63)+0.001)</f>
        <v/>
      </c>
    </row>
    <row r="65" spans="2:11" ht="25" customHeight="1">
      <c r="B65" s="55"/>
      <c r="C65" s="55"/>
      <c r="D65" s="122"/>
      <c r="E65" s="55"/>
      <c r="F65" s="90"/>
      <c r="G65" s="171"/>
      <c r="H65" s="90" t="str">
        <f t="shared" si="3"/>
        <v/>
      </c>
      <c r="K65" s="2" t="str">
        <f>IF(E65="","",MAX($K$5:K64)+0.001)</f>
        <v/>
      </c>
    </row>
    <row r="66" spans="2:11" ht="25" customHeight="1">
      <c r="B66" s="55"/>
      <c r="C66" s="55"/>
      <c r="D66" s="122"/>
      <c r="E66" s="55"/>
      <c r="F66" s="90"/>
      <c r="G66" s="171"/>
      <c r="H66" s="90" t="str">
        <f t="shared" si="3"/>
        <v/>
      </c>
      <c r="K66" s="2" t="str">
        <f>IF(E66="","",MAX($K$5:K65)+0.001)</f>
        <v/>
      </c>
    </row>
    <row r="67" spans="2:11" ht="25" customHeight="1">
      <c r="B67" s="55"/>
      <c r="C67" s="55"/>
      <c r="D67" s="122"/>
      <c r="E67" s="55"/>
      <c r="F67" s="90"/>
      <c r="G67" s="171"/>
      <c r="H67" s="90" t="str">
        <f t="shared" si="3"/>
        <v/>
      </c>
      <c r="K67" s="2" t="str">
        <f>IF(E67="","",MAX($K$5:K66)+0.001)</f>
        <v/>
      </c>
    </row>
    <row r="68" spans="2:11" ht="25" customHeight="1">
      <c r="B68" s="55"/>
      <c r="C68" s="55"/>
      <c r="D68" s="122"/>
      <c r="E68" s="55"/>
      <c r="F68" s="90"/>
      <c r="G68" s="171"/>
      <c r="H68" s="90" t="str">
        <f t="shared" si="3"/>
        <v/>
      </c>
      <c r="K68" s="2" t="str">
        <f>IF(E68="","",MAX($K$5:K67)+0.001)</f>
        <v/>
      </c>
    </row>
    <row r="69" spans="2:11" ht="25" customHeight="1">
      <c r="B69" s="55"/>
      <c r="C69" s="55"/>
      <c r="D69" s="122"/>
      <c r="E69" s="55"/>
      <c r="F69" s="90"/>
      <c r="G69" s="171"/>
      <c r="H69" s="90" t="str">
        <f t="shared" si="3"/>
        <v/>
      </c>
      <c r="K69" s="2" t="str">
        <f>IF(E69="","",MAX($K$5:K68)+0.001)</f>
        <v/>
      </c>
    </row>
    <row r="70" spans="2:11" ht="25" customHeight="1">
      <c r="B70" s="55"/>
      <c r="C70" s="55"/>
      <c r="D70" s="122"/>
      <c r="E70" s="55"/>
      <c r="F70" s="90"/>
      <c r="G70" s="171"/>
      <c r="H70" s="90" t="str">
        <f t="shared" si="3"/>
        <v/>
      </c>
      <c r="K70" s="2" t="str">
        <f>IF(E70="","",MAX($K$5:K69)+0.001)</f>
        <v/>
      </c>
    </row>
    <row r="71" spans="2:11" ht="25" customHeight="1">
      <c r="B71" s="55"/>
      <c r="C71" s="55"/>
      <c r="D71" s="122"/>
      <c r="E71" s="55"/>
      <c r="F71" s="90"/>
      <c r="G71" s="171"/>
      <c r="H71" s="90" t="str">
        <f t="shared" si="3"/>
        <v/>
      </c>
      <c r="K71" s="2" t="str">
        <f>IF(E71="","",MAX($K$5:K70)+0.001)</f>
        <v/>
      </c>
    </row>
    <row r="72" spans="2:11" ht="25" customHeight="1">
      <c r="B72" s="55"/>
      <c r="C72" s="55"/>
      <c r="D72" s="122"/>
      <c r="E72" s="55"/>
      <c r="F72" s="90"/>
      <c r="G72" s="171"/>
      <c r="H72" s="90" t="str">
        <f t="shared" si="3"/>
        <v/>
      </c>
      <c r="K72" s="2" t="str">
        <f>IF(E72="","",MAX($K$5:K71)+0.001)</f>
        <v/>
      </c>
    </row>
    <row r="73" spans="2:11" ht="25" customHeight="1">
      <c r="B73" s="55"/>
      <c r="C73" s="55"/>
      <c r="D73" s="122"/>
      <c r="E73" s="55"/>
      <c r="F73" s="90"/>
      <c r="G73" s="171"/>
      <c r="H73" s="90" t="str">
        <f t="shared" si="3"/>
        <v/>
      </c>
      <c r="K73" s="2" t="str">
        <f>IF(E73="","",MAX($K$5:K72)+0.001)</f>
        <v/>
      </c>
    </row>
    <row r="74" spans="2:11" ht="25" customHeight="1">
      <c r="B74" s="55"/>
      <c r="C74" s="55"/>
      <c r="D74" s="122"/>
      <c r="E74" s="55"/>
      <c r="F74" s="90"/>
      <c r="G74" s="171"/>
      <c r="H74" s="90" t="str">
        <f t="shared" si="3"/>
        <v/>
      </c>
      <c r="K74" s="2" t="str">
        <f>IF(E74="","",MAX($K$5:K73)+0.001)</f>
        <v/>
      </c>
    </row>
    <row r="75" spans="2:11" ht="25" customHeight="1">
      <c r="B75" s="55"/>
      <c r="C75" s="55"/>
      <c r="D75" s="122"/>
      <c r="E75" s="55"/>
      <c r="F75" s="90"/>
      <c r="G75" s="171"/>
      <c r="H75" s="90" t="str">
        <f t="shared" si="3"/>
        <v/>
      </c>
      <c r="K75" s="2" t="str">
        <f>IF(E75="","",MAX($K$5:K74)+0.001)</f>
        <v/>
      </c>
    </row>
    <row r="76" spans="2:11" ht="25" customHeight="1">
      <c r="B76" s="55"/>
      <c r="C76" s="55"/>
      <c r="D76" s="122"/>
      <c r="E76" s="55"/>
      <c r="F76" s="90"/>
      <c r="G76" s="171"/>
      <c r="H76" s="90" t="str">
        <f t="shared" si="3"/>
        <v/>
      </c>
      <c r="K76" s="2" t="str">
        <f>IF(E76="","",MAX($K$5:K75)+0.001)</f>
        <v/>
      </c>
    </row>
    <row r="77" spans="2:11" ht="25" customHeight="1">
      <c r="B77" s="55"/>
      <c r="C77" s="55"/>
      <c r="D77" s="122"/>
      <c r="E77" s="55"/>
      <c r="F77" s="90"/>
      <c r="G77" s="171"/>
      <c r="H77" s="90" t="str">
        <f t="shared" si="3"/>
        <v/>
      </c>
      <c r="K77" s="2" t="str">
        <f>IF(E77="","",MAX($K$5:K76)+0.001)</f>
        <v/>
      </c>
    </row>
    <row r="78" spans="2:11" ht="25" customHeight="1">
      <c r="B78" s="55"/>
      <c r="C78" s="55"/>
      <c r="D78" s="122"/>
      <c r="E78" s="55"/>
      <c r="F78" s="90"/>
      <c r="G78" s="171"/>
      <c r="H78" s="90" t="str">
        <f t="shared" si="3"/>
        <v/>
      </c>
      <c r="K78" s="2" t="str">
        <f>IF(E78="","",MAX($K$5:K77)+0.001)</f>
        <v/>
      </c>
    </row>
    <row r="79" spans="2:11" ht="25" customHeight="1">
      <c r="B79" s="55"/>
      <c r="C79" s="55"/>
      <c r="D79" s="122"/>
      <c r="E79" s="55"/>
      <c r="F79" s="90"/>
      <c r="G79" s="171"/>
      <c r="H79" s="90" t="str">
        <f t="shared" si="3"/>
        <v/>
      </c>
      <c r="K79" s="2" t="str">
        <f>IF(E79="","",MAX($K$5:K78)+0.001)</f>
        <v/>
      </c>
    </row>
    <row r="80" spans="2:11" ht="25" customHeight="1">
      <c r="B80" s="55"/>
      <c r="C80" s="55"/>
      <c r="D80" s="122"/>
      <c r="E80" s="55"/>
      <c r="F80" s="90"/>
      <c r="G80" s="171"/>
      <c r="H80" s="90" t="str">
        <f t="shared" si="3"/>
        <v/>
      </c>
      <c r="K80" s="2" t="str">
        <f>IF(E80="","",MAX($K$5:K79)+0.001)</f>
        <v/>
      </c>
    </row>
    <row r="81" spans="2:11" ht="25" customHeight="1">
      <c r="B81" s="55"/>
      <c r="C81" s="55"/>
      <c r="D81" s="122"/>
      <c r="E81" s="55"/>
      <c r="F81" s="90"/>
      <c r="G81" s="171"/>
      <c r="H81" s="90" t="str">
        <f t="shared" si="3"/>
        <v/>
      </c>
      <c r="K81" s="2" t="str">
        <f>IF(E81="","",MAX($K$5:K80)+0.001)</f>
        <v/>
      </c>
    </row>
    <row r="82" spans="2:11" ht="25" customHeight="1">
      <c r="B82" s="55"/>
      <c r="C82" s="55"/>
      <c r="D82" s="122"/>
      <c r="E82" s="55"/>
      <c r="F82" s="90"/>
      <c r="G82" s="171"/>
      <c r="H82" s="90" t="str">
        <f t="shared" si="3"/>
        <v/>
      </c>
      <c r="K82" s="2" t="str">
        <f>IF(E82="","",MAX($K$5:K81)+0.001)</f>
        <v/>
      </c>
    </row>
    <row r="83" spans="2:11" ht="25" customHeight="1">
      <c r="B83" s="55"/>
      <c r="C83" s="55"/>
      <c r="D83" s="122"/>
      <c r="E83" s="55"/>
      <c r="F83" s="90"/>
      <c r="G83" s="171"/>
      <c r="H83" s="90" t="str">
        <f t="shared" si="3"/>
        <v/>
      </c>
      <c r="K83" s="2" t="str">
        <f>IF(E83="","",MAX($K$5:K82)+0.001)</f>
        <v/>
      </c>
    </row>
    <row r="84" spans="2:11" ht="25" customHeight="1">
      <c r="B84" s="55"/>
      <c r="C84" s="55"/>
      <c r="D84" s="122"/>
      <c r="E84" s="55"/>
      <c r="F84" s="90"/>
      <c r="G84" s="171"/>
      <c r="H84" s="90" t="str">
        <f t="shared" si="3"/>
        <v/>
      </c>
      <c r="K84" s="2" t="str">
        <f>IF(E84="","",MAX($K$5:K83)+0.001)</f>
        <v/>
      </c>
    </row>
    <row r="85" spans="2:11" ht="25" customHeight="1">
      <c r="B85" s="55"/>
      <c r="C85" s="55"/>
      <c r="D85" s="122"/>
      <c r="E85" s="55"/>
      <c r="F85" s="90"/>
      <c r="G85" s="171"/>
      <c r="H85" s="90" t="str">
        <f t="shared" si="3"/>
        <v/>
      </c>
      <c r="K85" s="2" t="str">
        <f>IF(E85="","",MAX($K$5:K84)+0.001)</f>
        <v/>
      </c>
    </row>
    <row r="86" spans="2:11" ht="25" customHeight="1">
      <c r="B86" s="55"/>
      <c r="C86" s="55"/>
      <c r="D86" s="66"/>
      <c r="E86" s="55"/>
      <c r="F86" s="90"/>
      <c r="G86" s="90"/>
      <c r="H86" s="90" t="str">
        <f t="shared" si="3"/>
        <v/>
      </c>
      <c r="K86" s="2" t="str">
        <f>IF(E86="","",MAX($K$5:K85)+0.001)</f>
        <v/>
      </c>
    </row>
    <row r="87" spans="2:11" ht="25" customHeight="1">
      <c r="B87" s="368" t="s">
        <v>337</v>
      </c>
      <c r="C87" s="369"/>
      <c r="D87" s="368"/>
      <c r="E87" s="368"/>
      <c r="F87" s="368"/>
      <c r="G87" s="368"/>
      <c r="H87" s="95">
        <f>SUM(H45:H86)</f>
        <v>0</v>
      </c>
      <c r="I87" s="115"/>
      <c r="K87" s="2" t="str">
        <f>IF(E87="","",MAX($K$5:K86)+0.001)</f>
        <v/>
      </c>
    </row>
    <row r="88" spans="2:11" ht="25" customHeight="1">
      <c r="B88" s="68"/>
      <c r="C88" s="68"/>
      <c r="D88" s="69"/>
      <c r="E88" s="68"/>
      <c r="F88" s="70"/>
      <c r="G88" s="70"/>
      <c r="H88" s="70"/>
    </row>
    <row r="90" spans="2:11" ht="25" customHeight="1">
      <c r="K90" s="75"/>
    </row>
    <row r="93" spans="2:11" ht="25" customHeight="1">
      <c r="K93" s="75"/>
    </row>
    <row r="96" spans="2:11" ht="25" customHeight="1">
      <c r="K96" s="75"/>
    </row>
    <row r="98" spans="11:11" ht="25" customHeight="1">
      <c r="K98" s="75"/>
    </row>
    <row r="101" spans="11:11" ht="25" customHeight="1">
      <c r="K101" s="75"/>
    </row>
    <row r="104" spans="11:11" ht="25" customHeight="1">
      <c r="K104" s="75"/>
    </row>
    <row r="107" spans="11:11" ht="25" customHeight="1">
      <c r="K107" s="75"/>
    </row>
    <row r="110" spans="11:11" ht="25" customHeight="1">
      <c r="K110" s="75"/>
    </row>
    <row r="113" spans="11:11" ht="25" customHeight="1">
      <c r="K113" s="75"/>
    </row>
    <row r="116" spans="11:11" ht="25" customHeight="1">
      <c r="K116" s="75"/>
    </row>
    <row r="119" spans="11:11" ht="25" customHeight="1">
      <c r="K119" s="75"/>
    </row>
    <row r="122" spans="11:11" ht="25" customHeight="1">
      <c r="K122" s="75"/>
    </row>
    <row r="125" spans="11:11" ht="25" customHeight="1">
      <c r="K125" s="75"/>
    </row>
    <row r="128" spans="11:11" ht="25" customHeight="1">
      <c r="K128" s="75"/>
    </row>
    <row r="131" spans="11:11" ht="25" customHeight="1">
      <c r="K131" s="75"/>
    </row>
    <row r="134" spans="11:11" ht="25" customHeight="1">
      <c r="K134" s="75"/>
    </row>
  </sheetData>
  <mergeCells count="4">
    <mergeCell ref="B1:H1"/>
    <mergeCell ref="B43:G43"/>
    <mergeCell ref="B45:G45"/>
    <mergeCell ref="B87:G87"/>
  </mergeCells>
  <conditionalFormatting sqref="G1:H1048576">
    <cfRule type="containsText" dxfId="20" priority="1" operator="containsText" text="RATE">
      <formula>NOT(ISERROR(SEARCH("RATE",G1)))</formula>
    </cfRule>
    <cfRule type="containsText" dxfId="19" priority="2" stopIfTrue="1" operator="containsText" text="AMOUNT">
      <formula>NOT(ISERROR(SEARCH("AMOUNT",G1)))</formula>
    </cfRule>
    <cfRule type="containsText" dxfId="18"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43" max="8"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D0E5A4-453E-415E-BF5F-8458845B8461}">
  <sheetPr>
    <tabColor theme="5"/>
  </sheetPr>
  <dimension ref="B1:U713"/>
  <sheetViews>
    <sheetView view="pageBreakPreview" topLeftCell="B431" zoomScale="50" zoomScaleNormal="100" zoomScaleSheetLayoutView="50" workbookViewId="0">
      <selection activeCell="R607" sqref="R607"/>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16.33203125" style="48" hidden="1" customWidth="1"/>
    <col min="12" max="12" width="8.83203125" style="48" customWidth="1"/>
    <col min="13" max="16384" width="8.83203125" style="48"/>
  </cols>
  <sheetData>
    <row r="1" spans="2:11" s="44" customFormat="1" ht="25" customHeight="1">
      <c r="B1" s="379" t="s">
        <v>1967</v>
      </c>
      <c r="C1" s="380"/>
      <c r="D1" s="380"/>
      <c r="E1" s="380"/>
      <c r="F1" s="380"/>
      <c r="G1" s="380"/>
      <c r="H1" s="381"/>
      <c r="I1" s="76"/>
    </row>
    <row r="2" spans="2:11" ht="25" customHeight="1">
      <c r="B2" s="45" t="s">
        <v>226</v>
      </c>
      <c r="C2" s="45" t="s">
        <v>2</v>
      </c>
      <c r="D2" s="45" t="s">
        <v>3</v>
      </c>
      <c r="E2" s="46" t="s">
        <v>4</v>
      </c>
      <c r="F2" s="47" t="s">
        <v>5</v>
      </c>
      <c r="G2" s="47" t="s">
        <v>6</v>
      </c>
      <c r="H2" s="47" t="s">
        <v>7</v>
      </c>
      <c r="I2" s="49"/>
      <c r="K2" s="49"/>
    </row>
    <row r="3" spans="2:11" ht="30">
      <c r="B3" s="55" t="s">
        <v>1160</v>
      </c>
      <c r="C3" s="81" t="s">
        <v>1300</v>
      </c>
      <c r="D3" s="113" t="s">
        <v>1301</v>
      </c>
      <c r="E3" s="55"/>
      <c r="F3" s="90"/>
      <c r="G3" s="90"/>
      <c r="H3" s="90" t="str">
        <f t="shared" ref="H3:H36" si="0">IF($F3="-","Rate Only",IF($G3="","",ROUNDUP($F3*$G3,2)))</f>
        <v/>
      </c>
    </row>
    <row r="4" spans="2:11" ht="25" customHeight="1">
      <c r="B4" s="55"/>
      <c r="C4" s="55"/>
      <c r="D4" s="113" t="s">
        <v>1302</v>
      </c>
      <c r="E4" s="55"/>
      <c r="F4" s="90"/>
      <c r="G4" s="90"/>
      <c r="H4" s="90" t="str">
        <f t="shared" si="0"/>
        <v/>
      </c>
      <c r="K4" s="2" t="str">
        <f>IF(E4="","",MAX($K3:K$5)+21.001)</f>
        <v/>
      </c>
    </row>
    <row r="5" spans="2:11" ht="25" customHeight="1">
      <c r="B5" s="55"/>
      <c r="C5" s="55"/>
      <c r="D5" s="113"/>
      <c r="E5" s="55"/>
      <c r="F5" s="90"/>
      <c r="G5" s="90"/>
      <c r="H5" s="90" t="str">
        <f t="shared" si="0"/>
        <v/>
      </c>
      <c r="K5" s="2"/>
    </row>
    <row r="6" spans="2:11" ht="25" customHeight="1">
      <c r="B6" s="50" t="str">
        <f t="shared" ref="B6:B61" si="1">IF(K6="","","B"&amp;TEXT(ROUND(K6,3),"0.000"))</f>
        <v>B23.001</v>
      </c>
      <c r="C6" s="55" t="s">
        <v>386</v>
      </c>
      <c r="D6" s="87" t="s">
        <v>1305</v>
      </c>
      <c r="E6" s="55" t="s">
        <v>1142</v>
      </c>
      <c r="F6" s="90">
        <v>3</v>
      </c>
      <c r="G6" s="171"/>
      <c r="H6" s="90" t="str">
        <f t="shared" si="0"/>
        <v/>
      </c>
      <c r="I6" s="112"/>
      <c r="K6" s="2">
        <f>IF(E6="","",MAX($K$5:K5)+23.001)</f>
        <v>23.001000000000001</v>
      </c>
    </row>
    <row r="7" spans="2:11" ht="25" customHeight="1">
      <c r="B7" s="50" t="str">
        <f t="shared" si="1"/>
        <v/>
      </c>
      <c r="C7" s="101"/>
      <c r="D7" s="113"/>
      <c r="E7" s="55"/>
      <c r="F7" s="90"/>
      <c r="G7" s="90"/>
      <c r="H7" s="90" t="str">
        <f t="shared" si="0"/>
        <v/>
      </c>
      <c r="I7" s="112"/>
      <c r="K7" s="2" t="str">
        <f>IF(E7="","",MAX($K$5:K6)+0.001)</f>
        <v/>
      </c>
    </row>
    <row r="8" spans="2:11" ht="30">
      <c r="B8" s="50" t="str">
        <f t="shared" si="1"/>
        <v/>
      </c>
      <c r="C8" s="98" t="s">
        <v>1235</v>
      </c>
      <c r="D8" s="113" t="s">
        <v>1236</v>
      </c>
      <c r="E8" s="55"/>
      <c r="F8" s="90"/>
      <c r="G8" s="90"/>
      <c r="H8" s="90" t="str">
        <f t="shared" si="0"/>
        <v/>
      </c>
      <c r="K8" s="2" t="str">
        <f>IF(E8="","",MAX($K$5:K7)+0.001)</f>
        <v/>
      </c>
    </row>
    <row r="9" spans="2:11" s="72" customFormat="1" ht="25" customHeight="1">
      <c r="B9" s="50" t="str">
        <f t="shared" si="1"/>
        <v/>
      </c>
      <c r="C9" s="55" t="s">
        <v>312</v>
      </c>
      <c r="D9" s="113" t="s">
        <v>1470</v>
      </c>
      <c r="E9" s="55"/>
      <c r="F9" s="90"/>
      <c r="G9" s="90"/>
      <c r="H9" s="90" t="str">
        <f t="shared" si="0"/>
        <v/>
      </c>
      <c r="I9" s="48"/>
      <c r="K9" s="2" t="str">
        <f>IF(E9="","",MAX($K$5:K8)+0.001)</f>
        <v/>
      </c>
    </row>
    <row r="10" spans="2:11" s="72" customFormat="1" ht="45">
      <c r="B10" s="50" t="str">
        <f t="shared" si="1"/>
        <v/>
      </c>
      <c r="C10" s="55" t="s">
        <v>1252</v>
      </c>
      <c r="D10" s="87" t="s">
        <v>1308</v>
      </c>
      <c r="E10" s="55"/>
      <c r="F10" s="90"/>
      <c r="G10" s="90"/>
      <c r="H10" s="90" t="str">
        <f t="shared" si="0"/>
        <v/>
      </c>
      <c r="I10" s="48"/>
      <c r="K10" s="2" t="str">
        <f>IF(E10="","",MAX($K$5:K9)+0.001)</f>
        <v/>
      </c>
    </row>
    <row r="11" spans="2:11" s="72" customFormat="1" ht="25" customHeight="1">
      <c r="B11" s="50" t="str">
        <f t="shared" si="1"/>
        <v/>
      </c>
      <c r="C11" s="55"/>
      <c r="D11" s="87" t="s">
        <v>1471</v>
      </c>
      <c r="E11" s="55"/>
      <c r="F11" s="90"/>
      <c r="G11" s="90"/>
      <c r="H11" s="90" t="str">
        <f t="shared" si="0"/>
        <v/>
      </c>
      <c r="I11" s="48"/>
      <c r="K11" s="2" t="str">
        <f>IF(E11="","",MAX($K$5:K10)+0.001)</f>
        <v/>
      </c>
    </row>
    <row r="12" spans="2:11" s="72" customFormat="1" ht="25" customHeight="1">
      <c r="B12" s="50" t="str">
        <f t="shared" si="1"/>
        <v>B23.002</v>
      </c>
      <c r="C12" s="55"/>
      <c r="D12" s="54" t="s">
        <v>1472</v>
      </c>
      <c r="E12" s="55" t="s">
        <v>164</v>
      </c>
      <c r="F12" s="90">
        <v>400</v>
      </c>
      <c r="G12" s="171"/>
      <c r="H12" s="90" t="str">
        <f t="shared" si="0"/>
        <v/>
      </c>
      <c r="I12" s="112"/>
      <c r="K12" s="2">
        <f>IF(E12="","",MAX($K$5:K11)+0.001)</f>
        <v>23.002000000000002</v>
      </c>
    </row>
    <row r="13" spans="2:11" s="72" customFormat="1" ht="25" customHeight="1">
      <c r="B13" s="50" t="str">
        <f t="shared" si="1"/>
        <v>B23.003</v>
      </c>
      <c r="C13" s="55"/>
      <c r="D13" s="66" t="s">
        <v>1473</v>
      </c>
      <c r="E13" s="55" t="s">
        <v>164</v>
      </c>
      <c r="F13" s="90">
        <v>175</v>
      </c>
      <c r="G13" s="171"/>
      <c r="H13" s="90" t="str">
        <f t="shared" si="0"/>
        <v/>
      </c>
      <c r="I13" s="112"/>
      <c r="K13" s="2">
        <f>IF(E13="","",MAX($K$5:K12)+0.001)</f>
        <v>23.003000000000004</v>
      </c>
    </row>
    <row r="14" spans="2:11" s="72" customFormat="1" ht="25" customHeight="1">
      <c r="B14" s="50" t="str">
        <f t="shared" si="1"/>
        <v/>
      </c>
      <c r="C14" s="55"/>
      <c r="D14" s="54"/>
      <c r="E14" s="55"/>
      <c r="F14" s="90"/>
      <c r="G14" s="90"/>
      <c r="H14" s="90" t="str">
        <f t="shared" si="0"/>
        <v/>
      </c>
      <c r="I14" s="112"/>
      <c r="K14" s="2" t="str">
        <f>IF(E14="","",MAX($K$5:K13)+0.001)</f>
        <v/>
      </c>
    </row>
    <row r="15" spans="2:11" s="72" customFormat="1" ht="25" customHeight="1">
      <c r="B15" s="50" t="str">
        <f t="shared" si="1"/>
        <v/>
      </c>
      <c r="C15" s="55"/>
      <c r="D15" s="87" t="s">
        <v>1474</v>
      </c>
      <c r="E15" s="55"/>
      <c r="F15" s="90"/>
      <c r="G15" s="90"/>
      <c r="H15" s="90" t="str">
        <f t="shared" si="0"/>
        <v/>
      </c>
      <c r="I15" s="130"/>
      <c r="K15" s="2" t="str">
        <f>IF(E15="","",MAX($K$5:K14)+0.001)</f>
        <v/>
      </c>
    </row>
    <row r="16" spans="2:11" s="72" customFormat="1" ht="25" customHeight="1">
      <c r="B16" s="50" t="str">
        <f t="shared" si="1"/>
        <v>B23.004</v>
      </c>
      <c r="C16" s="55"/>
      <c r="D16" s="54" t="s">
        <v>1472</v>
      </c>
      <c r="E16" s="55" t="s">
        <v>164</v>
      </c>
      <c r="F16" s="90">
        <v>11</v>
      </c>
      <c r="G16" s="171"/>
      <c r="H16" s="90" t="str">
        <f t="shared" si="0"/>
        <v/>
      </c>
      <c r="I16" s="112"/>
      <c r="K16" s="2">
        <f>IF(E16="","",MAX($K$5:K15)+0.001)</f>
        <v>23.004000000000005</v>
      </c>
    </row>
    <row r="17" spans="2:11" s="72" customFormat="1" ht="25" customHeight="1">
      <c r="B17" s="50" t="str">
        <f t="shared" si="1"/>
        <v/>
      </c>
      <c r="C17" s="55"/>
      <c r="D17" s="54"/>
      <c r="E17" s="55"/>
      <c r="F17" s="90"/>
      <c r="G17" s="90"/>
      <c r="H17" s="90" t="str">
        <f t="shared" si="0"/>
        <v/>
      </c>
      <c r="I17" s="112"/>
      <c r="K17" s="2" t="str">
        <f>IF(E17="","",MAX($K$5:K16)+0.001)</f>
        <v/>
      </c>
    </row>
    <row r="18" spans="2:11" s="72" customFormat="1" ht="25" customHeight="1">
      <c r="B18" s="50" t="str">
        <f t="shared" si="1"/>
        <v/>
      </c>
      <c r="C18" s="98" t="s">
        <v>1311</v>
      </c>
      <c r="D18" s="87" t="s">
        <v>1312</v>
      </c>
      <c r="E18" s="55"/>
      <c r="F18" s="90"/>
      <c r="G18" s="90"/>
      <c r="H18" s="90" t="str">
        <f t="shared" si="0"/>
        <v/>
      </c>
      <c r="I18" s="48"/>
      <c r="K18" s="2" t="str">
        <f>IF(E18="","",MAX($K$5:K17)+0.001)</f>
        <v/>
      </c>
    </row>
    <row r="19" spans="2:11" s="72" customFormat="1" ht="25" customHeight="1">
      <c r="B19" s="50" t="str">
        <f t="shared" si="1"/>
        <v>B23.005</v>
      </c>
      <c r="C19" s="55"/>
      <c r="D19" s="54" t="s">
        <v>1243</v>
      </c>
      <c r="E19" s="55" t="s">
        <v>164</v>
      </c>
      <c r="F19" s="90">
        <v>117</v>
      </c>
      <c r="G19" s="171"/>
      <c r="H19" s="90" t="str">
        <f t="shared" si="0"/>
        <v/>
      </c>
      <c r="I19" s="112"/>
      <c r="K19" s="2">
        <f>IF(E19="","",MAX($K$5:K18)+0.001)</f>
        <v>23.005000000000006</v>
      </c>
    </row>
    <row r="20" spans="2:11" s="72" customFormat="1" ht="25" customHeight="1">
      <c r="B20" s="50" t="str">
        <f t="shared" si="1"/>
        <v>B23.006</v>
      </c>
      <c r="C20" s="55"/>
      <c r="D20" s="54" t="s">
        <v>1244</v>
      </c>
      <c r="E20" s="55" t="s">
        <v>164</v>
      </c>
      <c r="F20" s="90">
        <v>66</v>
      </c>
      <c r="G20" s="171"/>
      <c r="H20" s="90" t="str">
        <f t="shared" si="0"/>
        <v/>
      </c>
      <c r="I20" s="112"/>
      <c r="K20" s="2">
        <f>IF(E20="","",MAX($K$5:K19)+0.001)</f>
        <v>23.006000000000007</v>
      </c>
    </row>
    <row r="21" spans="2:11" s="72" customFormat="1" ht="25" customHeight="1">
      <c r="B21" s="50" t="str">
        <f t="shared" si="1"/>
        <v/>
      </c>
      <c r="C21" s="55"/>
      <c r="D21" s="54"/>
      <c r="E21" s="55"/>
      <c r="F21" s="90"/>
      <c r="G21" s="90"/>
      <c r="H21" s="90" t="str">
        <f t="shared" si="0"/>
        <v/>
      </c>
      <c r="I21" s="48"/>
      <c r="K21" s="2" t="str">
        <f>IF(E21="","",MAX($K$5:K20)+0.001)</f>
        <v/>
      </c>
    </row>
    <row r="22" spans="2:11" s="72" customFormat="1" ht="25" customHeight="1">
      <c r="B22" s="50" t="str">
        <f t="shared" si="1"/>
        <v>B23.007</v>
      </c>
      <c r="C22" s="98" t="s">
        <v>1313</v>
      </c>
      <c r="D22" s="87" t="s">
        <v>1314</v>
      </c>
      <c r="E22" s="55" t="s">
        <v>164</v>
      </c>
      <c r="F22" s="90">
        <v>110</v>
      </c>
      <c r="G22" s="171"/>
      <c r="H22" s="90" t="str">
        <f t="shared" si="0"/>
        <v/>
      </c>
      <c r="I22" s="112"/>
      <c r="K22" s="2">
        <f>IF(E22="","",MAX($K$5:K21)+0.001)</f>
        <v>23.007000000000009</v>
      </c>
    </row>
    <row r="23" spans="2:11" s="72" customFormat="1" ht="25" customHeight="1">
      <c r="B23" s="50" t="str">
        <f t="shared" si="1"/>
        <v/>
      </c>
      <c r="C23" s="55"/>
      <c r="D23" s="54"/>
      <c r="E23" s="55"/>
      <c r="F23" s="90"/>
      <c r="G23" s="90"/>
      <c r="H23" s="90" t="str">
        <f t="shared" si="0"/>
        <v/>
      </c>
      <c r="I23" s="48"/>
      <c r="K23" s="2" t="str">
        <f>IF(E23="","",MAX($K$5:K22)+0.001)</f>
        <v/>
      </c>
    </row>
    <row r="24" spans="2:11" s="72" customFormat="1" ht="25" customHeight="1">
      <c r="B24" s="50" t="str">
        <f t="shared" si="1"/>
        <v>B23.008</v>
      </c>
      <c r="C24" s="98" t="s">
        <v>1315</v>
      </c>
      <c r="D24" s="87" t="s">
        <v>1316</v>
      </c>
      <c r="E24" s="55" t="s">
        <v>164</v>
      </c>
      <c r="F24" s="90">
        <v>520</v>
      </c>
      <c r="G24" s="171"/>
      <c r="H24" s="90" t="str">
        <f t="shared" si="0"/>
        <v/>
      </c>
      <c r="I24" s="112"/>
      <c r="K24" s="2">
        <f>IF(E24="","",MAX($K$5:K23)+0.001)</f>
        <v>23.00800000000001</v>
      </c>
    </row>
    <row r="25" spans="2:11" ht="25" customHeight="1">
      <c r="B25" s="50" t="str">
        <f t="shared" si="1"/>
        <v/>
      </c>
      <c r="C25" s="98"/>
      <c r="D25" s="98"/>
      <c r="E25" s="101"/>
      <c r="F25" s="107"/>
      <c r="G25" s="107"/>
      <c r="H25" s="107" t="str">
        <f t="shared" si="0"/>
        <v/>
      </c>
      <c r="I25" s="49"/>
      <c r="K25" s="2" t="str">
        <f>IF(E25="","",MAX($K$5:K24)+0.001)</f>
        <v/>
      </c>
    </row>
    <row r="26" spans="2:11" s="72" customFormat="1" ht="25" customHeight="1">
      <c r="B26" s="50" t="str">
        <f t="shared" si="1"/>
        <v/>
      </c>
      <c r="C26" s="101" t="s">
        <v>1231</v>
      </c>
      <c r="D26" s="113" t="s">
        <v>1232</v>
      </c>
      <c r="E26" s="55"/>
      <c r="F26" s="90"/>
      <c r="G26" s="90"/>
      <c r="H26" s="90" t="str">
        <f t="shared" si="0"/>
        <v/>
      </c>
      <c r="I26" s="48"/>
      <c r="K26" s="2" t="str">
        <f>IF(E26="","",MAX($K$5:K25)+0.001)</f>
        <v/>
      </c>
    </row>
    <row r="27" spans="2:11" s="72" customFormat="1" ht="30">
      <c r="B27" s="50" t="str">
        <f t="shared" si="1"/>
        <v>B23.009</v>
      </c>
      <c r="C27" s="98" t="s">
        <v>1317</v>
      </c>
      <c r="D27" s="87" t="s">
        <v>2003</v>
      </c>
      <c r="E27" s="55" t="s">
        <v>164</v>
      </c>
      <c r="F27" s="128" t="s">
        <v>239</v>
      </c>
      <c r="G27" s="171"/>
      <c r="H27" s="90" t="str">
        <f t="shared" si="0"/>
        <v>Rate Only</v>
      </c>
      <c r="I27" s="112"/>
      <c r="K27" s="2">
        <f>IF(E27="","",MAX($K$5:K26)+0.001)</f>
        <v>23.009000000000011</v>
      </c>
    </row>
    <row r="28" spans="2:11" s="72" customFormat="1" ht="25" customHeight="1">
      <c r="B28" s="50" t="str">
        <f t="shared" si="1"/>
        <v/>
      </c>
      <c r="C28" s="55"/>
      <c r="D28" s="87"/>
      <c r="E28" s="55"/>
      <c r="F28" s="90"/>
      <c r="G28" s="90"/>
      <c r="H28" s="90" t="str">
        <f t="shared" si="0"/>
        <v/>
      </c>
      <c r="I28" s="48"/>
      <c r="K28" s="2" t="str">
        <f>IF(E28="","",MAX($K$5:K27)+0.001)</f>
        <v/>
      </c>
    </row>
    <row r="29" spans="2:11" s="72" customFormat="1" ht="30">
      <c r="B29" s="50" t="str">
        <f t="shared" si="1"/>
        <v>B23.010</v>
      </c>
      <c r="C29" s="98" t="s">
        <v>1318</v>
      </c>
      <c r="D29" s="87" t="s">
        <v>1319</v>
      </c>
      <c r="E29" s="55" t="s">
        <v>164</v>
      </c>
      <c r="F29" s="90">
        <v>40</v>
      </c>
      <c r="G29" s="171"/>
      <c r="H29" s="90" t="str">
        <f t="shared" si="0"/>
        <v/>
      </c>
      <c r="I29" s="112"/>
      <c r="K29" s="2">
        <f>IF(E29="","",MAX($K$5:K28)+0.001)</f>
        <v>23.010000000000012</v>
      </c>
    </row>
    <row r="30" spans="2:11" s="72" customFormat="1" ht="25" customHeight="1">
      <c r="B30" s="50" t="str">
        <f t="shared" si="1"/>
        <v/>
      </c>
      <c r="C30" s="55"/>
      <c r="D30" s="54"/>
      <c r="E30" s="55"/>
      <c r="F30" s="90"/>
      <c r="G30" s="90"/>
      <c r="H30" s="90" t="str">
        <f t="shared" si="0"/>
        <v/>
      </c>
      <c r="I30" s="48"/>
      <c r="K30" s="2" t="str">
        <f>IF(E30="","",MAX($K$5:K29)+0.001)</f>
        <v/>
      </c>
    </row>
    <row r="31" spans="2:11" s="72" customFormat="1" ht="30">
      <c r="B31" s="50" t="str">
        <f t="shared" si="1"/>
        <v>B23.011</v>
      </c>
      <c r="C31" s="55" t="s">
        <v>1274</v>
      </c>
      <c r="D31" s="87" t="s">
        <v>1320</v>
      </c>
      <c r="E31" s="55" t="s">
        <v>187</v>
      </c>
      <c r="F31" s="90">
        <v>485</v>
      </c>
      <c r="G31" s="171"/>
      <c r="H31" s="90" t="str">
        <f t="shared" si="0"/>
        <v/>
      </c>
      <c r="I31" s="112"/>
      <c r="K31" s="2">
        <f>IF(E31="","",MAX($K$5:K30)+0.001)</f>
        <v>23.011000000000013</v>
      </c>
    </row>
    <row r="32" spans="2:11" s="72" customFormat="1" ht="25" customHeight="1">
      <c r="B32" s="50" t="str">
        <f t="shared" si="1"/>
        <v/>
      </c>
      <c r="C32" s="55"/>
      <c r="D32" s="87"/>
      <c r="E32" s="55"/>
      <c r="F32" s="90"/>
      <c r="G32" s="90"/>
      <c r="H32" s="90" t="str">
        <f t="shared" si="0"/>
        <v/>
      </c>
      <c r="I32" s="112"/>
      <c r="K32" s="2"/>
    </row>
    <row r="33" spans="2:11" s="72" customFormat="1" ht="25" customHeight="1">
      <c r="B33" s="50" t="str">
        <f t="shared" si="1"/>
        <v>B23.012</v>
      </c>
      <c r="C33" s="65" t="s">
        <v>1475</v>
      </c>
      <c r="D33" s="87" t="s">
        <v>1476</v>
      </c>
      <c r="E33" s="55" t="s">
        <v>164</v>
      </c>
      <c r="F33" s="90">
        <v>378</v>
      </c>
      <c r="G33" s="171"/>
      <c r="H33" s="90" t="str">
        <f t="shared" si="0"/>
        <v/>
      </c>
      <c r="I33" s="112"/>
      <c r="K33" s="2">
        <f>IF(E33="","",MAX($K$5:K32)+0.001)</f>
        <v>23.012000000000015</v>
      </c>
    </row>
    <row r="34" spans="2:11" s="72" customFormat="1" ht="25" customHeight="1">
      <c r="B34" s="50" t="str">
        <f t="shared" si="1"/>
        <v/>
      </c>
      <c r="C34" s="55"/>
      <c r="D34" s="87"/>
      <c r="E34" s="55"/>
      <c r="F34" s="90"/>
      <c r="G34" s="90"/>
      <c r="H34" s="90" t="str">
        <f t="shared" si="0"/>
        <v/>
      </c>
      <c r="I34" s="112"/>
      <c r="K34" s="2"/>
    </row>
    <row r="35" spans="2:11" s="72" customFormat="1" ht="25" customHeight="1">
      <c r="B35" s="50" t="str">
        <f t="shared" si="1"/>
        <v>B23.013</v>
      </c>
      <c r="C35" s="98" t="s">
        <v>1321</v>
      </c>
      <c r="D35" s="87" t="s">
        <v>1322</v>
      </c>
      <c r="E35" s="55" t="s">
        <v>164</v>
      </c>
      <c r="F35" s="90">
        <v>210</v>
      </c>
      <c r="G35" s="171"/>
      <c r="H35" s="90" t="str">
        <f t="shared" si="0"/>
        <v/>
      </c>
      <c r="I35" s="112"/>
      <c r="K35" s="2">
        <f>IF(E35="","",MAX($K$5:K34)+0.001)</f>
        <v>23.013000000000016</v>
      </c>
    </row>
    <row r="36" spans="2:11" s="72" customFormat="1" ht="25" customHeight="1">
      <c r="B36" s="50" t="str">
        <f t="shared" si="1"/>
        <v/>
      </c>
      <c r="C36" s="98"/>
      <c r="D36" s="113"/>
      <c r="E36" s="55"/>
      <c r="F36" s="90"/>
      <c r="G36" s="90"/>
      <c r="H36" s="90" t="str">
        <f t="shared" si="0"/>
        <v/>
      </c>
      <c r="I36" s="48"/>
      <c r="K36" s="2" t="str">
        <f>IF(E36="","",MAX($K$5:K35)+0.001)</f>
        <v/>
      </c>
    </row>
    <row r="37" spans="2:11" s="72" customFormat="1" ht="25" customHeight="1">
      <c r="B37" s="50"/>
      <c r="C37" s="98"/>
      <c r="D37" s="113"/>
      <c r="E37" s="55"/>
      <c r="F37" s="90"/>
      <c r="G37" s="90"/>
      <c r="H37" s="90"/>
      <c r="I37" s="48"/>
      <c r="K37" s="2"/>
    </row>
    <row r="38" spans="2:11" s="72" customFormat="1" ht="25" customHeight="1">
      <c r="B38" s="50"/>
      <c r="C38" s="98"/>
      <c r="D38" s="113"/>
      <c r="E38" s="55"/>
      <c r="F38" s="90"/>
      <c r="G38" s="90"/>
      <c r="H38" s="90"/>
      <c r="I38" s="48"/>
      <c r="K38" s="2"/>
    </row>
    <row r="39" spans="2:11" s="72" customFormat="1" ht="25" customHeight="1">
      <c r="B39" s="50"/>
      <c r="C39" s="98"/>
      <c r="D39" s="113"/>
      <c r="E39" s="55"/>
      <c r="F39" s="90"/>
      <c r="G39" s="90"/>
      <c r="H39" s="90"/>
      <c r="I39" s="48"/>
      <c r="K39" s="2"/>
    </row>
    <row r="40" spans="2:11" s="72" customFormat="1" ht="25" customHeight="1">
      <c r="B40" s="50"/>
      <c r="C40" s="98"/>
      <c r="D40" s="113"/>
      <c r="E40" s="55"/>
      <c r="F40" s="90"/>
      <c r="G40" s="90"/>
      <c r="H40" s="90"/>
      <c r="I40" s="48"/>
      <c r="K40" s="2"/>
    </row>
    <row r="41" spans="2:11" s="72" customFormat="1" ht="25" customHeight="1">
      <c r="B41" s="50"/>
      <c r="C41" s="98"/>
      <c r="D41" s="113"/>
      <c r="E41" s="55"/>
      <c r="F41" s="90"/>
      <c r="G41" s="90"/>
      <c r="H41" s="90"/>
      <c r="I41" s="48"/>
      <c r="K41" s="2"/>
    </row>
    <row r="42" spans="2:11" s="72" customFormat="1" ht="25" customHeight="1">
      <c r="B42" s="50"/>
      <c r="C42" s="98"/>
      <c r="D42" s="113"/>
      <c r="E42" s="55"/>
      <c r="F42" s="90"/>
      <c r="G42" s="90"/>
      <c r="H42" s="90"/>
      <c r="I42" s="48"/>
      <c r="K42" s="2"/>
    </row>
    <row r="43" spans="2:11" s="72" customFormat="1" ht="25" customHeight="1">
      <c r="B43" s="50"/>
      <c r="C43" s="98"/>
      <c r="D43" s="113"/>
      <c r="E43" s="55"/>
      <c r="F43" s="90"/>
      <c r="G43" s="90"/>
      <c r="H43" s="90"/>
      <c r="I43" s="48"/>
      <c r="K43" s="2"/>
    </row>
    <row r="44" spans="2:11" ht="25" customHeight="1">
      <c r="B44" s="368" t="s">
        <v>62</v>
      </c>
      <c r="C44" s="368"/>
      <c r="D44" s="368"/>
      <c r="E44" s="368"/>
      <c r="F44" s="368"/>
      <c r="G44" s="368"/>
      <c r="H44" s="95">
        <f>SUM(H3:H43)</f>
        <v>0</v>
      </c>
      <c r="I44" s="115"/>
      <c r="K44" s="2" t="str">
        <f>IF(E44="","",MAX($K$5:K48)+0.001)</f>
        <v/>
      </c>
    </row>
    <row r="45" spans="2:11" ht="25" customHeight="1">
      <c r="B45" s="45" t="s">
        <v>226</v>
      </c>
      <c r="C45" s="45" t="s">
        <v>2</v>
      </c>
      <c r="D45" s="45" t="s">
        <v>3</v>
      </c>
      <c r="E45" s="46" t="s">
        <v>4</v>
      </c>
      <c r="F45" s="95" t="s">
        <v>63</v>
      </c>
      <c r="G45" s="47" t="s">
        <v>6</v>
      </c>
      <c r="H45" s="47" t="s">
        <v>7</v>
      </c>
      <c r="I45" s="49"/>
      <c r="K45" s="2"/>
    </row>
    <row r="46" spans="2:11" ht="25" customHeight="1">
      <c r="B46" s="368" t="s">
        <v>64</v>
      </c>
      <c r="C46" s="368"/>
      <c r="D46" s="368"/>
      <c r="E46" s="368"/>
      <c r="F46" s="368"/>
      <c r="G46" s="368"/>
      <c r="H46" s="47">
        <f>H44</f>
        <v>0</v>
      </c>
      <c r="I46" s="116"/>
      <c r="K46" s="2" t="str">
        <f>IF(E46="","",MAX($K$5:K45)+0.001)</f>
        <v/>
      </c>
    </row>
    <row r="47" spans="2:11" s="72" customFormat="1" ht="25" customHeight="1">
      <c r="B47" s="50" t="str">
        <f t="shared" si="1"/>
        <v/>
      </c>
      <c r="C47" s="55"/>
      <c r="D47" s="87"/>
      <c r="E47" s="55"/>
      <c r="F47" s="90"/>
      <c r="G47" s="90"/>
      <c r="H47" s="90" t="str">
        <f t="shared" ref="H47:H87" si="2">IF($F47="-","Rate Only",IF($G47="","",ROUNDUP($F47*$G47,2)))</f>
        <v/>
      </c>
      <c r="I47" s="112"/>
      <c r="K47" s="2"/>
    </row>
    <row r="48" spans="2:11" s="72" customFormat="1" ht="25" customHeight="1">
      <c r="B48" s="50" t="str">
        <f>IF(K48="","","B"&amp;TEXT(ROUND(K48,3),"0.000"))</f>
        <v>B23.014</v>
      </c>
      <c r="C48" s="98" t="s">
        <v>1245</v>
      </c>
      <c r="D48" s="87" t="s">
        <v>1246</v>
      </c>
      <c r="E48" s="55" t="s">
        <v>164</v>
      </c>
      <c r="F48" s="128" t="s">
        <v>239</v>
      </c>
      <c r="G48" s="171"/>
      <c r="H48" s="90" t="str">
        <f t="shared" si="2"/>
        <v>Rate Only</v>
      </c>
      <c r="I48" s="112"/>
      <c r="K48" s="2">
        <f>IF(E48="","",MAX($K$5:K36)+0.001)</f>
        <v>23.014000000000017</v>
      </c>
    </row>
    <row r="49" spans="2:11" s="72" customFormat="1" ht="25" customHeight="1">
      <c r="B49" s="50"/>
      <c r="C49" s="98"/>
      <c r="D49" s="87"/>
      <c r="E49" s="55"/>
      <c r="F49" s="128"/>
      <c r="G49" s="171"/>
      <c r="H49" s="90" t="str">
        <f t="shared" si="2"/>
        <v/>
      </c>
      <c r="I49" s="112"/>
      <c r="K49" s="2"/>
    </row>
    <row r="50" spans="2:11" s="72" customFormat="1" ht="25" customHeight="1">
      <c r="B50" s="50" t="str">
        <f t="shared" si="1"/>
        <v/>
      </c>
      <c r="C50" s="55"/>
      <c r="D50" s="97" t="s">
        <v>1477</v>
      </c>
      <c r="E50" s="55"/>
      <c r="F50" s="90"/>
      <c r="G50" s="90"/>
      <c r="H50" s="90" t="str">
        <f t="shared" si="2"/>
        <v/>
      </c>
      <c r="I50" s="112"/>
      <c r="K50" s="2" t="str">
        <f>IF(E50="","",MAX($K$5:K47)+0.001)</f>
        <v/>
      </c>
    </row>
    <row r="51" spans="2:11" s="72" customFormat="1" ht="30">
      <c r="B51" s="50" t="str">
        <f t="shared" si="1"/>
        <v/>
      </c>
      <c r="C51" s="98" t="s">
        <v>735</v>
      </c>
      <c r="D51" s="87" t="s">
        <v>635</v>
      </c>
      <c r="E51" s="55"/>
      <c r="F51" s="90"/>
      <c r="G51" s="90"/>
      <c r="H51" s="90" t="str">
        <f t="shared" si="2"/>
        <v/>
      </c>
      <c r="I51" s="112"/>
      <c r="K51" s="2" t="str">
        <f>IF(E51="","",MAX($K$5:K50)+0.001)</f>
        <v/>
      </c>
    </row>
    <row r="52" spans="2:11" s="72" customFormat="1" ht="25" customHeight="1">
      <c r="B52" s="50" t="str">
        <f t="shared" si="1"/>
        <v/>
      </c>
      <c r="C52" s="55" t="s">
        <v>15</v>
      </c>
      <c r="D52" s="87" t="s">
        <v>1478</v>
      </c>
      <c r="E52" s="55"/>
      <c r="F52" s="90"/>
      <c r="G52" s="90"/>
      <c r="H52" s="90" t="str">
        <f t="shared" si="2"/>
        <v/>
      </c>
      <c r="I52" s="48"/>
      <c r="K52" s="2" t="str">
        <f>IF(E52="","",MAX($K$5:K51)+0.001)</f>
        <v/>
      </c>
    </row>
    <row r="53" spans="2:11" s="72" customFormat="1" ht="30">
      <c r="B53" s="50" t="str">
        <f t="shared" si="1"/>
        <v/>
      </c>
      <c r="C53" s="55" t="s">
        <v>637</v>
      </c>
      <c r="D53" s="87" t="s">
        <v>638</v>
      </c>
      <c r="E53" s="55"/>
      <c r="F53" s="90"/>
      <c r="G53" s="90"/>
      <c r="H53" s="90" t="str">
        <f t="shared" si="2"/>
        <v/>
      </c>
      <c r="I53" s="48"/>
      <c r="K53" s="2" t="str">
        <f>IF(E53="","",MAX($K$5:K52)+0.001)</f>
        <v/>
      </c>
    </row>
    <row r="54" spans="2:11" s="72" customFormat="1" ht="25" customHeight="1">
      <c r="B54" s="50" t="str">
        <f t="shared" si="1"/>
        <v/>
      </c>
      <c r="C54" s="55"/>
      <c r="D54" s="87" t="s">
        <v>639</v>
      </c>
      <c r="E54" s="55"/>
      <c r="F54" s="90"/>
      <c r="G54" s="90"/>
      <c r="H54" s="90" t="str">
        <f t="shared" si="2"/>
        <v/>
      </c>
      <c r="I54" s="48"/>
      <c r="K54" s="2" t="str">
        <f>IF(E54="","",MAX($K$5:K53)+0.001)</f>
        <v/>
      </c>
    </row>
    <row r="55" spans="2:11" s="72" customFormat="1" ht="25" customHeight="1">
      <c r="B55" s="50" t="str">
        <f t="shared" si="1"/>
        <v>B23.015</v>
      </c>
      <c r="C55" s="55"/>
      <c r="D55" s="89" t="s">
        <v>640</v>
      </c>
      <c r="E55" s="55" t="s">
        <v>200</v>
      </c>
      <c r="F55" s="90">
        <v>160</v>
      </c>
      <c r="G55" s="171"/>
      <c r="H55" s="90" t="str">
        <f t="shared" si="2"/>
        <v/>
      </c>
      <c r="I55" s="130"/>
      <c r="K55" s="2">
        <f>IF(E55="","",MAX($K$5:K54)+0.001)</f>
        <v>23.015000000000018</v>
      </c>
    </row>
    <row r="56" spans="2:11" s="72" customFormat="1" ht="25" customHeight="1">
      <c r="B56" s="50" t="str">
        <f t="shared" si="1"/>
        <v>B23.016</v>
      </c>
      <c r="C56" s="55"/>
      <c r="D56" s="89" t="s">
        <v>641</v>
      </c>
      <c r="E56" s="55" t="s">
        <v>200</v>
      </c>
      <c r="F56" s="90">
        <v>1160</v>
      </c>
      <c r="G56" s="171"/>
      <c r="H56" s="90" t="str">
        <f t="shared" si="2"/>
        <v/>
      </c>
      <c r="I56" s="130"/>
      <c r="K56" s="2">
        <f>IF(E56="","",MAX($K$5:K55)+0.001)</f>
        <v>23.01600000000002</v>
      </c>
    </row>
    <row r="57" spans="2:11" ht="25" customHeight="1">
      <c r="B57" s="50" t="str">
        <f t="shared" si="1"/>
        <v>B23.017</v>
      </c>
      <c r="C57" s="55"/>
      <c r="D57" s="66" t="s">
        <v>736</v>
      </c>
      <c r="E57" s="55" t="s">
        <v>200</v>
      </c>
      <c r="F57" s="90">
        <v>17</v>
      </c>
      <c r="G57" s="171"/>
      <c r="H57" s="90" t="str">
        <f t="shared" si="2"/>
        <v/>
      </c>
      <c r="I57" s="130"/>
      <c r="K57" s="2">
        <f>IF(E57="","",MAX($K$5:K56)+0.001)</f>
        <v>23.017000000000021</v>
      </c>
    </row>
    <row r="58" spans="2:11" s="72" customFormat="1" ht="25" customHeight="1">
      <c r="B58" s="50" t="str">
        <f t="shared" si="1"/>
        <v/>
      </c>
      <c r="C58" s="55"/>
      <c r="D58" s="89"/>
      <c r="E58" s="55"/>
      <c r="F58" s="90"/>
      <c r="G58" s="90"/>
      <c r="H58" s="90" t="str">
        <f t="shared" si="2"/>
        <v/>
      </c>
      <c r="I58" s="130"/>
      <c r="K58" s="2" t="str">
        <f>IF(E58="","",MAX($K$5:K57)+0.001)</f>
        <v/>
      </c>
    </row>
    <row r="59" spans="2:11" s="72" customFormat="1" ht="25" customHeight="1">
      <c r="B59" s="50" t="str">
        <f t="shared" si="1"/>
        <v/>
      </c>
      <c r="C59" s="55"/>
      <c r="D59" s="87" t="s">
        <v>741</v>
      </c>
      <c r="E59" s="55"/>
      <c r="F59" s="90"/>
      <c r="G59" s="90"/>
      <c r="H59" s="90" t="str">
        <f t="shared" si="2"/>
        <v/>
      </c>
      <c r="I59" s="130"/>
      <c r="K59" s="2" t="str">
        <f>IF(E59="","",MAX($K$5:K58)+0.001)</f>
        <v/>
      </c>
    </row>
    <row r="60" spans="2:11" s="72" customFormat="1" ht="25" customHeight="1">
      <c r="B60" s="50" t="str">
        <f t="shared" si="1"/>
        <v>B23.018</v>
      </c>
      <c r="C60" s="55"/>
      <c r="D60" s="89" t="s">
        <v>641</v>
      </c>
      <c r="E60" s="55" t="s">
        <v>200</v>
      </c>
      <c r="F60" s="90">
        <v>727</v>
      </c>
      <c r="G60" s="171"/>
      <c r="H60" s="90" t="str">
        <f t="shared" si="2"/>
        <v/>
      </c>
      <c r="I60" s="130"/>
      <c r="K60" s="2">
        <f>IF(E60="","",MAX($K$5:K59)+0.001)</f>
        <v>23.018000000000022</v>
      </c>
    </row>
    <row r="61" spans="2:11" ht="25" customHeight="1">
      <c r="B61" s="50" t="str">
        <f t="shared" si="1"/>
        <v>B23.019</v>
      </c>
      <c r="C61" s="55"/>
      <c r="D61" s="66" t="s">
        <v>736</v>
      </c>
      <c r="E61" s="55" t="s">
        <v>200</v>
      </c>
      <c r="F61" s="90">
        <v>18</v>
      </c>
      <c r="G61" s="171"/>
      <c r="H61" s="90" t="str">
        <f t="shared" si="2"/>
        <v/>
      </c>
      <c r="I61" s="130"/>
      <c r="K61" s="2">
        <f>IF(E61="","",MAX($K$5:K60)+0.001)</f>
        <v>23.019000000000023</v>
      </c>
    </row>
    <row r="62" spans="2:11" s="72" customFormat="1" ht="25" customHeight="1">
      <c r="B62" s="50"/>
      <c r="C62" s="55"/>
      <c r="D62" s="89"/>
      <c r="E62" s="55"/>
      <c r="F62" s="90"/>
      <c r="G62" s="90"/>
      <c r="H62" s="90" t="str">
        <f t="shared" si="2"/>
        <v/>
      </c>
      <c r="I62" s="130"/>
      <c r="K62" s="2" t="str">
        <f>IF(E62="","",MAX($K$5:K61)+0.001)</f>
        <v/>
      </c>
    </row>
    <row r="63" spans="2:11" s="72" customFormat="1" ht="25" customHeight="1">
      <c r="B63" s="50" t="str">
        <f t="shared" ref="B63:B87" si="3">IF(K63="","","B"&amp;TEXT(ROUND(K63,3),"0.000"))</f>
        <v/>
      </c>
      <c r="C63" s="98" t="s">
        <v>745</v>
      </c>
      <c r="D63" s="87" t="s">
        <v>746</v>
      </c>
      <c r="E63" s="55"/>
      <c r="F63" s="90"/>
      <c r="G63" s="90"/>
      <c r="H63" s="90" t="str">
        <f t="shared" si="2"/>
        <v/>
      </c>
      <c r="I63" s="48"/>
      <c r="K63" s="2" t="str">
        <f>IF(E63="","",MAX($K$5:K62)+0.001)</f>
        <v/>
      </c>
    </row>
    <row r="64" spans="2:11" s="72" customFormat="1" ht="25" customHeight="1">
      <c r="B64" s="50" t="str">
        <f t="shared" si="3"/>
        <v>B23.020</v>
      </c>
      <c r="C64" s="55"/>
      <c r="D64" s="89" t="s">
        <v>747</v>
      </c>
      <c r="E64" s="55" t="s">
        <v>164</v>
      </c>
      <c r="F64" s="90">
        <v>570</v>
      </c>
      <c r="G64" s="171"/>
      <c r="H64" s="90" t="str">
        <f t="shared" si="2"/>
        <v/>
      </c>
      <c r="I64" s="130"/>
      <c r="K64" s="2">
        <f>IF(E64="","",MAX($K$5:K63)+0.001)</f>
        <v>23.020000000000024</v>
      </c>
    </row>
    <row r="65" spans="2:11" s="72" customFormat="1" ht="25" customHeight="1">
      <c r="B65" s="50" t="str">
        <f t="shared" si="3"/>
        <v>B23.021</v>
      </c>
      <c r="C65" s="55"/>
      <c r="D65" s="89" t="s">
        <v>748</v>
      </c>
      <c r="E65" s="55" t="s">
        <v>164</v>
      </c>
      <c r="F65" s="90">
        <v>570</v>
      </c>
      <c r="G65" s="171"/>
      <c r="H65" s="90" t="str">
        <f t="shared" si="2"/>
        <v/>
      </c>
      <c r="I65" s="130"/>
      <c r="K65" s="2">
        <f>IF(E65="","",MAX($K$5:K64)+0.001)</f>
        <v>23.021000000000026</v>
      </c>
    </row>
    <row r="66" spans="2:11" s="72" customFormat="1" ht="25" customHeight="1">
      <c r="B66" s="50"/>
      <c r="C66" s="55"/>
      <c r="D66" s="89"/>
      <c r="E66" s="55"/>
      <c r="F66" s="90"/>
      <c r="G66" s="90"/>
      <c r="H66" s="90" t="str">
        <f t="shared" si="2"/>
        <v/>
      </c>
      <c r="I66" s="130"/>
      <c r="K66" s="2"/>
    </row>
    <row r="67" spans="2:11" s="72" customFormat="1" ht="25" customHeight="1">
      <c r="B67" s="50" t="str">
        <f t="shared" si="3"/>
        <v/>
      </c>
      <c r="C67" s="55"/>
      <c r="D67" s="89" t="s">
        <v>749</v>
      </c>
      <c r="E67" s="55"/>
      <c r="F67" s="90"/>
      <c r="G67" s="90"/>
      <c r="H67" s="90" t="str">
        <f t="shared" si="2"/>
        <v/>
      </c>
      <c r="I67" s="48"/>
      <c r="K67" s="2" t="str">
        <f>IF(E67="","",MAX($K$5:K65)+0.001)</f>
        <v/>
      </c>
    </row>
    <row r="68" spans="2:11" s="72" customFormat="1" ht="25" customHeight="1">
      <c r="B68" s="50" t="str">
        <f t="shared" si="3"/>
        <v>B23.022</v>
      </c>
      <c r="C68" s="55"/>
      <c r="D68" s="89" t="s">
        <v>750</v>
      </c>
      <c r="E68" s="55" t="s">
        <v>164</v>
      </c>
      <c r="F68" s="90">
        <v>420</v>
      </c>
      <c r="G68" s="171"/>
      <c r="H68" s="90" t="str">
        <f t="shared" si="2"/>
        <v/>
      </c>
      <c r="I68" s="130"/>
      <c r="K68" s="2">
        <f>IF(E68="","",MAX($K$5:K67)+0.001)</f>
        <v>23.022000000000027</v>
      </c>
    </row>
    <row r="69" spans="2:11" s="72" customFormat="1" ht="25" customHeight="1">
      <c r="B69" s="50" t="str">
        <f t="shared" si="3"/>
        <v>B23.023</v>
      </c>
      <c r="C69" s="55"/>
      <c r="D69" s="89" t="s">
        <v>751</v>
      </c>
      <c r="E69" s="55" t="s">
        <v>164</v>
      </c>
      <c r="F69" s="90">
        <v>232</v>
      </c>
      <c r="G69" s="171"/>
      <c r="H69" s="90" t="str">
        <f t="shared" si="2"/>
        <v/>
      </c>
      <c r="I69" s="130"/>
      <c r="K69" s="2">
        <f>IF(E69="","",MAX($K$5:K68)+0.001)</f>
        <v>23.023000000000028</v>
      </c>
    </row>
    <row r="70" spans="2:11" s="72" customFormat="1" ht="25" customHeight="1">
      <c r="B70" s="50" t="str">
        <f t="shared" si="3"/>
        <v>B23.024</v>
      </c>
      <c r="C70" s="55"/>
      <c r="D70" s="89" t="s">
        <v>752</v>
      </c>
      <c r="E70" s="55" t="s">
        <v>164</v>
      </c>
      <c r="F70" s="90">
        <v>115</v>
      </c>
      <c r="G70" s="171"/>
      <c r="H70" s="90" t="str">
        <f t="shared" si="2"/>
        <v/>
      </c>
      <c r="I70" s="130"/>
      <c r="K70" s="2">
        <f>IF(E70="","",MAX($K$5:K69)+0.001)</f>
        <v>23.024000000000029</v>
      </c>
    </row>
    <row r="71" spans="2:11" s="72" customFormat="1" ht="25" customHeight="1">
      <c r="B71" s="50" t="str">
        <f t="shared" si="3"/>
        <v>B23.025</v>
      </c>
      <c r="C71" s="55"/>
      <c r="D71" s="89" t="s">
        <v>753</v>
      </c>
      <c r="E71" s="55" t="s">
        <v>164</v>
      </c>
      <c r="F71" s="90">
        <v>30</v>
      </c>
      <c r="G71" s="171"/>
      <c r="H71" s="90" t="str">
        <f t="shared" si="2"/>
        <v/>
      </c>
      <c r="I71" s="130"/>
      <c r="K71" s="2">
        <f>IF(E71="","",MAX($K$5:K70)+0.001)</f>
        <v>23.025000000000031</v>
      </c>
    </row>
    <row r="72" spans="2:11" s="72" customFormat="1" ht="25" customHeight="1">
      <c r="B72" s="50" t="str">
        <f t="shared" si="3"/>
        <v>B23.026</v>
      </c>
      <c r="C72" s="55"/>
      <c r="D72" s="89" t="s">
        <v>754</v>
      </c>
      <c r="E72" s="55" t="s">
        <v>164</v>
      </c>
      <c r="F72" s="90">
        <v>30</v>
      </c>
      <c r="G72" s="171"/>
      <c r="H72" s="90" t="str">
        <f t="shared" si="2"/>
        <v/>
      </c>
      <c r="I72" s="130"/>
      <c r="K72" s="2">
        <f>IF(E72="","",MAX($K$5:K71)+0.001)</f>
        <v>23.026000000000032</v>
      </c>
    </row>
    <row r="73" spans="2:11" s="72" customFormat="1" ht="25" customHeight="1">
      <c r="B73" s="50" t="str">
        <f t="shared" si="3"/>
        <v/>
      </c>
      <c r="C73" s="55"/>
      <c r="D73" s="87"/>
      <c r="E73" s="55"/>
      <c r="F73" s="90"/>
      <c r="G73" s="90"/>
      <c r="H73" s="90" t="str">
        <f t="shared" si="2"/>
        <v/>
      </c>
      <c r="I73" s="112"/>
      <c r="K73" s="2" t="str">
        <f>IF(E73="","",MAX($K$5:K72)+0.001)</f>
        <v/>
      </c>
    </row>
    <row r="74" spans="2:11" ht="25" customHeight="1">
      <c r="B74" s="50" t="str">
        <f t="shared" si="3"/>
        <v>B23.027</v>
      </c>
      <c r="C74" s="55" t="s">
        <v>755</v>
      </c>
      <c r="D74" s="87" t="s">
        <v>756</v>
      </c>
      <c r="E74" s="55" t="s">
        <v>164</v>
      </c>
      <c r="F74" s="90">
        <v>10</v>
      </c>
      <c r="G74" s="171"/>
      <c r="H74" s="90" t="str">
        <f t="shared" si="2"/>
        <v/>
      </c>
      <c r="I74" s="130"/>
      <c r="K74" s="2">
        <f>IF(E74="","",MAX($K$5:K73)+0.001)</f>
        <v>23.027000000000033</v>
      </c>
    </row>
    <row r="75" spans="2:11" ht="25" customHeight="1">
      <c r="B75" s="50" t="str">
        <f t="shared" si="3"/>
        <v/>
      </c>
      <c r="C75" s="55"/>
      <c r="D75" s="87"/>
      <c r="E75" s="55"/>
      <c r="F75" s="90"/>
      <c r="G75" s="90"/>
      <c r="H75" s="90" t="str">
        <f t="shared" si="2"/>
        <v/>
      </c>
      <c r="K75" s="2" t="str">
        <f>IF(E75="","",MAX($K$5:K74)+0.001)</f>
        <v/>
      </c>
    </row>
    <row r="76" spans="2:11" ht="25" customHeight="1">
      <c r="B76" s="50" t="str">
        <f t="shared" si="3"/>
        <v/>
      </c>
      <c r="C76" s="55" t="s">
        <v>312</v>
      </c>
      <c r="D76" s="87" t="s">
        <v>1479</v>
      </c>
      <c r="E76" s="55"/>
      <c r="F76" s="90"/>
      <c r="G76" s="90"/>
      <c r="H76" s="90" t="str">
        <f t="shared" si="2"/>
        <v/>
      </c>
      <c r="K76" s="2" t="str">
        <f>IF(E76="","",MAX($K$5:K75)+0.001)</f>
        <v/>
      </c>
    </row>
    <row r="77" spans="2:11" ht="25" customHeight="1">
      <c r="B77" s="50" t="str">
        <f t="shared" si="3"/>
        <v/>
      </c>
      <c r="C77" s="55" t="s">
        <v>314</v>
      </c>
      <c r="D77" s="87" t="s">
        <v>758</v>
      </c>
      <c r="E77" s="55"/>
      <c r="F77" s="90"/>
      <c r="G77" s="90"/>
      <c r="H77" s="90" t="str">
        <f t="shared" si="2"/>
        <v/>
      </c>
      <c r="K77" s="2" t="str">
        <f>IF(E77="","",MAX($K$5:K76)+0.001)</f>
        <v/>
      </c>
    </row>
    <row r="78" spans="2:11" ht="25" customHeight="1">
      <c r="B78" s="50" t="str">
        <f t="shared" si="3"/>
        <v>B23.028</v>
      </c>
      <c r="C78" s="55" t="s">
        <v>759</v>
      </c>
      <c r="D78" s="66" t="s">
        <v>760</v>
      </c>
      <c r="E78" s="55" t="s">
        <v>164</v>
      </c>
      <c r="F78" s="90">
        <v>5</v>
      </c>
      <c r="G78" s="171"/>
      <c r="H78" s="90" t="str">
        <f t="shared" si="2"/>
        <v/>
      </c>
      <c r="I78" s="130"/>
      <c r="K78" s="2">
        <f>IF(E78="","",MAX($K$5:K77)+0.001)</f>
        <v>23.028000000000034</v>
      </c>
    </row>
    <row r="79" spans="2:11" ht="30">
      <c r="B79" s="50" t="str">
        <f t="shared" si="3"/>
        <v>B23.029</v>
      </c>
      <c r="C79" s="55" t="s">
        <v>761</v>
      </c>
      <c r="D79" s="66" t="s">
        <v>762</v>
      </c>
      <c r="E79" s="55" t="s">
        <v>164</v>
      </c>
      <c r="F79" s="90">
        <v>5</v>
      </c>
      <c r="G79" s="171"/>
      <c r="H79" s="90" t="str">
        <f t="shared" si="2"/>
        <v/>
      </c>
      <c r="I79" s="130"/>
      <c r="K79" s="2">
        <f>IF(E79="","",MAX($K$5:K78)+0.001)</f>
        <v>23.029000000000035</v>
      </c>
    </row>
    <row r="80" spans="2:11" ht="25" customHeight="1">
      <c r="B80" s="50" t="str">
        <f t="shared" si="3"/>
        <v/>
      </c>
      <c r="C80" s="55"/>
      <c r="D80" s="66"/>
      <c r="E80" s="55"/>
      <c r="F80" s="90"/>
      <c r="G80" s="90"/>
      <c r="H80" s="90" t="str">
        <f t="shared" si="2"/>
        <v/>
      </c>
      <c r="K80" s="2" t="str">
        <f>IF(E80="","",MAX($K$5:K79)+0.001)</f>
        <v/>
      </c>
    </row>
    <row r="81" spans="2:11" ht="25" customHeight="1">
      <c r="B81" s="50" t="str">
        <f t="shared" si="3"/>
        <v>B23.030</v>
      </c>
      <c r="C81" s="55" t="s">
        <v>763</v>
      </c>
      <c r="D81" s="87" t="s">
        <v>764</v>
      </c>
      <c r="E81" s="55" t="s">
        <v>164</v>
      </c>
      <c r="F81" s="90">
        <v>14</v>
      </c>
      <c r="G81" s="171"/>
      <c r="H81" s="90" t="str">
        <f t="shared" si="2"/>
        <v/>
      </c>
      <c r="I81" s="130"/>
      <c r="K81" s="2">
        <f>IF(E81="","",MAX($K$5:K80)+0.001)</f>
        <v>23.030000000000037</v>
      </c>
    </row>
    <row r="82" spans="2:11" ht="25" customHeight="1">
      <c r="B82" s="50"/>
      <c r="C82" s="55"/>
      <c r="D82" s="87"/>
      <c r="E82" s="55"/>
      <c r="F82" s="90"/>
      <c r="G82" s="171"/>
      <c r="H82" s="90"/>
      <c r="I82" s="130"/>
      <c r="K82" s="2"/>
    </row>
    <row r="83" spans="2:11" ht="25" customHeight="1">
      <c r="B83" s="50"/>
      <c r="C83" s="55"/>
      <c r="D83" s="87"/>
      <c r="E83" s="55"/>
      <c r="F83" s="90"/>
      <c r="G83" s="171"/>
      <c r="H83" s="90"/>
      <c r="I83" s="130"/>
      <c r="K83" s="2"/>
    </row>
    <row r="84" spans="2:11" ht="25" customHeight="1">
      <c r="B84" s="50"/>
      <c r="C84" s="55"/>
      <c r="D84" s="87"/>
      <c r="E84" s="55"/>
      <c r="F84" s="90"/>
      <c r="G84" s="171"/>
      <c r="H84" s="90"/>
      <c r="I84" s="130"/>
      <c r="K84" s="2"/>
    </row>
    <row r="85" spans="2:11" ht="25" customHeight="1">
      <c r="B85" s="50"/>
      <c r="C85" s="55"/>
      <c r="D85" s="87"/>
      <c r="E85" s="55"/>
      <c r="F85" s="90"/>
      <c r="G85" s="171"/>
      <c r="H85" s="90"/>
      <c r="I85" s="130"/>
      <c r="K85" s="2"/>
    </row>
    <row r="86" spans="2:11" ht="25" customHeight="1">
      <c r="B86" s="50"/>
      <c r="C86" s="55"/>
      <c r="D86" s="87"/>
      <c r="E86" s="55"/>
      <c r="F86" s="90"/>
      <c r="G86" s="171"/>
      <c r="H86" s="90"/>
      <c r="I86" s="130"/>
      <c r="K86" s="2"/>
    </row>
    <row r="87" spans="2:11" ht="25" customHeight="1">
      <c r="B87" s="50" t="str">
        <f t="shared" si="3"/>
        <v/>
      </c>
      <c r="C87" s="55"/>
      <c r="D87" s="87"/>
      <c r="E87" s="55"/>
      <c r="F87" s="90"/>
      <c r="G87" s="90"/>
      <c r="H87" s="90" t="str">
        <f t="shared" si="2"/>
        <v/>
      </c>
      <c r="K87" s="2" t="str">
        <f>IF(E87="","",MAX($K$5:K81)+0.001)</f>
        <v/>
      </c>
    </row>
    <row r="88" spans="2:11" ht="25" customHeight="1">
      <c r="B88" s="368" t="s">
        <v>62</v>
      </c>
      <c r="C88" s="368"/>
      <c r="D88" s="368"/>
      <c r="E88" s="368"/>
      <c r="F88" s="368"/>
      <c r="G88" s="368"/>
      <c r="H88" s="95">
        <f>SUM(H46:H87)</f>
        <v>0</v>
      </c>
      <c r="I88" s="115"/>
      <c r="K88" s="2" t="str">
        <f>IF(E88="","",MAX($K$5:K94)+0.001)</f>
        <v/>
      </c>
    </row>
    <row r="89" spans="2:11" ht="25" customHeight="1">
      <c r="B89" s="45" t="s">
        <v>226</v>
      </c>
      <c r="C89" s="45" t="s">
        <v>2</v>
      </c>
      <c r="D89" s="45" t="s">
        <v>3</v>
      </c>
      <c r="E89" s="46" t="s">
        <v>4</v>
      </c>
      <c r="F89" s="95" t="s">
        <v>63</v>
      </c>
      <c r="G89" s="47" t="s">
        <v>6</v>
      </c>
      <c r="H89" s="47" t="s">
        <v>7</v>
      </c>
      <c r="I89" s="49"/>
      <c r="K89" s="2"/>
    </row>
    <row r="90" spans="2:11" ht="25" customHeight="1">
      <c r="B90" s="368" t="s">
        <v>64</v>
      </c>
      <c r="C90" s="368"/>
      <c r="D90" s="368"/>
      <c r="E90" s="368"/>
      <c r="F90" s="368"/>
      <c r="G90" s="368"/>
      <c r="H90" s="47">
        <f>H88</f>
        <v>0</v>
      </c>
      <c r="I90" s="116"/>
      <c r="K90" s="2" t="str">
        <f>IF(E90="","",MAX($K$5:K89)+0.001)</f>
        <v/>
      </c>
    </row>
    <row r="91" spans="2:11" ht="25" customHeight="1">
      <c r="B91" s="50"/>
      <c r="C91" s="55"/>
      <c r="D91" s="66"/>
      <c r="E91" s="55"/>
      <c r="F91" s="90"/>
      <c r="G91" s="90"/>
      <c r="H91" s="90" t="str">
        <f t="shared" ref="H91:H131" si="4">IF($F91="-","Rate Only",IF($G91="","",ROUNDUP($F91*$G91,2)))</f>
        <v/>
      </c>
      <c r="I91" s="130"/>
      <c r="K91" s="2"/>
    </row>
    <row r="92" spans="2:11" ht="25" customHeight="1">
      <c r="B92" s="50" t="str">
        <f>IF(K92="","","B"&amp;TEXT(ROUND(K92,3),"0.000"))</f>
        <v/>
      </c>
      <c r="C92" s="55" t="s">
        <v>463</v>
      </c>
      <c r="D92" s="87" t="s">
        <v>765</v>
      </c>
      <c r="E92" s="55"/>
      <c r="F92" s="90"/>
      <c r="G92" s="90"/>
      <c r="H92" s="90" t="str">
        <f t="shared" si="4"/>
        <v/>
      </c>
      <c r="K92" s="2" t="str">
        <f>IF(E92="","",MAX($K$5:K87)+0.001)</f>
        <v/>
      </c>
    </row>
    <row r="93" spans="2:11" ht="25" customHeight="1">
      <c r="B93" s="50" t="str">
        <f>IF(K93="","","B"&amp;TEXT(ROUND(K93,3),"0.000"))</f>
        <v/>
      </c>
      <c r="C93" s="55" t="s">
        <v>766</v>
      </c>
      <c r="D93" s="87" t="s">
        <v>767</v>
      </c>
      <c r="E93" s="55"/>
      <c r="F93" s="90"/>
      <c r="G93" s="90"/>
      <c r="H93" s="90" t="str">
        <f t="shared" si="4"/>
        <v/>
      </c>
      <c r="K93" s="2" t="str">
        <f>IF(E93="","",MAX($K$5:K92)+0.001)</f>
        <v/>
      </c>
    </row>
    <row r="94" spans="2:11" ht="30">
      <c r="B94" s="50" t="str">
        <f>IF(K94="","","B"&amp;TEXT(ROUND(K94,3),"0.000"))</f>
        <v>B23.031</v>
      </c>
      <c r="C94" s="55"/>
      <c r="D94" s="66" t="s">
        <v>768</v>
      </c>
      <c r="E94" s="55" t="s">
        <v>187</v>
      </c>
      <c r="F94" s="90">
        <v>15</v>
      </c>
      <c r="G94" s="171"/>
      <c r="H94" s="90" t="str">
        <f t="shared" si="4"/>
        <v/>
      </c>
      <c r="I94" s="130"/>
      <c r="K94" s="2">
        <f>IF(E94="","",MAX($K$5:K93)+0.001)</f>
        <v>23.031000000000038</v>
      </c>
    </row>
    <row r="95" spans="2:11" ht="25" customHeight="1">
      <c r="B95" s="50"/>
      <c r="C95" s="55"/>
      <c r="D95" s="66"/>
      <c r="E95" s="55"/>
      <c r="F95" s="90"/>
      <c r="G95" s="90"/>
      <c r="H95" s="90" t="str">
        <f t="shared" si="4"/>
        <v/>
      </c>
      <c r="I95" s="130"/>
      <c r="K95" s="2"/>
    </row>
    <row r="96" spans="2:11" s="72" customFormat="1" ht="25" customHeight="1">
      <c r="B96" s="50" t="str">
        <f t="shared" ref="B96:B107" si="5">IF(K96="","","B"&amp;TEXT(ROUND(K96,3),"0.000"))</f>
        <v/>
      </c>
      <c r="C96" s="55"/>
      <c r="D96" s="97" t="s">
        <v>1480</v>
      </c>
      <c r="E96" s="55"/>
      <c r="F96" s="90"/>
      <c r="G96" s="90"/>
      <c r="H96" s="90" t="str">
        <f t="shared" si="4"/>
        <v/>
      </c>
      <c r="I96" s="112"/>
      <c r="K96" s="2" t="str">
        <f>IF(E96="","",MAX($K$5:K91)+0.001)</f>
        <v/>
      </c>
    </row>
    <row r="97" spans="2:11" s="72" customFormat="1" ht="30">
      <c r="B97" s="50" t="str">
        <f t="shared" si="5"/>
        <v/>
      </c>
      <c r="C97" s="98" t="s">
        <v>735</v>
      </c>
      <c r="D97" s="87" t="s">
        <v>635</v>
      </c>
      <c r="E97" s="55"/>
      <c r="F97" s="90"/>
      <c r="G97" s="90"/>
      <c r="H97" s="90" t="str">
        <f t="shared" si="4"/>
        <v/>
      </c>
      <c r="I97" s="112"/>
      <c r="K97" s="2" t="str">
        <f>IF(E97="","",MAX($K$5:K96)+0.001)</f>
        <v/>
      </c>
    </row>
    <row r="98" spans="2:11" s="72" customFormat="1" ht="25" customHeight="1">
      <c r="B98" s="50" t="str">
        <f t="shared" si="5"/>
        <v/>
      </c>
      <c r="C98" s="55" t="s">
        <v>15</v>
      </c>
      <c r="D98" s="87" t="s">
        <v>1478</v>
      </c>
      <c r="E98" s="55"/>
      <c r="F98" s="90"/>
      <c r="G98" s="90"/>
      <c r="H98" s="90" t="str">
        <f t="shared" si="4"/>
        <v/>
      </c>
      <c r="I98" s="48"/>
      <c r="K98" s="2" t="str">
        <f>IF(E98="","",MAX($K$5:K97)+0.001)</f>
        <v/>
      </c>
    </row>
    <row r="99" spans="2:11" s="72" customFormat="1" ht="30">
      <c r="B99" s="50" t="str">
        <f t="shared" si="5"/>
        <v/>
      </c>
      <c r="C99" s="55" t="s">
        <v>637</v>
      </c>
      <c r="D99" s="87" t="s">
        <v>638</v>
      </c>
      <c r="E99" s="55"/>
      <c r="F99" s="90"/>
      <c r="G99" s="90"/>
      <c r="H99" s="90" t="str">
        <f t="shared" si="4"/>
        <v/>
      </c>
      <c r="I99" s="48"/>
      <c r="K99" s="2" t="str">
        <f>IF(E99="","",MAX($K$5:K98)+0.001)</f>
        <v/>
      </c>
    </row>
    <row r="100" spans="2:11" s="72" customFormat="1" ht="25" customHeight="1">
      <c r="B100" s="50" t="str">
        <f t="shared" si="5"/>
        <v/>
      </c>
      <c r="C100" s="55"/>
      <c r="D100" s="87" t="s">
        <v>1481</v>
      </c>
      <c r="E100" s="55"/>
      <c r="F100" s="90"/>
      <c r="G100" s="90"/>
      <c r="H100" s="90" t="str">
        <f t="shared" si="4"/>
        <v/>
      </c>
      <c r="I100" s="48"/>
      <c r="K100" s="2" t="str">
        <f>IF(E100="","",MAX($K$5:K99)+0.001)</f>
        <v/>
      </c>
    </row>
    <row r="101" spans="2:11" s="72" customFormat="1" ht="25" customHeight="1">
      <c r="B101" s="50" t="str">
        <f t="shared" si="5"/>
        <v>B23.032</v>
      </c>
      <c r="C101" s="55"/>
      <c r="D101" s="89" t="s">
        <v>641</v>
      </c>
      <c r="E101" s="55" t="s">
        <v>200</v>
      </c>
      <c r="F101" s="90">
        <v>182</v>
      </c>
      <c r="G101" s="171"/>
      <c r="H101" s="90" t="str">
        <f t="shared" si="4"/>
        <v/>
      </c>
      <c r="I101" s="130"/>
      <c r="K101" s="2">
        <f>IF(E101="","",MAX($K$5:K100)+0.001)</f>
        <v>23.032000000000039</v>
      </c>
    </row>
    <row r="102" spans="2:11" ht="25" customHeight="1">
      <c r="B102" s="50" t="str">
        <f t="shared" si="5"/>
        <v>B23.033</v>
      </c>
      <c r="C102" s="55"/>
      <c r="D102" s="66" t="s">
        <v>736</v>
      </c>
      <c r="E102" s="55" t="s">
        <v>200</v>
      </c>
      <c r="F102" s="90">
        <v>132</v>
      </c>
      <c r="G102" s="171"/>
      <c r="H102" s="90" t="str">
        <f t="shared" si="4"/>
        <v/>
      </c>
      <c r="I102" s="130"/>
      <c r="K102" s="2">
        <f>IF(E102="","",MAX($K$5:K101)+0.001)</f>
        <v>23.03300000000004</v>
      </c>
    </row>
    <row r="103" spans="2:11" ht="25" customHeight="1">
      <c r="B103" s="50"/>
      <c r="C103" s="55"/>
      <c r="D103" s="66"/>
      <c r="E103" s="55"/>
      <c r="F103" s="90"/>
      <c r="G103" s="90"/>
      <c r="H103" s="90" t="str">
        <f t="shared" si="4"/>
        <v/>
      </c>
      <c r="I103" s="130"/>
      <c r="K103" s="2"/>
    </row>
    <row r="104" spans="2:11" s="72" customFormat="1" ht="25" customHeight="1">
      <c r="B104" s="50" t="str">
        <f t="shared" si="5"/>
        <v/>
      </c>
      <c r="C104" s="55"/>
      <c r="D104" s="87" t="s">
        <v>1482</v>
      </c>
      <c r="E104" s="55"/>
      <c r="F104" s="90"/>
      <c r="G104" s="90"/>
      <c r="H104" s="90" t="str">
        <f t="shared" si="4"/>
        <v/>
      </c>
      <c r="I104" s="130"/>
      <c r="K104" s="2" t="str">
        <f>IF(E104="","",MAX($K$5:K103)+0.001)</f>
        <v/>
      </c>
    </row>
    <row r="105" spans="2:11" s="72" customFormat="1" ht="25" customHeight="1">
      <c r="B105" s="50" t="str">
        <f t="shared" si="5"/>
        <v>B23.034</v>
      </c>
      <c r="C105" s="55"/>
      <c r="D105" s="89" t="s">
        <v>641</v>
      </c>
      <c r="E105" s="55" t="s">
        <v>200</v>
      </c>
      <c r="F105" s="90">
        <v>5</v>
      </c>
      <c r="G105" s="171"/>
      <c r="H105" s="90" t="str">
        <f t="shared" si="4"/>
        <v/>
      </c>
      <c r="I105" s="130"/>
      <c r="K105" s="2">
        <f>IF(E105="","",MAX($K$5:K104)+0.001)</f>
        <v>23.034000000000042</v>
      </c>
    </row>
    <row r="106" spans="2:11" ht="25" customHeight="1">
      <c r="B106" s="50" t="str">
        <f t="shared" si="5"/>
        <v>B23.035</v>
      </c>
      <c r="C106" s="55"/>
      <c r="D106" s="66" t="s">
        <v>736</v>
      </c>
      <c r="E106" s="55" t="s">
        <v>200</v>
      </c>
      <c r="F106" s="90">
        <v>88</v>
      </c>
      <c r="G106" s="171"/>
      <c r="H106" s="90" t="str">
        <f t="shared" si="4"/>
        <v/>
      </c>
      <c r="I106" s="130"/>
      <c r="K106" s="2">
        <f>IF(E106="","",MAX($K$5:K105)+0.001)</f>
        <v>23.035000000000043</v>
      </c>
    </row>
    <row r="107" spans="2:11" ht="25" customHeight="1">
      <c r="B107" s="50" t="str">
        <f t="shared" si="5"/>
        <v>B23.036</v>
      </c>
      <c r="C107" s="55"/>
      <c r="D107" s="66" t="s">
        <v>737</v>
      </c>
      <c r="E107" s="55" t="s">
        <v>200</v>
      </c>
      <c r="F107" s="90">
        <v>44</v>
      </c>
      <c r="G107" s="171"/>
      <c r="H107" s="90" t="str">
        <f t="shared" si="4"/>
        <v/>
      </c>
      <c r="I107" s="130"/>
      <c r="K107" s="2">
        <f>IF(E107="","",MAX($K$5:K106)+0.001)</f>
        <v>23.036000000000044</v>
      </c>
    </row>
    <row r="108" spans="2:11" s="72" customFormat="1" ht="25" customHeight="1">
      <c r="B108" s="50"/>
      <c r="C108" s="55"/>
      <c r="D108" s="89"/>
      <c r="E108" s="55"/>
      <c r="F108" s="90"/>
      <c r="G108" s="90"/>
      <c r="H108" s="90" t="str">
        <f t="shared" si="4"/>
        <v/>
      </c>
      <c r="I108" s="130"/>
      <c r="K108" s="2"/>
    </row>
    <row r="109" spans="2:11" s="72" customFormat="1" ht="25" customHeight="1">
      <c r="B109" s="50" t="str">
        <f t="shared" ref="B109:B126" si="6">IF(K109="","","B"&amp;TEXT(ROUND(K109,3),"0.000"))</f>
        <v/>
      </c>
      <c r="C109" s="98" t="s">
        <v>745</v>
      </c>
      <c r="D109" s="87" t="s">
        <v>746</v>
      </c>
      <c r="E109" s="55"/>
      <c r="F109" s="90"/>
      <c r="G109" s="90"/>
      <c r="H109" s="90" t="str">
        <f t="shared" si="4"/>
        <v/>
      </c>
      <c r="I109" s="48"/>
      <c r="K109" s="2" t="str">
        <f>IF(E109="","",MAX($K$5:K108)+0.001)</f>
        <v/>
      </c>
    </row>
    <row r="110" spans="2:11" s="72" customFormat="1" ht="25" customHeight="1">
      <c r="B110" s="50" t="str">
        <f t="shared" si="6"/>
        <v>B23.037</v>
      </c>
      <c r="C110" s="55"/>
      <c r="D110" s="89" t="s">
        <v>747</v>
      </c>
      <c r="E110" s="55" t="s">
        <v>164</v>
      </c>
      <c r="F110" s="90">
        <v>275</v>
      </c>
      <c r="G110" s="171"/>
      <c r="H110" s="90" t="str">
        <f t="shared" si="4"/>
        <v/>
      </c>
      <c r="I110" s="130"/>
      <c r="K110" s="2">
        <f>IF(E110="","",MAX($K$5:K109)+0.001)</f>
        <v>23.037000000000045</v>
      </c>
    </row>
    <row r="111" spans="2:11" s="72" customFormat="1" ht="25" customHeight="1">
      <c r="B111" s="50" t="str">
        <f t="shared" si="6"/>
        <v>B23.038</v>
      </c>
      <c r="C111" s="55"/>
      <c r="D111" s="89" t="s">
        <v>748</v>
      </c>
      <c r="E111" s="55" t="s">
        <v>164</v>
      </c>
      <c r="F111" s="90">
        <v>410</v>
      </c>
      <c r="G111" s="171"/>
      <c r="H111" s="90" t="str">
        <f t="shared" si="4"/>
        <v/>
      </c>
      <c r="I111" s="130"/>
      <c r="K111" s="2">
        <f>IF(E111="","",MAX($K$5:K110)+0.001)</f>
        <v>23.038000000000046</v>
      </c>
    </row>
    <row r="112" spans="2:11" s="72" customFormat="1" ht="25" customHeight="1">
      <c r="B112" s="50" t="str">
        <f t="shared" si="6"/>
        <v/>
      </c>
      <c r="C112" s="55"/>
      <c r="D112" s="89" t="s">
        <v>749</v>
      </c>
      <c r="E112" s="55"/>
      <c r="F112" s="90"/>
      <c r="G112" s="171"/>
      <c r="H112" s="90" t="str">
        <f t="shared" si="4"/>
        <v/>
      </c>
      <c r="I112" s="48"/>
      <c r="K112" s="2" t="str">
        <f>IF(E112="","",MAX($K$5:K111)+0.001)</f>
        <v/>
      </c>
    </row>
    <row r="113" spans="2:11" s="72" customFormat="1" ht="25" customHeight="1">
      <c r="B113" s="50" t="str">
        <f t="shared" si="6"/>
        <v>B23.039</v>
      </c>
      <c r="C113" s="55"/>
      <c r="D113" s="89" t="s">
        <v>750</v>
      </c>
      <c r="E113" s="55" t="s">
        <v>164</v>
      </c>
      <c r="F113" s="90">
        <v>588</v>
      </c>
      <c r="G113" s="171"/>
      <c r="H113" s="90" t="str">
        <f t="shared" si="4"/>
        <v/>
      </c>
      <c r="I113" s="130"/>
      <c r="K113" s="2">
        <f>IF(E113="","",MAX($K$5:K112)+0.001)</f>
        <v>23.039000000000048</v>
      </c>
    </row>
    <row r="114" spans="2:11" s="72" customFormat="1" ht="25" customHeight="1">
      <c r="B114" s="50" t="str">
        <f t="shared" si="6"/>
        <v>B23.040</v>
      </c>
      <c r="C114" s="55"/>
      <c r="D114" s="89" t="s">
        <v>751</v>
      </c>
      <c r="E114" s="55" t="s">
        <v>164</v>
      </c>
      <c r="F114" s="90">
        <v>100</v>
      </c>
      <c r="G114" s="171"/>
      <c r="H114" s="90" t="str">
        <f t="shared" si="4"/>
        <v/>
      </c>
      <c r="I114" s="130"/>
      <c r="K114" s="2">
        <f>IF(E114="","",MAX($K$5:K113)+0.001)</f>
        <v>23.040000000000049</v>
      </c>
    </row>
    <row r="115" spans="2:11" s="72" customFormat="1" ht="25" customHeight="1">
      <c r="B115" s="50" t="str">
        <f t="shared" si="6"/>
        <v>B23.041</v>
      </c>
      <c r="C115" s="55"/>
      <c r="D115" s="89" t="s">
        <v>752</v>
      </c>
      <c r="E115" s="55" t="s">
        <v>164</v>
      </c>
      <c r="F115" s="90">
        <v>5</v>
      </c>
      <c r="G115" s="171"/>
      <c r="H115" s="90" t="str">
        <f t="shared" si="4"/>
        <v/>
      </c>
      <c r="I115" s="130"/>
      <c r="K115" s="2">
        <f>IF(E115="","",MAX($K$5:K114)+0.001)</f>
        <v>23.04100000000005</v>
      </c>
    </row>
    <row r="116" spans="2:11" s="72" customFormat="1" ht="25" customHeight="1">
      <c r="B116" s="50" t="str">
        <f t="shared" si="6"/>
        <v>B23.042</v>
      </c>
      <c r="C116" s="55"/>
      <c r="D116" s="89" t="s">
        <v>753</v>
      </c>
      <c r="E116" s="55" t="s">
        <v>164</v>
      </c>
      <c r="F116" s="90">
        <v>10</v>
      </c>
      <c r="G116" s="171"/>
      <c r="H116" s="90" t="str">
        <f t="shared" si="4"/>
        <v/>
      </c>
      <c r="I116" s="130"/>
      <c r="K116" s="2">
        <f>IF(E116="","",MAX($K$5:K115)+0.001)</f>
        <v>23.042000000000051</v>
      </c>
    </row>
    <row r="117" spans="2:11" s="72" customFormat="1" ht="25" customHeight="1">
      <c r="B117" s="50" t="str">
        <f t="shared" si="6"/>
        <v>B23.043</v>
      </c>
      <c r="C117" s="55"/>
      <c r="D117" s="89" t="s">
        <v>754</v>
      </c>
      <c r="E117" s="55" t="s">
        <v>164</v>
      </c>
      <c r="F117" s="90">
        <v>20</v>
      </c>
      <c r="G117" s="171"/>
      <c r="H117" s="90" t="str">
        <f t="shared" si="4"/>
        <v/>
      </c>
      <c r="I117" s="130"/>
      <c r="K117" s="2">
        <f>IF(E117="","",MAX($K$5:K116)+0.001)</f>
        <v>23.043000000000053</v>
      </c>
    </row>
    <row r="118" spans="2:11" s="72" customFormat="1" ht="25" customHeight="1">
      <c r="B118" s="50" t="str">
        <f t="shared" si="6"/>
        <v/>
      </c>
      <c r="C118" s="55"/>
      <c r="D118" s="87"/>
      <c r="E118" s="55"/>
      <c r="F118" s="90"/>
      <c r="G118" s="90"/>
      <c r="H118" s="90" t="str">
        <f t="shared" si="4"/>
        <v/>
      </c>
      <c r="I118" s="112"/>
      <c r="K118" s="2" t="str">
        <f>IF(E118="","",MAX($K$5:K117)+0.001)</f>
        <v/>
      </c>
    </row>
    <row r="119" spans="2:11" ht="25" customHeight="1">
      <c r="B119" s="50" t="str">
        <f t="shared" si="6"/>
        <v>B23.044</v>
      </c>
      <c r="C119" s="55" t="s">
        <v>755</v>
      </c>
      <c r="D119" s="87" t="s">
        <v>756</v>
      </c>
      <c r="E119" s="55" t="s">
        <v>164</v>
      </c>
      <c r="F119" s="90">
        <v>20</v>
      </c>
      <c r="G119" s="171"/>
      <c r="H119" s="90" t="str">
        <f t="shared" si="4"/>
        <v/>
      </c>
      <c r="I119" s="130"/>
      <c r="K119" s="2">
        <f>IF(E119="","",MAX($K$5:K118)+0.001)</f>
        <v>23.044000000000054</v>
      </c>
    </row>
    <row r="120" spans="2:11" ht="25" customHeight="1">
      <c r="B120" s="50" t="str">
        <f t="shared" si="6"/>
        <v/>
      </c>
      <c r="C120" s="55"/>
      <c r="D120" s="87"/>
      <c r="E120" s="55"/>
      <c r="F120" s="90"/>
      <c r="G120" s="90"/>
      <c r="H120" s="90" t="str">
        <f t="shared" si="4"/>
        <v/>
      </c>
      <c r="K120" s="2" t="str">
        <f>IF(E120="","",MAX($K$5:K119)+0.001)</f>
        <v/>
      </c>
    </row>
    <row r="121" spans="2:11" ht="25" customHeight="1">
      <c r="B121" s="50" t="str">
        <f t="shared" si="6"/>
        <v/>
      </c>
      <c r="C121" s="55" t="s">
        <v>312</v>
      </c>
      <c r="D121" s="87" t="s">
        <v>1479</v>
      </c>
      <c r="E121" s="55"/>
      <c r="F121" s="90"/>
      <c r="G121" s="90"/>
      <c r="H121" s="90" t="str">
        <f t="shared" si="4"/>
        <v/>
      </c>
      <c r="K121" s="2" t="str">
        <f>IF(E121="","",MAX($K$5:K120)+0.001)</f>
        <v/>
      </c>
    </row>
    <row r="122" spans="2:11" ht="25" customHeight="1">
      <c r="B122" s="50" t="str">
        <f t="shared" si="6"/>
        <v/>
      </c>
      <c r="C122" s="55" t="s">
        <v>314</v>
      </c>
      <c r="D122" s="87" t="s">
        <v>758</v>
      </c>
      <c r="E122" s="55"/>
      <c r="F122" s="90"/>
      <c r="G122" s="90"/>
      <c r="H122" s="90" t="str">
        <f t="shared" si="4"/>
        <v/>
      </c>
      <c r="K122" s="2" t="str">
        <f>IF(E122="","",MAX($K$5:K121)+0.001)</f>
        <v/>
      </c>
    </row>
    <row r="123" spans="2:11" ht="25" customHeight="1">
      <c r="B123" s="50" t="str">
        <f t="shared" si="6"/>
        <v>B23.045</v>
      </c>
      <c r="C123" s="55" t="s">
        <v>759</v>
      </c>
      <c r="D123" s="66" t="s">
        <v>760</v>
      </c>
      <c r="E123" s="55" t="s">
        <v>164</v>
      </c>
      <c r="F123" s="90">
        <v>10</v>
      </c>
      <c r="G123" s="171"/>
      <c r="H123" s="90" t="str">
        <f t="shared" si="4"/>
        <v/>
      </c>
      <c r="I123" s="130"/>
      <c r="K123" s="2">
        <f>IF(E123="","",MAX($K$5:K122)+0.001)</f>
        <v>23.045000000000055</v>
      </c>
    </row>
    <row r="124" spans="2:11" ht="30">
      <c r="B124" s="50" t="str">
        <f t="shared" si="6"/>
        <v>B23.046</v>
      </c>
      <c r="C124" s="55" t="s">
        <v>761</v>
      </c>
      <c r="D124" s="66" t="s">
        <v>762</v>
      </c>
      <c r="E124" s="55" t="s">
        <v>164</v>
      </c>
      <c r="F124" s="90">
        <v>10</v>
      </c>
      <c r="G124" s="171"/>
      <c r="H124" s="90" t="str">
        <f t="shared" si="4"/>
        <v/>
      </c>
      <c r="I124" s="130"/>
      <c r="K124" s="2">
        <f>IF(E124="","",MAX($K$5:K123)+0.001)</f>
        <v>23.046000000000056</v>
      </c>
    </row>
    <row r="125" spans="2:11" ht="25" customHeight="1">
      <c r="B125" s="50" t="str">
        <f t="shared" si="6"/>
        <v/>
      </c>
      <c r="C125" s="55"/>
      <c r="D125" s="66"/>
      <c r="E125" s="55"/>
      <c r="F125" s="90"/>
      <c r="G125" s="90"/>
      <c r="H125" s="90" t="str">
        <f t="shared" si="4"/>
        <v/>
      </c>
      <c r="K125" s="2" t="str">
        <f>IF(E125="","",MAX($K$5:K124)+0.001)</f>
        <v/>
      </c>
    </row>
    <row r="126" spans="2:11" ht="25" customHeight="1">
      <c r="B126" s="50" t="str">
        <f t="shared" si="6"/>
        <v>B23.047</v>
      </c>
      <c r="C126" s="55" t="s">
        <v>763</v>
      </c>
      <c r="D126" s="87" t="s">
        <v>764</v>
      </c>
      <c r="E126" s="55" t="s">
        <v>164</v>
      </c>
      <c r="F126" s="90">
        <v>30</v>
      </c>
      <c r="G126" s="171"/>
      <c r="H126" s="90" t="str">
        <f t="shared" si="4"/>
        <v/>
      </c>
      <c r="I126" s="130"/>
      <c r="K126" s="2">
        <f>IF(E126="","",MAX($K$5:K125)+0.001)</f>
        <v>23.047000000000057</v>
      </c>
    </row>
    <row r="127" spans="2:11" ht="25" customHeight="1">
      <c r="B127" s="50"/>
      <c r="C127" s="55"/>
      <c r="D127" s="87"/>
      <c r="E127" s="55"/>
      <c r="F127" s="90"/>
      <c r="G127" s="171"/>
      <c r="H127" s="90"/>
      <c r="I127" s="130"/>
      <c r="K127" s="2"/>
    </row>
    <row r="128" spans="2:11" ht="25" customHeight="1">
      <c r="B128" s="50"/>
      <c r="C128" s="55"/>
      <c r="D128" s="87"/>
      <c r="E128" s="55"/>
      <c r="F128" s="90"/>
      <c r="G128" s="171"/>
      <c r="H128" s="90"/>
      <c r="I128" s="130"/>
      <c r="K128" s="2"/>
    </row>
    <row r="129" spans="2:11" ht="25" customHeight="1">
      <c r="B129" s="50"/>
      <c r="C129" s="55"/>
      <c r="D129" s="87"/>
      <c r="E129" s="55"/>
      <c r="F129" s="90"/>
      <c r="G129" s="171"/>
      <c r="H129" s="90"/>
      <c r="I129" s="130"/>
      <c r="K129" s="2"/>
    </row>
    <row r="130" spans="2:11" ht="25" customHeight="1">
      <c r="B130" s="50"/>
      <c r="C130" s="55"/>
      <c r="D130" s="87"/>
      <c r="E130" s="55"/>
      <c r="F130" s="90"/>
      <c r="G130" s="171"/>
      <c r="H130" s="90"/>
      <c r="I130" s="130"/>
      <c r="K130" s="2"/>
    </row>
    <row r="131" spans="2:11" ht="25" customHeight="1">
      <c r="B131" s="50"/>
      <c r="C131" s="55"/>
      <c r="D131" s="87"/>
      <c r="E131" s="55"/>
      <c r="F131" s="90"/>
      <c r="G131" s="90"/>
      <c r="H131" s="90" t="str">
        <f t="shared" si="4"/>
        <v/>
      </c>
      <c r="I131" s="130"/>
      <c r="K131" s="2" t="str">
        <f>IF(E131="","",MAX($K$5:K126)+0.001)</f>
        <v/>
      </c>
    </row>
    <row r="132" spans="2:11" ht="25" customHeight="1">
      <c r="B132" s="368" t="s">
        <v>62</v>
      </c>
      <c r="C132" s="368"/>
      <c r="D132" s="368"/>
      <c r="E132" s="368"/>
      <c r="F132" s="368"/>
      <c r="G132" s="368"/>
      <c r="H132" s="95">
        <f>SUM(H90:H131)</f>
        <v>0</v>
      </c>
      <c r="I132" s="115"/>
      <c r="K132" s="2" t="str">
        <f>IF(E132="","",MAX($K$5:K131)+0.001)</f>
        <v/>
      </c>
    </row>
    <row r="133" spans="2:11" ht="25" customHeight="1">
      <c r="B133" s="45" t="s">
        <v>226</v>
      </c>
      <c r="C133" s="45" t="s">
        <v>2</v>
      </c>
      <c r="D133" s="45" t="s">
        <v>3</v>
      </c>
      <c r="E133" s="46" t="s">
        <v>4</v>
      </c>
      <c r="F133" s="95" t="s">
        <v>63</v>
      </c>
      <c r="G133" s="47" t="s">
        <v>6</v>
      </c>
      <c r="H133" s="47" t="s">
        <v>7</v>
      </c>
      <c r="I133" s="49"/>
      <c r="K133" s="2"/>
    </row>
    <row r="134" spans="2:11" ht="25" customHeight="1">
      <c r="B134" s="368" t="s">
        <v>64</v>
      </c>
      <c r="C134" s="368"/>
      <c r="D134" s="368"/>
      <c r="E134" s="368"/>
      <c r="F134" s="368"/>
      <c r="G134" s="368"/>
      <c r="H134" s="47">
        <f>H132</f>
        <v>0</v>
      </c>
      <c r="I134" s="116"/>
      <c r="K134" s="2" t="str">
        <f>IF(E134="","",MAX($K$5:K133)+0.001)</f>
        <v/>
      </c>
    </row>
    <row r="135" spans="2:11" s="72" customFormat="1" ht="25" customHeight="1">
      <c r="B135" s="50"/>
      <c r="C135" s="55"/>
      <c r="D135" s="87"/>
      <c r="E135" s="55"/>
      <c r="F135" s="90"/>
      <c r="G135" s="90"/>
      <c r="H135" s="90" t="str">
        <f t="shared" ref="H135:H174" si="7">IF($F135="-","Rate Only",IF($G135="","",ROUNDUP($F135*$G135,2)))</f>
        <v/>
      </c>
      <c r="I135" s="112"/>
      <c r="K135" s="2" t="str">
        <f>IF(E135="","",MAX($K$5:K134)+0.001)</f>
        <v/>
      </c>
    </row>
    <row r="136" spans="2:11" s="72" customFormat="1" ht="30">
      <c r="B136" s="50" t="str">
        <f>IF(K136="","","B"&amp;TEXT(ROUND(K136,3),"0.000"))</f>
        <v/>
      </c>
      <c r="C136" s="98" t="s">
        <v>1249</v>
      </c>
      <c r="D136" s="113" t="s">
        <v>1250</v>
      </c>
      <c r="E136" s="55"/>
      <c r="F136" s="90"/>
      <c r="G136" s="90"/>
      <c r="H136" s="90" t="str">
        <f t="shared" si="7"/>
        <v/>
      </c>
      <c r="I136" s="48"/>
      <c r="K136" s="2" t="str">
        <f>IF(E136="","",MAX($K$5:K130)+0.001)</f>
        <v/>
      </c>
    </row>
    <row r="137" spans="2:11" s="72" customFormat="1" ht="25" customHeight="1">
      <c r="B137" s="50" t="str">
        <f>IF(K137="","","B"&amp;TEXT(ROUND(K137,3),"0.000"))</f>
        <v/>
      </c>
      <c r="C137" s="55" t="s">
        <v>312</v>
      </c>
      <c r="D137" s="113" t="s">
        <v>1251</v>
      </c>
      <c r="E137" s="55"/>
      <c r="F137" s="90"/>
      <c r="G137" s="90"/>
      <c r="H137" s="90" t="str">
        <f t="shared" si="7"/>
        <v/>
      </c>
      <c r="I137" s="48"/>
      <c r="K137" s="2" t="str">
        <f>IF(E137="","",MAX($K$5:K136)+0.001)</f>
        <v/>
      </c>
    </row>
    <row r="138" spans="2:11" s="72" customFormat="1" ht="25" customHeight="1">
      <c r="B138" s="50" t="str">
        <f>IF(K138="","","B"&amp;TEXT(ROUND(K138,3),"0.000"))</f>
        <v/>
      </c>
      <c r="C138" s="55" t="s">
        <v>1252</v>
      </c>
      <c r="D138" s="87" t="s">
        <v>1253</v>
      </c>
      <c r="E138" s="55"/>
      <c r="F138" s="90"/>
      <c r="G138" s="90"/>
      <c r="H138" s="90" t="str">
        <f t="shared" si="7"/>
        <v/>
      </c>
      <c r="I138" s="48"/>
      <c r="K138" s="2" t="str">
        <f>IF(E138="","",MAX($K$5:K137)+0.001)</f>
        <v/>
      </c>
    </row>
    <row r="139" spans="2:11" s="72" customFormat="1" ht="30">
      <c r="B139" s="50" t="str">
        <f>IF(K139="","","B"&amp;TEXT(ROUND(K139,3),"0.000"))</f>
        <v>B23.048</v>
      </c>
      <c r="C139" s="55"/>
      <c r="D139" s="66" t="s">
        <v>1483</v>
      </c>
      <c r="E139" s="55" t="s">
        <v>164</v>
      </c>
      <c r="F139" s="90">
        <v>72</v>
      </c>
      <c r="G139" s="171"/>
      <c r="H139" s="90" t="str">
        <f t="shared" si="7"/>
        <v/>
      </c>
      <c r="I139" s="112"/>
      <c r="K139" s="2">
        <f>IF(E139="","",MAX($K$5:K138)+0.001)</f>
        <v>23.048000000000059</v>
      </c>
    </row>
    <row r="140" spans="2:11" s="72" customFormat="1" ht="25" customHeight="1">
      <c r="B140" s="50"/>
      <c r="C140" s="55"/>
      <c r="D140" s="66"/>
      <c r="E140" s="55"/>
      <c r="F140" s="90"/>
      <c r="G140" s="171"/>
      <c r="H140" s="90" t="str">
        <f t="shared" si="7"/>
        <v/>
      </c>
      <c r="I140" s="112"/>
      <c r="K140" s="2"/>
    </row>
    <row r="141" spans="2:11" s="72" customFormat="1" ht="25" customHeight="1">
      <c r="B141" s="50" t="str">
        <f t="shared" ref="B141:B174" si="8">IF(K141="","","B"&amp;TEXT(ROUND(K141,3),"0.000"))</f>
        <v/>
      </c>
      <c r="C141" s="98" t="s">
        <v>1258</v>
      </c>
      <c r="D141" s="87" t="s">
        <v>1259</v>
      </c>
      <c r="E141" s="55"/>
      <c r="F141" s="90"/>
      <c r="G141" s="90"/>
      <c r="H141" s="90" t="str">
        <f t="shared" si="7"/>
        <v/>
      </c>
      <c r="I141" s="48"/>
      <c r="K141" s="2" t="str">
        <f>IF(E141="","",MAX($K$5:K135)+0.001)</f>
        <v/>
      </c>
    </row>
    <row r="142" spans="2:11" s="72" customFormat="1" ht="30">
      <c r="B142" s="50" t="str">
        <f t="shared" si="8"/>
        <v>B23.049</v>
      </c>
      <c r="C142" s="55"/>
      <c r="D142" s="66" t="s">
        <v>1484</v>
      </c>
      <c r="E142" s="55" t="s">
        <v>164</v>
      </c>
      <c r="F142" s="90">
        <v>4436</v>
      </c>
      <c r="G142" s="171"/>
      <c r="H142" s="90" t="str">
        <f t="shared" si="7"/>
        <v/>
      </c>
      <c r="I142" s="112"/>
      <c r="K142" s="2">
        <f>IF(E142="","",MAX($K$5:K141)+0.001)</f>
        <v>23.04900000000006</v>
      </c>
    </row>
    <row r="143" spans="2:11" s="72" customFormat="1" ht="25" customHeight="1">
      <c r="B143" s="50" t="str">
        <f t="shared" si="8"/>
        <v/>
      </c>
      <c r="C143" s="55"/>
      <c r="D143" s="66"/>
      <c r="E143" s="55"/>
      <c r="F143" s="90"/>
      <c r="G143" s="90"/>
      <c r="H143" s="90" t="str">
        <f t="shared" si="7"/>
        <v/>
      </c>
      <c r="I143" s="112"/>
      <c r="K143" s="2" t="str">
        <f>IF(E143="","",MAX($K$5:K142)+0.001)</f>
        <v/>
      </c>
    </row>
    <row r="144" spans="2:11" ht="30">
      <c r="B144" s="50" t="str">
        <f t="shared" si="8"/>
        <v>B23.050</v>
      </c>
      <c r="C144" s="98" t="s">
        <v>1262</v>
      </c>
      <c r="D144" s="87" t="s">
        <v>1263</v>
      </c>
      <c r="E144" s="55" t="s">
        <v>164</v>
      </c>
      <c r="F144" s="90">
        <v>4436</v>
      </c>
      <c r="G144" s="171"/>
      <c r="H144" s="90" t="str">
        <f t="shared" si="7"/>
        <v/>
      </c>
      <c r="I144" s="112"/>
      <c r="K144" s="2">
        <f>IF(E144="","",MAX($K$5:K143)+0.001)</f>
        <v>23.050000000000061</v>
      </c>
    </row>
    <row r="145" spans="2:11" ht="25" customHeight="1">
      <c r="B145" s="50" t="str">
        <f t="shared" si="8"/>
        <v/>
      </c>
      <c r="C145" s="55"/>
      <c r="D145" s="113"/>
      <c r="E145" s="55"/>
      <c r="F145" s="90"/>
      <c r="G145" s="90"/>
      <c r="H145" s="90" t="str">
        <f t="shared" si="7"/>
        <v/>
      </c>
      <c r="K145" s="2" t="str">
        <f>IF(E145="","",MAX($K$5:K144)+0.001)</f>
        <v/>
      </c>
    </row>
    <row r="146" spans="2:11" ht="25" customHeight="1">
      <c r="B146" s="50" t="str">
        <f t="shared" si="8"/>
        <v>B23.051</v>
      </c>
      <c r="C146" s="98" t="s">
        <v>1264</v>
      </c>
      <c r="D146" s="87" t="s">
        <v>1265</v>
      </c>
      <c r="E146" s="55" t="s">
        <v>14</v>
      </c>
      <c r="F146" s="90">
        <v>1</v>
      </c>
      <c r="G146" s="171"/>
      <c r="H146" s="90" t="str">
        <f t="shared" si="7"/>
        <v/>
      </c>
      <c r="I146" s="112"/>
      <c r="K146" s="2">
        <f>IF(E146="","",MAX($K$5:K145)+0.001)</f>
        <v>23.051000000000062</v>
      </c>
    </row>
    <row r="147" spans="2:11" s="72" customFormat="1" ht="25" customHeight="1">
      <c r="B147" s="50" t="str">
        <f t="shared" si="8"/>
        <v/>
      </c>
      <c r="C147" s="55"/>
      <c r="D147" s="66"/>
      <c r="E147" s="55"/>
      <c r="F147" s="90"/>
      <c r="G147" s="90"/>
      <c r="H147" s="90" t="str">
        <f t="shared" si="7"/>
        <v/>
      </c>
      <c r="I147" s="112"/>
      <c r="K147" s="2" t="str">
        <f>IF(E147="","",MAX($K$5:K146)+0.001)</f>
        <v/>
      </c>
    </row>
    <row r="148" spans="2:11" ht="30">
      <c r="B148" s="50" t="str">
        <f t="shared" si="8"/>
        <v/>
      </c>
      <c r="C148" s="98" t="s">
        <v>1991</v>
      </c>
      <c r="D148" s="87" t="s">
        <v>178</v>
      </c>
      <c r="E148" s="55"/>
      <c r="F148" s="90"/>
      <c r="G148" s="90"/>
      <c r="H148" s="90" t="str">
        <f t="shared" si="7"/>
        <v/>
      </c>
      <c r="K148" s="2" t="str">
        <f>IF(E148="","",MAX($K$5:K147)+0.001)</f>
        <v/>
      </c>
    </row>
    <row r="149" spans="2:11" ht="25" customHeight="1">
      <c r="B149" s="50" t="str">
        <f t="shared" si="8"/>
        <v/>
      </c>
      <c r="C149" s="55" t="s">
        <v>179</v>
      </c>
      <c r="D149" s="87" t="s">
        <v>180</v>
      </c>
      <c r="E149" s="55"/>
      <c r="F149" s="90"/>
      <c r="G149" s="90"/>
      <c r="H149" s="90" t="str">
        <f t="shared" si="7"/>
        <v/>
      </c>
      <c r="K149" s="2" t="str">
        <f>IF(E149="","",MAX($K$5:K148)+0.001)</f>
        <v/>
      </c>
    </row>
    <row r="150" spans="2:11" ht="25" customHeight="1">
      <c r="B150" s="50" t="str">
        <f t="shared" si="8"/>
        <v/>
      </c>
      <c r="C150" s="55" t="s">
        <v>181</v>
      </c>
      <c r="D150" s="87" t="s">
        <v>182</v>
      </c>
      <c r="E150" s="55"/>
      <c r="F150" s="90"/>
      <c r="G150" s="90"/>
      <c r="H150" s="90" t="str">
        <f t="shared" si="7"/>
        <v/>
      </c>
      <c r="K150" s="2" t="str">
        <f>IF(E150="","",MAX($K$5:K149)+0.001)</f>
        <v/>
      </c>
    </row>
    <row r="151" spans="2:11" ht="25" customHeight="1">
      <c r="B151" s="50" t="str">
        <f t="shared" si="8"/>
        <v/>
      </c>
      <c r="C151" s="55" t="s">
        <v>183</v>
      </c>
      <c r="D151" s="87" t="s">
        <v>184</v>
      </c>
      <c r="E151" s="55"/>
      <c r="F151" s="90"/>
      <c r="G151" s="90"/>
      <c r="H151" s="90" t="str">
        <f t="shared" si="7"/>
        <v/>
      </c>
      <c r="K151" s="2" t="str">
        <f>IF(E151="","",MAX($K$5:K150)+0.001)</f>
        <v/>
      </c>
    </row>
    <row r="152" spans="2:11" ht="25" customHeight="1">
      <c r="B152" s="50" t="str">
        <f t="shared" si="8"/>
        <v/>
      </c>
      <c r="C152" s="55"/>
      <c r="D152" s="87" t="s">
        <v>185</v>
      </c>
      <c r="E152" s="55"/>
      <c r="F152" s="90"/>
      <c r="G152" s="90"/>
      <c r="H152" s="90" t="str">
        <f t="shared" si="7"/>
        <v/>
      </c>
      <c r="K152" s="2" t="str">
        <f>IF(E152="","",MAX($K$5:K151)+0.001)</f>
        <v/>
      </c>
    </row>
    <row r="153" spans="2:11" ht="25" customHeight="1">
      <c r="B153" s="50" t="str">
        <f t="shared" si="8"/>
        <v>B23.052</v>
      </c>
      <c r="C153" s="55"/>
      <c r="D153" s="66" t="s">
        <v>1485</v>
      </c>
      <c r="E153" s="55" t="s">
        <v>187</v>
      </c>
      <c r="F153" s="90">
        <v>134</v>
      </c>
      <c r="G153" s="171"/>
      <c r="H153" s="90" t="str">
        <f t="shared" si="7"/>
        <v/>
      </c>
      <c r="I153" s="112"/>
      <c r="K153" s="2">
        <f>IF(E153="","",MAX($K$5:K152)+0.001)</f>
        <v>23.052000000000064</v>
      </c>
    </row>
    <row r="154" spans="2:11" ht="25" customHeight="1">
      <c r="B154" s="50" t="str">
        <f t="shared" si="8"/>
        <v>B23.053</v>
      </c>
      <c r="C154" s="55"/>
      <c r="D154" s="66" t="s">
        <v>1486</v>
      </c>
      <c r="E154" s="55" t="s">
        <v>187</v>
      </c>
      <c r="F154" s="90">
        <v>97</v>
      </c>
      <c r="G154" s="171"/>
      <c r="H154" s="90" t="str">
        <f t="shared" si="7"/>
        <v/>
      </c>
      <c r="I154" s="112"/>
      <c r="K154" s="2">
        <f>IF(E154="","",MAX($K$5:K153)+0.001)</f>
        <v>23.053000000000065</v>
      </c>
    </row>
    <row r="155" spans="2:11" ht="25" customHeight="1">
      <c r="B155" s="50" t="str">
        <f t="shared" si="8"/>
        <v>B23.054</v>
      </c>
      <c r="C155" s="55"/>
      <c r="D155" s="66" t="s">
        <v>422</v>
      </c>
      <c r="E155" s="55" t="s">
        <v>187</v>
      </c>
      <c r="F155" s="90">
        <v>90</v>
      </c>
      <c r="G155" s="171"/>
      <c r="H155" s="90" t="str">
        <f t="shared" si="7"/>
        <v/>
      </c>
      <c r="I155" s="112"/>
      <c r="K155" s="2">
        <f>IF(E155="","",MAX($K$5:K154)+0.001)</f>
        <v>23.054000000000066</v>
      </c>
    </row>
    <row r="156" spans="2:11" ht="25" customHeight="1">
      <c r="B156" s="50" t="str">
        <f t="shared" si="8"/>
        <v/>
      </c>
      <c r="C156" s="55"/>
      <c r="D156" s="66"/>
      <c r="E156" s="55"/>
      <c r="F156" s="90"/>
      <c r="G156" s="90"/>
      <c r="H156" s="90" t="str">
        <f t="shared" si="7"/>
        <v/>
      </c>
      <c r="I156" s="112"/>
      <c r="K156" s="2" t="str">
        <f>IF(E156="","",MAX($K$5:K155)+0.001)</f>
        <v/>
      </c>
    </row>
    <row r="157" spans="2:11" ht="25" customHeight="1">
      <c r="B157" s="50" t="str">
        <f t="shared" si="8"/>
        <v/>
      </c>
      <c r="C157" s="55" t="s">
        <v>190</v>
      </c>
      <c r="D157" s="87" t="s">
        <v>191</v>
      </c>
      <c r="E157" s="55"/>
      <c r="F157" s="90"/>
      <c r="G157" s="90"/>
      <c r="H157" s="90" t="str">
        <f t="shared" si="7"/>
        <v/>
      </c>
      <c r="I157" s="112"/>
      <c r="K157" s="2" t="str">
        <f>IF(E157="","",MAX($K$5:K156)+0.001)</f>
        <v/>
      </c>
    </row>
    <row r="158" spans="2:11" ht="25" customHeight="1">
      <c r="B158" s="50" t="str">
        <f t="shared" si="8"/>
        <v/>
      </c>
      <c r="C158" s="55"/>
      <c r="D158" s="87" t="s">
        <v>185</v>
      </c>
      <c r="E158" s="55"/>
      <c r="F158" s="90"/>
      <c r="G158" s="90"/>
      <c r="H158" s="90" t="str">
        <f t="shared" si="7"/>
        <v/>
      </c>
      <c r="I158" s="112"/>
      <c r="K158" s="2" t="str">
        <f>IF(E158="","",MAX($K$5:K157)+0.001)</f>
        <v/>
      </c>
    </row>
    <row r="159" spans="2:11" ht="25" customHeight="1">
      <c r="B159" s="50" t="str">
        <f t="shared" si="8"/>
        <v>B23.055</v>
      </c>
      <c r="C159" s="55"/>
      <c r="D159" s="66" t="s">
        <v>1487</v>
      </c>
      <c r="E159" s="55" t="s">
        <v>187</v>
      </c>
      <c r="F159" s="90">
        <v>112</v>
      </c>
      <c r="G159" s="171"/>
      <c r="H159" s="90" t="str">
        <f t="shared" si="7"/>
        <v/>
      </c>
      <c r="I159" s="112"/>
      <c r="K159" s="2">
        <f>IF(E159="","",MAX($K$5:K158)+0.001)</f>
        <v>23.055000000000067</v>
      </c>
    </row>
    <row r="160" spans="2:11" ht="25" customHeight="1">
      <c r="B160" s="50" t="str">
        <f t="shared" si="8"/>
        <v>B23.056</v>
      </c>
      <c r="C160" s="55"/>
      <c r="D160" s="66" t="s">
        <v>475</v>
      </c>
      <c r="E160" s="55" t="s">
        <v>187</v>
      </c>
      <c r="F160" s="90">
        <v>558</v>
      </c>
      <c r="G160" s="171"/>
      <c r="H160" s="90" t="str">
        <f t="shared" si="7"/>
        <v/>
      </c>
      <c r="I160" s="112"/>
      <c r="K160" s="2">
        <f>IF(E160="","",MAX($K$5:K159)+0.001)</f>
        <v>23.056000000000068</v>
      </c>
    </row>
    <row r="161" spans="2:14" ht="25" customHeight="1">
      <c r="B161" s="50" t="str">
        <f t="shared" si="8"/>
        <v>B23.057</v>
      </c>
      <c r="C161" s="55"/>
      <c r="D161" s="66" t="s">
        <v>1488</v>
      </c>
      <c r="E161" s="55" t="s">
        <v>187</v>
      </c>
      <c r="F161" s="90">
        <v>3</v>
      </c>
      <c r="G161" s="171"/>
      <c r="H161" s="90" t="str">
        <f t="shared" si="7"/>
        <v/>
      </c>
      <c r="I161" s="112"/>
      <c r="K161" s="2">
        <f>IF(E161="","",MAX($K$5:K160)+0.001)</f>
        <v>23.05700000000007</v>
      </c>
    </row>
    <row r="162" spans="2:14" ht="25" customHeight="1">
      <c r="B162" s="50"/>
      <c r="C162" s="55"/>
      <c r="D162" s="66"/>
      <c r="E162" s="55"/>
      <c r="F162" s="90"/>
      <c r="G162" s="90"/>
      <c r="H162" s="90" t="str">
        <f t="shared" si="7"/>
        <v/>
      </c>
      <c r="I162" s="112"/>
      <c r="K162" s="2"/>
    </row>
    <row r="163" spans="2:14" ht="25" customHeight="1">
      <c r="B163" s="50" t="str">
        <f t="shared" si="8"/>
        <v/>
      </c>
      <c r="C163" s="55"/>
      <c r="D163" s="87" t="s">
        <v>193</v>
      </c>
      <c r="E163" s="55"/>
      <c r="F163" s="90"/>
      <c r="G163" s="90"/>
      <c r="H163" s="90" t="str">
        <f t="shared" si="7"/>
        <v/>
      </c>
      <c r="I163" s="112"/>
      <c r="K163" s="2" t="str">
        <f>IF(E163="","",MAX($K$5:K162)+0.001)</f>
        <v/>
      </c>
    </row>
    <row r="164" spans="2:14" ht="25" customHeight="1">
      <c r="B164" s="50" t="str">
        <f t="shared" si="8"/>
        <v>B23.058</v>
      </c>
      <c r="C164" s="55"/>
      <c r="D164" s="66" t="s">
        <v>1489</v>
      </c>
      <c r="E164" s="55" t="s">
        <v>187</v>
      </c>
      <c r="F164" s="90">
        <v>6</v>
      </c>
      <c r="G164" s="171"/>
      <c r="H164" s="90" t="str">
        <f t="shared" si="7"/>
        <v/>
      </c>
      <c r="I164" s="112"/>
      <c r="K164" s="2">
        <f>IF(E164="","",MAX($K$5:K163)+0.001)</f>
        <v>23.058000000000071</v>
      </c>
    </row>
    <row r="165" spans="2:14" ht="25" customHeight="1">
      <c r="B165" s="50" t="str">
        <f t="shared" si="8"/>
        <v/>
      </c>
      <c r="C165" s="55"/>
      <c r="D165" s="66"/>
      <c r="E165" s="55"/>
      <c r="F165" s="90"/>
      <c r="G165" s="90"/>
      <c r="H165" s="90" t="str">
        <f t="shared" si="7"/>
        <v/>
      </c>
      <c r="I165" s="112"/>
      <c r="K165" s="2" t="str">
        <f>IF(E165="","",MAX($K$5:K164)+0.001)</f>
        <v/>
      </c>
    </row>
    <row r="166" spans="2:14" ht="25" customHeight="1">
      <c r="B166" s="50" t="str">
        <f t="shared" si="8"/>
        <v/>
      </c>
      <c r="C166" s="55" t="s">
        <v>197</v>
      </c>
      <c r="D166" s="87" t="s">
        <v>198</v>
      </c>
      <c r="E166" s="55"/>
      <c r="F166" s="90"/>
      <c r="G166" s="90"/>
      <c r="H166" s="90" t="str">
        <f t="shared" si="7"/>
        <v/>
      </c>
      <c r="I166" s="112"/>
      <c r="K166" s="2" t="str">
        <f>IF(E166="","",MAX($K$5:K165)+0.001)</f>
        <v/>
      </c>
    </row>
    <row r="167" spans="2:14" ht="25" customHeight="1">
      <c r="B167" s="50" t="str">
        <f t="shared" si="8"/>
        <v>B23.059</v>
      </c>
      <c r="C167" s="55"/>
      <c r="D167" s="66" t="s">
        <v>1402</v>
      </c>
      <c r="E167" s="55" t="s">
        <v>200</v>
      </c>
      <c r="F167" s="90">
        <v>1245</v>
      </c>
      <c r="G167" s="171"/>
      <c r="H167" s="90" t="str">
        <f t="shared" si="7"/>
        <v/>
      </c>
      <c r="I167" s="112"/>
      <c r="K167" s="2">
        <f>IF(E167="","",MAX($K$5:K166)+0.001)</f>
        <v>23.059000000000072</v>
      </c>
    </row>
    <row r="168" spans="2:14" ht="25" customHeight="1">
      <c r="B168" s="50"/>
      <c r="C168" s="55"/>
      <c r="D168" s="66"/>
      <c r="E168" s="55"/>
      <c r="F168" s="90"/>
      <c r="G168" s="171"/>
      <c r="H168" s="90"/>
      <c r="I168" s="112"/>
      <c r="K168" s="2"/>
    </row>
    <row r="169" spans="2:14" ht="25" customHeight="1">
      <c r="B169" s="50"/>
      <c r="C169" s="55"/>
      <c r="D169" s="66"/>
      <c r="E169" s="55"/>
      <c r="F169" s="90"/>
      <c r="G169" s="171"/>
      <c r="H169" s="90"/>
      <c r="I169" s="112"/>
      <c r="K169" s="2"/>
    </row>
    <row r="170" spans="2:14" ht="25" customHeight="1">
      <c r="B170" s="50"/>
      <c r="C170" s="55"/>
      <c r="D170" s="66"/>
      <c r="E170" s="55"/>
      <c r="F170" s="90"/>
      <c r="G170" s="171"/>
      <c r="H170" s="90"/>
      <c r="I170" s="112"/>
      <c r="K170" s="2"/>
    </row>
    <row r="171" spans="2:14" ht="25" customHeight="1">
      <c r="B171" s="50"/>
      <c r="C171" s="55"/>
      <c r="D171" s="66"/>
      <c r="E171" s="55"/>
      <c r="F171" s="90"/>
      <c r="G171" s="171"/>
      <c r="H171" s="90"/>
      <c r="I171" s="112"/>
      <c r="K171" s="2"/>
    </row>
    <row r="172" spans="2:14" ht="25" customHeight="1">
      <c r="B172" s="50"/>
      <c r="C172" s="55"/>
      <c r="D172" s="66"/>
      <c r="E172" s="55"/>
      <c r="F172" s="90"/>
      <c r="G172" s="171"/>
      <c r="H172" s="90"/>
      <c r="I172" s="112"/>
      <c r="K172" s="2"/>
    </row>
    <row r="173" spans="2:14" ht="25" customHeight="1">
      <c r="B173" s="50"/>
      <c r="C173" s="55"/>
      <c r="D173" s="66"/>
      <c r="E173" s="55"/>
      <c r="F173" s="90"/>
      <c r="G173" s="171"/>
      <c r="H173" s="90" t="str">
        <f t="shared" si="7"/>
        <v/>
      </c>
      <c r="I173" s="112"/>
      <c r="K173" s="2"/>
      <c r="N173" s="131"/>
    </row>
    <row r="174" spans="2:14" ht="25" customHeight="1">
      <c r="B174" s="50" t="str">
        <f t="shared" si="8"/>
        <v/>
      </c>
      <c r="C174" s="55"/>
      <c r="D174" s="66"/>
      <c r="E174" s="55"/>
      <c r="F174" s="90"/>
      <c r="G174" s="90"/>
      <c r="H174" s="90" t="str">
        <f t="shared" si="7"/>
        <v/>
      </c>
      <c r="I174" s="112"/>
      <c r="K174" s="2" t="str">
        <f>IF(E174="","",MAX($K$5:K192)+0.001)</f>
        <v/>
      </c>
      <c r="N174" s="131"/>
    </row>
    <row r="175" spans="2:14" ht="25" customHeight="1">
      <c r="B175" s="368" t="s">
        <v>62</v>
      </c>
      <c r="C175" s="368"/>
      <c r="D175" s="368"/>
      <c r="E175" s="368"/>
      <c r="F175" s="368"/>
      <c r="G175" s="368"/>
      <c r="H175" s="95">
        <f>SUM(H134:H174)</f>
        <v>0</v>
      </c>
      <c r="I175" s="115"/>
      <c r="K175" s="2" t="str">
        <f>IF(E175="","",MAX($K$5:K174)+0.001)</f>
        <v/>
      </c>
    </row>
    <row r="176" spans="2:14" ht="25" customHeight="1">
      <c r="B176" s="45" t="s">
        <v>226</v>
      </c>
      <c r="C176" s="45" t="s">
        <v>2</v>
      </c>
      <c r="D176" s="45" t="s">
        <v>3</v>
      </c>
      <c r="E176" s="46" t="s">
        <v>4</v>
      </c>
      <c r="F176" s="95" t="s">
        <v>63</v>
      </c>
      <c r="G176" s="47" t="s">
        <v>6</v>
      </c>
      <c r="H176" s="47" t="s">
        <v>7</v>
      </c>
      <c r="I176" s="49"/>
      <c r="K176" s="2"/>
    </row>
    <row r="177" spans="2:14" ht="25" customHeight="1">
      <c r="B177" s="368" t="s">
        <v>64</v>
      </c>
      <c r="C177" s="368"/>
      <c r="D177" s="368"/>
      <c r="E177" s="368"/>
      <c r="F177" s="368"/>
      <c r="G177" s="368"/>
      <c r="H177" s="47">
        <f>H175</f>
        <v>0</v>
      </c>
      <c r="I177" s="116"/>
      <c r="K177" s="2" t="str">
        <f>IF(E177="","",MAX($K$5:K176)+0.001)</f>
        <v/>
      </c>
    </row>
    <row r="178" spans="2:14" ht="25" customHeight="1">
      <c r="B178" s="50" t="str">
        <f t="shared" ref="B178:B255" si="9">IF(K178="","","B"&amp;TEXT(ROUND(K178,3),"0.000"))</f>
        <v/>
      </c>
      <c r="C178" s="55"/>
      <c r="D178" s="66"/>
      <c r="E178" s="55"/>
      <c r="F178" s="90"/>
      <c r="G178" s="90"/>
      <c r="H178" s="90" t="str">
        <f t="shared" ref="H178:H218" si="10">IF($F178="-","Rate Only",IF($G178="","",ROUNDUP($F178*$G178,2)))</f>
        <v/>
      </c>
      <c r="I178" s="132"/>
      <c r="K178" s="2" t="str">
        <f>IF(E178="","",MAX($K$5:K177)+0.001)</f>
        <v/>
      </c>
    </row>
    <row r="179" spans="2:14" ht="25" customHeight="1">
      <c r="B179" s="50" t="str">
        <f t="shared" si="9"/>
        <v/>
      </c>
      <c r="C179" s="55" t="s">
        <v>214</v>
      </c>
      <c r="D179" s="87" t="s">
        <v>215</v>
      </c>
      <c r="E179" s="55"/>
      <c r="F179" s="90"/>
      <c r="G179" s="90"/>
      <c r="H179" s="90" t="str">
        <f t="shared" si="10"/>
        <v/>
      </c>
      <c r="I179" s="132"/>
      <c r="K179" s="2" t="str">
        <f>IF(E179="","",MAX($K$5:K172)+0.001)</f>
        <v/>
      </c>
    </row>
    <row r="180" spans="2:14" ht="25" customHeight="1">
      <c r="B180" s="50" t="str">
        <f t="shared" si="9"/>
        <v/>
      </c>
      <c r="C180" s="55" t="s">
        <v>216</v>
      </c>
      <c r="D180" s="87" t="s">
        <v>217</v>
      </c>
      <c r="E180" s="55"/>
      <c r="F180" s="90"/>
      <c r="G180" s="90"/>
      <c r="H180" s="90" t="str">
        <f t="shared" si="10"/>
        <v/>
      </c>
      <c r="I180" s="132"/>
      <c r="K180" s="2" t="str">
        <f>IF(E180="","",MAX($K$5:K179)+0.001)</f>
        <v/>
      </c>
    </row>
    <row r="181" spans="2:14" ht="25" customHeight="1">
      <c r="B181" s="50" t="str">
        <f t="shared" si="9"/>
        <v/>
      </c>
      <c r="C181" s="55" t="s">
        <v>12</v>
      </c>
      <c r="D181" s="87" t="s">
        <v>218</v>
      </c>
      <c r="E181" s="55"/>
      <c r="F181" s="90"/>
      <c r="G181" s="90"/>
      <c r="H181" s="90" t="str">
        <f t="shared" si="10"/>
        <v/>
      </c>
      <c r="I181" s="132"/>
      <c r="K181" s="2" t="str">
        <f>IF(E181="","",MAX($K$5:K180)+0.001)</f>
        <v/>
      </c>
    </row>
    <row r="182" spans="2:14" ht="25" customHeight="1">
      <c r="B182" s="50" t="str">
        <f t="shared" si="9"/>
        <v>B23.060</v>
      </c>
      <c r="C182" s="55"/>
      <c r="D182" s="66" t="s">
        <v>219</v>
      </c>
      <c r="E182" s="55" t="s">
        <v>220</v>
      </c>
      <c r="F182" s="128">
        <v>0.86</v>
      </c>
      <c r="G182" s="171"/>
      <c r="H182" s="90" t="str">
        <f t="shared" si="10"/>
        <v/>
      </c>
      <c r="I182" s="112"/>
      <c r="K182" s="2">
        <f>IF(E182="","",MAX($K$5:K181)+0.001)</f>
        <v>23.060000000000073</v>
      </c>
    </row>
    <row r="183" spans="2:14" ht="25" customHeight="1">
      <c r="B183" s="50" t="str">
        <f t="shared" si="9"/>
        <v/>
      </c>
      <c r="C183" s="55"/>
      <c r="D183" s="66"/>
      <c r="E183" s="55"/>
      <c r="F183" s="90"/>
      <c r="G183" s="90"/>
      <c r="H183" s="90" t="str">
        <f t="shared" si="10"/>
        <v/>
      </c>
      <c r="I183" s="132"/>
      <c r="K183" s="2" t="str">
        <f>IF(E183="","",MAX($K$5:K182)+0.001)</f>
        <v/>
      </c>
    </row>
    <row r="184" spans="2:14" ht="25" customHeight="1">
      <c r="B184" s="50" t="str">
        <f t="shared" si="9"/>
        <v/>
      </c>
      <c r="C184" s="55" t="s">
        <v>12</v>
      </c>
      <c r="D184" s="87" t="s">
        <v>221</v>
      </c>
      <c r="E184" s="54"/>
      <c r="F184" s="90"/>
      <c r="G184" s="90"/>
      <c r="H184" s="90" t="str">
        <f t="shared" si="10"/>
        <v/>
      </c>
      <c r="I184" s="112"/>
      <c r="K184" s="2" t="str">
        <f>IF(E184="","",MAX($K$5:K183)+0.001)</f>
        <v/>
      </c>
      <c r="N184" s="132"/>
    </row>
    <row r="185" spans="2:14" ht="25" customHeight="1">
      <c r="B185" s="50" t="str">
        <f t="shared" si="9"/>
        <v>B23.061</v>
      </c>
      <c r="C185" s="55"/>
      <c r="D185" s="66" t="s">
        <v>219</v>
      </c>
      <c r="E185" s="55" t="s">
        <v>220</v>
      </c>
      <c r="F185" s="90">
        <v>1.3</v>
      </c>
      <c r="G185" s="171"/>
      <c r="H185" s="90" t="str">
        <f t="shared" si="10"/>
        <v/>
      </c>
      <c r="I185" s="112"/>
      <c r="K185" s="2">
        <f>IF(E185="","",MAX($K$5:K184)+0.001)</f>
        <v>23.061000000000075</v>
      </c>
      <c r="N185" s="131"/>
    </row>
    <row r="186" spans="2:14" ht="25" customHeight="1">
      <c r="B186" s="50" t="str">
        <f t="shared" si="9"/>
        <v>B23.062</v>
      </c>
      <c r="C186" s="55"/>
      <c r="D186" s="66" t="s">
        <v>222</v>
      </c>
      <c r="E186" s="55" t="s">
        <v>220</v>
      </c>
      <c r="F186" s="90">
        <v>4.3099999999999996</v>
      </c>
      <c r="G186" s="171"/>
      <c r="H186" s="90" t="str">
        <f t="shared" si="10"/>
        <v/>
      </c>
      <c r="I186" s="112"/>
      <c r="K186" s="2">
        <f>IF(E186="","",MAX($K$5:K185)+0.001)</f>
        <v>23.062000000000076</v>
      </c>
      <c r="N186" s="131"/>
    </row>
    <row r="187" spans="2:14" ht="25" customHeight="1">
      <c r="B187" s="50" t="str">
        <f t="shared" si="9"/>
        <v>B23.063</v>
      </c>
      <c r="C187" s="55"/>
      <c r="D187" s="66" t="s">
        <v>223</v>
      </c>
      <c r="E187" s="55" t="s">
        <v>220</v>
      </c>
      <c r="F187" s="90">
        <v>4.3099999999999996</v>
      </c>
      <c r="G187" s="171"/>
      <c r="H187" s="90" t="str">
        <f t="shared" si="10"/>
        <v/>
      </c>
      <c r="I187" s="112"/>
      <c r="K187" s="2">
        <f>IF(E187="","",MAX($K$5:K186)+0.001)</f>
        <v>23.063000000000077</v>
      </c>
      <c r="N187" s="131"/>
    </row>
    <row r="188" spans="2:14" ht="25" customHeight="1">
      <c r="B188" s="50" t="str">
        <f t="shared" si="9"/>
        <v>B23.064</v>
      </c>
      <c r="C188" s="55"/>
      <c r="D188" s="66" t="s">
        <v>224</v>
      </c>
      <c r="E188" s="55" t="s">
        <v>220</v>
      </c>
      <c r="F188" s="90">
        <v>10.8</v>
      </c>
      <c r="G188" s="171"/>
      <c r="H188" s="90" t="str">
        <f t="shared" si="10"/>
        <v/>
      </c>
      <c r="I188" s="112"/>
      <c r="K188" s="2">
        <f>IF(E188="","",MAX($K$5:K187)+0.001)</f>
        <v>23.064000000000078</v>
      </c>
      <c r="N188" s="131"/>
    </row>
    <row r="189" spans="2:14" ht="25" customHeight="1">
      <c r="B189" s="50" t="str">
        <f t="shared" si="9"/>
        <v>B23.065</v>
      </c>
      <c r="C189" s="55"/>
      <c r="D189" s="66" t="s">
        <v>225</v>
      </c>
      <c r="E189" s="55" t="s">
        <v>220</v>
      </c>
      <c r="F189" s="90">
        <v>13.8</v>
      </c>
      <c r="G189" s="171"/>
      <c r="H189" s="90" t="str">
        <f t="shared" si="10"/>
        <v/>
      </c>
      <c r="I189" s="112"/>
      <c r="K189" s="2">
        <f>IF(E189="","",MAX($K$5:K188)+0.001)</f>
        <v>23.065000000000079</v>
      </c>
      <c r="N189" s="131"/>
    </row>
    <row r="190" spans="2:14" ht="25" customHeight="1">
      <c r="B190" s="50"/>
      <c r="C190" s="55"/>
      <c r="D190" s="66"/>
      <c r="E190" s="55"/>
      <c r="F190" s="90"/>
      <c r="G190" s="171"/>
      <c r="H190" s="90" t="str">
        <f t="shared" si="10"/>
        <v/>
      </c>
      <c r="I190" s="112"/>
      <c r="K190" s="2"/>
      <c r="N190" s="131"/>
    </row>
    <row r="191" spans="2:14" ht="25" customHeight="1">
      <c r="B191" s="50" t="str">
        <f>IF(K191="","","B"&amp;TEXT(ROUND(K191,3),"0.000"))</f>
        <v>B23.066</v>
      </c>
      <c r="C191" s="55"/>
      <c r="D191" s="66" t="s">
        <v>1490</v>
      </c>
      <c r="E191" s="55" t="s">
        <v>220</v>
      </c>
      <c r="F191" s="90">
        <v>7.76</v>
      </c>
      <c r="G191" s="171"/>
      <c r="H191" s="90" t="str">
        <f t="shared" si="10"/>
        <v/>
      </c>
      <c r="I191" s="112"/>
      <c r="K191" s="2">
        <f>IF(E191="","",MAX($K$5:K189)+0.001)</f>
        <v>23.066000000000081</v>
      </c>
      <c r="N191" s="131"/>
    </row>
    <row r="192" spans="2:14" ht="25" customHeight="1">
      <c r="B192" s="50" t="str">
        <f>IF(K192="","","B"&amp;TEXT(ROUND(K192,3),"0.000"))</f>
        <v>B23.067</v>
      </c>
      <c r="C192" s="55"/>
      <c r="D192" s="66" t="s">
        <v>1491</v>
      </c>
      <c r="E192" s="55" t="s">
        <v>220</v>
      </c>
      <c r="F192" s="90">
        <v>4.2300000000000004</v>
      </c>
      <c r="G192" s="171"/>
      <c r="H192" s="90" t="str">
        <f t="shared" si="10"/>
        <v/>
      </c>
      <c r="I192" s="112"/>
      <c r="K192" s="2">
        <f>IF(E192="","",MAX($K$5:K191)+0.001)</f>
        <v>23.067000000000082</v>
      </c>
      <c r="N192" s="131"/>
    </row>
    <row r="193" spans="2:14" ht="25" customHeight="1">
      <c r="B193" s="50"/>
      <c r="C193" s="55"/>
      <c r="D193" s="66"/>
      <c r="E193" s="55"/>
      <c r="F193" s="90"/>
      <c r="G193" s="90"/>
      <c r="H193" s="90" t="str">
        <f t="shared" si="10"/>
        <v/>
      </c>
      <c r="I193" s="112"/>
      <c r="K193" s="2"/>
      <c r="N193" s="131"/>
    </row>
    <row r="194" spans="2:14" ht="25" customHeight="1">
      <c r="B194" s="50" t="str">
        <f t="shared" si="9"/>
        <v/>
      </c>
      <c r="C194" s="55" t="s">
        <v>15</v>
      </c>
      <c r="D194" s="87" t="s">
        <v>227</v>
      </c>
      <c r="E194" s="55"/>
      <c r="F194" s="90"/>
      <c r="G194" s="90"/>
      <c r="H194" s="90" t="str">
        <f t="shared" si="10"/>
        <v/>
      </c>
      <c r="I194" s="132"/>
      <c r="K194" s="2" t="str">
        <f>IF(E194="","",MAX($K$5:K178)+0.001)</f>
        <v/>
      </c>
    </row>
    <row r="195" spans="2:14" ht="25" customHeight="1">
      <c r="B195" s="50" t="str">
        <f t="shared" si="9"/>
        <v>B23.068</v>
      </c>
      <c r="C195" s="55"/>
      <c r="D195" s="66" t="s">
        <v>228</v>
      </c>
      <c r="E195" s="55" t="s">
        <v>187</v>
      </c>
      <c r="F195" s="90">
        <v>12</v>
      </c>
      <c r="G195" s="171"/>
      <c r="H195" s="90" t="str">
        <f t="shared" si="10"/>
        <v/>
      </c>
      <c r="I195" s="112"/>
      <c r="K195" s="2">
        <f>IF(E195="","",MAX($K$5:K194)+0.001)</f>
        <v>23.068000000000083</v>
      </c>
    </row>
    <row r="196" spans="2:14" ht="25" customHeight="1">
      <c r="B196" s="50"/>
      <c r="C196" s="55"/>
      <c r="D196" s="66"/>
      <c r="E196" s="55"/>
      <c r="F196" s="90"/>
      <c r="G196" s="90"/>
      <c r="H196" s="90" t="str">
        <f t="shared" si="10"/>
        <v/>
      </c>
      <c r="I196" s="112"/>
      <c r="K196" s="2"/>
    </row>
    <row r="197" spans="2:14" ht="25" customHeight="1">
      <c r="B197" s="50" t="str">
        <f t="shared" si="9"/>
        <v/>
      </c>
      <c r="C197" s="55" t="s">
        <v>229</v>
      </c>
      <c r="D197" s="87" t="s">
        <v>230</v>
      </c>
      <c r="E197" s="55"/>
      <c r="F197" s="90"/>
      <c r="G197" s="90"/>
      <c r="H197" s="90" t="str">
        <f t="shared" si="10"/>
        <v/>
      </c>
      <c r="I197" s="112"/>
      <c r="K197" s="2" t="str">
        <f>IF(E197="","",MAX($K$5:K196)+0.001)</f>
        <v/>
      </c>
    </row>
    <row r="198" spans="2:14" ht="25" customHeight="1">
      <c r="B198" s="50" t="str">
        <f t="shared" si="9"/>
        <v/>
      </c>
      <c r="C198" s="55" t="s">
        <v>231</v>
      </c>
      <c r="D198" s="87" t="s">
        <v>232</v>
      </c>
      <c r="E198" s="55"/>
      <c r="F198" s="90"/>
      <c r="G198" s="90"/>
      <c r="H198" s="90" t="str">
        <f t="shared" si="10"/>
        <v/>
      </c>
      <c r="I198" s="112"/>
      <c r="K198" s="2" t="str">
        <f>IF(E198="","",MAX($K$5:K197)+0.001)</f>
        <v/>
      </c>
    </row>
    <row r="199" spans="2:14" ht="25" customHeight="1">
      <c r="B199" s="50" t="str">
        <f t="shared" si="9"/>
        <v/>
      </c>
      <c r="C199" s="55" t="s">
        <v>61</v>
      </c>
      <c r="D199" s="87" t="s">
        <v>233</v>
      </c>
      <c r="E199" s="55"/>
      <c r="F199" s="90"/>
      <c r="G199" s="90"/>
      <c r="H199" s="90" t="str">
        <f t="shared" si="10"/>
        <v/>
      </c>
      <c r="I199" s="112"/>
      <c r="K199" s="2" t="str">
        <f>IF(E199="","",MAX($K$5:K198)+0.001)</f>
        <v/>
      </c>
    </row>
    <row r="200" spans="2:14" ht="30">
      <c r="B200" s="50" t="str">
        <f t="shared" si="9"/>
        <v>B23.069</v>
      </c>
      <c r="C200" s="55"/>
      <c r="D200" s="66" t="s">
        <v>358</v>
      </c>
      <c r="E200" s="55" t="s">
        <v>164</v>
      </c>
      <c r="F200" s="90">
        <v>41</v>
      </c>
      <c r="G200" s="171"/>
      <c r="H200" s="90" t="str">
        <f t="shared" si="10"/>
        <v/>
      </c>
      <c r="I200" s="112"/>
      <c r="K200" s="2">
        <f>IF(E200="","",MAX($K$5:K199)+0.001)</f>
        <v>23.069000000000084</v>
      </c>
    </row>
    <row r="201" spans="2:14" ht="25" customHeight="1">
      <c r="B201" s="50" t="str">
        <f t="shared" si="9"/>
        <v/>
      </c>
      <c r="C201" s="55"/>
      <c r="D201" s="66"/>
      <c r="E201" s="55"/>
      <c r="F201" s="90"/>
      <c r="G201" s="90"/>
      <c r="H201" s="90" t="str">
        <f t="shared" si="10"/>
        <v/>
      </c>
      <c r="I201" s="112"/>
      <c r="K201" s="2" t="str">
        <f>IF(E201="","",MAX($K$5:K200)+0.001)</f>
        <v/>
      </c>
    </row>
    <row r="202" spans="2:14" ht="25" customHeight="1">
      <c r="B202" s="50" t="str">
        <f t="shared" si="9"/>
        <v/>
      </c>
      <c r="C202" s="55" t="s">
        <v>65</v>
      </c>
      <c r="D202" s="87" t="s">
        <v>235</v>
      </c>
      <c r="E202" s="55"/>
      <c r="F202" s="90"/>
      <c r="G202" s="90"/>
      <c r="H202" s="90" t="str">
        <f t="shared" si="10"/>
        <v/>
      </c>
      <c r="I202" s="112"/>
      <c r="K202" s="2"/>
    </row>
    <row r="203" spans="2:14" ht="25" customHeight="1">
      <c r="B203" s="50" t="str">
        <f t="shared" si="9"/>
        <v>B23.070</v>
      </c>
      <c r="C203" s="55"/>
      <c r="D203" s="66" t="s">
        <v>236</v>
      </c>
      <c r="E203" s="55" t="s">
        <v>187</v>
      </c>
      <c r="F203" s="90">
        <v>477</v>
      </c>
      <c r="G203" s="171"/>
      <c r="H203" s="90" t="str">
        <f t="shared" si="10"/>
        <v/>
      </c>
      <c r="I203" s="112"/>
      <c r="K203" s="2">
        <f>IF(E203="","",MAX($K$5:K202)+0.001)</f>
        <v>23.070000000000086</v>
      </c>
    </row>
    <row r="204" spans="2:14" ht="25" customHeight="1">
      <c r="B204" s="50" t="str">
        <f t="shared" si="9"/>
        <v/>
      </c>
      <c r="C204" s="55"/>
      <c r="D204" s="66"/>
      <c r="E204" s="55"/>
      <c r="F204" s="90"/>
      <c r="G204" s="90"/>
      <c r="H204" s="90" t="str">
        <f t="shared" si="10"/>
        <v/>
      </c>
      <c r="I204" s="112"/>
      <c r="K204" s="2" t="str">
        <f>IF(E204="","",MAX($K$5:K203)+0.001)</f>
        <v/>
      </c>
    </row>
    <row r="205" spans="2:14" ht="30">
      <c r="B205" s="50"/>
      <c r="C205" s="55" t="s">
        <v>90</v>
      </c>
      <c r="D205" s="87" t="s">
        <v>1492</v>
      </c>
      <c r="E205" s="55"/>
      <c r="F205" s="90"/>
      <c r="G205" s="90"/>
      <c r="H205" s="90" t="str">
        <f t="shared" si="10"/>
        <v/>
      </c>
      <c r="I205" s="112"/>
      <c r="K205" s="2"/>
    </row>
    <row r="206" spans="2:14" ht="25" customHeight="1">
      <c r="B206" s="50" t="str">
        <f>IF(K206="","","B"&amp;TEXT(ROUND(K206,3),"0.000"))</f>
        <v>B23.071</v>
      </c>
      <c r="C206" s="55"/>
      <c r="D206" s="66" t="s">
        <v>1493</v>
      </c>
      <c r="E206" s="55" t="s">
        <v>164</v>
      </c>
      <c r="F206" s="90">
        <v>5139</v>
      </c>
      <c r="G206" s="171"/>
      <c r="H206" s="90" t="str">
        <f t="shared" si="10"/>
        <v/>
      </c>
      <c r="I206" s="112"/>
      <c r="K206" s="2">
        <f>IF(E206="","",MAX($K$5:K205)+0.001)</f>
        <v>23.071000000000087</v>
      </c>
    </row>
    <row r="207" spans="2:14" ht="30">
      <c r="B207" s="50" t="str">
        <f>IF(K207="","","B"&amp;TEXT(ROUND(K207,3),"0.000"))</f>
        <v>B23.072</v>
      </c>
      <c r="C207" s="55"/>
      <c r="D207" s="66" t="s">
        <v>1494</v>
      </c>
      <c r="E207" s="55" t="s">
        <v>164</v>
      </c>
      <c r="F207" s="90">
        <v>180</v>
      </c>
      <c r="G207" s="171"/>
      <c r="H207" s="90" t="str">
        <f t="shared" si="10"/>
        <v/>
      </c>
      <c r="I207" s="112"/>
      <c r="K207" s="2">
        <f>IF(E207="","",MAX($K$5:K206)+0.001)</f>
        <v>23.072000000000088</v>
      </c>
    </row>
    <row r="208" spans="2:14" ht="25" customHeight="1">
      <c r="B208" s="50" t="str">
        <f>IF(K208="","","B"&amp;TEXT(ROUND(K208,3),"0.000"))</f>
        <v>B23.073</v>
      </c>
      <c r="C208" s="55"/>
      <c r="D208" s="66" t="s">
        <v>1495</v>
      </c>
      <c r="E208" s="55" t="s">
        <v>164</v>
      </c>
      <c r="F208" s="90">
        <v>233</v>
      </c>
      <c r="G208" s="171"/>
      <c r="H208" s="90" t="str">
        <f t="shared" si="10"/>
        <v/>
      </c>
      <c r="I208" s="112"/>
      <c r="K208" s="2">
        <f>IF(E208="","",MAX($K$5:K207)+0.001)</f>
        <v>23.073000000000089</v>
      </c>
    </row>
    <row r="209" spans="2:11" ht="25" customHeight="1">
      <c r="B209" s="50"/>
      <c r="C209" s="55"/>
      <c r="D209" s="66"/>
      <c r="E209" s="55"/>
      <c r="F209" s="90"/>
      <c r="G209" s="90"/>
      <c r="H209" s="90" t="str">
        <f t="shared" si="10"/>
        <v/>
      </c>
      <c r="I209" s="112"/>
      <c r="K209" s="2"/>
    </row>
    <row r="210" spans="2:11" ht="25" customHeight="1">
      <c r="B210" s="50" t="str">
        <f t="shared" si="9"/>
        <v/>
      </c>
      <c r="C210" s="55" t="s">
        <v>90</v>
      </c>
      <c r="D210" s="87" t="s">
        <v>237</v>
      </c>
      <c r="E210" s="55"/>
      <c r="F210" s="90"/>
      <c r="G210" s="90"/>
      <c r="H210" s="90" t="str">
        <f t="shared" si="10"/>
        <v/>
      </c>
      <c r="K210" s="2" t="str">
        <f>IF(E210="","",MAX($K$5:K204)+0.001)</f>
        <v/>
      </c>
    </row>
    <row r="211" spans="2:11" ht="25" customHeight="1">
      <c r="B211" s="50" t="str">
        <f t="shared" si="9"/>
        <v>B23.074</v>
      </c>
      <c r="C211" s="55"/>
      <c r="D211" s="66" t="s">
        <v>1496</v>
      </c>
      <c r="E211" s="55" t="s">
        <v>164</v>
      </c>
      <c r="F211" s="128">
        <v>12</v>
      </c>
      <c r="G211" s="171"/>
      <c r="H211" s="90" t="str">
        <f t="shared" si="10"/>
        <v/>
      </c>
      <c r="I211" s="112"/>
      <c r="K211" s="2">
        <f>IF(E211="","",MAX($K$5:K210)+0.001)</f>
        <v>23.07400000000009</v>
      </c>
    </row>
    <row r="212" spans="2:11" ht="25" customHeight="1">
      <c r="B212" s="50" t="str">
        <f t="shared" si="9"/>
        <v/>
      </c>
      <c r="C212" s="55"/>
      <c r="D212" s="66"/>
      <c r="E212" s="55"/>
      <c r="F212" s="90"/>
      <c r="G212" s="90"/>
      <c r="H212" s="90" t="str">
        <f t="shared" si="10"/>
        <v/>
      </c>
      <c r="K212" s="2" t="str">
        <f>IF(E212="","",MAX($K$5:K211)+0.001)</f>
        <v/>
      </c>
    </row>
    <row r="213" spans="2:11" ht="25" customHeight="1">
      <c r="B213" s="50" t="str">
        <f t="shared" si="9"/>
        <v/>
      </c>
      <c r="C213" s="55" t="s">
        <v>90</v>
      </c>
      <c r="D213" s="87" t="s">
        <v>240</v>
      </c>
      <c r="E213" s="55"/>
      <c r="F213" s="90"/>
      <c r="G213" s="90"/>
      <c r="H213" s="90" t="str">
        <f t="shared" si="10"/>
        <v/>
      </c>
      <c r="K213" s="2" t="str">
        <f>IF(E213="","",MAX($K$5:K212)+0.001)</f>
        <v/>
      </c>
    </row>
    <row r="214" spans="2:11" ht="25" customHeight="1">
      <c r="B214" s="50" t="str">
        <f t="shared" si="9"/>
        <v>B23.075</v>
      </c>
      <c r="C214" s="55"/>
      <c r="D214" s="66" t="s">
        <v>1497</v>
      </c>
      <c r="E214" s="55" t="s">
        <v>164</v>
      </c>
      <c r="F214" s="90">
        <v>18</v>
      </c>
      <c r="G214" s="171"/>
      <c r="H214" s="90" t="str">
        <f t="shared" si="10"/>
        <v/>
      </c>
      <c r="I214" s="112"/>
      <c r="K214" s="2">
        <f>IF(E214="","",MAX($K$5:K213)+0.001)</f>
        <v>23.075000000000092</v>
      </c>
    </row>
    <row r="215" spans="2:11" ht="25" customHeight="1">
      <c r="B215" s="50" t="str">
        <f t="shared" si="9"/>
        <v>B23.076</v>
      </c>
      <c r="C215" s="55"/>
      <c r="D215" s="66" t="s">
        <v>488</v>
      </c>
      <c r="E215" s="55" t="s">
        <v>164</v>
      </c>
      <c r="F215" s="90">
        <v>115</v>
      </c>
      <c r="G215" s="171"/>
      <c r="H215" s="90" t="str">
        <f t="shared" si="10"/>
        <v/>
      </c>
      <c r="I215" s="112"/>
      <c r="K215" s="2">
        <f>IF(E215="","",MAX($K$5:K214)+0.001)</f>
        <v>23.076000000000093</v>
      </c>
    </row>
    <row r="216" spans="2:11" ht="25" customHeight="1">
      <c r="B216" s="50" t="str">
        <f t="shared" si="9"/>
        <v>B23.077</v>
      </c>
      <c r="C216" s="55"/>
      <c r="D216" s="66" t="s">
        <v>1498</v>
      </c>
      <c r="E216" s="55" t="s">
        <v>164</v>
      </c>
      <c r="F216" s="90">
        <v>47</v>
      </c>
      <c r="G216" s="171"/>
      <c r="H216" s="90" t="str">
        <f t="shared" si="10"/>
        <v/>
      </c>
      <c r="I216" s="112"/>
      <c r="K216" s="2">
        <f>IF(E216="","",MAX($K$5:K215)+0.001)</f>
        <v>23.077000000000094</v>
      </c>
    </row>
    <row r="217" spans="2:11" ht="25" customHeight="1">
      <c r="B217" s="50" t="str">
        <f t="shared" si="9"/>
        <v>B23.078</v>
      </c>
      <c r="C217" s="55"/>
      <c r="D217" s="66" t="s">
        <v>1499</v>
      </c>
      <c r="E217" s="55" t="s">
        <v>164</v>
      </c>
      <c r="F217" s="90">
        <v>78</v>
      </c>
      <c r="G217" s="171"/>
      <c r="H217" s="90" t="str">
        <f t="shared" si="10"/>
        <v/>
      </c>
      <c r="I217" s="112"/>
      <c r="K217" s="2">
        <f>IF(E217="","",MAX($K$5:K216)+0.001)</f>
        <v>23.078000000000095</v>
      </c>
    </row>
    <row r="218" spans="2:11" ht="25" customHeight="1">
      <c r="B218" s="50" t="str">
        <f t="shared" si="9"/>
        <v>B23.079</v>
      </c>
      <c r="C218" s="55"/>
      <c r="D218" s="66" t="s">
        <v>1500</v>
      </c>
      <c r="E218" s="55" t="s">
        <v>164</v>
      </c>
      <c r="F218" s="90">
        <v>2</v>
      </c>
      <c r="G218" s="171"/>
      <c r="H218" s="90" t="str">
        <f t="shared" si="10"/>
        <v/>
      </c>
      <c r="I218" s="112"/>
      <c r="K218" s="2">
        <f>IF(E218="","",MAX($K$5:K217)+0.001)</f>
        <v>23.079000000000097</v>
      </c>
    </row>
    <row r="219" spans="2:11" ht="25" customHeight="1">
      <c r="B219" s="368" t="s">
        <v>62</v>
      </c>
      <c r="C219" s="368"/>
      <c r="D219" s="368"/>
      <c r="E219" s="368"/>
      <c r="F219" s="368"/>
      <c r="G219" s="368"/>
      <c r="H219" s="95">
        <f>SUM(H177:H218)</f>
        <v>0</v>
      </c>
      <c r="I219" s="115"/>
      <c r="K219" s="2" t="str">
        <f>IF(E219="","",MAX($K$5:K218)+0.001)</f>
        <v/>
      </c>
    </row>
    <row r="220" spans="2:11" ht="25" customHeight="1">
      <c r="B220" s="45" t="s">
        <v>226</v>
      </c>
      <c r="C220" s="45" t="s">
        <v>2</v>
      </c>
      <c r="D220" s="45" t="s">
        <v>3</v>
      </c>
      <c r="E220" s="46" t="s">
        <v>4</v>
      </c>
      <c r="F220" s="95" t="s">
        <v>63</v>
      </c>
      <c r="G220" s="47" t="s">
        <v>6</v>
      </c>
      <c r="H220" s="47" t="s">
        <v>7</v>
      </c>
      <c r="I220" s="49"/>
      <c r="K220" s="2"/>
    </row>
    <row r="221" spans="2:11" ht="25" customHeight="1">
      <c r="B221" s="368" t="s">
        <v>64</v>
      </c>
      <c r="C221" s="368"/>
      <c r="D221" s="368"/>
      <c r="E221" s="368"/>
      <c r="F221" s="368"/>
      <c r="G221" s="368"/>
      <c r="H221" s="47">
        <f>H219</f>
        <v>0</v>
      </c>
      <c r="I221" s="116"/>
      <c r="K221" s="2" t="str">
        <f>IF(E221="","",MAX($K$5:K220)+0.001)</f>
        <v/>
      </c>
    </row>
    <row r="222" spans="2:11" ht="25" customHeight="1">
      <c r="B222" s="98"/>
      <c r="C222" s="98"/>
      <c r="D222" s="97"/>
      <c r="E222" s="97"/>
      <c r="F222" s="100"/>
      <c r="G222" s="100"/>
      <c r="H222" s="107" t="str">
        <f t="shared" ref="H222:H260" si="11">IF($F222="-","Rate Only",IF($G222="","",ROUNDUP($F222*$G222,2)))</f>
        <v/>
      </c>
      <c r="I222" s="116"/>
      <c r="K222" s="2"/>
    </row>
    <row r="223" spans="2:11" ht="25" customHeight="1">
      <c r="B223" s="50" t="str">
        <f t="shared" ref="B223:B228" si="12">IF(K223="","","B"&amp;TEXT(ROUND(K223,3),"0.000"))</f>
        <v/>
      </c>
      <c r="C223" s="55" t="s">
        <v>90</v>
      </c>
      <c r="D223" s="87" t="s">
        <v>242</v>
      </c>
      <c r="E223" s="55"/>
      <c r="F223" s="90"/>
      <c r="G223" s="90"/>
      <c r="H223" s="90" t="str">
        <f t="shared" si="11"/>
        <v/>
      </c>
      <c r="I223" s="112"/>
      <c r="K223" s="2" t="str">
        <f>IF(E223="","",MAX($K$5:K218)+0.001)</f>
        <v/>
      </c>
    </row>
    <row r="224" spans="2:11" ht="25" customHeight="1">
      <c r="B224" s="50" t="str">
        <f t="shared" si="12"/>
        <v>B23.080</v>
      </c>
      <c r="C224" s="55"/>
      <c r="D224" s="66" t="s">
        <v>241</v>
      </c>
      <c r="E224" s="55" t="s">
        <v>164</v>
      </c>
      <c r="F224" s="90">
        <v>27</v>
      </c>
      <c r="G224" s="171"/>
      <c r="H224" s="90" t="str">
        <f t="shared" si="11"/>
        <v/>
      </c>
      <c r="I224" s="112"/>
      <c r="K224" s="2">
        <f>IF(E224="","",MAX($K$5:K223)+0.001)</f>
        <v>23.080000000000098</v>
      </c>
    </row>
    <row r="225" spans="2:11" ht="25" customHeight="1">
      <c r="B225" s="50" t="str">
        <f t="shared" si="12"/>
        <v/>
      </c>
      <c r="C225" s="55"/>
      <c r="D225" s="66"/>
      <c r="E225" s="54"/>
      <c r="F225" s="90"/>
      <c r="G225" s="90"/>
      <c r="H225" s="90" t="str">
        <f t="shared" si="11"/>
        <v/>
      </c>
      <c r="K225" s="2" t="str">
        <f>IF(E225="","",MAX($K$5:K224)+0.001)</f>
        <v/>
      </c>
    </row>
    <row r="226" spans="2:11" ht="25" customHeight="1">
      <c r="B226" s="50" t="str">
        <f t="shared" si="12"/>
        <v/>
      </c>
      <c r="C226" s="55" t="s">
        <v>92</v>
      </c>
      <c r="D226" s="87" t="s">
        <v>243</v>
      </c>
      <c r="E226" s="55"/>
      <c r="F226" s="90"/>
      <c r="G226" s="90"/>
      <c r="H226" s="90" t="str">
        <f t="shared" si="11"/>
        <v/>
      </c>
      <c r="K226" s="2" t="str">
        <f>IF(E226="","",MAX($K$5:K225)+0.001)</f>
        <v/>
      </c>
    </row>
    <row r="227" spans="2:11" ht="25" customHeight="1">
      <c r="B227" s="50" t="str">
        <f t="shared" si="12"/>
        <v/>
      </c>
      <c r="C227" s="55"/>
      <c r="D227" s="87" t="s">
        <v>244</v>
      </c>
      <c r="E227" s="55"/>
      <c r="F227" s="90"/>
      <c r="G227" s="90"/>
      <c r="H227" s="90" t="str">
        <f t="shared" si="11"/>
        <v/>
      </c>
      <c r="K227" s="2" t="str">
        <f>IF(E227="","",MAX($K$5:K226)+0.001)</f>
        <v/>
      </c>
    </row>
    <row r="228" spans="2:11" ht="25" customHeight="1">
      <c r="B228" s="50" t="str">
        <f t="shared" si="12"/>
        <v>B23.081</v>
      </c>
      <c r="C228" s="55"/>
      <c r="D228" s="66" t="s">
        <v>1501</v>
      </c>
      <c r="E228" s="55" t="s">
        <v>187</v>
      </c>
      <c r="F228" s="90">
        <v>24</v>
      </c>
      <c r="G228" s="171"/>
      <c r="H228" s="90" t="str">
        <f t="shared" si="11"/>
        <v/>
      </c>
      <c r="I228" s="112"/>
      <c r="K228" s="2">
        <f>IF(E228="","",MAX($K$5:K227)+0.001)</f>
        <v>23.081000000000099</v>
      </c>
    </row>
    <row r="229" spans="2:11" ht="25" customHeight="1">
      <c r="B229" s="50"/>
      <c r="C229" s="55"/>
      <c r="D229" s="66"/>
      <c r="E229" s="55"/>
      <c r="F229" s="90"/>
      <c r="G229" s="90"/>
      <c r="H229" s="90" t="str">
        <f t="shared" si="11"/>
        <v/>
      </c>
      <c r="I229" s="112"/>
      <c r="K229" s="2" t="str">
        <f>IF(E229="","",MAX($K$5:K228)+0.001)</f>
        <v/>
      </c>
    </row>
    <row r="230" spans="2:11" ht="25" customHeight="1">
      <c r="B230" s="50" t="str">
        <f>IF(K230="","","B"&amp;TEXT(ROUND(K230,3),"0.000"))</f>
        <v/>
      </c>
      <c r="C230" s="55"/>
      <c r="D230" s="87" t="s">
        <v>246</v>
      </c>
      <c r="E230" s="55"/>
      <c r="F230" s="90"/>
      <c r="G230" s="90"/>
      <c r="H230" s="90" t="str">
        <f t="shared" si="11"/>
        <v/>
      </c>
      <c r="I230" s="112"/>
      <c r="K230" s="2" t="str">
        <f>IF(E230="","",MAX($K$5:K229)+0.001)</f>
        <v/>
      </c>
    </row>
    <row r="231" spans="2:11" ht="25" customHeight="1">
      <c r="B231" s="50" t="str">
        <f>IF(K231="","","B"&amp;TEXT(ROUND(K231,3),"0.000"))</f>
        <v>B23.082</v>
      </c>
      <c r="C231" s="55"/>
      <c r="D231" s="66" t="s">
        <v>363</v>
      </c>
      <c r="E231" s="55" t="s">
        <v>187</v>
      </c>
      <c r="F231" s="90">
        <v>59</v>
      </c>
      <c r="G231" s="171"/>
      <c r="H231" s="90" t="str">
        <f t="shared" si="11"/>
        <v/>
      </c>
      <c r="I231" s="112"/>
      <c r="K231" s="2">
        <f>IF(E231="","",MAX($K$5:K230)+0.001)</f>
        <v>23.0820000000001</v>
      </c>
    </row>
    <row r="232" spans="2:11" ht="25" customHeight="1">
      <c r="B232" s="50" t="str">
        <f>IF(K232="","","B"&amp;TEXT(ROUND(K232,3),"0.000"))</f>
        <v>B23.083</v>
      </c>
      <c r="C232" s="55"/>
      <c r="D232" s="66" t="s">
        <v>1502</v>
      </c>
      <c r="E232" s="55" t="s">
        <v>187</v>
      </c>
      <c r="F232" s="90">
        <v>374</v>
      </c>
      <c r="G232" s="171"/>
      <c r="H232" s="90" t="str">
        <f t="shared" si="11"/>
        <v/>
      </c>
      <c r="I232" s="112"/>
      <c r="K232" s="2">
        <f>IF(E232="","",MAX($K$5:K231)+0.001)</f>
        <v>23.083000000000101</v>
      </c>
    </row>
    <row r="233" spans="2:11" ht="25" customHeight="1">
      <c r="B233" s="50"/>
      <c r="C233" s="55"/>
      <c r="D233" s="66"/>
      <c r="E233" s="55"/>
      <c r="F233" s="90"/>
      <c r="G233" s="90"/>
      <c r="H233" s="90" t="str">
        <f t="shared" si="11"/>
        <v/>
      </c>
      <c r="I233" s="112"/>
      <c r="K233" s="2"/>
    </row>
    <row r="234" spans="2:11" ht="25" customHeight="1">
      <c r="B234" s="50" t="str">
        <f>IF(K234="","","B"&amp;TEXT(ROUND(K234,3),"0.000"))</f>
        <v/>
      </c>
      <c r="C234" s="55"/>
      <c r="D234" s="87" t="s">
        <v>447</v>
      </c>
      <c r="E234" s="55"/>
      <c r="F234" s="90"/>
      <c r="G234" s="90"/>
      <c r="H234" s="90" t="str">
        <f t="shared" si="11"/>
        <v/>
      </c>
      <c r="I234" s="112"/>
      <c r="K234" s="2" t="str">
        <f>IF(E234="","",MAX($K$5:K218)+0.001)</f>
        <v/>
      </c>
    </row>
    <row r="235" spans="2:11" ht="30">
      <c r="B235" s="50" t="str">
        <f>IF(K235="","","B"&amp;TEXT(ROUND(K235,3),"0.000"))</f>
        <v>B23.084</v>
      </c>
      <c r="C235" s="55"/>
      <c r="D235" s="66" t="s">
        <v>1503</v>
      </c>
      <c r="E235" s="55" t="s">
        <v>187</v>
      </c>
      <c r="F235" s="90">
        <v>27045</v>
      </c>
      <c r="G235" s="171"/>
      <c r="H235" s="90" t="str">
        <f t="shared" si="11"/>
        <v/>
      </c>
      <c r="I235" s="112"/>
      <c r="K235" s="2">
        <f>IF(E235="","",MAX($K$5:K234)+0.001)</f>
        <v>23.084000000000103</v>
      </c>
    </row>
    <row r="236" spans="2:11" ht="45">
      <c r="B236" s="50" t="str">
        <f>IF(K236="","","B"&amp;TEXT(ROUND(K236,3),"0.000"))</f>
        <v>B23.085</v>
      </c>
      <c r="C236" s="55"/>
      <c r="D236" s="66" t="s">
        <v>1504</v>
      </c>
      <c r="E236" s="55" t="s">
        <v>187</v>
      </c>
      <c r="F236" s="90">
        <v>943</v>
      </c>
      <c r="G236" s="171"/>
      <c r="H236" s="90" t="str">
        <f t="shared" si="11"/>
        <v/>
      </c>
      <c r="I236" s="112"/>
      <c r="K236" s="2">
        <f>IF(E236="","",MAX($K$5:K235)+0.001)</f>
        <v>23.085000000000104</v>
      </c>
    </row>
    <row r="237" spans="2:11" ht="25" customHeight="1">
      <c r="B237" s="50"/>
      <c r="C237" s="55"/>
      <c r="D237" s="66"/>
      <c r="E237" s="55"/>
      <c r="F237" s="90"/>
      <c r="G237" s="90"/>
      <c r="H237" s="90" t="str">
        <f t="shared" si="11"/>
        <v/>
      </c>
      <c r="I237" s="112"/>
      <c r="K237" s="2"/>
    </row>
    <row r="238" spans="2:11" ht="25" customHeight="1">
      <c r="B238" s="50"/>
      <c r="C238" s="55"/>
      <c r="D238" s="87" t="s">
        <v>1505</v>
      </c>
      <c r="E238" s="55"/>
      <c r="F238" s="90"/>
      <c r="G238" s="90"/>
      <c r="H238" s="90" t="str">
        <f t="shared" si="11"/>
        <v/>
      </c>
      <c r="I238" s="112"/>
      <c r="K238" s="2"/>
    </row>
    <row r="239" spans="2:11" ht="30">
      <c r="B239" s="50" t="str">
        <f>IF(K239="","","B"&amp;TEXT(ROUND(K239,3),"0.000"))</f>
        <v>B23.086</v>
      </c>
      <c r="C239" s="55"/>
      <c r="D239" s="66" t="s">
        <v>1506</v>
      </c>
      <c r="E239" s="55" t="s">
        <v>187</v>
      </c>
      <c r="F239" s="90">
        <v>1225</v>
      </c>
      <c r="G239" s="171"/>
      <c r="H239" s="90" t="str">
        <f t="shared" si="11"/>
        <v/>
      </c>
      <c r="I239" s="112"/>
      <c r="K239" s="2">
        <f>IF(E239="","",MAX($K$5:K236)+0.001)</f>
        <v>23.086000000000105</v>
      </c>
    </row>
    <row r="240" spans="2:11" ht="25" customHeight="1">
      <c r="B240" s="50"/>
      <c r="C240" s="55"/>
      <c r="D240" s="66"/>
      <c r="E240" s="55"/>
      <c r="F240" s="90"/>
      <c r="G240" s="90"/>
      <c r="H240" s="90" t="str">
        <f t="shared" si="11"/>
        <v/>
      </c>
      <c r="I240" s="112"/>
      <c r="K240" s="2"/>
    </row>
    <row r="241" spans="2:11" ht="30">
      <c r="B241" s="50" t="str">
        <f t="shared" si="9"/>
        <v/>
      </c>
      <c r="C241" s="101" t="s">
        <v>449</v>
      </c>
      <c r="D241" s="87" t="s">
        <v>450</v>
      </c>
      <c r="E241" s="55"/>
      <c r="F241" s="90"/>
      <c r="G241" s="90"/>
      <c r="H241" s="90" t="str">
        <f t="shared" si="11"/>
        <v/>
      </c>
      <c r="I241" s="112"/>
      <c r="K241" s="2" t="str">
        <f>IF(E241="","",MAX($K$5:K240)+0.001)</f>
        <v/>
      </c>
    </row>
    <row r="242" spans="2:11" ht="25" customHeight="1">
      <c r="B242" s="50" t="str">
        <f t="shared" si="9"/>
        <v/>
      </c>
      <c r="C242" s="55"/>
      <c r="D242" s="87" t="s">
        <v>451</v>
      </c>
      <c r="E242" s="55"/>
      <c r="F242" s="90"/>
      <c r="G242" s="90"/>
      <c r="H242" s="90" t="str">
        <f t="shared" si="11"/>
        <v/>
      </c>
      <c r="I242" s="112"/>
      <c r="K242" s="2" t="str">
        <f>IF(E242="","",MAX($K$5:K241)+0.001)</f>
        <v/>
      </c>
    </row>
    <row r="243" spans="2:11" ht="25" customHeight="1">
      <c r="B243" s="50" t="str">
        <f t="shared" si="9"/>
        <v>B23.087</v>
      </c>
      <c r="C243" s="55"/>
      <c r="D243" s="66" t="s">
        <v>452</v>
      </c>
      <c r="E243" s="55" t="s">
        <v>164</v>
      </c>
      <c r="F243" s="90">
        <v>36</v>
      </c>
      <c r="G243" s="171"/>
      <c r="H243" s="90" t="str">
        <f t="shared" si="11"/>
        <v/>
      </c>
      <c r="I243" s="112"/>
      <c r="K243" s="2">
        <f>IF(E243="","",MAX($K$5:K242)+0.001)</f>
        <v>23.087000000000106</v>
      </c>
    </row>
    <row r="244" spans="2:11" ht="25" customHeight="1">
      <c r="B244" s="50" t="str">
        <f t="shared" si="9"/>
        <v>B23.088</v>
      </c>
      <c r="C244" s="55"/>
      <c r="D244" s="66" t="s">
        <v>453</v>
      </c>
      <c r="E244" s="55" t="s">
        <v>164</v>
      </c>
      <c r="F244" s="90">
        <v>41</v>
      </c>
      <c r="G244" s="171"/>
      <c r="H244" s="90" t="str">
        <f t="shared" si="11"/>
        <v/>
      </c>
      <c r="I244" s="112"/>
      <c r="K244" s="2">
        <f>IF(E244="","",MAX($K$5:K243)+0.001)</f>
        <v>23.088000000000108</v>
      </c>
    </row>
    <row r="245" spans="2:11" ht="25" customHeight="1">
      <c r="B245" s="50" t="str">
        <f t="shared" si="9"/>
        <v>B23.088</v>
      </c>
      <c r="C245" s="55"/>
      <c r="D245" s="66" t="s">
        <v>1507</v>
      </c>
      <c r="E245" s="55" t="s">
        <v>164</v>
      </c>
      <c r="F245" s="90">
        <v>12</v>
      </c>
      <c r="G245" s="171"/>
      <c r="H245" s="90" t="str">
        <f t="shared" si="11"/>
        <v/>
      </c>
      <c r="I245" s="112"/>
      <c r="K245" s="2">
        <f>IF(E245="","",MAX($K$5:K243)+0.001)</f>
        <v>23.088000000000108</v>
      </c>
    </row>
    <row r="246" spans="2:11" ht="25" customHeight="1">
      <c r="B246" s="50" t="str">
        <f t="shared" si="9"/>
        <v>B23.089</v>
      </c>
      <c r="C246" s="55"/>
      <c r="D246" s="66" t="s">
        <v>454</v>
      </c>
      <c r="E246" s="55" t="s">
        <v>164</v>
      </c>
      <c r="F246" s="90">
        <v>260</v>
      </c>
      <c r="G246" s="171"/>
      <c r="H246" s="90" t="str">
        <f t="shared" si="11"/>
        <v/>
      </c>
      <c r="I246" s="112"/>
      <c r="K246" s="2">
        <f>IF(E246="","",MAX($K$5:K244)+0.001)</f>
        <v>23.089000000000109</v>
      </c>
    </row>
    <row r="247" spans="2:11" ht="25" customHeight="1">
      <c r="B247" s="50" t="str">
        <f t="shared" si="9"/>
        <v>B23.090</v>
      </c>
      <c r="C247" s="55"/>
      <c r="D247" s="66" t="s">
        <v>694</v>
      </c>
      <c r="E247" s="55" t="s">
        <v>164</v>
      </c>
      <c r="F247" s="90">
        <v>27</v>
      </c>
      <c r="G247" s="171"/>
      <c r="H247" s="90" t="str">
        <f t="shared" si="11"/>
        <v/>
      </c>
      <c r="I247" s="112"/>
      <c r="K247" s="2">
        <f>IF(E247="","",MAX($K$5:K246)+0.001)</f>
        <v>23.09000000000011</v>
      </c>
    </row>
    <row r="248" spans="2:11" ht="25" customHeight="1">
      <c r="B248" s="50" t="str">
        <f t="shared" si="9"/>
        <v>B23.091</v>
      </c>
      <c r="C248" s="55"/>
      <c r="D248" s="66" t="s">
        <v>1508</v>
      </c>
      <c r="E248" s="55" t="s">
        <v>164</v>
      </c>
      <c r="F248" s="90">
        <v>5552</v>
      </c>
      <c r="G248" s="171"/>
      <c r="H248" s="90" t="str">
        <f t="shared" si="11"/>
        <v/>
      </c>
      <c r="I248" s="112"/>
      <c r="K248" s="2">
        <f>IF(E248="","",MAX($K$5:K247)+0.001)</f>
        <v>23.091000000000111</v>
      </c>
    </row>
    <row r="249" spans="2:11" ht="25" customHeight="1">
      <c r="B249" s="50" t="str">
        <f t="shared" si="9"/>
        <v/>
      </c>
      <c r="C249" s="55"/>
      <c r="D249" s="66"/>
      <c r="E249" s="55"/>
      <c r="F249" s="90"/>
      <c r="G249" s="90"/>
      <c r="H249" s="90" t="str">
        <f t="shared" si="11"/>
        <v/>
      </c>
      <c r="I249" s="112"/>
      <c r="K249" s="2" t="str">
        <f>IF(E249="","",MAX($K$5:K248)+0.001)</f>
        <v/>
      </c>
    </row>
    <row r="250" spans="2:11" ht="25" customHeight="1">
      <c r="B250" s="50" t="str">
        <f t="shared" si="9"/>
        <v/>
      </c>
      <c r="C250" s="55"/>
      <c r="D250" s="87" t="s">
        <v>456</v>
      </c>
      <c r="E250" s="55"/>
      <c r="F250" s="90"/>
      <c r="G250" s="90"/>
      <c r="H250" s="90" t="str">
        <f t="shared" si="11"/>
        <v/>
      </c>
      <c r="I250" s="112"/>
      <c r="K250" s="2" t="str">
        <f>IF(E250="","",MAX($K$5:K249)+0.001)</f>
        <v/>
      </c>
    </row>
    <row r="251" spans="2:11" ht="25" customHeight="1">
      <c r="B251" s="50" t="str">
        <f t="shared" si="9"/>
        <v>B23.092</v>
      </c>
      <c r="C251" s="55"/>
      <c r="D251" s="66" t="s">
        <v>452</v>
      </c>
      <c r="E251" s="55" t="s">
        <v>164</v>
      </c>
      <c r="F251" s="90">
        <v>36</v>
      </c>
      <c r="G251" s="171"/>
      <c r="H251" s="90" t="str">
        <f t="shared" si="11"/>
        <v/>
      </c>
      <c r="I251" s="112"/>
      <c r="K251" s="2">
        <f>IF(E251="","",MAX($K$5:K250)+0.001)</f>
        <v>23.092000000000112</v>
      </c>
    </row>
    <row r="252" spans="2:11" ht="25" customHeight="1">
      <c r="B252" s="50" t="str">
        <f t="shared" si="9"/>
        <v>B23.093</v>
      </c>
      <c r="C252" s="55"/>
      <c r="D252" s="66" t="s">
        <v>453</v>
      </c>
      <c r="E252" s="55" t="s">
        <v>164</v>
      </c>
      <c r="F252" s="90">
        <v>41</v>
      </c>
      <c r="G252" s="171"/>
      <c r="H252" s="90" t="str">
        <f t="shared" si="11"/>
        <v/>
      </c>
      <c r="I252" s="112"/>
      <c r="K252" s="2">
        <f>IF(E252="","",MAX($K$5:K251)+0.001)</f>
        <v>23.093000000000114</v>
      </c>
    </row>
    <row r="253" spans="2:11" ht="25" customHeight="1">
      <c r="B253" s="50" t="str">
        <f t="shared" si="9"/>
        <v>B23.093</v>
      </c>
      <c r="C253" s="55"/>
      <c r="D253" s="66" t="s">
        <v>1507</v>
      </c>
      <c r="E253" s="55" t="s">
        <v>164</v>
      </c>
      <c r="F253" s="90">
        <v>12</v>
      </c>
      <c r="G253" s="171"/>
      <c r="H253" s="90" t="str">
        <f t="shared" si="11"/>
        <v/>
      </c>
      <c r="I253" s="112"/>
      <c r="K253" s="2">
        <f>IF(E253="","",MAX($K$5:K251)+0.001)</f>
        <v>23.093000000000114</v>
      </c>
    </row>
    <row r="254" spans="2:11" ht="25" customHeight="1">
      <c r="B254" s="50" t="str">
        <f t="shared" si="9"/>
        <v>B23.094</v>
      </c>
      <c r="C254" s="55"/>
      <c r="D254" s="66" t="s">
        <v>454</v>
      </c>
      <c r="E254" s="55" t="s">
        <v>164</v>
      </c>
      <c r="F254" s="90">
        <v>260</v>
      </c>
      <c r="G254" s="171"/>
      <c r="H254" s="90" t="str">
        <f t="shared" si="11"/>
        <v/>
      </c>
      <c r="I254" s="112"/>
      <c r="K254" s="2">
        <f>IF(E254="","",MAX($K$5:K252)+0.001)</f>
        <v>23.094000000000115</v>
      </c>
    </row>
    <row r="255" spans="2:11" ht="25" customHeight="1">
      <c r="B255" s="50" t="str">
        <f t="shared" si="9"/>
        <v>B23.095</v>
      </c>
      <c r="C255" s="55"/>
      <c r="D255" s="66" t="s">
        <v>694</v>
      </c>
      <c r="E255" s="55" t="s">
        <v>164</v>
      </c>
      <c r="F255" s="90">
        <v>27</v>
      </c>
      <c r="G255" s="171"/>
      <c r="H255" s="90" t="str">
        <f t="shared" si="11"/>
        <v/>
      </c>
      <c r="I255" s="112"/>
      <c r="K255" s="2">
        <f>IF(E255="","",MAX($K$5:K254)+0.001)</f>
        <v>23.095000000000116</v>
      </c>
    </row>
    <row r="256" spans="2:11" ht="25" customHeight="1">
      <c r="B256" s="50" t="str">
        <f>IF(K256="","","B"&amp;TEXT(ROUND(K256,3),"0.000"))</f>
        <v>B23.096</v>
      </c>
      <c r="C256" s="55"/>
      <c r="D256" s="66" t="s">
        <v>1508</v>
      </c>
      <c r="E256" s="55" t="s">
        <v>164</v>
      </c>
      <c r="F256" s="90">
        <v>5552</v>
      </c>
      <c r="G256" s="171"/>
      <c r="H256" s="90" t="str">
        <f t="shared" si="11"/>
        <v/>
      </c>
      <c r="I256" s="112"/>
      <c r="K256" s="2">
        <f>IF(E256="","",MAX($K$5:K255)+0.001)</f>
        <v>23.096000000000117</v>
      </c>
    </row>
    <row r="257" spans="2:11" ht="25" customHeight="1">
      <c r="B257" s="50"/>
      <c r="C257" s="55"/>
      <c r="D257" s="66"/>
      <c r="E257" s="55"/>
      <c r="F257" s="90"/>
      <c r="G257" s="90"/>
      <c r="H257" s="90" t="str">
        <f t="shared" si="11"/>
        <v/>
      </c>
      <c r="I257" s="112"/>
      <c r="K257" s="2"/>
    </row>
    <row r="258" spans="2:11" ht="25" customHeight="1">
      <c r="B258" s="50"/>
      <c r="C258" s="55"/>
      <c r="D258" s="66"/>
      <c r="E258" s="55"/>
      <c r="F258" s="90"/>
      <c r="G258" s="90"/>
      <c r="H258" s="90"/>
      <c r="I258" s="112"/>
      <c r="K258" s="2"/>
    </row>
    <row r="259" spans="2:11" ht="25" customHeight="1">
      <c r="B259" s="50"/>
      <c r="C259" s="55"/>
      <c r="D259" s="66"/>
      <c r="E259" s="55"/>
      <c r="F259" s="90"/>
      <c r="G259" s="90"/>
      <c r="H259" s="90"/>
      <c r="I259" s="112"/>
      <c r="K259" s="2"/>
    </row>
    <row r="260" spans="2:11" ht="25" customHeight="1">
      <c r="B260" s="50"/>
      <c r="C260" s="55"/>
      <c r="D260" s="66"/>
      <c r="E260" s="55"/>
      <c r="F260" s="90"/>
      <c r="G260" s="90"/>
      <c r="H260" s="90" t="str">
        <f t="shared" si="11"/>
        <v/>
      </c>
      <c r="I260" s="112"/>
      <c r="K260" s="2"/>
    </row>
    <row r="261" spans="2:11" ht="25" customHeight="1">
      <c r="B261" s="368" t="s">
        <v>62</v>
      </c>
      <c r="C261" s="368"/>
      <c r="D261" s="368"/>
      <c r="E261" s="368"/>
      <c r="F261" s="368"/>
      <c r="G261" s="368"/>
      <c r="H261" s="95">
        <f>SUM(H221:H260)</f>
        <v>0</v>
      </c>
      <c r="I261" s="115"/>
      <c r="K261" s="2" t="str">
        <f>IF(E261="","",MAX($K$5:K276)+0.001)</f>
        <v/>
      </c>
    </row>
    <row r="262" spans="2:11" ht="25" customHeight="1">
      <c r="B262" s="45" t="s">
        <v>226</v>
      </c>
      <c r="C262" s="45" t="s">
        <v>2</v>
      </c>
      <c r="D262" s="45" t="s">
        <v>3</v>
      </c>
      <c r="E262" s="46" t="s">
        <v>4</v>
      </c>
      <c r="F262" s="95" t="s">
        <v>63</v>
      </c>
      <c r="G262" s="47" t="s">
        <v>6</v>
      </c>
      <c r="H262" s="47" t="s">
        <v>7</v>
      </c>
      <c r="I262" s="49"/>
      <c r="K262" s="2"/>
    </row>
    <row r="263" spans="2:11" ht="25" customHeight="1">
      <c r="B263" s="368" t="s">
        <v>64</v>
      </c>
      <c r="C263" s="368"/>
      <c r="D263" s="368"/>
      <c r="E263" s="368"/>
      <c r="F263" s="368"/>
      <c r="G263" s="368"/>
      <c r="H263" s="47">
        <f>H261</f>
        <v>0</v>
      </c>
      <c r="I263" s="116"/>
      <c r="K263" s="2" t="str">
        <f>IF(E263="","",MAX($K$5:K262)+0.001)</f>
        <v/>
      </c>
    </row>
    <row r="264" spans="2:11" ht="25" customHeight="1">
      <c r="B264" s="50"/>
      <c r="C264" s="55"/>
      <c r="D264" s="66"/>
      <c r="E264" s="55"/>
      <c r="F264" s="90"/>
      <c r="G264" s="90"/>
      <c r="H264" s="90" t="str">
        <f t="shared" ref="H264:H299" si="13">IF($F264="-","Rate Only",IF($G264="","",ROUNDUP($F264*$G264,2)))</f>
        <v/>
      </c>
      <c r="I264" s="112"/>
      <c r="K264" s="2"/>
    </row>
    <row r="265" spans="2:11" ht="25" customHeight="1">
      <c r="B265" s="55"/>
      <c r="C265" s="101" t="s">
        <v>1162</v>
      </c>
      <c r="D265" s="87" t="s">
        <v>1163</v>
      </c>
      <c r="E265" s="55"/>
      <c r="F265" s="90"/>
      <c r="G265" s="90"/>
      <c r="H265" s="90" t="str">
        <f t="shared" si="13"/>
        <v/>
      </c>
      <c r="K265" s="2" t="str">
        <f>IF(E265="","",MAX($K$5:K257)+0.001)</f>
        <v/>
      </c>
    </row>
    <row r="266" spans="2:11" ht="25" customHeight="1">
      <c r="B266" s="55"/>
      <c r="C266" s="101"/>
      <c r="D266" s="87" t="s">
        <v>1509</v>
      </c>
      <c r="E266" s="55"/>
      <c r="F266" s="90"/>
      <c r="G266" s="90"/>
      <c r="H266" s="90" t="str">
        <f t="shared" si="13"/>
        <v/>
      </c>
      <c r="K266" s="2"/>
    </row>
    <row r="267" spans="2:11" ht="60">
      <c r="B267" s="55"/>
      <c r="C267" s="55"/>
      <c r="D267" s="87" t="s">
        <v>1164</v>
      </c>
      <c r="E267" s="55"/>
      <c r="F267" s="90"/>
      <c r="G267" s="90"/>
      <c r="H267" s="90" t="str">
        <f t="shared" si="13"/>
        <v/>
      </c>
      <c r="K267" s="2" t="str">
        <f>IF(E267="","",MAX($K$5:K266)+0.001)</f>
        <v/>
      </c>
    </row>
    <row r="268" spans="2:11" ht="25" customHeight="1">
      <c r="B268" s="50" t="str">
        <f>IF(K268="","","B"&amp;TEXT(ROUND(K268,3),"0.000"))</f>
        <v>B23.097</v>
      </c>
      <c r="C268" s="55"/>
      <c r="D268" s="66" t="s">
        <v>1165</v>
      </c>
      <c r="E268" s="55" t="s">
        <v>187</v>
      </c>
      <c r="F268" s="90">
        <v>112</v>
      </c>
      <c r="G268" s="171"/>
      <c r="H268" s="90" t="str">
        <f t="shared" si="13"/>
        <v/>
      </c>
      <c r="I268" s="112"/>
      <c r="K268" s="2">
        <f>IF(E268="","",MAX($K$5:K267)+0.001)</f>
        <v>23.097000000000119</v>
      </c>
    </row>
    <row r="269" spans="2:11" ht="25" customHeight="1">
      <c r="B269" s="50"/>
      <c r="C269" s="55"/>
      <c r="D269" s="66"/>
      <c r="E269" s="55"/>
      <c r="F269" s="90"/>
      <c r="G269" s="90"/>
      <c r="H269" s="90" t="str">
        <f t="shared" si="13"/>
        <v/>
      </c>
      <c r="I269" s="112"/>
      <c r="K269" s="2" t="str">
        <f>IF(E269="","",MAX($K$5:K268)+0.001)</f>
        <v/>
      </c>
    </row>
    <row r="270" spans="2:11" ht="30">
      <c r="B270" s="55"/>
      <c r="C270" s="55"/>
      <c r="D270" s="87" t="s">
        <v>1167</v>
      </c>
      <c r="E270" s="55"/>
      <c r="F270" s="90"/>
      <c r="G270" s="90"/>
      <c r="H270" s="90" t="str">
        <f t="shared" si="13"/>
        <v/>
      </c>
      <c r="K270" s="2" t="str">
        <f>IF(E270="","",MAX($K$5:K269)+0.001)</f>
        <v/>
      </c>
    </row>
    <row r="271" spans="2:11" ht="45">
      <c r="B271" s="50" t="str">
        <f t="shared" ref="B271:B276" si="14">IF(K271="","","B"&amp;TEXT(ROUND(K271,3),"0.000"))</f>
        <v>B23.098</v>
      </c>
      <c r="C271" s="55"/>
      <c r="D271" s="66" t="s">
        <v>1510</v>
      </c>
      <c r="E271" s="55" t="s">
        <v>200</v>
      </c>
      <c r="F271" s="90">
        <v>10</v>
      </c>
      <c r="G271" s="171"/>
      <c r="H271" s="90" t="str">
        <f t="shared" si="13"/>
        <v/>
      </c>
      <c r="I271" s="112"/>
      <c r="K271" s="2">
        <f>IF(E271="","",MAX($K$5:K270)+0.001)</f>
        <v>23.09800000000012</v>
      </c>
    </row>
    <row r="272" spans="2:11" ht="45">
      <c r="B272" s="50" t="str">
        <f t="shared" si="14"/>
        <v>B23.097</v>
      </c>
      <c r="C272" s="55"/>
      <c r="D272" s="66" t="s">
        <v>1511</v>
      </c>
      <c r="E272" s="55" t="s">
        <v>200</v>
      </c>
      <c r="F272" s="90">
        <v>8</v>
      </c>
      <c r="G272" s="171"/>
      <c r="H272" s="90" t="str">
        <f t="shared" si="13"/>
        <v/>
      </c>
      <c r="I272" s="112"/>
      <c r="K272" s="2">
        <f>IF(E272="","",MAX($K$5:K264)+0.001)</f>
        <v>23.097000000000119</v>
      </c>
    </row>
    <row r="273" spans="2:11" ht="25" customHeight="1">
      <c r="B273" s="50" t="str">
        <f t="shared" si="14"/>
        <v/>
      </c>
      <c r="C273" s="55"/>
      <c r="D273" s="66"/>
      <c r="E273" s="55"/>
      <c r="F273" s="90"/>
      <c r="G273" s="90"/>
      <c r="H273" s="90" t="str">
        <f t="shared" si="13"/>
        <v/>
      </c>
      <c r="I273" s="112"/>
      <c r="K273" s="2" t="str">
        <f>IF(E273="","",MAX($K$5:K272)+0.001)</f>
        <v/>
      </c>
    </row>
    <row r="274" spans="2:11" ht="30">
      <c r="B274" s="50" t="str">
        <f t="shared" si="14"/>
        <v/>
      </c>
      <c r="C274" s="55"/>
      <c r="D274" s="87" t="s">
        <v>1170</v>
      </c>
      <c r="E274" s="55"/>
      <c r="F274" s="90"/>
      <c r="G274" s="90"/>
      <c r="H274" s="90" t="str">
        <f t="shared" si="13"/>
        <v/>
      </c>
      <c r="I274" s="112"/>
      <c r="K274" s="2" t="str">
        <f>IF(E274="","",MAX($K$5:K273)+0.001)</f>
        <v/>
      </c>
    </row>
    <row r="275" spans="2:11" ht="45">
      <c r="B275" s="50" t="str">
        <f t="shared" si="14"/>
        <v/>
      </c>
      <c r="C275" s="55"/>
      <c r="D275" s="66" t="s">
        <v>1512</v>
      </c>
      <c r="E275" s="55"/>
      <c r="F275" s="90"/>
      <c r="G275" s="90"/>
      <c r="H275" s="90" t="str">
        <f t="shared" si="13"/>
        <v/>
      </c>
      <c r="I275" s="112"/>
      <c r="K275" s="2" t="str">
        <f>IF(E275="","",MAX($K$5:K274)+0.001)</f>
        <v/>
      </c>
    </row>
    <row r="276" spans="2:11" ht="25" customHeight="1">
      <c r="B276" s="50" t="str">
        <f t="shared" si="14"/>
        <v>B23.099</v>
      </c>
      <c r="C276" s="55"/>
      <c r="D276" s="66" t="s">
        <v>1172</v>
      </c>
      <c r="E276" s="55" t="s">
        <v>200</v>
      </c>
      <c r="F276" s="90">
        <v>5</v>
      </c>
      <c r="G276" s="171"/>
      <c r="H276" s="90" t="str">
        <f t="shared" si="13"/>
        <v/>
      </c>
      <c r="I276" s="112"/>
      <c r="K276" s="2">
        <f>IF(E276="","",MAX($K$5:K275)+0.001)</f>
        <v>23.099000000000121</v>
      </c>
    </row>
    <row r="277" spans="2:11" ht="25" customHeight="1">
      <c r="B277" s="50"/>
      <c r="C277" s="55"/>
      <c r="D277" s="66"/>
      <c r="E277" s="55"/>
      <c r="F277" s="90"/>
      <c r="G277" s="90"/>
      <c r="H277" s="90" t="str">
        <f t="shared" si="13"/>
        <v/>
      </c>
      <c r="I277" s="112"/>
      <c r="K277" s="2"/>
    </row>
    <row r="278" spans="2:11" ht="45">
      <c r="B278" s="50" t="str">
        <f t="shared" ref="B278:B284" si="15">IF(K278="","","B"&amp;TEXT(ROUND(K278,3),"0.000"))</f>
        <v/>
      </c>
      <c r="C278" s="55"/>
      <c r="D278" s="66" t="s">
        <v>1513</v>
      </c>
      <c r="E278" s="55"/>
      <c r="F278" s="90"/>
      <c r="G278" s="90"/>
      <c r="H278" s="90" t="str">
        <f t="shared" si="13"/>
        <v/>
      </c>
      <c r="I278" s="112"/>
      <c r="K278" s="2" t="str">
        <f>IF(E278="","",MAX($K$5:K276)+0.001)</f>
        <v/>
      </c>
    </row>
    <row r="279" spans="2:11" ht="25" customHeight="1">
      <c r="B279" s="50" t="str">
        <f t="shared" si="15"/>
        <v>B23.100</v>
      </c>
      <c r="C279" s="55"/>
      <c r="D279" s="66" t="s">
        <v>1165</v>
      </c>
      <c r="E279" s="55" t="s">
        <v>200</v>
      </c>
      <c r="F279" s="90">
        <v>4</v>
      </c>
      <c r="G279" s="171"/>
      <c r="H279" s="90" t="str">
        <f t="shared" si="13"/>
        <v/>
      </c>
      <c r="I279" s="112"/>
      <c r="K279" s="2">
        <f>IF(E279="","",MAX($K$5:K278)+0.001)</f>
        <v>23.100000000000122</v>
      </c>
    </row>
    <row r="280" spans="2:11" ht="25" customHeight="1">
      <c r="B280" s="50" t="str">
        <f t="shared" si="15"/>
        <v/>
      </c>
      <c r="C280" s="55"/>
      <c r="D280" s="66"/>
      <c r="E280" s="55"/>
      <c r="F280" s="90"/>
      <c r="G280" s="90"/>
      <c r="H280" s="90" t="str">
        <f t="shared" si="13"/>
        <v/>
      </c>
      <c r="I280" s="112"/>
      <c r="K280" s="2" t="str">
        <f>IF(E280="","",MAX($K$5:K279)+0.001)</f>
        <v/>
      </c>
    </row>
    <row r="281" spans="2:11" ht="25" customHeight="1">
      <c r="B281" s="50" t="str">
        <f t="shared" si="15"/>
        <v/>
      </c>
      <c r="C281" s="55"/>
      <c r="D281" s="87" t="s">
        <v>1176</v>
      </c>
      <c r="E281" s="55"/>
      <c r="F281" s="90"/>
      <c r="G281" s="90"/>
      <c r="H281" s="90" t="str">
        <f t="shared" si="13"/>
        <v/>
      </c>
      <c r="K281" s="2" t="str">
        <f>IF(E281="","",MAX($K$5:K280)+0.001)</f>
        <v/>
      </c>
    </row>
    <row r="282" spans="2:11" ht="25" customHeight="1">
      <c r="B282" s="50" t="str">
        <f t="shared" si="15"/>
        <v/>
      </c>
      <c r="C282" s="55"/>
      <c r="D282" s="66" t="s">
        <v>1177</v>
      </c>
      <c r="E282" s="55"/>
      <c r="F282" s="90"/>
      <c r="G282" s="90"/>
      <c r="H282" s="90" t="str">
        <f t="shared" si="13"/>
        <v/>
      </c>
      <c r="K282" s="2" t="str">
        <f>IF(E282="","",MAX($K$5:K281)+0.001)</f>
        <v/>
      </c>
    </row>
    <row r="283" spans="2:11" ht="30">
      <c r="B283" s="50" t="str">
        <f t="shared" si="15"/>
        <v/>
      </c>
      <c r="C283" s="55"/>
      <c r="D283" s="66" t="s">
        <v>1178</v>
      </c>
      <c r="E283" s="55"/>
      <c r="F283" s="90"/>
      <c r="G283" s="90"/>
      <c r="H283" s="90" t="str">
        <f t="shared" si="13"/>
        <v/>
      </c>
      <c r="K283" s="2" t="str">
        <f>IF(E283="","",MAX($K$5:K282)+0.001)</f>
        <v/>
      </c>
    </row>
    <row r="284" spans="2:11" ht="30">
      <c r="B284" s="50" t="str">
        <f t="shared" si="15"/>
        <v/>
      </c>
      <c r="C284" s="55"/>
      <c r="D284" s="66" t="s">
        <v>1179</v>
      </c>
      <c r="E284" s="55"/>
      <c r="F284" s="90"/>
      <c r="G284" s="90"/>
      <c r="H284" s="90" t="str">
        <f t="shared" si="13"/>
        <v/>
      </c>
      <c r="K284" s="2" t="str">
        <f>IF(E284="","",MAX($K$5:K283)+0.001)</f>
        <v/>
      </c>
    </row>
    <row r="285" spans="2:11" ht="25" customHeight="1">
      <c r="B285" s="50"/>
      <c r="C285" s="55"/>
      <c r="D285" s="66"/>
      <c r="E285" s="55"/>
      <c r="F285" s="90"/>
      <c r="G285" s="90"/>
      <c r="H285" s="90"/>
      <c r="K285" s="2"/>
    </row>
    <row r="286" spans="2:11" ht="25" customHeight="1">
      <c r="B286" s="50"/>
      <c r="C286" s="55"/>
      <c r="D286" s="66"/>
      <c r="E286" s="55"/>
      <c r="F286" s="90"/>
      <c r="G286" s="90"/>
      <c r="H286" s="90"/>
      <c r="K286" s="2"/>
    </row>
    <row r="287" spans="2:11" ht="25" customHeight="1">
      <c r="B287" s="50"/>
      <c r="C287" s="55"/>
      <c r="D287" s="66"/>
      <c r="E287" s="55"/>
      <c r="F287" s="90"/>
      <c r="G287" s="90"/>
      <c r="H287" s="90"/>
      <c r="K287" s="2"/>
    </row>
    <row r="288" spans="2:11" ht="25" customHeight="1">
      <c r="B288" s="50"/>
      <c r="C288" s="55"/>
      <c r="D288" s="66"/>
      <c r="E288" s="55"/>
      <c r="F288" s="90"/>
      <c r="G288" s="90"/>
      <c r="H288" s="90"/>
      <c r="K288" s="2"/>
    </row>
    <row r="289" spans="2:11" ht="25" customHeight="1">
      <c r="B289" s="50"/>
      <c r="C289" s="55"/>
      <c r="D289" s="66"/>
      <c r="E289" s="55"/>
      <c r="F289" s="90"/>
      <c r="G289" s="90"/>
      <c r="H289" s="90"/>
      <c r="K289" s="2"/>
    </row>
    <row r="290" spans="2:11" ht="25" customHeight="1">
      <c r="B290" s="50"/>
      <c r="C290" s="55"/>
      <c r="D290" s="66"/>
      <c r="E290" s="55"/>
      <c r="F290" s="90"/>
      <c r="G290" s="90"/>
      <c r="H290" s="90"/>
      <c r="K290" s="2"/>
    </row>
    <row r="291" spans="2:11" ht="25" customHeight="1">
      <c r="B291" s="50"/>
      <c r="C291" s="55"/>
      <c r="D291" s="66"/>
      <c r="E291" s="55"/>
      <c r="F291" s="90"/>
      <c r="G291" s="90"/>
      <c r="H291" s="90"/>
      <c r="K291" s="2"/>
    </row>
    <row r="292" spans="2:11" ht="25" customHeight="1">
      <c r="B292" s="50"/>
      <c r="C292" s="55"/>
      <c r="D292" s="66"/>
      <c r="E292" s="55"/>
      <c r="F292" s="90"/>
      <c r="G292" s="90"/>
      <c r="H292" s="90"/>
      <c r="K292" s="2"/>
    </row>
    <row r="293" spans="2:11" ht="25" customHeight="1">
      <c r="B293" s="50"/>
      <c r="C293" s="55"/>
      <c r="D293" s="66"/>
      <c r="E293" s="55"/>
      <c r="F293" s="90"/>
      <c r="G293" s="90"/>
      <c r="H293" s="90"/>
      <c r="K293" s="2"/>
    </row>
    <row r="294" spans="2:11" ht="25" customHeight="1">
      <c r="B294" s="50"/>
      <c r="C294" s="55"/>
      <c r="D294" s="66"/>
      <c r="E294" s="55"/>
      <c r="F294" s="90"/>
      <c r="G294" s="90"/>
      <c r="H294" s="90"/>
      <c r="K294" s="2"/>
    </row>
    <row r="295" spans="2:11" ht="25" customHeight="1">
      <c r="B295" s="50"/>
      <c r="C295" s="55"/>
      <c r="D295" s="66"/>
      <c r="E295" s="55"/>
      <c r="F295" s="90"/>
      <c r="G295" s="90"/>
      <c r="H295" s="90"/>
      <c r="K295" s="2"/>
    </row>
    <row r="296" spans="2:11" ht="25" customHeight="1">
      <c r="B296" s="50"/>
      <c r="C296" s="55"/>
      <c r="D296" s="66"/>
      <c r="E296" s="55"/>
      <c r="F296" s="90"/>
      <c r="G296" s="90"/>
      <c r="H296" s="90"/>
      <c r="K296" s="2"/>
    </row>
    <row r="297" spans="2:11" ht="25" customHeight="1">
      <c r="B297" s="50"/>
      <c r="C297" s="55"/>
      <c r="D297" s="66"/>
      <c r="E297" s="55"/>
      <c r="F297" s="90"/>
      <c r="G297" s="90"/>
      <c r="H297" s="90" t="str">
        <f t="shared" si="13"/>
        <v/>
      </c>
      <c r="I297" s="112"/>
      <c r="K297" s="2"/>
    </row>
    <row r="298" spans="2:11" ht="25" customHeight="1">
      <c r="B298" s="50"/>
      <c r="C298" s="55"/>
      <c r="D298" s="66"/>
      <c r="E298" s="55"/>
      <c r="F298" s="90"/>
      <c r="G298" s="90"/>
      <c r="H298" s="90" t="str">
        <f t="shared" si="13"/>
        <v/>
      </c>
      <c r="I298" s="112"/>
      <c r="K298" s="2"/>
    </row>
    <row r="299" spans="2:11" ht="25" customHeight="1">
      <c r="B299" s="50" t="str">
        <f>IF(K299="","","B"&amp;TEXT(ROUND(K299,3),"0.000"))</f>
        <v/>
      </c>
      <c r="C299" s="55"/>
      <c r="D299" s="66"/>
      <c r="E299" s="55"/>
      <c r="F299" s="90"/>
      <c r="G299" s="90"/>
      <c r="H299" s="90" t="str">
        <f t="shared" si="13"/>
        <v/>
      </c>
      <c r="I299" s="112"/>
      <c r="K299" s="2"/>
    </row>
    <row r="300" spans="2:11" ht="25" customHeight="1">
      <c r="B300" s="371" t="s">
        <v>62</v>
      </c>
      <c r="C300" s="371"/>
      <c r="D300" s="371"/>
      <c r="E300" s="371"/>
      <c r="F300" s="371"/>
      <c r="G300" s="371"/>
      <c r="H300" s="95">
        <f>SUM(H263:H299)</f>
        <v>0</v>
      </c>
      <c r="I300" s="115"/>
      <c r="K300" s="2" t="str">
        <f>IF(E300="","",MAX($K$5:K315)+0.001)</f>
        <v/>
      </c>
    </row>
    <row r="301" spans="2:11" ht="25" customHeight="1">
      <c r="B301" s="45" t="s">
        <v>226</v>
      </c>
      <c r="C301" s="45" t="s">
        <v>2</v>
      </c>
      <c r="D301" s="133" t="s">
        <v>3</v>
      </c>
      <c r="E301" s="134" t="s">
        <v>4</v>
      </c>
      <c r="F301" s="95" t="s">
        <v>63</v>
      </c>
      <c r="G301" s="47" t="s">
        <v>6</v>
      </c>
      <c r="H301" s="47" t="s">
        <v>7</v>
      </c>
      <c r="I301" s="49"/>
      <c r="K301" s="2"/>
    </row>
    <row r="302" spans="2:11" ht="25" customHeight="1">
      <c r="B302" s="371" t="s">
        <v>64</v>
      </c>
      <c r="C302" s="371"/>
      <c r="D302" s="371"/>
      <c r="E302" s="371"/>
      <c r="F302" s="371"/>
      <c r="G302" s="371"/>
      <c r="H302" s="47">
        <f>H300</f>
        <v>0</v>
      </c>
      <c r="I302" s="116"/>
      <c r="K302" s="2" t="str">
        <f>IF(E302="","",MAX($K$5:K301)+0.001)</f>
        <v/>
      </c>
    </row>
    <row r="303" spans="2:11" ht="25" customHeight="1">
      <c r="B303" s="98"/>
      <c r="C303" s="98"/>
      <c r="D303" s="87"/>
      <c r="E303" s="87"/>
      <c r="F303" s="100"/>
      <c r="G303" s="100"/>
      <c r="H303" s="107" t="str">
        <f t="shared" ref="H303:H322" si="16">IF($F303="-","Rate Only",IF($G303="","",ROUNDUP($F303*$G303,2)))</f>
        <v/>
      </c>
      <c r="I303" s="116"/>
      <c r="K303" s="2"/>
    </row>
    <row r="304" spans="2:11" ht="75">
      <c r="B304" s="50" t="str">
        <f>IF(K304="","","B"&amp;TEXT(ROUND(K304,3),"0.000"))</f>
        <v/>
      </c>
      <c r="C304" s="55"/>
      <c r="D304" s="66" t="s">
        <v>1180</v>
      </c>
      <c r="E304" s="55"/>
      <c r="F304" s="90"/>
      <c r="G304" s="90"/>
      <c r="H304" s="90" t="str">
        <f t="shared" si="16"/>
        <v/>
      </c>
      <c r="K304" s="2" t="str">
        <f>IF(E304="","",MAX($K$5:K284)+0.001)</f>
        <v/>
      </c>
    </row>
    <row r="305" spans="2:11" ht="25" customHeight="1">
      <c r="B305" s="50" t="str">
        <f>IF(K305="","","B"&amp;TEXT(ROUND(K305,3),"0.000"))</f>
        <v/>
      </c>
      <c r="C305" s="55"/>
      <c r="D305" s="87"/>
      <c r="E305" s="55"/>
      <c r="F305" s="90"/>
      <c r="G305" s="90"/>
      <c r="H305" s="90" t="str">
        <f t="shared" si="16"/>
        <v/>
      </c>
      <c r="K305" s="2" t="str">
        <f>IF(E305="","",MAX($K$5:K304)+0.001)</f>
        <v/>
      </c>
    </row>
    <row r="306" spans="2:11" ht="45">
      <c r="B306" s="50" t="str">
        <f>IF(K306="","","B"&amp;TEXT(ROUND(K306,3),"0.000"))</f>
        <v/>
      </c>
      <c r="C306" s="55"/>
      <c r="D306" s="87" t="s">
        <v>1514</v>
      </c>
      <c r="E306" s="55"/>
      <c r="F306" s="90"/>
      <c r="G306" s="90"/>
      <c r="H306" s="90" t="str">
        <f t="shared" si="16"/>
        <v/>
      </c>
      <c r="K306" s="2" t="str">
        <f>IF(E306="","",MAX($K$5:K305)+0.001)</f>
        <v/>
      </c>
    </row>
    <row r="307" spans="2:11" ht="25" customHeight="1">
      <c r="B307" s="50" t="str">
        <f>IF(K307="","","B"&amp;TEXT(ROUND(K307,3),"0.000"))</f>
        <v>B23.101</v>
      </c>
      <c r="C307" s="55"/>
      <c r="D307" s="66" t="s">
        <v>1182</v>
      </c>
      <c r="E307" s="55" t="s">
        <v>200</v>
      </c>
      <c r="F307" s="90">
        <v>890</v>
      </c>
      <c r="G307" s="171"/>
      <c r="H307" s="90" t="str">
        <f t="shared" si="16"/>
        <v/>
      </c>
      <c r="I307" s="112"/>
      <c r="K307" s="2">
        <f>IF(E307="","",MAX($K$5:K306)+0.001)</f>
        <v>23.101000000000123</v>
      </c>
    </row>
    <row r="308" spans="2:11" ht="25" customHeight="1">
      <c r="B308" s="50"/>
      <c r="C308" s="55"/>
      <c r="D308" s="66"/>
      <c r="E308" s="55"/>
      <c r="F308" s="90"/>
      <c r="G308" s="90"/>
      <c r="H308" s="90" t="str">
        <f t="shared" si="16"/>
        <v/>
      </c>
      <c r="I308" s="112"/>
      <c r="K308" s="2"/>
    </row>
    <row r="309" spans="2:11" ht="25" customHeight="1">
      <c r="B309" s="50" t="str">
        <f t="shared" ref="B309:B315" si="17">IF(K309="","","B"&amp;TEXT(ROUND(K309,3),"0.000"))</f>
        <v/>
      </c>
      <c r="C309" s="55"/>
      <c r="D309" s="87" t="s">
        <v>1515</v>
      </c>
      <c r="E309" s="55"/>
      <c r="F309" s="90"/>
      <c r="G309" s="90"/>
      <c r="H309" s="90" t="str">
        <f t="shared" si="16"/>
        <v/>
      </c>
      <c r="I309" s="112"/>
      <c r="K309" s="2"/>
    </row>
    <row r="310" spans="2:11" ht="30">
      <c r="B310" s="50" t="str">
        <f t="shared" si="17"/>
        <v/>
      </c>
      <c r="C310" s="55"/>
      <c r="D310" s="87" t="s">
        <v>1516</v>
      </c>
      <c r="E310" s="55"/>
      <c r="F310" s="90"/>
      <c r="G310" s="90"/>
      <c r="H310" s="90" t="str">
        <f t="shared" si="16"/>
        <v/>
      </c>
      <c r="I310" s="112"/>
      <c r="K310" s="2" t="str">
        <f>IF(E310="","",MAX($K$5:K309)+0.001)</f>
        <v/>
      </c>
    </row>
    <row r="311" spans="2:11" ht="75">
      <c r="B311" s="50" t="str">
        <f t="shared" si="17"/>
        <v>B23.102</v>
      </c>
      <c r="C311" s="55"/>
      <c r="D311" s="66" t="s">
        <v>1517</v>
      </c>
      <c r="E311" s="55" t="s">
        <v>200</v>
      </c>
      <c r="F311" s="90">
        <v>3685</v>
      </c>
      <c r="G311" s="171"/>
      <c r="H311" s="90" t="str">
        <f t="shared" si="16"/>
        <v/>
      </c>
      <c r="I311" s="112"/>
      <c r="K311" s="2">
        <f>IF(E311="","",MAX($K$5:K310)+0.001)</f>
        <v>23.102000000000125</v>
      </c>
    </row>
    <row r="312" spans="2:11" ht="75">
      <c r="B312" s="50" t="str">
        <f t="shared" si="17"/>
        <v>B23.103</v>
      </c>
      <c r="C312" s="55"/>
      <c r="D312" s="66" t="s">
        <v>1518</v>
      </c>
      <c r="E312" s="55" t="s">
        <v>200</v>
      </c>
      <c r="F312" s="90">
        <v>1450</v>
      </c>
      <c r="G312" s="171"/>
      <c r="H312" s="90" t="str">
        <f t="shared" si="16"/>
        <v/>
      </c>
      <c r="I312" s="112"/>
      <c r="K312" s="2">
        <f>IF(E312="","",MAX($K$5:K311)+0.001)</f>
        <v>23.103000000000126</v>
      </c>
    </row>
    <row r="313" spans="2:11" ht="25" customHeight="1">
      <c r="B313" s="50" t="str">
        <f t="shared" si="17"/>
        <v/>
      </c>
      <c r="C313" s="55"/>
      <c r="D313" s="66"/>
      <c r="E313" s="55"/>
      <c r="F313" s="90"/>
      <c r="G313" s="90"/>
      <c r="H313" s="90" t="str">
        <f t="shared" si="16"/>
        <v/>
      </c>
      <c r="I313" s="112"/>
      <c r="K313" s="2"/>
    </row>
    <row r="314" spans="2:11" ht="30">
      <c r="B314" s="50" t="str">
        <f t="shared" si="17"/>
        <v/>
      </c>
      <c r="C314" s="55"/>
      <c r="D314" s="87" t="s">
        <v>1519</v>
      </c>
      <c r="E314" s="55"/>
      <c r="F314" s="90"/>
      <c r="G314" s="90"/>
      <c r="H314" s="90" t="str">
        <f t="shared" si="16"/>
        <v/>
      </c>
      <c r="I314" s="112"/>
      <c r="K314" s="2"/>
    </row>
    <row r="315" spans="2:11" ht="45">
      <c r="B315" s="50" t="str">
        <f t="shared" si="17"/>
        <v>B23.104</v>
      </c>
      <c r="C315" s="55"/>
      <c r="D315" s="66" t="s">
        <v>1520</v>
      </c>
      <c r="E315" s="55" t="s">
        <v>200</v>
      </c>
      <c r="F315" s="90">
        <v>7625</v>
      </c>
      <c r="G315" s="171"/>
      <c r="H315" s="90" t="str">
        <f t="shared" si="16"/>
        <v/>
      </c>
      <c r="I315" s="112"/>
      <c r="K315" s="2">
        <f>IF(E315="","",MAX($K$5:K314)+0.001)</f>
        <v>23.104000000000127</v>
      </c>
    </row>
    <row r="316" spans="2:11" ht="25" customHeight="1">
      <c r="B316" s="98"/>
      <c r="C316" s="98"/>
      <c r="D316" s="87"/>
      <c r="E316" s="87"/>
      <c r="F316" s="100"/>
      <c r="G316" s="90"/>
      <c r="H316" s="107" t="str">
        <f t="shared" si="16"/>
        <v/>
      </c>
      <c r="I316" s="116"/>
      <c r="K316" s="2"/>
    </row>
    <row r="317" spans="2:11" ht="25" customHeight="1">
      <c r="B317" s="50" t="str">
        <f>IF(K317="","","B"&amp;TEXT(ROUND(K317,3),"0.000"))</f>
        <v/>
      </c>
      <c r="C317" s="101" t="s">
        <v>253</v>
      </c>
      <c r="D317" s="135" t="s">
        <v>254</v>
      </c>
      <c r="E317" s="55"/>
      <c r="F317" s="90"/>
      <c r="G317" s="90"/>
      <c r="H317" s="90" t="str">
        <f t="shared" si="16"/>
        <v/>
      </c>
      <c r="I317" s="112"/>
      <c r="K317" s="2" t="str">
        <f>IF(E317="","",MAX($K$5:K302)+0.001)</f>
        <v/>
      </c>
    </row>
    <row r="318" spans="2:11" ht="30">
      <c r="B318" s="55"/>
      <c r="C318" s="55"/>
      <c r="D318" s="136" t="s">
        <v>616</v>
      </c>
      <c r="E318" s="55"/>
      <c r="F318" s="90"/>
      <c r="G318" s="90"/>
      <c r="H318" s="90" t="str">
        <f t="shared" si="16"/>
        <v/>
      </c>
      <c r="K318" s="2" t="str">
        <f>IF(E318="","",MAX($K$5:K317)+0.001)</f>
        <v/>
      </c>
    </row>
    <row r="319" spans="2:11" ht="25" customHeight="1">
      <c r="B319" s="50" t="str">
        <f>IF(K319="","","B"&amp;TEXT(ROUND(K319,3),"0.000"))</f>
        <v>B23.105</v>
      </c>
      <c r="C319" s="55"/>
      <c r="D319" s="137" t="s">
        <v>1521</v>
      </c>
      <c r="E319" s="55" t="s">
        <v>187</v>
      </c>
      <c r="F319" s="90">
        <v>29225</v>
      </c>
      <c r="G319" s="171"/>
      <c r="H319" s="90" t="str">
        <f t="shared" si="16"/>
        <v/>
      </c>
      <c r="I319" s="112"/>
      <c r="K319" s="2">
        <f>IF(E319="","",MAX($K$5:K318)+0.001)</f>
        <v>23.105000000000128</v>
      </c>
    </row>
    <row r="320" spans="2:11" ht="25" customHeight="1">
      <c r="B320" s="50"/>
      <c r="C320" s="55"/>
      <c r="D320" s="137"/>
      <c r="E320" s="55"/>
      <c r="F320" s="90"/>
      <c r="G320" s="90"/>
      <c r="H320" s="90" t="str">
        <f t="shared" si="16"/>
        <v/>
      </c>
      <c r="I320" s="112"/>
      <c r="K320" s="2" t="str">
        <f>IF(E320="","",MAX($K$5:K319)+0.001)</f>
        <v/>
      </c>
    </row>
    <row r="321" spans="2:11" ht="25" customHeight="1">
      <c r="B321" s="50" t="str">
        <f>IF(K321="","","B"&amp;TEXT(ROUND(K321,3),"0.000"))</f>
        <v/>
      </c>
      <c r="C321" s="101"/>
      <c r="D321" s="135" t="s">
        <v>534</v>
      </c>
      <c r="E321" s="55"/>
      <c r="F321" s="90"/>
      <c r="G321" s="90"/>
      <c r="H321" s="90" t="str">
        <f t="shared" si="16"/>
        <v/>
      </c>
      <c r="I321" s="112"/>
      <c r="K321" s="2" t="str">
        <f>IF(E321="","",MAX($K$5:K320)+0.001)</f>
        <v/>
      </c>
    </row>
    <row r="322" spans="2:11" ht="30">
      <c r="B322" s="50" t="str">
        <f>IF(K322="","","B"&amp;TEXT(ROUND(K322,3),"0.000"))</f>
        <v>B23.106</v>
      </c>
      <c r="C322" s="55"/>
      <c r="D322" s="138" t="s">
        <v>1522</v>
      </c>
      <c r="E322" s="55" t="s">
        <v>373</v>
      </c>
      <c r="F322" s="90">
        <v>28</v>
      </c>
      <c r="G322" s="171"/>
      <c r="H322" s="90" t="str">
        <f t="shared" si="16"/>
        <v/>
      </c>
      <c r="I322" s="112"/>
      <c r="K322" s="2">
        <f>IF(E322="","",MAX($K$5:K321)+0.001)</f>
        <v>23.10600000000013</v>
      </c>
    </row>
    <row r="323" spans="2:11" ht="25" customHeight="1">
      <c r="B323" s="50"/>
      <c r="C323" s="55"/>
      <c r="D323" s="138"/>
      <c r="E323" s="55"/>
      <c r="F323" s="90"/>
      <c r="G323" s="171"/>
      <c r="H323" s="90"/>
      <c r="I323" s="112"/>
      <c r="K323" s="2"/>
    </row>
    <row r="324" spans="2:11" ht="25" customHeight="1">
      <c r="B324" s="50"/>
      <c r="C324" s="55"/>
      <c r="D324" s="138"/>
      <c r="E324" s="55"/>
      <c r="F324" s="90"/>
      <c r="G324" s="171"/>
      <c r="H324" s="90"/>
      <c r="I324" s="112"/>
      <c r="K324" s="2"/>
    </row>
    <row r="325" spans="2:11" ht="25" customHeight="1">
      <c r="B325" s="50"/>
      <c r="C325" s="55"/>
      <c r="D325" s="138"/>
      <c r="E325" s="55"/>
      <c r="F325" s="90"/>
      <c r="G325" s="171"/>
      <c r="H325" s="90"/>
      <c r="I325" s="112"/>
      <c r="K325" s="2"/>
    </row>
    <row r="326" spans="2:11" ht="25" customHeight="1">
      <c r="B326" s="50"/>
      <c r="C326" s="55"/>
      <c r="D326" s="138"/>
      <c r="E326" s="55"/>
      <c r="F326" s="90"/>
      <c r="G326" s="171"/>
      <c r="H326" s="90"/>
      <c r="I326" s="112"/>
      <c r="K326" s="2"/>
    </row>
    <row r="327" spans="2:11" ht="25" customHeight="1">
      <c r="B327" s="50"/>
      <c r="C327" s="55"/>
      <c r="D327" s="138"/>
      <c r="E327" s="55"/>
      <c r="F327" s="90"/>
      <c r="G327" s="171"/>
      <c r="H327" s="90"/>
      <c r="I327" s="112"/>
      <c r="K327" s="2"/>
    </row>
    <row r="328" spans="2:11" ht="25" customHeight="1">
      <c r="B328" s="50"/>
      <c r="C328" s="55"/>
      <c r="D328" s="138"/>
      <c r="E328" s="55"/>
      <c r="F328" s="90"/>
      <c r="G328" s="171"/>
      <c r="H328" s="90"/>
      <c r="I328" s="112"/>
      <c r="K328" s="2"/>
    </row>
    <row r="329" spans="2:11" ht="25" customHeight="1">
      <c r="B329" s="50"/>
      <c r="C329" s="55"/>
      <c r="D329" s="138"/>
      <c r="E329" s="55"/>
      <c r="F329" s="90"/>
      <c r="G329" s="171"/>
      <c r="H329" s="90"/>
      <c r="I329" s="112"/>
      <c r="K329" s="2"/>
    </row>
    <row r="330" spans="2:11" ht="25" customHeight="1">
      <c r="B330" s="50"/>
      <c r="C330" s="55"/>
      <c r="D330" s="138"/>
      <c r="E330" s="55"/>
      <c r="F330" s="90"/>
      <c r="G330" s="171"/>
      <c r="H330" s="90"/>
      <c r="I330" s="112"/>
      <c r="K330" s="2"/>
    </row>
    <row r="331" spans="2:11" ht="25" customHeight="1">
      <c r="B331" s="50"/>
      <c r="C331" s="55"/>
      <c r="D331" s="138"/>
      <c r="E331" s="55"/>
      <c r="F331" s="90"/>
      <c r="G331" s="171"/>
      <c r="H331" s="90"/>
      <c r="I331" s="112"/>
      <c r="K331" s="2"/>
    </row>
    <row r="332" spans="2:11" ht="25" customHeight="1">
      <c r="B332" s="50"/>
      <c r="C332" s="55"/>
      <c r="D332" s="138"/>
      <c r="E332" s="55"/>
      <c r="F332" s="90"/>
      <c r="G332" s="171"/>
      <c r="H332" s="90"/>
      <c r="I332" s="112"/>
      <c r="K332" s="2"/>
    </row>
    <row r="333" spans="2:11" ht="25" customHeight="1">
      <c r="B333" s="50"/>
      <c r="C333" s="55"/>
      <c r="D333" s="138"/>
      <c r="E333" s="55"/>
      <c r="F333" s="90"/>
      <c r="G333" s="171"/>
      <c r="H333" s="90"/>
      <c r="I333" s="112"/>
      <c r="K333" s="2"/>
    </row>
    <row r="334" spans="2:11" ht="25" customHeight="1">
      <c r="B334" s="50"/>
      <c r="C334" s="55"/>
      <c r="D334" s="138"/>
      <c r="E334" s="55"/>
      <c r="F334" s="90"/>
      <c r="G334" s="171"/>
      <c r="H334" s="90"/>
      <c r="I334" s="112"/>
      <c r="K334" s="2"/>
    </row>
    <row r="335" spans="2:11" ht="25" customHeight="1">
      <c r="B335" s="50"/>
      <c r="C335" s="55"/>
      <c r="D335" s="138"/>
      <c r="E335" s="55"/>
      <c r="F335" s="90"/>
      <c r="G335" s="171"/>
      <c r="H335" s="90"/>
      <c r="I335" s="112"/>
      <c r="K335" s="2"/>
    </row>
    <row r="336" spans="2:11" ht="25" customHeight="1">
      <c r="B336" s="371" t="s">
        <v>62</v>
      </c>
      <c r="C336" s="371"/>
      <c r="D336" s="371"/>
      <c r="E336" s="371"/>
      <c r="F336" s="371"/>
      <c r="G336" s="371"/>
      <c r="H336" s="95">
        <f>SUM(H302:H335)</f>
        <v>0</v>
      </c>
      <c r="I336" s="115"/>
      <c r="K336" s="2" t="str">
        <f>IF(E336="","",MAX($K$5:K373)+0.001)</f>
        <v/>
      </c>
    </row>
    <row r="337" spans="2:11" ht="25" customHeight="1">
      <c r="B337" s="45" t="s">
        <v>226</v>
      </c>
      <c r="C337" s="45" t="s">
        <v>2</v>
      </c>
      <c r="D337" s="133" t="s">
        <v>3</v>
      </c>
      <c r="E337" s="134" t="s">
        <v>4</v>
      </c>
      <c r="F337" s="95" t="s">
        <v>63</v>
      </c>
      <c r="G337" s="47" t="s">
        <v>6</v>
      </c>
      <c r="H337" s="47" t="s">
        <v>7</v>
      </c>
      <c r="I337" s="49"/>
      <c r="K337" s="2"/>
    </row>
    <row r="338" spans="2:11" ht="25" customHeight="1">
      <c r="B338" s="371" t="s">
        <v>64</v>
      </c>
      <c r="C338" s="371"/>
      <c r="D338" s="371"/>
      <c r="E338" s="371"/>
      <c r="F338" s="371"/>
      <c r="G338" s="371"/>
      <c r="H338" s="47">
        <f>H336</f>
        <v>0</v>
      </c>
      <c r="I338" s="116"/>
      <c r="K338" s="2" t="str">
        <f>IF(E338="","",MAX($K$5:K337)+0.001)</f>
        <v/>
      </c>
    </row>
    <row r="339" spans="2:11" ht="25" customHeight="1">
      <c r="B339" s="50"/>
      <c r="C339" s="55"/>
      <c r="D339" s="66"/>
      <c r="E339" s="55"/>
      <c r="F339" s="90"/>
      <c r="G339" s="90"/>
      <c r="H339" s="90" t="str">
        <f t="shared" ref="H339:H377" si="18">IF($F339="-","Rate Only",IF($G339="","",ROUNDUP($F339*$G339,2)))</f>
        <v/>
      </c>
      <c r="I339" s="112"/>
      <c r="K339" s="2"/>
    </row>
    <row r="340" spans="2:11" ht="25" customHeight="1">
      <c r="B340" s="50" t="str">
        <f t="shared" ref="B340:B346" si="19">IF(K340="","","B"&amp;TEXT(ROUND(K340,3),"0.000"))</f>
        <v/>
      </c>
      <c r="C340" s="101" t="s">
        <v>259</v>
      </c>
      <c r="D340" s="139" t="s">
        <v>260</v>
      </c>
      <c r="E340" s="55"/>
      <c r="F340" s="90"/>
      <c r="G340" s="90"/>
      <c r="H340" s="90" t="str">
        <f t="shared" si="18"/>
        <v/>
      </c>
      <c r="I340" s="112"/>
      <c r="K340" s="2" t="str">
        <f>IF(E340="","",MAX($K$5:K322)+0.001)</f>
        <v/>
      </c>
    </row>
    <row r="341" spans="2:11" ht="25" customHeight="1">
      <c r="B341" s="50" t="str">
        <f t="shared" si="19"/>
        <v>B23.107</v>
      </c>
      <c r="C341" s="55"/>
      <c r="D341" s="66" t="s">
        <v>1523</v>
      </c>
      <c r="E341" s="55" t="s">
        <v>14</v>
      </c>
      <c r="F341" s="90">
        <v>1</v>
      </c>
      <c r="G341" s="171"/>
      <c r="H341" s="90" t="str">
        <f t="shared" si="18"/>
        <v/>
      </c>
      <c r="I341" s="112"/>
      <c r="K341" s="2">
        <f>IF(E341="","",MAX($K$5:K340)+0.001)</f>
        <v>23.107000000000131</v>
      </c>
    </row>
    <row r="342" spans="2:11" ht="25" customHeight="1">
      <c r="B342" s="50" t="str">
        <f t="shared" si="19"/>
        <v>B23.108</v>
      </c>
      <c r="C342" s="55"/>
      <c r="D342" s="66" t="s">
        <v>1524</v>
      </c>
      <c r="E342" s="55" t="s">
        <v>14</v>
      </c>
      <c r="F342" s="90">
        <v>1</v>
      </c>
      <c r="G342" s="171"/>
      <c r="H342" s="90" t="str">
        <f t="shared" si="18"/>
        <v/>
      </c>
      <c r="I342" s="112"/>
      <c r="K342" s="2">
        <f>IF(E342="","",MAX($K$5:K341)+0.001)</f>
        <v>23.108000000000132</v>
      </c>
    </row>
    <row r="343" spans="2:11" ht="25" customHeight="1">
      <c r="B343" s="50" t="str">
        <f t="shared" si="19"/>
        <v/>
      </c>
      <c r="C343" s="55"/>
      <c r="D343" s="66"/>
      <c r="E343" s="55"/>
      <c r="F343" s="90"/>
      <c r="G343" s="90"/>
      <c r="H343" s="90" t="str">
        <f t="shared" si="18"/>
        <v/>
      </c>
      <c r="K343" s="2" t="str">
        <f>IF(E343="","",MAX($K$5:K342)+0.001)</f>
        <v/>
      </c>
    </row>
    <row r="344" spans="2:11" ht="25" customHeight="1">
      <c r="B344" s="50" t="str">
        <f t="shared" si="19"/>
        <v/>
      </c>
      <c r="C344" s="101" t="s">
        <v>261</v>
      </c>
      <c r="D344" s="103" t="s">
        <v>262</v>
      </c>
      <c r="E344" s="55"/>
      <c r="F344" s="90"/>
      <c r="G344" s="90"/>
      <c r="H344" s="90" t="str">
        <f t="shared" si="18"/>
        <v/>
      </c>
      <c r="I344" s="112"/>
      <c r="K344" s="2" t="str">
        <f>IF(E344="","",MAX($K$5:K343)+0.001)</f>
        <v/>
      </c>
    </row>
    <row r="345" spans="2:11" ht="25" customHeight="1">
      <c r="B345" s="50" t="str">
        <f t="shared" si="19"/>
        <v/>
      </c>
      <c r="C345" s="55"/>
      <c r="D345" s="103" t="s">
        <v>417</v>
      </c>
      <c r="E345" s="55"/>
      <c r="F345" s="90"/>
      <c r="G345" s="90"/>
      <c r="H345" s="90" t="str">
        <f t="shared" si="18"/>
        <v/>
      </c>
      <c r="I345" s="112"/>
      <c r="K345" s="2"/>
    </row>
    <row r="346" spans="2:11" ht="25" customHeight="1">
      <c r="B346" s="50" t="str">
        <f t="shared" si="19"/>
        <v>B23.109</v>
      </c>
      <c r="C346" s="55"/>
      <c r="D346" s="104" t="s">
        <v>266</v>
      </c>
      <c r="E346" s="55" t="s">
        <v>158</v>
      </c>
      <c r="F346" s="90">
        <v>18</v>
      </c>
      <c r="G346" s="171"/>
      <c r="H346" s="90" t="str">
        <f t="shared" si="18"/>
        <v/>
      </c>
      <c r="I346" s="112"/>
      <c r="K346" s="2">
        <f>IF(E346="","",MAX($K$5:K345)+0.001)</f>
        <v>23.109000000000133</v>
      </c>
    </row>
    <row r="347" spans="2:11" ht="25" customHeight="1">
      <c r="B347" s="50"/>
      <c r="C347" s="101"/>
      <c r="D347" s="103"/>
      <c r="E347" s="55"/>
      <c r="F347" s="90"/>
      <c r="G347" s="90"/>
      <c r="H347" s="90" t="str">
        <f t="shared" si="18"/>
        <v/>
      </c>
      <c r="I347" s="112"/>
      <c r="K347" s="2"/>
    </row>
    <row r="348" spans="2:11" ht="25" customHeight="1">
      <c r="B348" s="50" t="str">
        <f>IF(K348="","","B"&amp;TEXT(ROUND(K348,3),"0.000"))</f>
        <v/>
      </c>
      <c r="C348" s="55"/>
      <c r="D348" s="103" t="s">
        <v>1525</v>
      </c>
      <c r="E348" s="55"/>
      <c r="F348" s="90"/>
      <c r="G348" s="90"/>
      <c r="H348" s="90" t="str">
        <f t="shared" si="18"/>
        <v/>
      </c>
      <c r="I348" s="112"/>
      <c r="K348" s="2" t="str">
        <f>IF(E348="","",MAX($K$5:K341)+0.001)</f>
        <v/>
      </c>
    </row>
    <row r="349" spans="2:11" ht="25" customHeight="1">
      <c r="B349" s="50" t="str">
        <f>IF(K349="","","B"&amp;TEXT(ROUND(K349,3),"0.000"))</f>
        <v>B23.110</v>
      </c>
      <c r="C349" s="55"/>
      <c r="D349" s="104" t="s">
        <v>266</v>
      </c>
      <c r="E349" s="55" t="s">
        <v>158</v>
      </c>
      <c r="F349" s="90">
        <v>12</v>
      </c>
      <c r="G349" s="171"/>
      <c r="H349" s="90" t="str">
        <f t="shared" si="18"/>
        <v/>
      </c>
      <c r="I349" s="112"/>
      <c r="K349" s="2">
        <f>IF(E349="","",MAX($K$5:K348)+0.001)</f>
        <v>23.110000000000134</v>
      </c>
    </row>
    <row r="350" spans="2:11" ht="25" customHeight="1">
      <c r="B350" s="50"/>
      <c r="C350" s="55"/>
      <c r="D350" s="104"/>
      <c r="E350" s="55"/>
      <c r="F350" s="90"/>
      <c r="G350" s="171"/>
      <c r="H350" s="90" t="str">
        <f t="shared" si="18"/>
        <v/>
      </c>
      <c r="I350" s="112"/>
      <c r="K350" s="2"/>
    </row>
    <row r="351" spans="2:11" ht="25" customHeight="1">
      <c r="B351" s="50" t="str">
        <f>IF(K351="","","B"&amp;TEXT(ROUND(K351,3),"0.000"))</f>
        <v/>
      </c>
      <c r="C351" s="55"/>
      <c r="D351" s="103" t="s">
        <v>1526</v>
      </c>
      <c r="E351" s="55"/>
      <c r="F351" s="90"/>
      <c r="G351" s="90"/>
      <c r="H351" s="90" t="str">
        <f t="shared" si="18"/>
        <v/>
      </c>
      <c r="I351" s="112"/>
      <c r="K351" s="2" t="str">
        <f>IF(E351="","",MAX($K$5:K344)+0.001)</f>
        <v/>
      </c>
    </row>
    <row r="352" spans="2:11" ht="25" customHeight="1">
      <c r="B352" s="50" t="str">
        <f>IF(K352="","","B"&amp;TEXT(ROUND(K352,3),"0.000"))</f>
        <v>B23.111</v>
      </c>
      <c r="C352" s="55"/>
      <c r="D352" s="104" t="s">
        <v>266</v>
      </c>
      <c r="E352" s="55" t="s">
        <v>158</v>
      </c>
      <c r="F352" s="90">
        <v>6</v>
      </c>
      <c r="G352" s="171"/>
      <c r="H352" s="90" t="str">
        <f t="shared" si="18"/>
        <v/>
      </c>
      <c r="I352" s="112"/>
      <c r="K352" s="2">
        <f>IF(E352="","",MAX($K$5:K351)+0.001)</f>
        <v>23.111000000000136</v>
      </c>
    </row>
    <row r="353" spans="2:11" ht="25" customHeight="1">
      <c r="B353" s="50" t="str">
        <f>IF(K353="","","B"&amp;TEXT(ROUND(K353,3),"0.000"))</f>
        <v/>
      </c>
      <c r="C353" s="55"/>
      <c r="D353" s="104"/>
      <c r="E353" s="55"/>
      <c r="F353" s="90"/>
      <c r="G353" s="90"/>
      <c r="H353" s="90" t="str">
        <f t="shared" si="18"/>
        <v/>
      </c>
      <c r="I353" s="112"/>
      <c r="K353" s="2" t="str">
        <f>IF(E353="","",MAX($K$5:K352)+0.001)</f>
        <v/>
      </c>
    </row>
    <row r="354" spans="2:11" ht="25" customHeight="1">
      <c r="B354" s="50" t="str">
        <f>IF(K354="","","B"&amp;TEXT(ROUND(K354,3),"0.000"))</f>
        <v/>
      </c>
      <c r="C354" s="55"/>
      <c r="D354" s="103" t="s">
        <v>507</v>
      </c>
      <c r="E354" s="55"/>
      <c r="F354" s="90"/>
      <c r="G354" s="90"/>
      <c r="H354" s="90" t="str">
        <f t="shared" si="18"/>
        <v/>
      </c>
      <c r="I354" s="112"/>
      <c r="K354" s="2" t="str">
        <f>IF(E354="","",MAX($K$5:K353)+0.001)</f>
        <v/>
      </c>
    </row>
    <row r="355" spans="2:11" ht="25" customHeight="1">
      <c r="B355" s="50" t="str">
        <f>IF(K355="","","B"&amp;TEXT(ROUND(K355,3),"0.000"))</f>
        <v>B23.112</v>
      </c>
      <c r="C355" s="55"/>
      <c r="D355" s="104" t="s">
        <v>1527</v>
      </c>
      <c r="E355" s="55" t="s">
        <v>158</v>
      </c>
      <c r="F355" s="90">
        <v>1</v>
      </c>
      <c r="G355" s="171"/>
      <c r="H355" s="90" t="str">
        <f t="shared" si="18"/>
        <v/>
      </c>
      <c r="I355" s="112"/>
      <c r="K355" s="2">
        <f>IF(E355="","",MAX($K$5:K354)+0.001)</f>
        <v>23.112000000000137</v>
      </c>
    </row>
    <row r="356" spans="2:11" ht="25" customHeight="1">
      <c r="B356" s="50"/>
      <c r="C356" s="55"/>
      <c r="D356" s="104"/>
      <c r="E356" s="55"/>
      <c r="F356" s="90"/>
      <c r="G356" s="90"/>
      <c r="H356" s="90" t="str">
        <f t="shared" si="18"/>
        <v/>
      </c>
      <c r="I356" s="112"/>
      <c r="K356" s="2" t="str">
        <f>IF(E356="","",MAX($K$5:K355)+0.001)</f>
        <v/>
      </c>
    </row>
    <row r="357" spans="2:11" ht="25" customHeight="1">
      <c r="B357" s="50" t="str">
        <f>IF(K357="","","B"&amp;TEXT(ROUND(K357,3),"0.000"))</f>
        <v/>
      </c>
      <c r="C357" s="101" t="s">
        <v>269</v>
      </c>
      <c r="D357" s="87" t="s">
        <v>270</v>
      </c>
      <c r="E357" s="55"/>
      <c r="F357" s="90"/>
      <c r="G357" s="90"/>
      <c r="H357" s="90" t="str">
        <f t="shared" si="18"/>
        <v/>
      </c>
      <c r="I357" s="112"/>
      <c r="K357" s="2" t="str">
        <f>IF(E357="","",MAX($K$5:K356)+0.001)</f>
        <v/>
      </c>
    </row>
    <row r="358" spans="2:11" ht="25" customHeight="1">
      <c r="B358" s="50" t="str">
        <f>IF(K358="","","B"&amp;TEXT(ROUND(K358,3),"0.000"))</f>
        <v>B23.113</v>
      </c>
      <c r="C358" s="55"/>
      <c r="D358" s="66" t="s">
        <v>271</v>
      </c>
      <c r="E358" s="55" t="s">
        <v>164</v>
      </c>
      <c r="F358" s="90">
        <v>20</v>
      </c>
      <c r="G358" s="171"/>
      <c r="H358" s="90" t="str">
        <f t="shared" si="18"/>
        <v/>
      </c>
      <c r="I358" s="112"/>
      <c r="K358" s="2">
        <f>IF(E358="","",MAX($K$5:K357)+0.001)</f>
        <v>23.113000000000138</v>
      </c>
    </row>
    <row r="359" spans="2:11" ht="25" customHeight="1">
      <c r="B359" s="50"/>
      <c r="C359" s="55"/>
      <c r="D359" s="66"/>
      <c r="E359" s="55"/>
      <c r="F359" s="90"/>
      <c r="G359" s="90"/>
      <c r="H359" s="90" t="str">
        <f t="shared" si="18"/>
        <v/>
      </c>
      <c r="I359" s="112"/>
      <c r="K359" s="2" t="str">
        <f>IF(E359="","",MAX($K$5:K358)+0.001)</f>
        <v/>
      </c>
    </row>
    <row r="360" spans="2:11" s="72" customFormat="1" ht="30">
      <c r="B360" s="50" t="str">
        <f t="shared" ref="B360:B369" si="20">IF(K360="","","B"&amp;TEXT(ROUND(K360,3),"0.000"))</f>
        <v/>
      </c>
      <c r="C360" s="98" t="s">
        <v>1528</v>
      </c>
      <c r="D360" s="87" t="s">
        <v>273</v>
      </c>
      <c r="E360" s="55"/>
      <c r="F360" s="90"/>
      <c r="G360" s="90"/>
      <c r="H360" s="90" t="str">
        <f t="shared" si="18"/>
        <v/>
      </c>
      <c r="I360" s="112"/>
      <c r="K360" s="2" t="str">
        <f>IF(E360="","",MAX($K$5:K359)+0.001)</f>
        <v/>
      </c>
    </row>
    <row r="361" spans="2:11" s="72" customFormat="1" ht="25" customHeight="1">
      <c r="B361" s="50" t="str">
        <f t="shared" si="20"/>
        <v/>
      </c>
      <c r="C361" s="55" t="s">
        <v>274</v>
      </c>
      <c r="D361" s="87" t="s">
        <v>275</v>
      </c>
      <c r="E361" s="55"/>
      <c r="F361" s="90"/>
      <c r="G361" s="90"/>
      <c r="H361" s="90" t="str">
        <f t="shared" si="18"/>
        <v/>
      </c>
      <c r="I361" s="112"/>
      <c r="K361" s="2" t="str">
        <f>IF(E361="","",MAX($K$5:K360)+0.001)</f>
        <v/>
      </c>
    </row>
    <row r="362" spans="2:11" s="72" customFormat="1" ht="30">
      <c r="B362" s="50" t="str">
        <f t="shared" si="20"/>
        <v/>
      </c>
      <c r="C362" s="55"/>
      <c r="D362" s="87" t="s">
        <v>276</v>
      </c>
      <c r="E362" s="55"/>
      <c r="F362" s="90"/>
      <c r="G362" s="90"/>
      <c r="H362" s="90" t="str">
        <f t="shared" si="18"/>
        <v/>
      </c>
      <c r="I362" s="112"/>
      <c r="K362" s="2" t="str">
        <f>IF(E362="","",MAX($K$5:K361)+0.001)</f>
        <v/>
      </c>
    </row>
    <row r="363" spans="2:11" s="72" customFormat="1" ht="25" customHeight="1">
      <c r="B363" s="50" t="str">
        <f t="shared" si="20"/>
        <v/>
      </c>
      <c r="C363" s="55"/>
      <c r="D363" s="66" t="s">
        <v>277</v>
      </c>
      <c r="E363" s="55"/>
      <c r="F363" s="90"/>
      <c r="G363" s="90"/>
      <c r="H363" s="90" t="str">
        <f t="shared" si="18"/>
        <v/>
      </c>
      <c r="I363" s="112"/>
      <c r="K363" s="2" t="str">
        <f>IF(E363="","",MAX($K$5:K362)+0.001)</f>
        <v/>
      </c>
    </row>
    <row r="364" spans="2:11" ht="25" customHeight="1">
      <c r="B364" s="50" t="str">
        <f t="shared" si="20"/>
        <v>B23.114</v>
      </c>
      <c r="C364" s="55"/>
      <c r="D364" s="89" t="s">
        <v>1529</v>
      </c>
      <c r="E364" s="55" t="s">
        <v>200</v>
      </c>
      <c r="F364" s="90">
        <v>22</v>
      </c>
      <c r="G364" s="171"/>
      <c r="H364" s="90" t="str">
        <f t="shared" si="18"/>
        <v/>
      </c>
      <c r="I364" s="112"/>
      <c r="K364" s="2">
        <f>IF(E364="","",MAX($K$5:K363)+0.001)</f>
        <v>23.114000000000139</v>
      </c>
    </row>
    <row r="365" spans="2:11" ht="25" customHeight="1">
      <c r="B365" s="50" t="str">
        <f t="shared" si="20"/>
        <v>B23.115</v>
      </c>
      <c r="C365" s="55"/>
      <c r="D365" s="89" t="s">
        <v>279</v>
      </c>
      <c r="E365" s="55" t="s">
        <v>158</v>
      </c>
      <c r="F365" s="90">
        <v>20</v>
      </c>
      <c r="G365" s="171"/>
      <c r="H365" s="90" t="str">
        <f t="shared" si="18"/>
        <v/>
      </c>
      <c r="I365" s="112"/>
      <c r="K365" s="2">
        <f>IF(E365="","",MAX($K$5:K364)+0.001)</f>
        <v>23.115000000000141</v>
      </c>
    </row>
    <row r="366" spans="2:11" ht="25" customHeight="1">
      <c r="B366" s="50" t="str">
        <f t="shared" si="20"/>
        <v/>
      </c>
      <c r="C366" s="55"/>
      <c r="D366" s="66" t="s">
        <v>280</v>
      </c>
      <c r="E366" s="55"/>
      <c r="F366" s="90"/>
      <c r="G366" s="90"/>
      <c r="H366" s="90" t="str">
        <f t="shared" si="18"/>
        <v/>
      </c>
      <c r="I366" s="112"/>
      <c r="K366" s="2" t="str">
        <f>IF(E366="","",MAX($K$5:K365)+0.001)</f>
        <v/>
      </c>
    </row>
    <row r="367" spans="2:11" ht="25" customHeight="1">
      <c r="B367" s="50" t="str">
        <f t="shared" si="20"/>
        <v>B23.116</v>
      </c>
      <c r="C367" s="55"/>
      <c r="D367" s="66" t="s">
        <v>1419</v>
      </c>
      <c r="E367" s="55" t="s">
        <v>158</v>
      </c>
      <c r="F367" s="90">
        <v>8</v>
      </c>
      <c r="G367" s="171"/>
      <c r="H367" s="90" t="str">
        <f t="shared" si="18"/>
        <v/>
      </c>
      <c r="I367" s="112"/>
      <c r="K367" s="2">
        <f>IF(E367="","",MAX($K$5:K366)+0.001)</f>
        <v>23.116000000000142</v>
      </c>
    </row>
    <row r="368" spans="2:11" ht="25" customHeight="1">
      <c r="B368" s="50" t="str">
        <f t="shared" si="20"/>
        <v>B23.117</v>
      </c>
      <c r="C368" s="55"/>
      <c r="D368" s="89" t="s">
        <v>1530</v>
      </c>
      <c r="E368" s="55" t="s">
        <v>158</v>
      </c>
      <c r="F368" s="90">
        <v>4</v>
      </c>
      <c r="G368" s="171"/>
      <c r="H368" s="90" t="str">
        <f t="shared" si="18"/>
        <v/>
      </c>
      <c r="I368" s="112"/>
      <c r="K368" s="2">
        <f>IF(E368="","",MAX($K$5:K367)+0.001)</f>
        <v>23.117000000000143</v>
      </c>
    </row>
    <row r="369" spans="2:11" ht="25" customHeight="1">
      <c r="B369" s="50" t="str">
        <f t="shared" si="20"/>
        <v>B23.118</v>
      </c>
      <c r="C369" s="55"/>
      <c r="D369" s="89" t="s">
        <v>283</v>
      </c>
      <c r="E369" s="55" t="s">
        <v>284</v>
      </c>
      <c r="F369" s="90">
        <v>20</v>
      </c>
      <c r="G369" s="171"/>
      <c r="H369" s="90" t="str">
        <f t="shared" si="18"/>
        <v/>
      </c>
      <c r="I369" s="112"/>
      <c r="K369" s="2">
        <f>IF(E369="","",MAX($K$5:K368)+0.001)</f>
        <v>23.118000000000144</v>
      </c>
    </row>
    <row r="370" spans="2:11" ht="25" customHeight="1">
      <c r="B370" s="50"/>
      <c r="C370" s="55"/>
      <c r="D370" s="89"/>
      <c r="E370" s="55"/>
      <c r="F370" s="90"/>
      <c r="G370" s="90"/>
      <c r="H370" s="90" t="str">
        <f t="shared" si="18"/>
        <v/>
      </c>
      <c r="I370" s="112"/>
      <c r="K370" s="2"/>
    </row>
    <row r="371" spans="2:11" ht="25" customHeight="1">
      <c r="B371" s="50" t="str">
        <f>IF(K371="","","B"&amp;TEXT(ROUND(K371,3),"0.000"))</f>
        <v/>
      </c>
      <c r="C371" s="101" t="s">
        <v>285</v>
      </c>
      <c r="D371" s="87" t="s">
        <v>471</v>
      </c>
      <c r="E371" s="55"/>
      <c r="F371" s="90"/>
      <c r="G371" s="90"/>
      <c r="H371" s="90" t="str">
        <f t="shared" si="18"/>
        <v/>
      </c>
      <c r="I371" s="112"/>
      <c r="K371" s="2" t="str">
        <f>IF(F371="","",MAX($K$5:K370)+0.001)</f>
        <v/>
      </c>
    </row>
    <row r="372" spans="2:11" ht="25" customHeight="1">
      <c r="B372" s="50" t="str">
        <f>IF(K372="","","B"&amp;TEXT(ROUND(K372,3),"0.000"))</f>
        <v/>
      </c>
      <c r="C372" s="55"/>
      <c r="D372" s="87" t="s">
        <v>495</v>
      </c>
      <c r="E372" s="55"/>
      <c r="F372" s="90"/>
      <c r="G372" s="90"/>
      <c r="H372" s="90" t="str">
        <f t="shared" si="18"/>
        <v/>
      </c>
      <c r="I372" s="112"/>
      <c r="K372" s="2" t="str">
        <f>IF(F372="","",MAX($K$5:K371)+0.001)</f>
        <v/>
      </c>
    </row>
    <row r="373" spans="2:11" ht="25" customHeight="1">
      <c r="B373" s="50" t="str">
        <f>IF(K373="","","B"&amp;TEXT(ROUND(K373,3),"0.000"))</f>
        <v>B23.119</v>
      </c>
      <c r="C373" s="55"/>
      <c r="D373" s="66" t="s">
        <v>1531</v>
      </c>
      <c r="E373" s="55" t="s">
        <v>187</v>
      </c>
      <c r="F373" s="90">
        <v>41</v>
      </c>
      <c r="G373" s="171"/>
      <c r="H373" s="90" t="str">
        <f t="shared" si="18"/>
        <v/>
      </c>
      <c r="I373" s="112"/>
      <c r="K373" s="2">
        <f>IF(F373="","",MAX($K$5:K372)+0.001)</f>
        <v>23.119000000000145</v>
      </c>
    </row>
    <row r="374" spans="2:11" ht="25" customHeight="1">
      <c r="B374" s="50"/>
      <c r="C374" s="55"/>
      <c r="D374" s="66"/>
      <c r="E374" s="55"/>
      <c r="F374" s="90"/>
      <c r="G374" s="90"/>
      <c r="H374" s="90" t="str">
        <f t="shared" si="18"/>
        <v/>
      </c>
      <c r="I374" s="112"/>
      <c r="K374" s="2"/>
    </row>
    <row r="375" spans="2:11" ht="25" customHeight="1">
      <c r="B375" s="50" t="str">
        <f>IF(K375="","","B"&amp;TEXT(ROUND(K375,3),"0.000"))</f>
        <v/>
      </c>
      <c r="C375" s="55"/>
      <c r="D375" s="87" t="s">
        <v>1532</v>
      </c>
      <c r="E375" s="55"/>
      <c r="F375" s="90"/>
      <c r="G375" s="90"/>
      <c r="H375" s="90" t="str">
        <f t="shared" si="18"/>
        <v/>
      </c>
      <c r="I375" s="112"/>
      <c r="K375" s="2"/>
    </row>
    <row r="376" spans="2:11" ht="25" customHeight="1">
      <c r="B376" s="50" t="str">
        <f>IF(K376="","","B"&amp;TEXT(ROUND(K376,3),"0.000"))</f>
        <v/>
      </c>
      <c r="C376" s="55"/>
      <c r="D376" s="87" t="s">
        <v>510</v>
      </c>
      <c r="E376" s="55"/>
      <c r="F376" s="90"/>
      <c r="G376" s="90"/>
      <c r="H376" s="90" t="str">
        <f t="shared" si="18"/>
        <v/>
      </c>
      <c r="I376" s="112"/>
      <c r="K376" s="2" t="str">
        <f>IF(F376="","",MAX($K$5:K375)+0.001)</f>
        <v/>
      </c>
    </row>
    <row r="377" spans="2:11" ht="25" customHeight="1">
      <c r="B377" s="50" t="str">
        <f>IF(K377="","","B"&amp;TEXT(ROUND(K377,3),"0.000"))</f>
        <v>B23.120</v>
      </c>
      <c r="C377" s="55"/>
      <c r="D377" s="66" t="s">
        <v>511</v>
      </c>
      <c r="E377" s="55" t="s">
        <v>200</v>
      </c>
      <c r="F377" s="90">
        <v>48</v>
      </c>
      <c r="G377" s="171"/>
      <c r="H377" s="90" t="str">
        <f t="shared" si="18"/>
        <v/>
      </c>
      <c r="I377" s="112"/>
      <c r="K377" s="2">
        <f>IF(F377="","",MAX($K$5:K376)+0.001)</f>
        <v>23.120000000000147</v>
      </c>
    </row>
    <row r="378" spans="2:11" ht="25" customHeight="1">
      <c r="B378" s="50"/>
      <c r="C378" s="55"/>
      <c r="D378" s="66"/>
      <c r="E378" s="55"/>
      <c r="F378" s="90"/>
      <c r="G378" s="171"/>
      <c r="H378" s="90"/>
      <c r="I378" s="112"/>
      <c r="K378" s="2"/>
    </row>
    <row r="379" spans="2:11" ht="25" customHeight="1">
      <c r="B379" s="50"/>
      <c r="C379" s="55"/>
      <c r="D379" s="66"/>
      <c r="E379" s="55"/>
      <c r="F379" s="90"/>
      <c r="G379" s="171"/>
      <c r="H379" s="90"/>
      <c r="I379" s="112"/>
      <c r="K379" s="2"/>
    </row>
    <row r="380" spans="2:11" ht="25" customHeight="1">
      <c r="B380" s="371" t="s">
        <v>62</v>
      </c>
      <c r="C380" s="371"/>
      <c r="D380" s="371"/>
      <c r="E380" s="371"/>
      <c r="F380" s="371"/>
      <c r="G380" s="371"/>
      <c r="H380" s="95">
        <f>SUM(H338:H379)</f>
        <v>0</v>
      </c>
      <c r="I380" s="115"/>
      <c r="K380" s="2" t="str">
        <f>IF(E380="","",MAX($K$5:K377)+0.001)</f>
        <v/>
      </c>
    </row>
    <row r="381" spans="2:11" ht="25" customHeight="1">
      <c r="B381" s="45" t="s">
        <v>226</v>
      </c>
      <c r="C381" s="45" t="s">
        <v>2</v>
      </c>
      <c r="D381" s="133" t="s">
        <v>3</v>
      </c>
      <c r="E381" s="134" t="s">
        <v>4</v>
      </c>
      <c r="F381" s="95" t="s">
        <v>63</v>
      </c>
      <c r="G381" s="47" t="s">
        <v>6</v>
      </c>
      <c r="H381" s="47" t="s">
        <v>7</v>
      </c>
      <c r="I381" s="49"/>
      <c r="K381" s="2"/>
    </row>
    <row r="382" spans="2:11" ht="25" customHeight="1">
      <c r="B382" s="371" t="s">
        <v>64</v>
      </c>
      <c r="C382" s="371"/>
      <c r="D382" s="371"/>
      <c r="E382" s="371"/>
      <c r="F382" s="371"/>
      <c r="G382" s="371"/>
      <c r="H382" s="47">
        <f>H380</f>
        <v>0</v>
      </c>
      <c r="I382" s="116"/>
      <c r="K382" s="2" t="str">
        <f>IF(E382="","",MAX($K$5:K381)+0.001)</f>
        <v/>
      </c>
    </row>
    <row r="383" spans="2:11" ht="25" customHeight="1">
      <c r="B383" s="50" t="str">
        <f>IF(K383="","","B"&amp;TEXT(ROUND(K383,3),"0.000"))</f>
        <v/>
      </c>
      <c r="C383" s="101"/>
      <c r="D383" s="87" t="s">
        <v>1533</v>
      </c>
      <c r="E383" s="55"/>
      <c r="F383" s="90"/>
      <c r="G383" s="90"/>
      <c r="H383" s="90" t="str">
        <f t="shared" ref="H383:H422" si="21">IF($F383="-","Rate Only",IF($G383="","",ROUNDUP($F383*$G383,2)))</f>
        <v/>
      </c>
      <c r="I383" s="112"/>
      <c r="K383" s="2" t="str">
        <f>IF(F383="","",MAX($K$5:K377)+0.001)</f>
        <v/>
      </c>
    </row>
    <row r="384" spans="2:11" ht="25" customHeight="1">
      <c r="B384" s="50" t="str">
        <f>IF(K384="","","B"&amp;TEXT(ROUND(K384,3),"0.000"))</f>
        <v>B23.121</v>
      </c>
      <c r="C384" s="55"/>
      <c r="D384" s="66" t="s">
        <v>511</v>
      </c>
      <c r="E384" s="55" t="s">
        <v>200</v>
      </c>
      <c r="F384" s="90">
        <v>32</v>
      </c>
      <c r="G384" s="171"/>
      <c r="H384" s="90" t="str">
        <f t="shared" si="21"/>
        <v/>
      </c>
      <c r="I384" s="112"/>
      <c r="K384" s="2">
        <f>IF(F384="","",MAX($K$5:K383)+0.001)</f>
        <v>23.121000000000148</v>
      </c>
    </row>
    <row r="385" spans="2:11" ht="25" customHeight="1">
      <c r="B385" s="50"/>
      <c r="C385" s="55"/>
      <c r="D385" s="89"/>
      <c r="E385" s="55"/>
      <c r="F385" s="90"/>
      <c r="G385" s="90"/>
      <c r="H385" s="90" t="str">
        <f t="shared" si="21"/>
        <v/>
      </c>
      <c r="I385" s="112"/>
      <c r="K385" s="2"/>
    </row>
    <row r="386" spans="2:11" ht="25" customHeight="1">
      <c r="B386" s="50"/>
      <c r="C386" s="55"/>
      <c r="D386" s="87" t="s">
        <v>1477</v>
      </c>
      <c r="E386" s="55"/>
      <c r="F386" s="90"/>
      <c r="G386" s="90"/>
      <c r="H386" s="90" t="str">
        <f t="shared" si="21"/>
        <v/>
      </c>
      <c r="I386" s="112"/>
      <c r="K386" s="2" t="str">
        <f>IF(E386="","",MAX($K$5:K385)+0.001)</f>
        <v/>
      </c>
    </row>
    <row r="387" spans="2:11" ht="30">
      <c r="B387" s="50" t="str">
        <f>IF(K387="","","B"&amp;TEXT(ROUND(K387,3),"0.000"))</f>
        <v/>
      </c>
      <c r="C387" s="98" t="s">
        <v>769</v>
      </c>
      <c r="D387" s="87" t="s">
        <v>390</v>
      </c>
      <c r="E387" s="55"/>
      <c r="F387" s="90"/>
      <c r="G387" s="90"/>
      <c r="H387" s="90" t="str">
        <f t="shared" si="21"/>
        <v/>
      </c>
      <c r="K387" s="2" t="str">
        <f>IF(E387="","",MAX($K$5:K386)+0.001)</f>
        <v/>
      </c>
    </row>
    <row r="388" spans="2:11" ht="30">
      <c r="B388" s="50" t="str">
        <f>IF(K388="","","B"&amp;TEXT(ROUND(K388,3),"0.000"))</f>
        <v/>
      </c>
      <c r="C388" s="55" t="s">
        <v>183</v>
      </c>
      <c r="D388" s="87" t="s">
        <v>968</v>
      </c>
      <c r="E388" s="55"/>
      <c r="F388" s="90"/>
      <c r="G388" s="90"/>
      <c r="H388" s="90" t="str">
        <f t="shared" si="21"/>
        <v/>
      </c>
      <c r="K388" s="2" t="str">
        <f>IF(E388="","",MAX($K$5:K387)+0.001)</f>
        <v/>
      </c>
    </row>
    <row r="389" spans="2:11" ht="25" customHeight="1">
      <c r="B389" s="50" t="str">
        <f>IF(K389="","","B"&amp;TEXT(ROUND(K389,3),"0.000"))</f>
        <v/>
      </c>
      <c r="C389" s="55"/>
      <c r="D389" s="87"/>
      <c r="E389" s="55"/>
      <c r="F389" s="90"/>
      <c r="G389" s="90"/>
      <c r="H389" s="90" t="str">
        <f t="shared" si="21"/>
        <v/>
      </c>
      <c r="K389" s="2" t="str">
        <f>IF(E389="","",MAX($K$5:K388)+0.001)</f>
        <v/>
      </c>
    </row>
    <row r="390" spans="2:11" ht="25" customHeight="1">
      <c r="B390" s="50" t="str">
        <f>IF(K390="","","B"&amp;TEXT(ROUND(K390,3),"0.000"))</f>
        <v/>
      </c>
      <c r="C390" s="55" t="s">
        <v>1534</v>
      </c>
      <c r="D390" s="87" t="s">
        <v>1535</v>
      </c>
      <c r="E390" s="55"/>
      <c r="F390" s="90"/>
      <c r="G390" s="90"/>
      <c r="H390" s="90" t="str">
        <f t="shared" si="21"/>
        <v/>
      </c>
      <c r="K390" s="2" t="str">
        <f>IF(E390="","",MAX($K$5:K389)+0.001)</f>
        <v/>
      </c>
    </row>
    <row r="391" spans="2:11" ht="25" customHeight="1">
      <c r="B391" s="50" t="str">
        <f>IF(K391="","","B"&amp;TEXT(ROUND(K391,3),"0.000"))</f>
        <v>B23.122</v>
      </c>
      <c r="C391" s="55"/>
      <c r="D391" s="66" t="s">
        <v>970</v>
      </c>
      <c r="E391" s="55" t="s">
        <v>200</v>
      </c>
      <c r="F391" s="90">
        <v>1106</v>
      </c>
      <c r="G391" s="171"/>
      <c r="H391" s="90" t="str">
        <f t="shared" si="21"/>
        <v/>
      </c>
      <c r="I391" s="130"/>
      <c r="K391" s="2">
        <f>IF(E391="","",MAX($K$5:K390)+0.001)</f>
        <v>23.122000000000149</v>
      </c>
    </row>
    <row r="392" spans="2:11" ht="25" customHeight="1">
      <c r="B392" s="50"/>
      <c r="C392" s="55"/>
      <c r="D392" s="66"/>
      <c r="E392" s="55"/>
      <c r="F392" s="90"/>
      <c r="G392" s="171"/>
      <c r="H392" s="90" t="str">
        <f t="shared" si="21"/>
        <v/>
      </c>
      <c r="I392" s="130"/>
      <c r="K392" s="2"/>
    </row>
    <row r="393" spans="2:11" ht="45">
      <c r="B393" s="50" t="str">
        <f t="shared" ref="B393:B401" si="22">IF(K393="","","B"&amp;TEXT(ROUND(K393,3),"0.000"))</f>
        <v/>
      </c>
      <c r="C393" s="55" t="s">
        <v>190</v>
      </c>
      <c r="D393" s="87" t="s">
        <v>1536</v>
      </c>
      <c r="E393" s="55"/>
      <c r="F393" s="90"/>
      <c r="G393" s="90"/>
      <c r="H393" s="90" t="str">
        <f t="shared" si="21"/>
        <v/>
      </c>
      <c r="I393" s="130"/>
      <c r="K393" s="2" t="str">
        <f>IF(E393="","",MAX($K$5:K377)+0.001)</f>
        <v/>
      </c>
    </row>
    <row r="394" spans="2:11" ht="25" customHeight="1">
      <c r="B394" s="50" t="str">
        <f t="shared" si="22"/>
        <v/>
      </c>
      <c r="C394" s="55"/>
      <c r="D394" s="87" t="s">
        <v>796</v>
      </c>
      <c r="E394" s="55"/>
      <c r="F394" s="90"/>
      <c r="G394" s="90"/>
      <c r="H394" s="90" t="str">
        <f t="shared" si="21"/>
        <v/>
      </c>
      <c r="I394" s="130"/>
      <c r="K394" s="2" t="str">
        <f>IF(E394="","",MAX($K$5:K393)+0.001)</f>
        <v/>
      </c>
    </row>
    <row r="395" spans="2:11" ht="25" customHeight="1">
      <c r="B395" s="50" t="str">
        <f t="shared" si="22"/>
        <v>B23.123</v>
      </c>
      <c r="C395" s="55"/>
      <c r="D395" s="66" t="s">
        <v>973</v>
      </c>
      <c r="E395" s="55" t="s">
        <v>158</v>
      </c>
      <c r="F395" s="90">
        <v>2</v>
      </c>
      <c r="G395" s="171"/>
      <c r="H395" s="90" t="str">
        <f t="shared" si="21"/>
        <v/>
      </c>
      <c r="I395" s="130"/>
      <c r="K395" s="2">
        <f>IF(E395="","",MAX($K$5:K394)+0.001)</f>
        <v>23.12300000000015</v>
      </c>
    </row>
    <row r="396" spans="2:11" ht="25" customHeight="1">
      <c r="B396" s="50" t="str">
        <f t="shared" si="22"/>
        <v/>
      </c>
      <c r="C396" s="55"/>
      <c r="D396" s="66"/>
      <c r="E396" s="55"/>
      <c r="F396" s="90"/>
      <c r="G396" s="90"/>
      <c r="H396" s="90" t="str">
        <f t="shared" si="21"/>
        <v/>
      </c>
      <c r="I396" s="130"/>
      <c r="K396" s="2" t="str">
        <f>IF(E396="","",MAX($K$5:K395)+0.001)</f>
        <v/>
      </c>
    </row>
    <row r="397" spans="2:11" ht="25" customHeight="1">
      <c r="B397" s="50" t="str">
        <f t="shared" si="22"/>
        <v/>
      </c>
      <c r="C397" s="55"/>
      <c r="D397" s="87" t="s">
        <v>808</v>
      </c>
      <c r="E397" s="55"/>
      <c r="F397" s="90"/>
      <c r="G397" s="90"/>
      <c r="H397" s="90" t="str">
        <f t="shared" si="21"/>
        <v/>
      </c>
      <c r="I397" s="130"/>
      <c r="K397" s="2" t="str">
        <f>IF(E397="","",MAX($K$5:K396)+0.001)</f>
        <v/>
      </c>
    </row>
    <row r="398" spans="2:11" ht="25" customHeight="1">
      <c r="B398" s="50" t="str">
        <f t="shared" si="22"/>
        <v>B23.124</v>
      </c>
      <c r="C398" s="55"/>
      <c r="D398" s="66" t="s">
        <v>973</v>
      </c>
      <c r="E398" s="55" t="s">
        <v>158</v>
      </c>
      <c r="F398" s="90">
        <v>2</v>
      </c>
      <c r="G398" s="171"/>
      <c r="H398" s="90" t="str">
        <f t="shared" si="21"/>
        <v/>
      </c>
      <c r="I398" s="130"/>
      <c r="K398" s="2">
        <f>IF(E398="","",MAX($K$5:K397)+0.001)</f>
        <v>23.124000000000152</v>
      </c>
    </row>
    <row r="399" spans="2:11" ht="25" customHeight="1">
      <c r="B399" s="50" t="str">
        <f t="shared" si="22"/>
        <v/>
      </c>
      <c r="C399" s="55"/>
      <c r="D399" s="66"/>
      <c r="E399" s="55"/>
      <c r="F399" s="90"/>
      <c r="G399" s="90"/>
      <c r="H399" s="90" t="str">
        <f t="shared" si="21"/>
        <v/>
      </c>
      <c r="I399" s="130"/>
      <c r="K399" s="2" t="str">
        <f>IF(E399="","",MAX($K$5:K398)+0.001)</f>
        <v/>
      </c>
    </row>
    <row r="400" spans="2:11" ht="25" customHeight="1">
      <c r="B400" s="50" t="str">
        <f t="shared" si="22"/>
        <v/>
      </c>
      <c r="C400" s="55"/>
      <c r="D400" s="87" t="s">
        <v>810</v>
      </c>
      <c r="E400" s="55"/>
      <c r="F400" s="90"/>
      <c r="G400" s="90"/>
      <c r="H400" s="90" t="str">
        <f t="shared" si="21"/>
        <v/>
      </c>
      <c r="I400" s="130"/>
      <c r="K400" s="2" t="str">
        <f>IF(E400="","",MAX($K$5:K399)+0.001)</f>
        <v/>
      </c>
    </row>
    <row r="401" spans="2:11" ht="25" customHeight="1">
      <c r="B401" s="50" t="str">
        <f t="shared" si="22"/>
        <v>B23.125</v>
      </c>
      <c r="C401" s="55"/>
      <c r="D401" s="66" t="s">
        <v>973</v>
      </c>
      <c r="E401" s="55" t="s">
        <v>158</v>
      </c>
      <c r="F401" s="90">
        <v>3</v>
      </c>
      <c r="G401" s="171"/>
      <c r="H401" s="90" t="str">
        <f t="shared" si="21"/>
        <v/>
      </c>
      <c r="I401" s="130"/>
      <c r="K401" s="2">
        <f>IF(E401="","",MAX($K$5:K400)+0.001)</f>
        <v>23.125000000000153</v>
      </c>
    </row>
    <row r="402" spans="2:11" ht="25" customHeight="1">
      <c r="B402" s="50"/>
      <c r="C402" s="55"/>
      <c r="D402" s="89"/>
      <c r="E402" s="55"/>
      <c r="F402" s="90"/>
      <c r="G402" s="90"/>
      <c r="H402" s="90" t="str">
        <f t="shared" si="21"/>
        <v/>
      </c>
      <c r="I402" s="112"/>
      <c r="K402" s="2"/>
    </row>
    <row r="403" spans="2:11" ht="25" customHeight="1">
      <c r="B403" s="50" t="str">
        <f t="shared" ref="B403:B419" si="23">IF(K403="","","B"&amp;TEXT(ROUND(K403,3),"0.000"))</f>
        <v/>
      </c>
      <c r="C403" s="55"/>
      <c r="D403" s="87" t="s">
        <v>813</v>
      </c>
      <c r="E403" s="55"/>
      <c r="F403" s="90"/>
      <c r="G403" s="90"/>
      <c r="H403" s="90" t="str">
        <f t="shared" si="21"/>
        <v/>
      </c>
      <c r="K403" s="2" t="str">
        <f>IF(E403="","",MAX($K$5:K402)+0.001)</f>
        <v/>
      </c>
    </row>
    <row r="404" spans="2:11" ht="25" customHeight="1">
      <c r="B404" s="50" t="str">
        <f t="shared" si="23"/>
        <v>B23.126</v>
      </c>
      <c r="C404" s="55"/>
      <c r="D404" s="66" t="s">
        <v>973</v>
      </c>
      <c r="E404" s="55" t="s">
        <v>158</v>
      </c>
      <c r="F404" s="90">
        <v>10</v>
      </c>
      <c r="G404" s="171"/>
      <c r="H404" s="90" t="str">
        <f t="shared" si="21"/>
        <v/>
      </c>
      <c r="I404" s="130"/>
      <c r="K404" s="2">
        <f>IF(E404="","",MAX($K$5:K403)+0.001)</f>
        <v>23.126000000000154</v>
      </c>
    </row>
    <row r="405" spans="2:11" ht="25" customHeight="1">
      <c r="B405" s="50" t="str">
        <f t="shared" si="23"/>
        <v/>
      </c>
      <c r="C405" s="55"/>
      <c r="D405" s="66"/>
      <c r="E405" s="55"/>
      <c r="F405" s="90"/>
      <c r="G405" s="90"/>
      <c r="H405" s="90" t="str">
        <f t="shared" si="21"/>
        <v/>
      </c>
      <c r="I405" s="130"/>
      <c r="K405" s="2" t="str">
        <f>IF(E405="","",MAX($K$5:K404)+0.001)</f>
        <v/>
      </c>
    </row>
    <row r="406" spans="2:11" ht="25" customHeight="1">
      <c r="B406" s="50" t="str">
        <f t="shared" si="23"/>
        <v/>
      </c>
      <c r="C406" s="55"/>
      <c r="D406" s="87" t="s">
        <v>974</v>
      </c>
      <c r="E406" s="55"/>
      <c r="F406" s="90"/>
      <c r="G406" s="90"/>
      <c r="H406" s="90" t="str">
        <f t="shared" si="21"/>
        <v/>
      </c>
      <c r="I406" s="130"/>
      <c r="K406" s="2" t="str">
        <f>IF(E406="","",MAX($K$5:K405)+0.001)</f>
        <v/>
      </c>
    </row>
    <row r="407" spans="2:11" ht="25" customHeight="1">
      <c r="B407" s="50" t="str">
        <f t="shared" si="23"/>
        <v>B23.127</v>
      </c>
      <c r="C407" s="55"/>
      <c r="D407" s="66" t="s">
        <v>975</v>
      </c>
      <c r="E407" s="55" t="s">
        <v>158</v>
      </c>
      <c r="F407" s="90">
        <v>11</v>
      </c>
      <c r="G407" s="171"/>
      <c r="H407" s="90" t="str">
        <f t="shared" si="21"/>
        <v/>
      </c>
      <c r="I407" s="130"/>
      <c r="K407" s="2">
        <f>IF(E407="","",MAX($K$5:K406)+0.001)</f>
        <v>23.127000000000155</v>
      </c>
    </row>
    <row r="408" spans="2:11" ht="25" customHeight="1">
      <c r="B408" s="50"/>
      <c r="C408" s="55"/>
      <c r="D408" s="66"/>
      <c r="E408" s="55"/>
      <c r="F408" s="90"/>
      <c r="G408" s="90"/>
      <c r="H408" s="90" t="str">
        <f t="shared" si="21"/>
        <v/>
      </c>
      <c r="I408" s="130"/>
      <c r="K408" s="2"/>
    </row>
    <row r="409" spans="2:11" ht="25" customHeight="1">
      <c r="B409" s="50" t="str">
        <f>IF(K409="","","B"&amp;TEXT(ROUND(K409,3),"0.000"))</f>
        <v/>
      </c>
      <c r="C409" s="55"/>
      <c r="D409" s="87" t="s">
        <v>2000</v>
      </c>
      <c r="E409" s="55"/>
      <c r="F409" s="90"/>
      <c r="G409" s="90"/>
      <c r="H409" s="90" t="str">
        <f t="shared" si="21"/>
        <v/>
      </c>
      <c r="I409" s="130"/>
      <c r="K409" s="2" t="str">
        <f>IF(E409="","",MAX($K$5:K408)+0.001)</f>
        <v/>
      </c>
    </row>
    <row r="410" spans="2:11" ht="25" customHeight="1">
      <c r="B410" s="50" t="str">
        <f>IF(K410="","","B"&amp;TEXT(ROUND(K410,3),"0.000"))</f>
        <v>B23.128</v>
      </c>
      <c r="C410" s="55"/>
      <c r="D410" s="66" t="s">
        <v>973</v>
      </c>
      <c r="E410" s="55" t="s">
        <v>158</v>
      </c>
      <c r="F410" s="90">
        <v>14</v>
      </c>
      <c r="G410" s="171"/>
      <c r="H410" s="90" t="str">
        <f t="shared" si="21"/>
        <v/>
      </c>
      <c r="I410" s="130"/>
      <c r="K410" s="2">
        <f>IF(E410="","",MAX($K$5:K409)+0.001)</f>
        <v>23.128000000000156</v>
      </c>
    </row>
    <row r="411" spans="2:11" ht="25" customHeight="1">
      <c r="B411" s="50" t="str">
        <f t="shared" si="23"/>
        <v/>
      </c>
      <c r="C411" s="55"/>
      <c r="D411" s="66"/>
      <c r="E411" s="55"/>
      <c r="F411" s="90"/>
      <c r="G411" s="90"/>
      <c r="H411" s="90" t="str">
        <f t="shared" si="21"/>
        <v/>
      </c>
      <c r="I411" s="130"/>
      <c r="K411" s="2"/>
    </row>
    <row r="412" spans="2:11" ht="25" customHeight="1">
      <c r="B412" s="50" t="str">
        <f t="shared" si="23"/>
        <v/>
      </c>
      <c r="C412" s="55"/>
      <c r="D412" s="87" t="s">
        <v>1537</v>
      </c>
      <c r="E412" s="55"/>
      <c r="F412" s="90"/>
      <c r="G412" s="90"/>
      <c r="H412" s="90" t="str">
        <f t="shared" si="21"/>
        <v/>
      </c>
      <c r="I412" s="130"/>
      <c r="K412" s="2" t="str">
        <f>IF(E412="","",MAX($K$5:K411)+0.001)</f>
        <v/>
      </c>
    </row>
    <row r="413" spans="2:11" ht="25" customHeight="1">
      <c r="B413" s="50" t="str">
        <f t="shared" si="23"/>
        <v>B23.129</v>
      </c>
      <c r="C413" s="55"/>
      <c r="D413" s="66" t="s">
        <v>973</v>
      </c>
      <c r="E413" s="55" t="s">
        <v>158</v>
      </c>
      <c r="F413" s="90">
        <v>2</v>
      </c>
      <c r="G413" s="171"/>
      <c r="H413" s="90" t="str">
        <f t="shared" si="21"/>
        <v/>
      </c>
      <c r="I413" s="130"/>
      <c r="K413" s="2">
        <f>IF(E413="","",MAX($K$5:K412)+0.001)</f>
        <v>23.129000000000158</v>
      </c>
    </row>
    <row r="414" spans="2:11" ht="25" customHeight="1">
      <c r="B414" s="50" t="str">
        <f t="shared" si="23"/>
        <v/>
      </c>
      <c r="C414" s="55"/>
      <c r="D414" s="66"/>
      <c r="E414" s="55"/>
      <c r="F414" s="90"/>
      <c r="G414" s="90"/>
      <c r="H414" s="90" t="str">
        <f t="shared" si="21"/>
        <v/>
      </c>
      <c r="I414" s="130"/>
      <c r="K414" s="2" t="str">
        <f>IF(E414="","",MAX($K$5:K413)+0.001)</f>
        <v/>
      </c>
    </row>
    <row r="415" spans="2:11" ht="25" customHeight="1">
      <c r="B415" s="50" t="str">
        <f t="shared" si="23"/>
        <v/>
      </c>
      <c r="C415" s="55"/>
      <c r="D415" s="87" t="s">
        <v>983</v>
      </c>
      <c r="E415" s="55"/>
      <c r="F415" s="90"/>
      <c r="G415" s="90"/>
      <c r="H415" s="90" t="str">
        <f t="shared" si="21"/>
        <v/>
      </c>
      <c r="I415" s="130"/>
      <c r="K415" s="2" t="str">
        <f>IF(E415="","",MAX($K$5:K414)+0.001)</f>
        <v/>
      </c>
    </row>
    <row r="416" spans="2:11" ht="25" customHeight="1">
      <c r="B416" s="50" t="str">
        <f t="shared" si="23"/>
        <v>B23.130</v>
      </c>
      <c r="C416" s="55"/>
      <c r="D416" s="66" t="s">
        <v>973</v>
      </c>
      <c r="E416" s="55" t="s">
        <v>158</v>
      </c>
      <c r="F416" s="90">
        <v>25</v>
      </c>
      <c r="G416" s="171"/>
      <c r="H416" s="90" t="str">
        <f t="shared" si="21"/>
        <v/>
      </c>
      <c r="I416" s="130"/>
      <c r="K416" s="2">
        <f>IF(E416="","",MAX($K$5:K415)+0.001)</f>
        <v>23.130000000000159</v>
      </c>
    </row>
    <row r="417" spans="2:11" ht="25" customHeight="1">
      <c r="B417" s="50"/>
      <c r="C417" s="55"/>
      <c r="D417" s="66"/>
      <c r="E417" s="55"/>
      <c r="F417" s="90"/>
      <c r="G417" s="90"/>
      <c r="H417" s="90" t="str">
        <f t="shared" si="21"/>
        <v/>
      </c>
      <c r="I417" s="130"/>
      <c r="K417" s="2" t="str">
        <f>IF(E417="","",MAX($K$5:K416)+0.001)</f>
        <v/>
      </c>
    </row>
    <row r="418" spans="2:11" ht="25" customHeight="1">
      <c r="B418" s="50" t="str">
        <f t="shared" si="23"/>
        <v/>
      </c>
      <c r="C418" s="55"/>
      <c r="D418" s="87" t="s">
        <v>984</v>
      </c>
      <c r="E418" s="55"/>
      <c r="F418" s="90"/>
      <c r="G418" s="90"/>
      <c r="H418" s="90" t="str">
        <f t="shared" si="21"/>
        <v/>
      </c>
      <c r="I418" s="130"/>
      <c r="K418" s="2" t="str">
        <f>IF(E418="","",MAX($K$5:K417)+0.001)</f>
        <v/>
      </c>
    </row>
    <row r="419" spans="2:11" ht="25" customHeight="1">
      <c r="B419" s="50" t="str">
        <f t="shared" si="23"/>
        <v>B23.131</v>
      </c>
      <c r="C419" s="55"/>
      <c r="D419" s="66" t="s">
        <v>985</v>
      </c>
      <c r="E419" s="55" t="s">
        <v>158</v>
      </c>
      <c r="F419" s="90">
        <v>25</v>
      </c>
      <c r="G419" s="171"/>
      <c r="H419" s="90" t="str">
        <f t="shared" si="21"/>
        <v/>
      </c>
      <c r="I419" s="130"/>
      <c r="K419" s="2">
        <f>IF(E419="","",MAX($K$5:K418)+0.001)</f>
        <v>23.13100000000016</v>
      </c>
    </row>
    <row r="420" spans="2:11" ht="25" customHeight="1">
      <c r="B420" s="50"/>
      <c r="C420" s="55"/>
      <c r="D420" s="87"/>
      <c r="E420" s="55"/>
      <c r="F420" s="90"/>
      <c r="G420" s="90"/>
      <c r="H420" s="90" t="str">
        <f t="shared" si="21"/>
        <v/>
      </c>
      <c r="K420" s="2"/>
    </row>
    <row r="421" spans="2:11" ht="25" customHeight="1">
      <c r="B421" s="50" t="str">
        <f>IF(K421="","","B"&amp;TEXT(ROUND(K421,3),"0.000"))</f>
        <v/>
      </c>
      <c r="C421" s="55"/>
      <c r="D421" s="87" t="s">
        <v>1538</v>
      </c>
      <c r="E421" s="55"/>
      <c r="F421" s="90"/>
      <c r="G421" s="90"/>
      <c r="H421" s="90" t="str">
        <f t="shared" si="21"/>
        <v/>
      </c>
      <c r="I421" s="130"/>
      <c r="K421" s="2" t="str">
        <f>IF(E421="","",MAX($K$5:K420)+0.001)</f>
        <v/>
      </c>
    </row>
    <row r="422" spans="2:11" ht="25" customHeight="1">
      <c r="B422" s="50" t="str">
        <f>IF(K422="","","B"&amp;TEXT(ROUND(K422,3),"0.000"))</f>
        <v>B23.132</v>
      </c>
      <c r="C422" s="55"/>
      <c r="D422" s="66" t="s">
        <v>982</v>
      </c>
      <c r="E422" s="55" t="s">
        <v>158</v>
      </c>
      <c r="F422" s="90">
        <v>25</v>
      </c>
      <c r="G422" s="171"/>
      <c r="H422" s="90" t="str">
        <f t="shared" si="21"/>
        <v/>
      </c>
      <c r="I422" s="130"/>
      <c r="K422" s="2">
        <f>IF(E422="","",MAX($K$5:K421)+0.001)</f>
        <v>23.132000000000161</v>
      </c>
    </row>
    <row r="423" spans="2:11" ht="25" customHeight="1">
      <c r="B423" s="368" t="s">
        <v>62</v>
      </c>
      <c r="C423" s="369"/>
      <c r="D423" s="368"/>
      <c r="E423" s="368"/>
      <c r="F423" s="368"/>
      <c r="G423" s="368"/>
      <c r="H423" s="95">
        <f>SUM(H382:H422)</f>
        <v>0</v>
      </c>
      <c r="I423" s="115"/>
      <c r="K423" s="2" t="str">
        <f>IF(F423="","",MAX($K$10:K476)+0.001)</f>
        <v/>
      </c>
    </row>
    <row r="424" spans="2:11" ht="25" customHeight="1">
      <c r="B424" s="45" t="s">
        <v>226</v>
      </c>
      <c r="C424" s="45" t="s">
        <v>2</v>
      </c>
      <c r="D424" s="45" t="s">
        <v>3</v>
      </c>
      <c r="E424" s="46" t="s">
        <v>4</v>
      </c>
      <c r="F424" s="95" t="s">
        <v>63</v>
      </c>
      <c r="G424" s="47" t="s">
        <v>6</v>
      </c>
      <c r="H424" s="47" t="s">
        <v>7</v>
      </c>
      <c r="I424" s="49"/>
      <c r="K424" s="2"/>
    </row>
    <row r="425" spans="2:11" ht="25" customHeight="1">
      <c r="B425" s="368" t="s">
        <v>64</v>
      </c>
      <c r="C425" s="369"/>
      <c r="D425" s="368"/>
      <c r="E425" s="368"/>
      <c r="F425" s="368"/>
      <c r="G425" s="368"/>
      <c r="H425" s="47">
        <f>H423</f>
        <v>0</v>
      </c>
      <c r="I425" s="116"/>
      <c r="K425" s="2" t="str">
        <f>IF(F425="","",MAX($K$10:K424)+0.001)</f>
        <v/>
      </c>
    </row>
    <row r="426" spans="2:11" ht="25" customHeight="1">
      <c r="B426" s="50"/>
      <c r="C426" s="55" t="s">
        <v>1539</v>
      </c>
      <c r="D426" s="87" t="s">
        <v>1540</v>
      </c>
      <c r="E426" s="55"/>
      <c r="F426" s="90"/>
      <c r="G426" s="90"/>
      <c r="H426" s="90" t="str">
        <f t="shared" ref="H426:H466" si="24">IF($F426="-","Rate Only",IF($G426="","",ROUNDUP($F426*$G426,2)))</f>
        <v/>
      </c>
      <c r="K426" s="2"/>
    </row>
    <row r="427" spans="2:11" ht="25" customHeight="1">
      <c r="B427" s="50" t="str">
        <f>IF(K427="","","B"&amp;TEXT(ROUND(K427,3),"0.000"))</f>
        <v>B23.133</v>
      </c>
      <c r="C427" s="55"/>
      <c r="D427" s="66" t="s">
        <v>1003</v>
      </c>
      <c r="E427" s="55" t="s">
        <v>200</v>
      </c>
      <c r="F427" s="90">
        <v>28</v>
      </c>
      <c r="G427" s="171"/>
      <c r="H427" s="90" t="str">
        <f t="shared" si="24"/>
        <v/>
      </c>
      <c r="I427" s="130"/>
      <c r="K427" s="2">
        <f>IF(E427="","",MAX($K$5:K426)+0.001)</f>
        <v>23.133000000000163</v>
      </c>
    </row>
    <row r="428" spans="2:11" ht="25" customHeight="1">
      <c r="B428" s="50" t="str">
        <f>IF(K428="","","B"&amp;TEXT(ROUND(K428,3),"0.000"))</f>
        <v>B23.134</v>
      </c>
      <c r="C428" s="55"/>
      <c r="D428" s="66" t="s">
        <v>1541</v>
      </c>
      <c r="E428" s="55" t="s">
        <v>200</v>
      </c>
      <c r="F428" s="90">
        <v>204</v>
      </c>
      <c r="G428" s="171"/>
      <c r="H428" s="90" t="str">
        <f t="shared" si="24"/>
        <v/>
      </c>
      <c r="I428" s="130"/>
      <c r="K428" s="2">
        <f>IF(E428="","",MAX($K$5:K427)+0.001)</f>
        <v>23.134000000000164</v>
      </c>
    </row>
    <row r="429" spans="2:11" ht="25" customHeight="1">
      <c r="B429" s="50" t="str">
        <f>IF(K429="","","B"&amp;TEXT(ROUND(K429,3),"0.000"))</f>
        <v>B23.135</v>
      </c>
      <c r="C429" s="55"/>
      <c r="D429" s="66" t="s">
        <v>1542</v>
      </c>
      <c r="E429" s="55" t="s">
        <v>200</v>
      </c>
      <c r="F429" s="90">
        <v>745</v>
      </c>
      <c r="G429" s="171"/>
      <c r="H429" s="90" t="str">
        <f t="shared" si="24"/>
        <v/>
      </c>
      <c r="I429" s="130"/>
      <c r="K429" s="2">
        <f>IF(E429="","",MAX($K$5:K428)+0.001)</f>
        <v>23.135000000000165</v>
      </c>
    </row>
    <row r="430" spans="2:11" ht="20" customHeight="1">
      <c r="B430" s="50"/>
      <c r="C430" s="55"/>
      <c r="D430" s="87"/>
      <c r="E430" s="55"/>
      <c r="F430" s="90"/>
      <c r="G430" s="90"/>
      <c r="H430" s="90" t="str">
        <f t="shared" si="24"/>
        <v/>
      </c>
      <c r="K430" s="2"/>
    </row>
    <row r="431" spans="2:11" ht="45">
      <c r="B431" s="50" t="str">
        <f>IF(K431="","","B"&amp;TEXT(ROUND(K431,3),"0.000"))</f>
        <v/>
      </c>
      <c r="C431" s="55" t="s">
        <v>190</v>
      </c>
      <c r="D431" s="87" t="s">
        <v>1543</v>
      </c>
      <c r="E431" s="55"/>
      <c r="F431" s="90"/>
      <c r="G431" s="90"/>
      <c r="H431" s="90" t="str">
        <f t="shared" si="24"/>
        <v/>
      </c>
      <c r="I431" s="130"/>
      <c r="K431" s="2" t="str">
        <f>IF(E431="","",MAX($K$5:K430)+0.001)</f>
        <v/>
      </c>
    </row>
    <row r="432" spans="2:11" ht="25" customHeight="1">
      <c r="B432" s="50" t="str">
        <f>IF(K432="","","B"&amp;TEXT(ROUND(K432,3),"0.000"))</f>
        <v/>
      </c>
      <c r="C432" s="55"/>
      <c r="D432" s="87" t="s">
        <v>796</v>
      </c>
      <c r="E432" s="55"/>
      <c r="F432" s="90"/>
      <c r="G432" s="90"/>
      <c r="H432" s="90" t="str">
        <f t="shared" si="24"/>
        <v/>
      </c>
      <c r="I432" s="130"/>
      <c r="K432" s="2" t="str">
        <f>IF(E432="","",MAX($K$5:K431)+0.001)</f>
        <v/>
      </c>
    </row>
    <row r="433" spans="2:11" ht="25" customHeight="1">
      <c r="B433" s="50" t="str">
        <f>IF(K433="","","B"&amp;TEXT(ROUND(K433,3),"0.000"))</f>
        <v>B23.136</v>
      </c>
      <c r="C433" s="55"/>
      <c r="D433" s="66" t="s">
        <v>831</v>
      </c>
      <c r="E433" s="55" t="s">
        <v>158</v>
      </c>
      <c r="F433" s="90">
        <v>1</v>
      </c>
      <c r="G433" s="171"/>
      <c r="H433" s="90" t="str">
        <f t="shared" si="24"/>
        <v/>
      </c>
      <c r="I433" s="130"/>
      <c r="K433" s="2">
        <f>IF(E433="","",MAX($K$5:K432)+0.001)</f>
        <v>23.136000000000166</v>
      </c>
    </row>
    <row r="434" spans="2:11" ht="20" customHeight="1">
      <c r="B434" s="50"/>
      <c r="C434" s="55"/>
      <c r="D434" s="87"/>
      <c r="E434" s="55"/>
      <c r="F434" s="90"/>
      <c r="G434" s="90"/>
      <c r="H434" s="90" t="str">
        <f t="shared" si="24"/>
        <v/>
      </c>
      <c r="K434" s="2"/>
    </row>
    <row r="435" spans="2:11" ht="25" customHeight="1">
      <c r="B435" s="50" t="str">
        <f>IF(K435="","","B"&amp;TEXT(ROUND(K435,3),"0.000"))</f>
        <v/>
      </c>
      <c r="C435" s="55"/>
      <c r="D435" s="87" t="s">
        <v>808</v>
      </c>
      <c r="E435" s="55"/>
      <c r="F435" s="90"/>
      <c r="G435" s="90"/>
      <c r="H435" s="90" t="str">
        <f t="shared" si="24"/>
        <v/>
      </c>
      <c r="I435" s="130"/>
      <c r="K435" s="2" t="str">
        <f>IF(E435="","",MAX($K$5:K434)+0.001)</f>
        <v/>
      </c>
    </row>
    <row r="436" spans="2:11" ht="25" customHeight="1">
      <c r="B436" s="50" t="str">
        <f>IF(K436="","","B"&amp;TEXT(ROUND(K436,3),"0.000"))</f>
        <v>B23.137</v>
      </c>
      <c r="C436" s="55"/>
      <c r="D436" s="66" t="s">
        <v>831</v>
      </c>
      <c r="E436" s="55" t="s">
        <v>158</v>
      </c>
      <c r="F436" s="90">
        <v>5</v>
      </c>
      <c r="G436" s="171"/>
      <c r="H436" s="90" t="str">
        <f t="shared" si="24"/>
        <v/>
      </c>
      <c r="I436" s="130"/>
      <c r="K436" s="2">
        <f>IF(E436="","",MAX($K$5:K435)+0.001)</f>
        <v>23.137000000000167</v>
      </c>
    </row>
    <row r="437" spans="2:11" ht="20" customHeight="1">
      <c r="B437" s="50"/>
      <c r="C437" s="55"/>
      <c r="D437" s="66"/>
      <c r="E437" s="55"/>
      <c r="F437" s="90"/>
      <c r="G437" s="171"/>
      <c r="H437" s="90" t="str">
        <f t="shared" si="24"/>
        <v/>
      </c>
      <c r="I437" s="130"/>
      <c r="K437" s="2"/>
    </row>
    <row r="438" spans="2:11" ht="25" customHeight="1">
      <c r="B438" s="50" t="str">
        <f>IF(K438="","","B"&amp;TEXT(ROUND(K438,3),"0.000"))</f>
        <v/>
      </c>
      <c r="C438" s="55"/>
      <c r="D438" s="87" t="s">
        <v>810</v>
      </c>
      <c r="E438" s="55"/>
      <c r="F438" s="90"/>
      <c r="G438" s="90"/>
      <c r="H438" s="90" t="str">
        <f t="shared" si="24"/>
        <v/>
      </c>
      <c r="I438" s="130"/>
      <c r="K438" s="2" t="str">
        <f>IF(E438="","",MAX($K$5:K422)+0.001)</f>
        <v/>
      </c>
    </row>
    <row r="439" spans="2:11" ht="25" customHeight="1">
      <c r="B439" s="50" t="str">
        <f>IF(K439="","","B"&amp;TEXT(ROUND(K439,3),"0.000"))</f>
        <v>B23.138</v>
      </c>
      <c r="C439" s="55"/>
      <c r="D439" s="66" t="s">
        <v>831</v>
      </c>
      <c r="E439" s="55" t="s">
        <v>158</v>
      </c>
      <c r="F439" s="90">
        <v>1</v>
      </c>
      <c r="G439" s="171"/>
      <c r="H439" s="90" t="str">
        <f t="shared" si="24"/>
        <v/>
      </c>
      <c r="I439" s="130"/>
      <c r="K439" s="2">
        <f>IF(E439="","",MAX($K$5:K438)+0.001)</f>
        <v>23.138000000000169</v>
      </c>
    </row>
    <row r="440" spans="2:11" ht="25" customHeight="1">
      <c r="B440" s="50" t="str">
        <f>IF(K440="","","B"&amp;TEXT(ROUND(K440,3),"0.000"))</f>
        <v>B23.139</v>
      </c>
      <c r="C440" s="55"/>
      <c r="D440" s="66" t="s">
        <v>832</v>
      </c>
      <c r="E440" s="55" t="s">
        <v>158</v>
      </c>
      <c r="F440" s="90">
        <v>4</v>
      </c>
      <c r="G440" s="171"/>
      <c r="H440" s="90" t="str">
        <f t="shared" si="24"/>
        <v/>
      </c>
      <c r="I440" s="130"/>
      <c r="K440" s="2">
        <f>IF(E440="","",MAX($K$5:K439)+0.001)</f>
        <v>23.13900000000017</v>
      </c>
    </row>
    <row r="441" spans="2:11" ht="20" customHeight="1">
      <c r="B441" s="50"/>
      <c r="C441" s="55"/>
      <c r="D441" s="87"/>
      <c r="E441" s="55"/>
      <c r="F441" s="90"/>
      <c r="G441" s="90"/>
      <c r="H441" s="90" t="str">
        <f t="shared" si="24"/>
        <v/>
      </c>
      <c r="K441" s="2"/>
    </row>
    <row r="442" spans="2:11" ht="25" customHeight="1">
      <c r="B442" s="50" t="str">
        <f>IF(K442="","","B"&amp;TEXT(ROUND(K442,3),"0.000"))</f>
        <v/>
      </c>
      <c r="C442" s="55"/>
      <c r="D442" s="87" t="s">
        <v>813</v>
      </c>
      <c r="E442" s="55"/>
      <c r="F442" s="90"/>
      <c r="G442" s="90"/>
      <c r="H442" s="90" t="str">
        <f t="shared" si="24"/>
        <v/>
      </c>
      <c r="I442" s="130"/>
      <c r="K442" s="2" t="str">
        <f>IF(E442="","",MAX($K$5:K441)+0.001)</f>
        <v/>
      </c>
    </row>
    <row r="443" spans="2:11" ht="25" customHeight="1">
      <c r="B443" s="50" t="str">
        <f>IF(K443="","","B"&amp;TEXT(ROUND(K443,3),"0.000"))</f>
        <v>B23.140</v>
      </c>
      <c r="C443" s="55"/>
      <c r="D443" s="66" t="s">
        <v>831</v>
      </c>
      <c r="E443" s="55" t="s">
        <v>158</v>
      </c>
      <c r="F443" s="90">
        <v>1</v>
      </c>
      <c r="G443" s="171"/>
      <c r="H443" s="90" t="str">
        <f t="shared" si="24"/>
        <v/>
      </c>
      <c r="I443" s="130"/>
      <c r="K443" s="2">
        <f>IF(E443="","",MAX($K$5:K442)+0.001)</f>
        <v>23.140000000000171</v>
      </c>
    </row>
    <row r="444" spans="2:11" ht="25" customHeight="1">
      <c r="B444" s="50" t="str">
        <f>IF(K444="","","B"&amp;TEXT(ROUND(K444,3),"0.000"))</f>
        <v>B23.141</v>
      </c>
      <c r="C444" s="55"/>
      <c r="D444" s="66" t="s">
        <v>832</v>
      </c>
      <c r="E444" s="55" t="s">
        <v>158</v>
      </c>
      <c r="F444" s="90">
        <v>2</v>
      </c>
      <c r="G444" s="171"/>
      <c r="H444" s="90" t="str">
        <f t="shared" si="24"/>
        <v/>
      </c>
      <c r="I444" s="130"/>
      <c r="K444" s="2">
        <f>IF(E444="","",MAX($K$5:K443)+0.001)</f>
        <v>23.141000000000172</v>
      </c>
    </row>
    <row r="445" spans="2:11" ht="20" customHeight="1">
      <c r="B445" s="50"/>
      <c r="C445" s="55"/>
      <c r="D445" s="66"/>
      <c r="E445" s="55"/>
      <c r="F445" s="90"/>
      <c r="G445" s="90"/>
      <c r="H445" s="90" t="str">
        <f t="shared" si="24"/>
        <v/>
      </c>
      <c r="I445" s="130"/>
      <c r="K445" s="2"/>
    </row>
    <row r="446" spans="2:11" ht="25" customHeight="1">
      <c r="B446" s="50" t="str">
        <f t="shared" ref="B446:B457" si="25">IF(K446="","","B"&amp;TEXT(ROUND(K446,3),"0.000"))</f>
        <v/>
      </c>
      <c r="C446" s="55"/>
      <c r="D446" s="87" t="s">
        <v>974</v>
      </c>
      <c r="E446" s="55"/>
      <c r="F446" s="90"/>
      <c r="G446" s="90"/>
      <c r="H446" s="90" t="str">
        <f t="shared" si="24"/>
        <v/>
      </c>
      <c r="I446" s="130"/>
      <c r="K446" s="2" t="str">
        <f>IF(E446="","",MAX($K$5:K445)+0.001)</f>
        <v/>
      </c>
    </row>
    <row r="447" spans="2:11" ht="25" customHeight="1">
      <c r="B447" s="50" t="str">
        <f t="shared" si="25"/>
        <v>B23.142</v>
      </c>
      <c r="C447" s="55"/>
      <c r="D447" s="66" t="s">
        <v>1544</v>
      </c>
      <c r="E447" s="55" t="s">
        <v>158</v>
      </c>
      <c r="F447" s="90">
        <v>2</v>
      </c>
      <c r="G447" s="171"/>
      <c r="H447" s="90" t="str">
        <f t="shared" si="24"/>
        <v/>
      </c>
      <c r="I447" s="130"/>
      <c r="K447" s="2">
        <f>IF(E447="","",MAX($K$5:K446)+0.001)</f>
        <v>23.142000000000174</v>
      </c>
    </row>
    <row r="448" spans="2:11" ht="25" customHeight="1">
      <c r="B448" s="50" t="str">
        <f t="shared" si="25"/>
        <v>B23.143</v>
      </c>
      <c r="C448" s="55"/>
      <c r="D448" s="66" t="s">
        <v>1545</v>
      </c>
      <c r="E448" s="55" t="s">
        <v>158</v>
      </c>
      <c r="F448" s="90">
        <v>1</v>
      </c>
      <c r="G448" s="171"/>
      <c r="H448" s="90" t="str">
        <f t="shared" si="24"/>
        <v/>
      </c>
      <c r="I448" s="130"/>
      <c r="K448" s="2">
        <f>IF(E448="","",MAX($K$5:K447)+0.001)</f>
        <v>23.143000000000175</v>
      </c>
    </row>
    <row r="449" spans="2:11" ht="20" customHeight="1">
      <c r="B449" s="50" t="str">
        <f t="shared" si="25"/>
        <v/>
      </c>
      <c r="C449" s="55"/>
      <c r="D449" s="66"/>
      <c r="E449" s="55"/>
      <c r="F449" s="90"/>
      <c r="G449" s="90"/>
      <c r="H449" s="90" t="str">
        <f t="shared" si="24"/>
        <v/>
      </c>
      <c r="I449" s="130"/>
      <c r="K449" s="2" t="str">
        <f>IF(E449="","",MAX($K$5:K448)+0.001)</f>
        <v/>
      </c>
    </row>
    <row r="450" spans="2:11" ht="25" customHeight="1">
      <c r="B450" s="50" t="str">
        <f t="shared" si="25"/>
        <v/>
      </c>
      <c r="C450" s="55"/>
      <c r="D450" s="87" t="s">
        <v>977</v>
      </c>
      <c r="E450" s="55"/>
      <c r="F450" s="90"/>
      <c r="G450" s="90"/>
      <c r="H450" s="90" t="str">
        <f t="shared" si="24"/>
        <v/>
      </c>
      <c r="I450" s="130"/>
      <c r="K450" s="2" t="str">
        <f>IF(E450="","",MAX($K$5:K449)+0.001)</f>
        <v/>
      </c>
    </row>
    <row r="451" spans="2:11" ht="25" customHeight="1">
      <c r="B451" s="50" t="str">
        <f t="shared" si="25"/>
        <v>B23.144</v>
      </c>
      <c r="C451" s="55"/>
      <c r="D451" s="66" t="s">
        <v>1546</v>
      </c>
      <c r="E451" s="55" t="s">
        <v>158</v>
      </c>
      <c r="F451" s="90">
        <v>5</v>
      </c>
      <c r="G451" s="171"/>
      <c r="H451" s="90" t="str">
        <f t="shared" si="24"/>
        <v/>
      </c>
      <c r="I451" s="130"/>
      <c r="K451" s="2">
        <f>IF(E451="","",MAX($K$5:K450)+0.001)</f>
        <v>23.144000000000176</v>
      </c>
    </row>
    <row r="452" spans="2:11" ht="25" customHeight="1">
      <c r="B452" s="50" t="str">
        <f t="shared" si="25"/>
        <v>B23.145</v>
      </c>
      <c r="C452" s="55"/>
      <c r="D452" s="66" t="s">
        <v>1547</v>
      </c>
      <c r="E452" s="55" t="s">
        <v>158</v>
      </c>
      <c r="F452" s="90">
        <v>1</v>
      </c>
      <c r="G452" s="171"/>
      <c r="H452" s="90" t="str">
        <f t="shared" si="24"/>
        <v/>
      </c>
      <c r="I452" s="130"/>
      <c r="K452" s="2">
        <f>IF(E452="","",MAX($K$5:K451)+0.001)</f>
        <v>23.145000000000177</v>
      </c>
    </row>
    <row r="453" spans="2:11" ht="25" customHeight="1">
      <c r="B453" s="50" t="str">
        <f t="shared" si="25"/>
        <v>B23.146</v>
      </c>
      <c r="C453" s="55"/>
      <c r="D453" s="66" t="s">
        <v>1548</v>
      </c>
      <c r="E453" s="55" t="s">
        <v>158</v>
      </c>
      <c r="F453" s="90">
        <v>7</v>
      </c>
      <c r="G453" s="171"/>
      <c r="H453" s="90" t="str">
        <f t="shared" si="24"/>
        <v/>
      </c>
      <c r="I453" s="130"/>
      <c r="K453" s="2">
        <f>IF(E453="","",MAX($K$5:K452)+0.001)</f>
        <v>23.146000000000178</v>
      </c>
    </row>
    <row r="454" spans="2:11" ht="20" customHeight="1">
      <c r="B454" s="50" t="str">
        <f t="shared" si="25"/>
        <v/>
      </c>
      <c r="C454" s="55"/>
      <c r="D454" s="66"/>
      <c r="E454" s="55"/>
      <c r="F454" s="90"/>
      <c r="G454" s="90"/>
      <c r="H454" s="90" t="str">
        <f t="shared" si="24"/>
        <v/>
      </c>
      <c r="I454" s="130"/>
      <c r="K454" s="2"/>
    </row>
    <row r="455" spans="2:11" ht="25" customHeight="1">
      <c r="B455" s="50" t="str">
        <f t="shared" si="25"/>
        <v/>
      </c>
      <c r="C455" s="55"/>
      <c r="D455" s="87" t="s">
        <v>983</v>
      </c>
      <c r="E455" s="55"/>
      <c r="F455" s="90"/>
      <c r="G455" s="90"/>
      <c r="H455" s="90" t="str">
        <f t="shared" si="24"/>
        <v/>
      </c>
      <c r="I455" s="130"/>
      <c r="K455" s="2" t="str">
        <f>IF(E455="","",MAX($K$5:K454)+0.001)</f>
        <v/>
      </c>
    </row>
    <row r="456" spans="2:11" ht="25" customHeight="1">
      <c r="B456" s="50" t="str">
        <f t="shared" si="25"/>
        <v>B23.147</v>
      </c>
      <c r="C456" s="55"/>
      <c r="D456" s="66" t="s">
        <v>799</v>
      </c>
      <c r="E456" s="55" t="s">
        <v>158</v>
      </c>
      <c r="F456" s="90">
        <v>1</v>
      </c>
      <c r="G456" s="171"/>
      <c r="H456" s="90" t="str">
        <f t="shared" si="24"/>
        <v/>
      </c>
      <c r="I456" s="130"/>
      <c r="K456" s="2">
        <f>IF(E456="","",MAX($K$5:K455)+0.001)</f>
        <v>23.14700000000018</v>
      </c>
    </row>
    <row r="457" spans="2:11" ht="25" customHeight="1">
      <c r="B457" s="50" t="str">
        <f t="shared" si="25"/>
        <v>B23.148</v>
      </c>
      <c r="C457" s="55"/>
      <c r="D457" s="66" t="s">
        <v>1541</v>
      </c>
      <c r="E457" s="55" t="s">
        <v>158</v>
      </c>
      <c r="F457" s="90">
        <v>1</v>
      </c>
      <c r="G457" s="171"/>
      <c r="H457" s="90" t="str">
        <f t="shared" si="24"/>
        <v/>
      </c>
      <c r="I457" s="130"/>
      <c r="K457" s="2">
        <f>IF(E457="","",MAX($K$5:K456)+0.001)</f>
        <v>23.148000000000181</v>
      </c>
    </row>
    <row r="458" spans="2:11" ht="20" customHeight="1">
      <c r="B458" s="50"/>
      <c r="C458" s="55"/>
      <c r="D458" s="66"/>
      <c r="E458" s="55"/>
      <c r="F458" s="90"/>
      <c r="G458" s="90"/>
      <c r="H458" s="90" t="str">
        <f t="shared" si="24"/>
        <v/>
      </c>
      <c r="I458" s="130"/>
      <c r="K458" s="2" t="str">
        <f>IF(E458="","",MAX($K$5:K457)+0.001)</f>
        <v/>
      </c>
    </row>
    <row r="459" spans="2:11" ht="25" customHeight="1">
      <c r="B459" s="50" t="str">
        <f>IF(K459="","","B"&amp;TEXT(ROUND(K459,3),"0.000"))</f>
        <v/>
      </c>
      <c r="C459" s="55"/>
      <c r="D459" s="87" t="s">
        <v>984</v>
      </c>
      <c r="E459" s="55"/>
      <c r="F459" s="90"/>
      <c r="G459" s="90"/>
      <c r="H459" s="90" t="str">
        <f t="shared" si="24"/>
        <v/>
      </c>
      <c r="I459" s="130"/>
      <c r="K459" s="2" t="str">
        <f>IF(E459="","",MAX($K$5:K458)+0.001)</f>
        <v/>
      </c>
    </row>
    <row r="460" spans="2:11" ht="25" customHeight="1">
      <c r="B460" s="50" t="str">
        <f>IF(K460="","","B"&amp;TEXT(ROUND(K460,3),"0.000"))</f>
        <v>B23.149</v>
      </c>
      <c r="C460" s="55"/>
      <c r="D460" s="66" t="s">
        <v>1549</v>
      </c>
      <c r="E460" s="55" t="s">
        <v>158</v>
      </c>
      <c r="F460" s="90">
        <v>2</v>
      </c>
      <c r="G460" s="171"/>
      <c r="H460" s="90" t="str">
        <f t="shared" si="24"/>
        <v/>
      </c>
      <c r="I460" s="130"/>
      <c r="K460" s="2">
        <f>IF(E460="","",MAX($K$5:K459)+0.001)</f>
        <v>23.149000000000182</v>
      </c>
    </row>
    <row r="461" spans="2:11" ht="25" customHeight="1">
      <c r="B461" s="50" t="str">
        <f>IF(K461="","","B"&amp;TEXT(ROUND(K461,3),"0.000"))</f>
        <v>B23.150</v>
      </c>
      <c r="C461" s="55"/>
      <c r="D461" s="66" t="s">
        <v>1550</v>
      </c>
      <c r="E461" s="55" t="s">
        <v>158</v>
      </c>
      <c r="F461" s="90">
        <v>1</v>
      </c>
      <c r="G461" s="171"/>
      <c r="H461" s="90" t="str">
        <f t="shared" si="24"/>
        <v/>
      </c>
      <c r="I461" s="130"/>
      <c r="K461" s="2">
        <f>IF(E461="","",MAX($K$5:K460)+0.001)</f>
        <v>23.150000000000183</v>
      </c>
    </row>
    <row r="462" spans="2:11" ht="20" customHeight="1">
      <c r="B462" s="50"/>
      <c r="C462" s="55"/>
      <c r="D462" s="66"/>
      <c r="E462" s="55"/>
      <c r="F462" s="90"/>
      <c r="G462" s="90"/>
      <c r="H462" s="90" t="str">
        <f t="shared" si="24"/>
        <v/>
      </c>
      <c r="I462" s="130"/>
      <c r="K462" s="2"/>
    </row>
    <row r="463" spans="2:11" ht="30">
      <c r="B463" s="50" t="str">
        <f>IF(K463="","","B"&amp;TEXT(ROUND(K463,3),"0.000"))</f>
        <v/>
      </c>
      <c r="C463" s="55"/>
      <c r="D463" s="87" t="s">
        <v>816</v>
      </c>
      <c r="E463" s="55"/>
      <c r="F463" s="90"/>
      <c r="G463" s="90"/>
      <c r="H463" s="90" t="str">
        <f t="shared" si="24"/>
        <v/>
      </c>
      <c r="I463" s="130"/>
      <c r="K463" s="2" t="str">
        <f>IF(E463="","",MAX($K$5:K462)+0.001)</f>
        <v/>
      </c>
    </row>
    <row r="464" spans="2:11" ht="25" customHeight="1">
      <c r="B464" s="50" t="str">
        <f>IF(K464="","","B"&amp;TEXT(ROUND(K464,3),"0.000"))</f>
        <v>B23.151</v>
      </c>
      <c r="C464" s="55"/>
      <c r="D464" s="66" t="s">
        <v>799</v>
      </c>
      <c r="E464" s="55" t="s">
        <v>158</v>
      </c>
      <c r="F464" s="90">
        <v>2</v>
      </c>
      <c r="G464" s="171"/>
      <c r="H464" s="90" t="str">
        <f t="shared" si="24"/>
        <v/>
      </c>
      <c r="I464" s="130"/>
      <c r="K464" s="2">
        <f>IF(E464="","",MAX($K$5:K463)+0.001)</f>
        <v>23.151000000000185</v>
      </c>
    </row>
    <row r="465" spans="2:11" ht="25" customHeight="1">
      <c r="B465" s="50" t="str">
        <f>IF(K465="","","B"&amp;TEXT(ROUND(K465,3),"0.000"))</f>
        <v>B23.152</v>
      </c>
      <c r="C465" s="55"/>
      <c r="D465" s="66" t="s">
        <v>831</v>
      </c>
      <c r="E465" s="55" t="s">
        <v>158</v>
      </c>
      <c r="F465" s="90">
        <v>2</v>
      </c>
      <c r="G465" s="171"/>
      <c r="H465" s="90" t="str">
        <f t="shared" si="24"/>
        <v/>
      </c>
      <c r="I465" s="130"/>
      <c r="K465" s="2">
        <f>IF(E465="","",MAX($K$5:K464)+0.001)</f>
        <v>23.152000000000186</v>
      </c>
    </row>
    <row r="466" spans="2:11" ht="25" customHeight="1">
      <c r="B466" s="50" t="str">
        <f>IF(K466="","","B"&amp;TEXT(ROUND(K466,3),"0.000"))</f>
        <v>B23.153</v>
      </c>
      <c r="C466" s="55"/>
      <c r="D466" s="66" t="s">
        <v>832</v>
      </c>
      <c r="E466" s="55" t="s">
        <v>158</v>
      </c>
      <c r="F466" s="90">
        <v>9</v>
      </c>
      <c r="G466" s="171"/>
      <c r="H466" s="90" t="str">
        <f t="shared" si="24"/>
        <v/>
      </c>
      <c r="I466" s="130"/>
      <c r="K466" s="2">
        <f>IF(E466="","",MAX($K$5:K465)+0.001)</f>
        <v>23.153000000000187</v>
      </c>
    </row>
    <row r="467" spans="2:11" ht="25" customHeight="1">
      <c r="B467" s="368" t="s">
        <v>62</v>
      </c>
      <c r="C467" s="369"/>
      <c r="D467" s="368"/>
      <c r="E467" s="368"/>
      <c r="F467" s="368"/>
      <c r="G467" s="368"/>
      <c r="H467" s="95">
        <f>SUM(H425:H466)</f>
        <v>0</v>
      </c>
      <c r="I467" s="115"/>
      <c r="K467" s="2" t="str">
        <f>IF(F467="","",MAX($K$10:K528)+0.001)</f>
        <v/>
      </c>
    </row>
    <row r="468" spans="2:11" ht="25" customHeight="1">
      <c r="B468" s="45" t="s">
        <v>226</v>
      </c>
      <c r="C468" s="45" t="s">
        <v>2</v>
      </c>
      <c r="D468" s="45" t="s">
        <v>3</v>
      </c>
      <c r="E468" s="46" t="s">
        <v>4</v>
      </c>
      <c r="F468" s="95" t="s">
        <v>63</v>
      </c>
      <c r="G468" s="47" t="s">
        <v>6</v>
      </c>
      <c r="H468" s="47" t="s">
        <v>7</v>
      </c>
      <c r="I468" s="49"/>
      <c r="K468" s="2"/>
    </row>
    <row r="469" spans="2:11" ht="25" customHeight="1">
      <c r="B469" s="368" t="s">
        <v>64</v>
      </c>
      <c r="C469" s="369"/>
      <c r="D469" s="368"/>
      <c r="E469" s="368"/>
      <c r="F469" s="368"/>
      <c r="G469" s="368"/>
      <c r="H469" s="47">
        <f>H467</f>
        <v>0</v>
      </c>
      <c r="I469" s="116"/>
      <c r="K469" s="2" t="str">
        <f>IF(F469="","",MAX($K$10:K468)+0.001)</f>
        <v/>
      </c>
    </row>
    <row r="470" spans="2:11" ht="25" customHeight="1">
      <c r="B470" s="50" t="str">
        <f t="shared" ref="B470:B475" si="26">IF(K470="","","B"&amp;TEXT(ROUND(K470,3),"0.000"))</f>
        <v/>
      </c>
      <c r="C470" s="55"/>
      <c r="D470" s="66"/>
      <c r="E470" s="55"/>
      <c r="F470" s="90"/>
      <c r="G470" s="90"/>
      <c r="H470" s="90" t="str">
        <f t="shared" ref="H470:H509" si="27">IF($F470="-","Rate Only",IF($G470="","",ROUNDUP($F470*$G470,2)))</f>
        <v/>
      </c>
      <c r="I470" s="130"/>
      <c r="K470" s="2" t="str">
        <f>IF(E470="","",MAX($K$10:K528)+0.001)</f>
        <v/>
      </c>
    </row>
    <row r="471" spans="2:11" ht="30">
      <c r="B471" s="50" t="str">
        <f t="shared" si="26"/>
        <v/>
      </c>
      <c r="C471" s="55" t="s">
        <v>646</v>
      </c>
      <c r="D471" s="87" t="s">
        <v>1551</v>
      </c>
      <c r="E471" s="55"/>
      <c r="F471" s="90"/>
      <c r="G471" s="90"/>
      <c r="H471" s="90" t="str">
        <f t="shared" si="27"/>
        <v/>
      </c>
      <c r="I471" s="130"/>
      <c r="K471" s="2" t="str">
        <f>IF(E471="","",MAX($K$5:K466)+0.001)</f>
        <v/>
      </c>
    </row>
    <row r="472" spans="2:11" ht="25" customHeight="1">
      <c r="B472" s="50" t="str">
        <f t="shared" si="26"/>
        <v/>
      </c>
      <c r="C472" s="55"/>
      <c r="D472" s="87" t="s">
        <v>988</v>
      </c>
      <c r="E472" s="55"/>
      <c r="F472" s="90"/>
      <c r="G472" s="90"/>
      <c r="H472" s="90" t="str">
        <f t="shared" si="27"/>
        <v/>
      </c>
      <c r="I472" s="130"/>
      <c r="K472" s="2" t="str">
        <f>IF(E472="","",MAX($K$5:K471)+0.001)</f>
        <v/>
      </c>
    </row>
    <row r="473" spans="2:11" ht="25" customHeight="1">
      <c r="B473" s="50" t="str">
        <f t="shared" si="26"/>
        <v>B23.154</v>
      </c>
      <c r="C473" s="55"/>
      <c r="D473" s="66" t="s">
        <v>1552</v>
      </c>
      <c r="E473" s="55" t="s">
        <v>158</v>
      </c>
      <c r="F473" s="90">
        <v>1</v>
      </c>
      <c r="G473" s="171"/>
      <c r="H473" s="90" t="str">
        <f t="shared" si="27"/>
        <v/>
      </c>
      <c r="I473" s="130"/>
      <c r="K473" s="2">
        <f>IF(E473="","",MAX($K$5:K472)+0.001)</f>
        <v>23.154000000000188</v>
      </c>
    </row>
    <row r="474" spans="2:11" ht="25" customHeight="1">
      <c r="B474" s="50" t="str">
        <f t="shared" si="26"/>
        <v>B23.155</v>
      </c>
      <c r="C474" s="55"/>
      <c r="D474" s="66" t="s">
        <v>1553</v>
      </c>
      <c r="E474" s="55" t="s">
        <v>158</v>
      </c>
      <c r="F474" s="90">
        <v>1</v>
      </c>
      <c r="G474" s="171"/>
      <c r="H474" s="90" t="str">
        <f t="shared" si="27"/>
        <v/>
      </c>
      <c r="I474" s="130"/>
      <c r="K474" s="2">
        <f>IF(E474="","",MAX($K$5:K473)+0.001)</f>
        <v>23.155000000000189</v>
      </c>
    </row>
    <row r="475" spans="2:11" ht="25" customHeight="1">
      <c r="B475" s="50" t="str">
        <f t="shared" si="26"/>
        <v>B23.156</v>
      </c>
      <c r="C475" s="55"/>
      <c r="D475" s="66" t="s">
        <v>1542</v>
      </c>
      <c r="E475" s="55" t="s">
        <v>158</v>
      </c>
      <c r="F475" s="90">
        <v>4</v>
      </c>
      <c r="G475" s="171"/>
      <c r="H475" s="90" t="str">
        <f t="shared" si="27"/>
        <v/>
      </c>
      <c r="I475" s="130"/>
      <c r="K475" s="2">
        <f>IF(E475="","",MAX($K$5:K474)+0.001)</f>
        <v>23.156000000000191</v>
      </c>
    </row>
    <row r="476" spans="2:11" ht="25" customHeight="1">
      <c r="B476" s="50"/>
      <c r="C476" s="55"/>
      <c r="D476" s="87"/>
      <c r="E476" s="55"/>
      <c r="F476" s="90"/>
      <c r="G476" s="90"/>
      <c r="H476" s="90" t="str">
        <f t="shared" si="27"/>
        <v/>
      </c>
      <c r="K476" s="2"/>
    </row>
    <row r="477" spans="2:11" ht="25" customHeight="1">
      <c r="B477" s="50" t="str">
        <f t="shared" ref="B477:B486" si="28">IF(K477="","","B"&amp;TEXT(ROUND(K477,3),"0.000"))</f>
        <v/>
      </c>
      <c r="C477" s="55" t="s">
        <v>916</v>
      </c>
      <c r="D477" s="87" t="s">
        <v>917</v>
      </c>
      <c r="E477" s="55"/>
      <c r="F477" s="90"/>
      <c r="G477" s="90"/>
      <c r="H477" s="90" t="str">
        <f t="shared" si="27"/>
        <v/>
      </c>
      <c r="K477" s="2" t="str">
        <f>IF(E477="","",MAX($K$5:K425)+0.001)</f>
        <v/>
      </c>
    </row>
    <row r="478" spans="2:11" ht="25" customHeight="1">
      <c r="B478" s="50" t="str">
        <f t="shared" si="28"/>
        <v>B23.157</v>
      </c>
      <c r="C478" s="55"/>
      <c r="D478" s="66" t="s">
        <v>918</v>
      </c>
      <c r="E478" s="55" t="s">
        <v>164</v>
      </c>
      <c r="F478" s="90">
        <v>30</v>
      </c>
      <c r="G478" s="171"/>
      <c r="H478" s="90" t="str">
        <f t="shared" si="27"/>
        <v/>
      </c>
      <c r="I478" s="130"/>
      <c r="K478" s="2">
        <f>IF(E478="","",MAX($K$5:K477)+0.001)</f>
        <v>23.157000000000192</v>
      </c>
    </row>
    <row r="479" spans="2:11" ht="25" customHeight="1">
      <c r="B479" s="50" t="str">
        <f t="shared" si="28"/>
        <v>B23.158</v>
      </c>
      <c r="C479" s="55"/>
      <c r="D479" s="66" t="s">
        <v>919</v>
      </c>
      <c r="E479" s="55" t="s">
        <v>187</v>
      </c>
      <c r="F479" s="90">
        <v>25</v>
      </c>
      <c r="G479" s="171"/>
      <c r="H479" s="90" t="str">
        <f t="shared" si="27"/>
        <v/>
      </c>
      <c r="I479" s="130"/>
      <c r="K479" s="2">
        <f>IF(E479="","",MAX($K$5:K478)+0.001)</f>
        <v>23.158000000000193</v>
      </c>
    </row>
    <row r="480" spans="2:11" ht="25" customHeight="1">
      <c r="B480" s="50" t="str">
        <f t="shared" si="28"/>
        <v>B23.159</v>
      </c>
      <c r="C480" s="55"/>
      <c r="D480" s="66" t="s">
        <v>920</v>
      </c>
      <c r="E480" s="55" t="s">
        <v>220</v>
      </c>
      <c r="F480" s="90">
        <v>0.25</v>
      </c>
      <c r="G480" s="171"/>
      <c r="H480" s="90" t="str">
        <f t="shared" si="27"/>
        <v/>
      </c>
      <c r="I480" s="130"/>
      <c r="K480" s="2">
        <f>IF(E480="","",MAX($K$5:K479)+0.001)</f>
        <v>23.159000000000194</v>
      </c>
    </row>
    <row r="481" spans="2:21" ht="25" customHeight="1">
      <c r="B481" s="50" t="str">
        <f t="shared" si="28"/>
        <v/>
      </c>
      <c r="C481" s="55"/>
      <c r="D481" s="66"/>
      <c r="E481" s="55"/>
      <c r="F481" s="90"/>
      <c r="G481" s="90"/>
      <c r="H481" s="90" t="str">
        <f t="shared" si="27"/>
        <v/>
      </c>
      <c r="K481" s="2" t="str">
        <f>IF(E481="","",MAX($K$5:K480)+0.001)</f>
        <v/>
      </c>
    </row>
    <row r="482" spans="2:21" ht="25" customHeight="1">
      <c r="B482" s="50" t="str">
        <f t="shared" si="28"/>
        <v/>
      </c>
      <c r="C482" s="55" t="s">
        <v>921</v>
      </c>
      <c r="D482" s="87" t="s">
        <v>922</v>
      </c>
      <c r="E482" s="55"/>
      <c r="F482" s="90"/>
      <c r="G482" s="90"/>
      <c r="H482" s="90" t="str">
        <f t="shared" si="27"/>
        <v/>
      </c>
      <c r="K482" s="2" t="str">
        <f>IF(E482="","",MAX($K$5:K481)+0.001)</f>
        <v/>
      </c>
    </row>
    <row r="483" spans="2:21" ht="25" customHeight="1">
      <c r="B483" s="50" t="str">
        <f t="shared" si="28"/>
        <v>B23.160</v>
      </c>
      <c r="C483" s="55"/>
      <c r="D483" s="66" t="s">
        <v>918</v>
      </c>
      <c r="E483" s="55" t="s">
        <v>164</v>
      </c>
      <c r="F483" s="90">
        <v>15</v>
      </c>
      <c r="G483" s="171"/>
      <c r="H483" s="90" t="str">
        <f t="shared" si="27"/>
        <v/>
      </c>
      <c r="I483" s="130"/>
      <c r="K483" s="2">
        <f>IF(E483="","",MAX($K$5:K482)+0.001)</f>
        <v>23.160000000000196</v>
      </c>
    </row>
    <row r="484" spans="2:21" ht="25" customHeight="1">
      <c r="B484" s="50" t="str">
        <f t="shared" si="28"/>
        <v/>
      </c>
      <c r="C484" s="55"/>
      <c r="D484" s="66"/>
      <c r="E484" s="55"/>
      <c r="F484" s="90"/>
      <c r="G484" s="90"/>
      <c r="H484" s="90" t="str">
        <f t="shared" si="27"/>
        <v/>
      </c>
      <c r="K484" s="2" t="str">
        <f>IF(E484="","",MAX($K$5:K483)+0.001)</f>
        <v/>
      </c>
    </row>
    <row r="485" spans="2:21" ht="25" customHeight="1">
      <c r="B485" s="50" t="str">
        <f t="shared" si="28"/>
        <v/>
      </c>
      <c r="C485" s="55" t="s">
        <v>923</v>
      </c>
      <c r="D485" s="87" t="s">
        <v>924</v>
      </c>
      <c r="E485" s="55"/>
      <c r="F485" s="90"/>
      <c r="G485" s="90"/>
      <c r="H485" s="90" t="str">
        <f t="shared" si="27"/>
        <v/>
      </c>
      <c r="K485" s="2" t="str">
        <f>IF(E485="","",MAX($K$5:K484)+0.001)</f>
        <v/>
      </c>
    </row>
    <row r="486" spans="2:21" ht="25" customHeight="1">
      <c r="B486" s="50" t="str">
        <f t="shared" si="28"/>
        <v>B23.161</v>
      </c>
      <c r="C486" s="55"/>
      <c r="D486" s="66" t="s">
        <v>1554</v>
      </c>
      <c r="E486" s="55" t="s">
        <v>158</v>
      </c>
      <c r="F486" s="90">
        <v>6</v>
      </c>
      <c r="G486" s="171"/>
      <c r="H486" s="90" t="str">
        <f t="shared" si="27"/>
        <v/>
      </c>
      <c r="I486" s="130"/>
      <c r="K486" s="2">
        <f>IF(E486="","",MAX($K$5:K485)+0.001)</f>
        <v>23.161000000000197</v>
      </c>
    </row>
    <row r="487" spans="2:21" ht="25" customHeight="1">
      <c r="B487" s="50"/>
      <c r="C487" s="55"/>
      <c r="D487" s="66"/>
      <c r="E487" s="55"/>
      <c r="F487" s="90"/>
      <c r="G487" s="171"/>
      <c r="H487" s="90" t="str">
        <f t="shared" si="27"/>
        <v/>
      </c>
      <c r="I487" s="130"/>
      <c r="K487" s="2"/>
    </row>
    <row r="488" spans="2:21" ht="25" customHeight="1">
      <c r="B488" s="50" t="str">
        <f>IF(K488="","","B"&amp;TEXT(ROUND(K488,3),"0.000"))</f>
        <v>B23.154</v>
      </c>
      <c r="C488" s="98" t="s">
        <v>926</v>
      </c>
      <c r="D488" s="87" t="s">
        <v>927</v>
      </c>
      <c r="E488" s="55" t="s">
        <v>158</v>
      </c>
      <c r="F488" s="90">
        <v>84</v>
      </c>
      <c r="G488" s="171"/>
      <c r="H488" s="90" t="str">
        <f t="shared" si="27"/>
        <v/>
      </c>
      <c r="I488" s="130"/>
      <c r="K488" s="2">
        <f>IF(E488="","",MAX($K$5:K466)+0.001)</f>
        <v>23.154000000000188</v>
      </c>
    </row>
    <row r="489" spans="2:21" ht="25" customHeight="1">
      <c r="B489" s="50"/>
      <c r="C489" s="55"/>
      <c r="D489" s="66"/>
      <c r="E489" s="55"/>
      <c r="F489" s="90"/>
      <c r="G489" s="90"/>
      <c r="H489" s="90" t="str">
        <f t="shared" si="27"/>
        <v/>
      </c>
      <c r="I489" s="130"/>
      <c r="K489" s="2"/>
      <c r="M489" s="140"/>
      <c r="N489" s="140"/>
      <c r="O489" s="140"/>
      <c r="P489" s="44"/>
    </row>
    <row r="490" spans="2:21" ht="25" customHeight="1">
      <c r="B490" s="50" t="str">
        <f>IF(K490="","","B"&amp;TEXT(ROUND(K490,3),"0.000"))</f>
        <v/>
      </c>
      <c r="C490" s="98" t="s">
        <v>998</v>
      </c>
      <c r="D490" s="87" t="s">
        <v>999</v>
      </c>
      <c r="E490" s="55"/>
      <c r="F490" s="90"/>
      <c r="G490" s="90"/>
      <c r="H490" s="90" t="str">
        <f t="shared" si="27"/>
        <v/>
      </c>
      <c r="K490" s="2" t="str">
        <f>IF(E490="","",MAX($K$5:K489)+0.001)</f>
        <v/>
      </c>
      <c r="T490" s="141"/>
    </row>
    <row r="491" spans="2:21" ht="45">
      <c r="B491" s="50" t="str">
        <f>IF(K491="","","B"&amp;TEXT(ROUND(K491,3),"0.000"))</f>
        <v>B23.162</v>
      </c>
      <c r="C491" s="65"/>
      <c r="D491" s="66" t="s">
        <v>1000</v>
      </c>
      <c r="E491" s="55" t="s">
        <v>158</v>
      </c>
      <c r="F491" s="90">
        <v>25</v>
      </c>
      <c r="G491" s="171"/>
      <c r="H491" s="90" t="str">
        <f t="shared" si="27"/>
        <v/>
      </c>
      <c r="I491" s="130"/>
      <c r="K491" s="2">
        <f>IF(E491="","",MAX($K$5:K490)+0.001)</f>
        <v>23.162000000000198</v>
      </c>
    </row>
    <row r="492" spans="2:21" ht="25" customHeight="1">
      <c r="B492" s="50"/>
      <c r="C492" s="55"/>
      <c r="D492" s="66"/>
      <c r="E492" s="55"/>
      <c r="F492" s="90"/>
      <c r="G492" s="90"/>
      <c r="H492" s="90" t="str">
        <f t="shared" si="27"/>
        <v/>
      </c>
      <c r="I492" s="130"/>
      <c r="K492" s="2"/>
      <c r="M492" s="140"/>
      <c r="N492" s="140"/>
      <c r="O492" s="140"/>
      <c r="P492" s="44"/>
    </row>
    <row r="493" spans="2:21" ht="25" customHeight="1">
      <c r="B493" s="50"/>
      <c r="C493" s="55"/>
      <c r="D493" s="97" t="s">
        <v>1477</v>
      </c>
      <c r="E493" s="55"/>
      <c r="F493" s="90"/>
      <c r="G493" s="90"/>
      <c r="H493" s="90" t="str">
        <f t="shared" si="27"/>
        <v/>
      </c>
      <c r="I493" s="130"/>
      <c r="K493" s="2"/>
      <c r="M493" s="140"/>
      <c r="N493" s="140"/>
      <c r="O493" s="140"/>
      <c r="P493" s="44"/>
    </row>
    <row r="494" spans="2:21" ht="30">
      <c r="B494" s="50" t="str">
        <f>IF(K494="","","B"&amp;TEXT(ROUND(K494,3),"0.000"))</f>
        <v/>
      </c>
      <c r="C494" s="98" t="s">
        <v>928</v>
      </c>
      <c r="D494" s="87" t="s">
        <v>317</v>
      </c>
      <c r="E494" s="55"/>
      <c r="F494" s="90"/>
      <c r="G494" s="90"/>
      <c r="H494" s="90" t="str">
        <f t="shared" si="27"/>
        <v/>
      </c>
      <c r="I494" s="130"/>
      <c r="K494" s="2" t="str">
        <f>IF(E494="","",MAX($K$10:K504)+0.001)</f>
        <v/>
      </c>
    </row>
    <row r="495" spans="2:21" ht="25" customHeight="1">
      <c r="B495" s="50" t="str">
        <f>IF(K495="","","B"&amp;TEXT(ROUND(K495,3),"0.000"))</f>
        <v/>
      </c>
      <c r="C495" s="55" t="s">
        <v>183</v>
      </c>
      <c r="D495" s="87" t="s">
        <v>643</v>
      </c>
      <c r="E495" s="55"/>
      <c r="F495" s="90"/>
      <c r="G495" s="90"/>
      <c r="H495" s="90" t="str">
        <f t="shared" si="27"/>
        <v/>
      </c>
      <c r="I495" s="130"/>
      <c r="K495" s="2" t="str">
        <f>IF(E495="","",MAX($K$10:K494)+0.001)</f>
        <v/>
      </c>
      <c r="U495" s="48" t="s">
        <v>1555</v>
      </c>
    </row>
    <row r="496" spans="2:21" ht="25" customHeight="1">
      <c r="B496" s="50" t="str">
        <f>IF(K496="","","B"&amp;TEXT(ROUND(K496,3),"0.000"))</f>
        <v>B23.163</v>
      </c>
      <c r="C496" s="55"/>
      <c r="D496" s="66" t="s">
        <v>319</v>
      </c>
      <c r="E496" s="55" t="s">
        <v>164</v>
      </c>
      <c r="F496" s="90">
        <v>165</v>
      </c>
      <c r="G496" s="171"/>
      <c r="H496" s="90" t="str">
        <f t="shared" si="27"/>
        <v/>
      </c>
      <c r="I496" s="130"/>
      <c r="K496" s="2">
        <f>IF(E496="","",MAX($K$10:K495)+0.001)</f>
        <v>23.163000000000199</v>
      </c>
    </row>
    <row r="497" spans="2:11" ht="25" customHeight="1">
      <c r="B497" s="50" t="str">
        <f>IF(K497="","","B"&amp;TEXT(ROUND(K497,3),"0.000"))</f>
        <v>B23.164</v>
      </c>
      <c r="C497" s="55"/>
      <c r="D497" s="66" t="s">
        <v>320</v>
      </c>
      <c r="E497" s="55" t="s">
        <v>164</v>
      </c>
      <c r="F497" s="90">
        <v>120</v>
      </c>
      <c r="G497" s="171"/>
      <c r="H497" s="90" t="str">
        <f t="shared" si="27"/>
        <v/>
      </c>
      <c r="I497" s="130"/>
      <c r="K497" s="2">
        <f>IF(E497="","",MAX($K$10:K496)+0.001)</f>
        <v>23.1640000000002</v>
      </c>
    </row>
    <row r="498" spans="2:11" ht="25" customHeight="1">
      <c r="B498" s="50"/>
      <c r="C498" s="55"/>
      <c r="D498" s="89"/>
      <c r="E498" s="55"/>
      <c r="F498" s="90"/>
      <c r="G498" s="90"/>
      <c r="H498" s="90" t="str">
        <f t="shared" si="27"/>
        <v/>
      </c>
      <c r="I498" s="112"/>
      <c r="K498" s="2"/>
    </row>
    <row r="499" spans="2:11" ht="25" customHeight="1">
      <c r="B499" s="50" t="str">
        <f t="shared" ref="B499:B506" si="29">IF(K499="","","B"&amp;TEXT(ROUND(K499,3),"0.000"))</f>
        <v/>
      </c>
      <c r="C499" s="55" t="s">
        <v>190</v>
      </c>
      <c r="D499" s="87" t="s">
        <v>321</v>
      </c>
      <c r="E499" s="55"/>
      <c r="F499" s="90"/>
      <c r="G499" s="90"/>
      <c r="H499" s="90" t="str">
        <f t="shared" si="27"/>
        <v/>
      </c>
      <c r="K499" s="2" t="str">
        <f>IF(E499="","",MAX($K$10:K498)+0.001)</f>
        <v/>
      </c>
    </row>
    <row r="500" spans="2:11" ht="25" customHeight="1">
      <c r="B500" s="50" t="str">
        <f t="shared" si="29"/>
        <v/>
      </c>
      <c r="C500" s="55" t="s">
        <v>644</v>
      </c>
      <c r="D500" s="66" t="s">
        <v>322</v>
      </c>
      <c r="E500" s="55"/>
      <c r="F500" s="90"/>
      <c r="G500" s="90"/>
      <c r="H500" s="90" t="str">
        <f t="shared" si="27"/>
        <v/>
      </c>
      <c r="I500" s="130"/>
      <c r="K500" s="2" t="str">
        <f>IF(E500="","",MAX($K$10:K499)+0.001)</f>
        <v/>
      </c>
    </row>
    <row r="501" spans="2:11" ht="25" customHeight="1">
      <c r="B501" s="50" t="str">
        <f t="shared" si="29"/>
        <v>B23.165</v>
      </c>
      <c r="C501" s="55"/>
      <c r="D501" s="66" t="s">
        <v>323</v>
      </c>
      <c r="E501" s="55" t="s">
        <v>164</v>
      </c>
      <c r="F501" s="90">
        <v>165</v>
      </c>
      <c r="G501" s="171"/>
      <c r="H501" s="90" t="str">
        <f t="shared" si="27"/>
        <v/>
      </c>
      <c r="I501" s="130"/>
      <c r="K501" s="2">
        <f>IF(E501="","",MAX($K$10:K500)+0.001)</f>
        <v>23.165000000000202</v>
      </c>
    </row>
    <row r="502" spans="2:11" ht="25" customHeight="1">
      <c r="B502" s="50" t="str">
        <f t="shared" si="29"/>
        <v>B23.166</v>
      </c>
      <c r="C502" s="55"/>
      <c r="D502" s="66" t="s">
        <v>324</v>
      </c>
      <c r="E502" s="55" t="s">
        <v>164</v>
      </c>
      <c r="F502" s="90">
        <v>120</v>
      </c>
      <c r="G502" s="171"/>
      <c r="H502" s="90" t="str">
        <f t="shared" si="27"/>
        <v/>
      </c>
      <c r="I502" s="130"/>
      <c r="K502" s="2">
        <f>IF(E502="","",MAX($K$10:K501)+0.001)</f>
        <v>23.166000000000203</v>
      </c>
    </row>
    <row r="503" spans="2:11" ht="25" customHeight="1">
      <c r="B503" s="50" t="str">
        <f t="shared" si="29"/>
        <v/>
      </c>
      <c r="C503" s="55"/>
      <c r="D503" s="66"/>
      <c r="E503" s="55"/>
      <c r="F503" s="90"/>
      <c r="G503" s="90"/>
      <c r="H503" s="90" t="str">
        <f t="shared" si="27"/>
        <v/>
      </c>
      <c r="I503" s="130"/>
      <c r="K503" s="2" t="str">
        <f>IF(E503="","",MAX($K$10:K502)+0.001)</f>
        <v/>
      </c>
    </row>
    <row r="504" spans="2:11" ht="25" customHeight="1">
      <c r="B504" s="50" t="str">
        <f t="shared" si="29"/>
        <v/>
      </c>
      <c r="C504" s="55" t="s">
        <v>645</v>
      </c>
      <c r="D504" s="66" t="s">
        <v>325</v>
      </c>
      <c r="E504" s="55"/>
      <c r="F504" s="90"/>
      <c r="G504" s="90"/>
      <c r="H504" s="90" t="str">
        <f t="shared" si="27"/>
        <v/>
      </c>
      <c r="I504" s="130"/>
      <c r="K504" s="2" t="str">
        <f>IF(E504="","",MAX($K$10:K503)+0.001)</f>
        <v/>
      </c>
    </row>
    <row r="505" spans="2:11" ht="25" customHeight="1">
      <c r="B505" s="50" t="str">
        <f t="shared" si="29"/>
        <v>B23.167</v>
      </c>
      <c r="C505" s="55"/>
      <c r="D505" s="66" t="s">
        <v>323</v>
      </c>
      <c r="E505" s="55" t="s">
        <v>164</v>
      </c>
      <c r="F505" s="90">
        <v>142</v>
      </c>
      <c r="G505" s="171"/>
      <c r="H505" s="90" t="str">
        <f t="shared" si="27"/>
        <v/>
      </c>
      <c r="I505" s="130"/>
      <c r="K505" s="2">
        <f>IF(E505="","",MAX($K$10:K504)+0.001)</f>
        <v>23.167000000000204</v>
      </c>
    </row>
    <row r="506" spans="2:11" ht="25" customHeight="1">
      <c r="B506" s="50" t="str">
        <f t="shared" si="29"/>
        <v>B23.168</v>
      </c>
      <c r="C506" s="55"/>
      <c r="D506" s="66" t="s">
        <v>326</v>
      </c>
      <c r="E506" s="55" t="s">
        <v>164</v>
      </c>
      <c r="F506" s="90">
        <v>63</v>
      </c>
      <c r="G506" s="171"/>
      <c r="H506" s="90" t="str">
        <f t="shared" si="27"/>
        <v/>
      </c>
      <c r="I506" s="130"/>
      <c r="K506" s="2">
        <f>IF(E506="","",MAX($K$10:K505)+0.001)</f>
        <v>23.168000000000205</v>
      </c>
    </row>
    <row r="507" spans="2:11" ht="25" customHeight="1">
      <c r="B507" s="50"/>
      <c r="C507" s="55"/>
      <c r="D507" s="66"/>
      <c r="E507" s="55"/>
      <c r="F507" s="90"/>
      <c r="G507" s="90"/>
      <c r="H507" s="90" t="str">
        <f t="shared" si="27"/>
        <v/>
      </c>
      <c r="I507" s="130"/>
      <c r="K507" s="2"/>
    </row>
    <row r="508" spans="2:11" ht="25" customHeight="1">
      <c r="B508" s="50" t="str">
        <f>IF(K508="","","B"&amp;TEXT(ROUND(K508,3),"0.000"))</f>
        <v>B23.169</v>
      </c>
      <c r="C508" s="55" t="s">
        <v>646</v>
      </c>
      <c r="D508" s="87" t="s">
        <v>647</v>
      </c>
      <c r="E508" s="55" t="s">
        <v>164</v>
      </c>
      <c r="F508" s="90">
        <v>5</v>
      </c>
      <c r="G508" s="171"/>
      <c r="H508" s="90" t="str">
        <f t="shared" si="27"/>
        <v/>
      </c>
      <c r="I508" s="130"/>
      <c r="K508" s="2">
        <f>IF(E508="","",MAX($K$5:K507)+0.001)</f>
        <v>23.169000000000207</v>
      </c>
    </row>
    <row r="509" spans="2:11" ht="25" customHeight="1">
      <c r="B509" s="50" t="str">
        <f>IF(K509="","","B"&amp;TEXT(ROUND(K509,3),"0.000"))</f>
        <v/>
      </c>
      <c r="C509" s="55"/>
      <c r="D509" s="66"/>
      <c r="E509" s="55"/>
      <c r="F509" s="90"/>
      <c r="G509" s="90"/>
      <c r="H509" s="90" t="str">
        <f t="shared" si="27"/>
        <v/>
      </c>
      <c r="K509" s="2" t="str">
        <f>IF(E509="","",MAX($K$5:K508)+0.001)</f>
        <v/>
      </c>
    </row>
    <row r="510" spans="2:11" ht="25" customHeight="1">
      <c r="B510" s="368" t="s">
        <v>62</v>
      </c>
      <c r="C510" s="369"/>
      <c r="D510" s="368"/>
      <c r="E510" s="368"/>
      <c r="F510" s="368"/>
      <c r="G510" s="368"/>
      <c r="H510" s="95">
        <f>SUM(H469:H509)</f>
        <v>0</v>
      </c>
      <c r="I510" s="115"/>
      <c r="K510" s="2" t="str">
        <f>IF(F510="","",MAX($K$10:K571)+0.001)</f>
        <v/>
      </c>
    </row>
    <row r="511" spans="2:11" ht="25" customHeight="1">
      <c r="B511" s="45" t="s">
        <v>226</v>
      </c>
      <c r="C511" s="45" t="s">
        <v>2</v>
      </c>
      <c r="D511" s="45" t="s">
        <v>3</v>
      </c>
      <c r="E511" s="46" t="s">
        <v>4</v>
      </c>
      <c r="F511" s="95" t="s">
        <v>63</v>
      </c>
      <c r="G511" s="47" t="s">
        <v>6</v>
      </c>
      <c r="H511" s="47" t="s">
        <v>7</v>
      </c>
      <c r="I511" s="49"/>
      <c r="K511" s="2"/>
    </row>
    <row r="512" spans="2:11" ht="25" customHeight="1">
      <c r="B512" s="368" t="s">
        <v>64</v>
      </c>
      <c r="C512" s="369"/>
      <c r="D512" s="368"/>
      <c r="E512" s="368"/>
      <c r="F512" s="368"/>
      <c r="G512" s="368"/>
      <c r="H512" s="47">
        <f>H510</f>
        <v>0</v>
      </c>
      <c r="I512" s="116"/>
      <c r="K512" s="2" t="str">
        <f>IF(F512="","",MAX($K$10:K511)+0.001)</f>
        <v/>
      </c>
    </row>
    <row r="513" spans="2:11" ht="25" customHeight="1">
      <c r="B513" s="50" t="str">
        <f>IF(K513="","","B"&amp;TEXT(ROUND(K513,3),"0.000"))</f>
        <v/>
      </c>
      <c r="C513" s="55"/>
      <c r="D513" s="66"/>
      <c r="E513" s="55"/>
      <c r="F513" s="90"/>
      <c r="G513" s="90"/>
      <c r="H513" s="90" t="str">
        <f t="shared" ref="H513:H553" si="30">IF($F513="-","Rate Only",IF($G513="","",ROUNDUP($F513*$G513,2)))</f>
        <v/>
      </c>
      <c r="I513" s="130"/>
      <c r="K513" s="2" t="str">
        <f>IF(E513="","",MAX($K$10:K571)+0.001)</f>
        <v/>
      </c>
    </row>
    <row r="514" spans="2:11" ht="25" customHeight="1">
      <c r="B514" s="50" t="str">
        <f>IF(K514="","","B"&amp;TEXT(ROUND(K514,3),"0.000"))</f>
        <v/>
      </c>
      <c r="C514" s="55" t="s">
        <v>386</v>
      </c>
      <c r="D514" s="87" t="s">
        <v>1027</v>
      </c>
      <c r="E514" s="55"/>
      <c r="F514" s="90"/>
      <c r="G514" s="90"/>
      <c r="H514" s="90" t="str">
        <f t="shared" si="30"/>
        <v/>
      </c>
      <c r="K514" s="2" t="str">
        <f>IF(E514="","",MAX($K$5:K508)+0.001)</f>
        <v/>
      </c>
    </row>
    <row r="515" spans="2:11" ht="25" customHeight="1">
      <c r="B515" s="50" t="str">
        <f>IF(K515="","","B"&amp;TEXT(ROUND(K515,3),"0.000"))</f>
        <v>B23.170</v>
      </c>
      <c r="C515" s="55"/>
      <c r="D515" s="66" t="s">
        <v>1556</v>
      </c>
      <c r="E515" s="55" t="s">
        <v>164</v>
      </c>
      <c r="F515" s="90">
        <v>5</v>
      </c>
      <c r="G515" s="171"/>
      <c r="H515" s="90" t="str">
        <f t="shared" si="30"/>
        <v/>
      </c>
      <c r="I515" s="130"/>
      <c r="K515" s="2">
        <f>IF(E515="","",MAX($K$5:K514)+0.001)</f>
        <v>23.170000000000208</v>
      </c>
    </row>
    <row r="516" spans="2:11" ht="25" customHeight="1">
      <c r="B516" s="50" t="str">
        <f>IF(K516="","","B"&amp;TEXT(ROUND(K516,3),"0.000"))</f>
        <v>B23.171</v>
      </c>
      <c r="C516" s="55"/>
      <c r="D516" s="66" t="s">
        <v>1557</v>
      </c>
      <c r="E516" s="55" t="s">
        <v>164</v>
      </c>
      <c r="F516" s="90">
        <v>10</v>
      </c>
      <c r="G516" s="171"/>
      <c r="H516" s="90" t="str">
        <f t="shared" si="30"/>
        <v/>
      </c>
      <c r="I516" s="130"/>
      <c r="K516" s="2">
        <f>IF(E516="","",MAX($K$5:K515)+0.001)</f>
        <v>23.171000000000209</v>
      </c>
    </row>
    <row r="517" spans="2:11" ht="25" customHeight="1">
      <c r="B517" s="50" t="str">
        <f>IF(K517="","","B"&amp;TEXT(ROUND(K517,3),"0.000"))</f>
        <v>B23.172</v>
      </c>
      <c r="C517" s="55"/>
      <c r="D517" s="66" t="s">
        <v>1558</v>
      </c>
      <c r="E517" s="55" t="s">
        <v>164</v>
      </c>
      <c r="F517" s="90">
        <v>10</v>
      </c>
      <c r="G517" s="171"/>
      <c r="H517" s="90" t="str">
        <f t="shared" si="30"/>
        <v/>
      </c>
      <c r="I517" s="130"/>
      <c r="K517" s="2">
        <f>IF(E517="","",MAX($K$5:K516)+0.001)</f>
        <v>23.17200000000021</v>
      </c>
    </row>
    <row r="518" spans="2:11" ht="25" customHeight="1">
      <c r="B518" s="50"/>
      <c r="C518" s="55"/>
      <c r="D518" s="66"/>
      <c r="E518" s="55"/>
      <c r="F518" s="90"/>
      <c r="G518" s="90"/>
      <c r="H518" s="90" t="str">
        <f t="shared" si="30"/>
        <v/>
      </c>
      <c r="I518" s="130"/>
      <c r="K518" s="2"/>
    </row>
    <row r="519" spans="2:11" ht="25" customHeight="1">
      <c r="B519" s="50"/>
      <c r="C519" s="55"/>
      <c r="D519" s="87" t="s">
        <v>1480</v>
      </c>
      <c r="E519" s="55"/>
      <c r="F519" s="90"/>
      <c r="G519" s="90"/>
      <c r="H519" s="90" t="str">
        <f t="shared" si="30"/>
        <v/>
      </c>
      <c r="I519" s="130"/>
      <c r="K519" s="2"/>
    </row>
    <row r="520" spans="2:11" ht="30">
      <c r="B520" s="50" t="str">
        <f>IF(K520="","","B"&amp;TEXT(ROUND(K520,3),"0.000"))</f>
        <v/>
      </c>
      <c r="C520" s="98" t="s">
        <v>928</v>
      </c>
      <c r="D520" s="87" t="s">
        <v>317</v>
      </c>
      <c r="E520" s="55"/>
      <c r="F520" s="90"/>
      <c r="G520" s="90"/>
      <c r="H520" s="90" t="str">
        <f t="shared" si="30"/>
        <v/>
      </c>
      <c r="I520" s="130"/>
      <c r="K520" s="2" t="str">
        <f>IF(E520="","",MAX($K$10:K530)+0.001)</f>
        <v/>
      </c>
    </row>
    <row r="521" spans="2:11" ht="25" customHeight="1">
      <c r="B521" s="50" t="str">
        <f>IF(K521="","","B"&amp;TEXT(ROUND(K521,3),"0.000"))</f>
        <v/>
      </c>
      <c r="C521" s="55" t="s">
        <v>183</v>
      </c>
      <c r="D521" s="87" t="s">
        <v>643</v>
      </c>
      <c r="E521" s="55"/>
      <c r="F521" s="90"/>
      <c r="G521" s="90"/>
      <c r="H521" s="90" t="str">
        <f t="shared" si="30"/>
        <v/>
      </c>
      <c r="I521" s="130"/>
      <c r="K521" s="2" t="str">
        <f>IF(E521="","",MAX($K$10:K520)+0.001)</f>
        <v/>
      </c>
    </row>
    <row r="522" spans="2:11" ht="25" customHeight="1">
      <c r="B522" s="50" t="str">
        <f>IF(K522="","","B"&amp;TEXT(ROUND(K522,3),"0.000"))</f>
        <v>B23.173</v>
      </c>
      <c r="C522" s="55"/>
      <c r="D522" s="66" t="s">
        <v>319</v>
      </c>
      <c r="E522" s="55" t="s">
        <v>164</v>
      </c>
      <c r="F522" s="90">
        <v>64</v>
      </c>
      <c r="G522" s="171"/>
      <c r="H522" s="90" t="str">
        <f t="shared" si="30"/>
        <v/>
      </c>
      <c r="I522" s="130"/>
      <c r="K522" s="2">
        <f>IF(E522="","",MAX($K$10:K521)+0.001)</f>
        <v>23.173000000000211</v>
      </c>
    </row>
    <row r="523" spans="2:11" ht="25" customHeight="1">
      <c r="B523" s="50" t="str">
        <f>IF(K523="","","B"&amp;TEXT(ROUND(K523,3),"0.000"))</f>
        <v>B23.174</v>
      </c>
      <c r="C523" s="55"/>
      <c r="D523" s="66" t="s">
        <v>320</v>
      </c>
      <c r="E523" s="55" t="s">
        <v>164</v>
      </c>
      <c r="F523" s="90">
        <v>88</v>
      </c>
      <c r="G523" s="171"/>
      <c r="H523" s="90" t="str">
        <f t="shared" si="30"/>
        <v/>
      </c>
      <c r="I523" s="130"/>
      <c r="K523" s="2">
        <f>IF(E523="","",MAX($K$10:K522)+0.001)</f>
        <v>23.174000000000213</v>
      </c>
    </row>
    <row r="524" spans="2:11" ht="25" customHeight="1">
      <c r="B524" s="50"/>
      <c r="C524" s="55"/>
      <c r="D524" s="89"/>
      <c r="E524" s="55"/>
      <c r="F524" s="90"/>
      <c r="G524" s="90"/>
      <c r="H524" s="90" t="str">
        <f t="shared" si="30"/>
        <v/>
      </c>
      <c r="I524" s="112"/>
      <c r="K524" s="2"/>
    </row>
    <row r="525" spans="2:11" ht="25" customHeight="1">
      <c r="B525" s="50" t="str">
        <f>IF(K525="","","B"&amp;TEXT(ROUND(K525,3),"0.000"))</f>
        <v/>
      </c>
      <c r="C525" s="55" t="s">
        <v>190</v>
      </c>
      <c r="D525" s="87" t="s">
        <v>321</v>
      </c>
      <c r="E525" s="55"/>
      <c r="F525" s="90"/>
      <c r="G525" s="90"/>
      <c r="H525" s="90" t="str">
        <f t="shared" si="30"/>
        <v/>
      </c>
      <c r="K525" s="2" t="str">
        <f>IF(E525="","",MAX($K$10:K524)+0.001)</f>
        <v/>
      </c>
    </row>
    <row r="526" spans="2:11" ht="25" customHeight="1">
      <c r="B526" s="50" t="str">
        <f>IF(K526="","","B"&amp;TEXT(ROUND(K526,3),"0.000"))</f>
        <v/>
      </c>
      <c r="C526" s="55" t="s">
        <v>644</v>
      </c>
      <c r="D526" s="66" t="s">
        <v>322</v>
      </c>
      <c r="E526" s="55"/>
      <c r="F526" s="90"/>
      <c r="G526" s="90"/>
      <c r="H526" s="90" t="str">
        <f t="shared" si="30"/>
        <v/>
      </c>
      <c r="I526" s="130"/>
      <c r="K526" s="2" t="str">
        <f>IF(E526="","",MAX($K$10:K525)+0.001)</f>
        <v/>
      </c>
    </row>
    <row r="527" spans="2:11" ht="25" customHeight="1">
      <c r="B527" s="50" t="str">
        <f>IF(K527="","","B"&amp;TEXT(ROUND(K527,3),"0.000"))</f>
        <v>B23.175</v>
      </c>
      <c r="C527" s="55"/>
      <c r="D527" s="66" t="s">
        <v>323</v>
      </c>
      <c r="E527" s="55" t="s">
        <v>164</v>
      </c>
      <c r="F527" s="90">
        <v>48</v>
      </c>
      <c r="G527" s="171"/>
      <c r="H527" s="90" t="str">
        <f t="shared" si="30"/>
        <v/>
      </c>
      <c r="I527" s="130"/>
      <c r="K527" s="2">
        <f>IF(E527="","",MAX($K$10:K526)+0.001)</f>
        <v>23.175000000000214</v>
      </c>
    </row>
    <row r="528" spans="2:11" ht="25" customHeight="1">
      <c r="B528" s="50" t="str">
        <f>IF(K528="","","B"&amp;TEXT(ROUND(K528,3),"0.000"))</f>
        <v>B23.176</v>
      </c>
      <c r="C528" s="55"/>
      <c r="D528" s="66" t="s">
        <v>324</v>
      </c>
      <c r="E528" s="55" t="s">
        <v>164</v>
      </c>
      <c r="F528" s="90">
        <v>66</v>
      </c>
      <c r="G528" s="171"/>
      <c r="H528" s="90" t="str">
        <f t="shared" si="30"/>
        <v/>
      </c>
      <c r="I528" s="130"/>
      <c r="K528" s="2">
        <f>IF(E528="","",MAX($K$10:K527)+0.001)</f>
        <v>23.176000000000215</v>
      </c>
    </row>
    <row r="529" spans="2:13" ht="25" customHeight="1">
      <c r="B529" s="50"/>
      <c r="C529" s="55"/>
      <c r="D529" s="66"/>
      <c r="E529" s="55"/>
      <c r="F529" s="90"/>
      <c r="G529" s="90"/>
      <c r="H529" s="90" t="str">
        <f t="shared" si="30"/>
        <v/>
      </c>
      <c r="I529" s="130"/>
      <c r="K529" s="2"/>
    </row>
    <row r="530" spans="2:13" ht="25" customHeight="1">
      <c r="B530" s="50" t="str">
        <f>IF(K530="","","B"&amp;TEXT(ROUND(K530,3),"0.000"))</f>
        <v/>
      </c>
      <c r="C530" s="55" t="s">
        <v>645</v>
      </c>
      <c r="D530" s="66" t="s">
        <v>325</v>
      </c>
      <c r="E530" s="55"/>
      <c r="F530" s="90"/>
      <c r="G530" s="90"/>
      <c r="H530" s="90" t="str">
        <f t="shared" si="30"/>
        <v/>
      </c>
      <c r="I530" s="130"/>
      <c r="K530" s="2" t="str">
        <f>IF(E530="","",MAX($K$10:K470)+0.001)</f>
        <v/>
      </c>
    </row>
    <row r="531" spans="2:13" ht="25" customHeight="1">
      <c r="B531" s="50" t="str">
        <f>IF(K531="","","B"&amp;TEXT(ROUND(K531,3),"0.000"))</f>
        <v>B23.177</v>
      </c>
      <c r="C531" s="55"/>
      <c r="D531" s="66" t="s">
        <v>323</v>
      </c>
      <c r="E531" s="55" t="s">
        <v>164</v>
      </c>
      <c r="F531" s="90">
        <v>48</v>
      </c>
      <c r="G531" s="171"/>
      <c r="H531" s="90" t="str">
        <f t="shared" si="30"/>
        <v/>
      </c>
      <c r="I531" s="130"/>
      <c r="K531" s="2">
        <f>IF(E531="","",MAX($K$10:K530)+0.001)</f>
        <v>23.177000000000216</v>
      </c>
    </row>
    <row r="532" spans="2:13" ht="25" customHeight="1">
      <c r="B532" s="50" t="str">
        <f>IF(K532="","","B"&amp;TEXT(ROUND(K532,3),"0.000"))</f>
        <v>B23.178</v>
      </c>
      <c r="C532" s="55"/>
      <c r="D532" s="66" t="s">
        <v>326</v>
      </c>
      <c r="E532" s="55" t="s">
        <v>164</v>
      </c>
      <c r="F532" s="90">
        <v>66</v>
      </c>
      <c r="G532" s="171"/>
      <c r="H532" s="90" t="str">
        <f t="shared" si="30"/>
        <v/>
      </c>
      <c r="I532" s="130"/>
      <c r="K532" s="2">
        <f>IF(E532="","",MAX($K$10:K531)+0.001)</f>
        <v>23.178000000000218</v>
      </c>
    </row>
    <row r="533" spans="2:13" ht="25" customHeight="1">
      <c r="B533" s="50"/>
      <c r="C533" s="55"/>
      <c r="D533" s="66"/>
      <c r="E533" s="55"/>
      <c r="F533" s="90"/>
      <c r="G533" s="90"/>
      <c r="H533" s="90" t="str">
        <f t="shared" si="30"/>
        <v/>
      </c>
      <c r="I533" s="130"/>
      <c r="K533" s="2"/>
    </row>
    <row r="534" spans="2:13" ht="25" customHeight="1">
      <c r="B534" s="50" t="str">
        <f>IF(K534="","","B"&amp;TEXT(ROUND(K534,3),"0.000"))</f>
        <v>B23.179</v>
      </c>
      <c r="C534" s="55" t="s">
        <v>646</v>
      </c>
      <c r="D534" s="87" t="s">
        <v>647</v>
      </c>
      <c r="E534" s="55" t="s">
        <v>164</v>
      </c>
      <c r="F534" s="90">
        <v>5</v>
      </c>
      <c r="G534" s="171"/>
      <c r="H534" s="90" t="str">
        <f t="shared" si="30"/>
        <v/>
      </c>
      <c r="I534" s="130"/>
      <c r="K534" s="2">
        <f>IF(E534="","",MAX($K$5:K533)+0.001)</f>
        <v>23.179000000000219</v>
      </c>
    </row>
    <row r="535" spans="2:13" ht="25" customHeight="1">
      <c r="B535" s="50" t="str">
        <f>IF(K535="","","B"&amp;TEXT(ROUND(K535,3),"0.000"))</f>
        <v/>
      </c>
      <c r="C535" s="55"/>
      <c r="D535" s="87"/>
      <c r="E535" s="55"/>
      <c r="F535" s="90"/>
      <c r="G535" s="90"/>
      <c r="H535" s="90" t="str">
        <f t="shared" si="30"/>
        <v/>
      </c>
      <c r="K535" s="2" t="str">
        <f>IF(E535="","",MAX($K$5:K534)+0.001)</f>
        <v/>
      </c>
    </row>
    <row r="536" spans="2:13" ht="30">
      <c r="B536" s="50" t="str">
        <f>IF(K536="","","B"&amp;TEXT(ROUND(K536,3),"0.000"))</f>
        <v/>
      </c>
      <c r="C536" s="98" t="s">
        <v>929</v>
      </c>
      <c r="D536" s="87" t="s">
        <v>930</v>
      </c>
      <c r="E536" s="55"/>
      <c r="F536" s="90"/>
      <c r="G536" s="90"/>
      <c r="H536" s="90" t="str">
        <f t="shared" si="30"/>
        <v/>
      </c>
      <c r="I536" s="112"/>
      <c r="K536" s="2" t="str">
        <f>IF(E536="","",MAX($K$10:K535)+0.001)</f>
        <v/>
      </c>
    </row>
    <row r="537" spans="2:13" ht="25" customHeight="1">
      <c r="B537" s="50"/>
      <c r="C537" s="55"/>
      <c r="D537" s="66"/>
      <c r="E537" s="55"/>
      <c r="F537" s="90"/>
      <c r="G537" s="90"/>
      <c r="H537" s="90" t="str">
        <f t="shared" si="30"/>
        <v/>
      </c>
      <c r="I537" s="130"/>
      <c r="K537" s="2"/>
    </row>
    <row r="538" spans="2:13" ht="30">
      <c r="B538" s="50" t="str">
        <f t="shared" ref="B538:B543" si="31">IF(K538="","","B"&amp;TEXT(ROUND(K538,3),"0.000"))</f>
        <v/>
      </c>
      <c r="C538" s="101" t="s">
        <v>1082</v>
      </c>
      <c r="D538" s="87" t="s">
        <v>1559</v>
      </c>
      <c r="E538" s="55"/>
      <c r="F538" s="90"/>
      <c r="G538" s="90"/>
      <c r="H538" s="90" t="str">
        <f t="shared" si="30"/>
        <v/>
      </c>
      <c r="K538" s="2" t="str">
        <f>IF(E538="","",MAX($K$5:K537)+0.001)</f>
        <v/>
      </c>
    </row>
    <row r="539" spans="2:13" ht="25" customHeight="1">
      <c r="B539" s="50" t="str">
        <f t="shared" si="31"/>
        <v>B23.180</v>
      </c>
      <c r="C539" s="55"/>
      <c r="D539" s="66" t="s">
        <v>1560</v>
      </c>
      <c r="E539" s="55" t="s">
        <v>200</v>
      </c>
      <c r="F539" s="90">
        <v>121</v>
      </c>
      <c r="G539" s="171"/>
      <c r="H539" s="90" t="str">
        <f t="shared" si="30"/>
        <v/>
      </c>
      <c r="I539" s="130"/>
      <c r="K539" s="2">
        <f>IF(E539="","",MAX($K$5:K538)+0.001)</f>
        <v>23.18000000000022</v>
      </c>
      <c r="M539" s="44"/>
    </row>
    <row r="540" spans="2:13" ht="25" customHeight="1">
      <c r="B540" s="50" t="str">
        <f t="shared" si="31"/>
        <v>B23.181</v>
      </c>
      <c r="C540" s="55"/>
      <c r="D540" s="66" t="s">
        <v>1561</v>
      </c>
      <c r="E540" s="55" t="s">
        <v>200</v>
      </c>
      <c r="F540" s="90">
        <v>149</v>
      </c>
      <c r="G540" s="171"/>
      <c r="H540" s="90" t="str">
        <f t="shared" si="30"/>
        <v/>
      </c>
      <c r="I540" s="130"/>
      <c r="K540" s="2">
        <f>IF(E540="","",MAX($K$5:K539)+0.001)</f>
        <v>23.181000000000221</v>
      </c>
    </row>
    <row r="541" spans="2:13" ht="25" customHeight="1">
      <c r="B541" s="50" t="str">
        <f t="shared" si="31"/>
        <v>B23.182</v>
      </c>
      <c r="C541" s="55"/>
      <c r="D541" s="66" t="s">
        <v>1562</v>
      </c>
      <c r="E541" s="55" t="s">
        <v>200</v>
      </c>
      <c r="F541" s="90">
        <v>44</v>
      </c>
      <c r="G541" s="171"/>
      <c r="H541" s="90" t="str">
        <f t="shared" si="30"/>
        <v/>
      </c>
      <c r="I541" s="130"/>
      <c r="K541" s="2">
        <f>IF(E541="","",MAX($K$5:K540)+0.001)</f>
        <v>23.182000000000222</v>
      </c>
    </row>
    <row r="542" spans="2:13" ht="25" customHeight="1">
      <c r="B542" s="50" t="str">
        <f t="shared" si="31"/>
        <v>B23.183</v>
      </c>
      <c r="C542" s="55"/>
      <c r="D542" s="66" t="s">
        <v>1563</v>
      </c>
      <c r="E542" s="55" t="s">
        <v>200</v>
      </c>
      <c r="F542" s="90">
        <v>44</v>
      </c>
      <c r="G542" s="171"/>
      <c r="H542" s="90" t="str">
        <f t="shared" si="30"/>
        <v/>
      </c>
      <c r="I542" s="130"/>
      <c r="K542" s="2">
        <f>IF(E542="","",MAX($K$5:K541)+0.001)</f>
        <v>23.183000000000224</v>
      </c>
    </row>
    <row r="543" spans="2:13" ht="25" customHeight="1">
      <c r="B543" s="50" t="str">
        <f t="shared" si="31"/>
        <v>B23.184</v>
      </c>
      <c r="C543" s="55"/>
      <c r="D543" s="66" t="s">
        <v>1564</v>
      </c>
      <c r="E543" s="55" t="s">
        <v>200</v>
      </c>
      <c r="F543" s="90">
        <v>88</v>
      </c>
      <c r="G543" s="171"/>
      <c r="H543" s="90" t="str">
        <f t="shared" si="30"/>
        <v/>
      </c>
      <c r="I543" s="130"/>
      <c r="K543" s="2">
        <f>IF(E543="","",MAX($K$5:K542)+0.001)</f>
        <v>23.184000000000225</v>
      </c>
    </row>
    <row r="544" spans="2:13" ht="25" customHeight="1">
      <c r="B544" s="50"/>
      <c r="C544" s="55"/>
      <c r="D544" s="66"/>
      <c r="E544" s="55"/>
      <c r="F544" s="90"/>
      <c r="G544" s="90"/>
      <c r="H544" s="90" t="str">
        <f t="shared" si="30"/>
        <v/>
      </c>
      <c r="I544" s="130"/>
      <c r="K544" s="2"/>
    </row>
    <row r="545" spans="2:13" ht="25" customHeight="1">
      <c r="B545" s="50"/>
      <c r="C545" s="55" t="s">
        <v>386</v>
      </c>
      <c r="D545" s="87" t="s">
        <v>1565</v>
      </c>
      <c r="E545" s="55"/>
      <c r="F545" s="90"/>
      <c r="G545" s="90"/>
      <c r="H545" s="90" t="str">
        <f t="shared" si="30"/>
        <v/>
      </c>
      <c r="I545" s="130"/>
      <c r="K545" s="2"/>
    </row>
    <row r="546" spans="2:13" ht="25" customHeight="1">
      <c r="B546" s="50" t="str">
        <f>IF(K546="","","B"&amp;TEXT(ROUND(K546,3),"0.000"))</f>
        <v>B23.185</v>
      </c>
      <c r="C546" s="55"/>
      <c r="D546" s="66" t="s">
        <v>1566</v>
      </c>
      <c r="E546" s="55" t="s">
        <v>158</v>
      </c>
      <c r="F546" s="90">
        <v>2</v>
      </c>
      <c r="G546" s="171"/>
      <c r="H546" s="90" t="str">
        <f t="shared" si="30"/>
        <v/>
      </c>
      <c r="I546" s="130"/>
      <c r="K546" s="2">
        <f>IF(E546="","",MAX($K$5:K545)+0.001)</f>
        <v>23.185000000000226</v>
      </c>
      <c r="M546" s="44"/>
    </row>
    <row r="547" spans="2:13" ht="25" customHeight="1">
      <c r="B547" s="50" t="str">
        <f>IF(K547="","","B"&amp;TEXT(ROUND(K547,3),"0.000"))</f>
        <v>B23.186</v>
      </c>
      <c r="C547" s="55"/>
      <c r="D547" s="66" t="s">
        <v>1567</v>
      </c>
      <c r="E547" s="55" t="s">
        <v>158</v>
      </c>
      <c r="F547" s="90">
        <v>3</v>
      </c>
      <c r="G547" s="171"/>
      <c r="H547" s="90" t="str">
        <f t="shared" si="30"/>
        <v/>
      </c>
      <c r="I547" s="130"/>
      <c r="K547" s="2">
        <f>IF(E547="","",MAX($K$5:K546)+0.001)</f>
        <v>23.186000000000227</v>
      </c>
    </row>
    <row r="548" spans="2:13" ht="25" customHeight="1">
      <c r="B548" s="50" t="str">
        <f>IF(K548="","","B"&amp;TEXT(ROUND(K548,3),"0.000"))</f>
        <v>B23.187</v>
      </c>
      <c r="C548" s="55"/>
      <c r="D548" s="66" t="s">
        <v>1568</v>
      </c>
      <c r="E548" s="55" t="s">
        <v>158</v>
      </c>
      <c r="F548" s="90">
        <v>1</v>
      </c>
      <c r="G548" s="171"/>
      <c r="H548" s="90" t="str">
        <f t="shared" si="30"/>
        <v/>
      </c>
      <c r="I548" s="130"/>
      <c r="K548" s="2">
        <f>IF(E548="","",MAX($K$5:K547)+0.001)</f>
        <v>23.187000000000229</v>
      </c>
    </row>
    <row r="549" spans="2:13" ht="25" customHeight="1">
      <c r="B549" s="50" t="str">
        <f>IF(K549="","","B"&amp;TEXT(ROUND(K549,3),"0.000"))</f>
        <v>B23.188</v>
      </c>
      <c r="C549" s="55"/>
      <c r="D549" s="66" t="s">
        <v>1569</v>
      </c>
      <c r="E549" s="55" t="s">
        <v>158</v>
      </c>
      <c r="F549" s="90">
        <v>1</v>
      </c>
      <c r="G549" s="171"/>
      <c r="H549" s="90" t="str">
        <f t="shared" si="30"/>
        <v/>
      </c>
      <c r="I549" s="130"/>
      <c r="K549" s="2">
        <f>IF(E549="","",MAX($K$5:K548)+0.001)</f>
        <v>23.18800000000023</v>
      </c>
    </row>
    <row r="550" spans="2:13" ht="25" customHeight="1">
      <c r="B550" s="50" t="str">
        <f>IF(K550="","","B"&amp;TEXT(ROUND(K550,3),"0.000"))</f>
        <v>B23.189</v>
      </c>
      <c r="C550" s="55"/>
      <c r="D550" s="66" t="s">
        <v>1570</v>
      </c>
      <c r="E550" s="55" t="s">
        <v>158</v>
      </c>
      <c r="F550" s="90">
        <v>2</v>
      </c>
      <c r="G550" s="171"/>
      <c r="H550" s="90" t="str">
        <f t="shared" si="30"/>
        <v/>
      </c>
      <c r="I550" s="130"/>
      <c r="K550" s="2">
        <f>IF(E550="","",MAX($K$5:K549)+0.001)</f>
        <v>23.189000000000231</v>
      </c>
    </row>
    <row r="551" spans="2:13" ht="25" customHeight="1">
      <c r="B551" s="50"/>
      <c r="C551" s="55"/>
      <c r="D551" s="66"/>
      <c r="E551" s="55"/>
      <c r="F551" s="90"/>
      <c r="G551" s="90"/>
      <c r="H551" s="90" t="str">
        <f t="shared" si="30"/>
        <v/>
      </c>
      <c r="I551" s="130"/>
      <c r="K551" s="2"/>
    </row>
    <row r="552" spans="2:13" ht="25" customHeight="1">
      <c r="B552" s="50"/>
      <c r="C552" s="55"/>
      <c r="D552" s="66"/>
      <c r="E552" s="55"/>
      <c r="F552" s="90"/>
      <c r="G552" s="90"/>
      <c r="H552" s="90"/>
      <c r="I552" s="130"/>
      <c r="K552" s="2"/>
    </row>
    <row r="553" spans="2:13" ht="25" customHeight="1">
      <c r="B553" s="50"/>
      <c r="C553" s="55"/>
      <c r="D553" s="89"/>
      <c r="E553" s="55"/>
      <c r="F553" s="90"/>
      <c r="G553" s="171"/>
      <c r="H553" s="90" t="str">
        <f t="shared" si="30"/>
        <v/>
      </c>
      <c r="I553" s="130"/>
      <c r="K553" s="2"/>
    </row>
    <row r="554" spans="2:13" ht="25" customHeight="1">
      <c r="B554" s="368" t="s">
        <v>62</v>
      </c>
      <c r="C554" s="369"/>
      <c r="D554" s="368"/>
      <c r="E554" s="368"/>
      <c r="F554" s="368"/>
      <c r="G554" s="368"/>
      <c r="H554" s="95">
        <f>SUM(H512:H553)</f>
        <v>0</v>
      </c>
      <c r="I554" s="115"/>
      <c r="K554" s="2" t="str">
        <f>IF(F554="","",MAX($K$10:K571)+0.001)</f>
        <v/>
      </c>
    </row>
    <row r="555" spans="2:13" ht="25" customHeight="1">
      <c r="B555" s="45" t="s">
        <v>226</v>
      </c>
      <c r="C555" s="45" t="s">
        <v>2</v>
      </c>
      <c r="D555" s="45" t="s">
        <v>3</v>
      </c>
      <c r="E555" s="46" t="s">
        <v>4</v>
      </c>
      <c r="F555" s="95" t="s">
        <v>63</v>
      </c>
      <c r="G555" s="47" t="s">
        <v>6</v>
      </c>
      <c r="H555" s="47" t="s">
        <v>7</v>
      </c>
      <c r="I555" s="49"/>
      <c r="K555" s="2"/>
    </row>
    <row r="556" spans="2:13" ht="25" customHeight="1">
      <c r="B556" s="368" t="s">
        <v>64</v>
      </c>
      <c r="C556" s="369"/>
      <c r="D556" s="368"/>
      <c r="E556" s="368"/>
      <c r="F556" s="368"/>
      <c r="G556" s="368"/>
      <c r="H556" s="47">
        <f>H554</f>
        <v>0</v>
      </c>
      <c r="I556" s="116"/>
      <c r="K556" s="2" t="str">
        <f>IF(F556="","",MAX($K$10:K555)+0.001)</f>
        <v/>
      </c>
    </row>
    <row r="557" spans="2:13" ht="25" customHeight="1">
      <c r="B557" s="50" t="str">
        <f t="shared" ref="B557:B607" si="32">IF(K557="","","B"&amp;TEXT(ROUND(K557,3),"0.000"))</f>
        <v/>
      </c>
      <c r="C557" s="55"/>
      <c r="D557" s="66"/>
      <c r="E557" s="55"/>
      <c r="F557" s="90"/>
      <c r="G557" s="90"/>
      <c r="H557" s="90" t="str">
        <f t="shared" ref="H557:H594" si="33">IF($F557="-","Rate Only",IF($G557="","",ROUNDUP($F557*$G557,2)))</f>
        <v/>
      </c>
      <c r="I557" s="112"/>
      <c r="K557" s="2" t="str">
        <f>IF(E557="","",MAX($K$10:K571)+0.001)</f>
        <v/>
      </c>
    </row>
    <row r="558" spans="2:13" ht="25" customHeight="1">
      <c r="B558" s="50" t="str">
        <f t="shared" si="32"/>
        <v/>
      </c>
      <c r="C558" s="55"/>
      <c r="D558" s="87" t="s">
        <v>1095</v>
      </c>
      <c r="E558" s="55"/>
      <c r="F558" s="90"/>
      <c r="G558" s="90"/>
      <c r="H558" s="90" t="str">
        <f t="shared" si="33"/>
        <v/>
      </c>
      <c r="K558" s="2" t="str">
        <f>IF(E558="","",MAX($K$5:K551)+0.001)</f>
        <v/>
      </c>
    </row>
    <row r="559" spans="2:13" ht="25" customHeight="1">
      <c r="B559" s="50" t="str">
        <f t="shared" si="32"/>
        <v/>
      </c>
      <c r="C559" s="98" t="s">
        <v>1096</v>
      </c>
      <c r="D559" s="97" t="s">
        <v>1097</v>
      </c>
      <c r="E559" s="55"/>
      <c r="F559" s="90"/>
      <c r="G559" s="90"/>
      <c r="H559" s="90" t="str">
        <f t="shared" si="33"/>
        <v/>
      </c>
      <c r="I559" s="130"/>
      <c r="K559" s="2" t="str">
        <f>IF(E559="","",MAX($K$5:K558)+0.001)</f>
        <v/>
      </c>
    </row>
    <row r="560" spans="2:13" ht="45">
      <c r="B560" s="50" t="str">
        <f t="shared" si="32"/>
        <v/>
      </c>
      <c r="C560" s="55"/>
      <c r="D560" s="89" t="s">
        <v>1571</v>
      </c>
      <c r="E560" s="55"/>
      <c r="F560" s="90"/>
      <c r="G560" s="90"/>
      <c r="H560" s="90" t="str">
        <f t="shared" si="33"/>
        <v/>
      </c>
      <c r="K560" s="2" t="str">
        <f>IF(E560="","",MAX($K$5:K559)+0.001)</f>
        <v/>
      </c>
    </row>
    <row r="561" spans="2:11" ht="25" customHeight="1">
      <c r="B561" s="50" t="str">
        <f t="shared" si="32"/>
        <v>B23.190</v>
      </c>
      <c r="C561" s="55"/>
      <c r="D561" s="89" t="s">
        <v>1100</v>
      </c>
      <c r="E561" s="55" t="s">
        <v>200</v>
      </c>
      <c r="F561" s="90">
        <v>648</v>
      </c>
      <c r="G561" s="171"/>
      <c r="H561" s="90" t="str">
        <f t="shared" si="33"/>
        <v/>
      </c>
      <c r="I561" s="130"/>
      <c r="K561" s="2">
        <f>IF(E561="","",MAX($K$5:K560)+0.001)</f>
        <v>23.190000000000232</v>
      </c>
    </row>
    <row r="562" spans="2:11" ht="25" customHeight="1">
      <c r="B562" s="50" t="str">
        <f t="shared" si="32"/>
        <v/>
      </c>
      <c r="C562" s="55"/>
      <c r="D562" s="89"/>
      <c r="E562" s="55"/>
      <c r="F562" s="90"/>
      <c r="G562" s="90"/>
      <c r="H562" s="90" t="str">
        <f t="shared" si="33"/>
        <v/>
      </c>
      <c r="I562" s="130"/>
      <c r="K562" s="2" t="str">
        <f>IF(E562="","",MAX($K$5:K561)+0.001)</f>
        <v/>
      </c>
    </row>
    <row r="563" spans="2:11" ht="30">
      <c r="B563" s="50" t="str">
        <f t="shared" si="32"/>
        <v/>
      </c>
      <c r="C563" s="55"/>
      <c r="D563" s="89" t="s">
        <v>1572</v>
      </c>
      <c r="E563" s="55"/>
      <c r="F563" s="90"/>
      <c r="G563" s="90"/>
      <c r="H563" s="90" t="str">
        <f t="shared" si="33"/>
        <v/>
      </c>
      <c r="I563" s="130"/>
      <c r="K563" s="2" t="str">
        <f>IF(E563="","",MAX($K$5:K562)+0.001)</f>
        <v/>
      </c>
    </row>
    <row r="564" spans="2:11" ht="25" customHeight="1">
      <c r="B564" s="50" t="str">
        <f t="shared" si="32"/>
        <v>B23.191</v>
      </c>
      <c r="C564" s="55"/>
      <c r="D564" s="89" t="s">
        <v>1573</v>
      </c>
      <c r="E564" s="55" t="s">
        <v>158</v>
      </c>
      <c r="F564" s="90">
        <v>5</v>
      </c>
      <c r="G564" s="171"/>
      <c r="H564" s="90" t="str">
        <f t="shared" si="33"/>
        <v/>
      </c>
      <c r="I564" s="130"/>
      <c r="K564" s="2">
        <f>IF(E564="","",MAX($K$5:K563)+0.001)</f>
        <v>23.191000000000233</v>
      </c>
    </row>
    <row r="565" spans="2:11" ht="25" customHeight="1">
      <c r="B565" s="50"/>
      <c r="C565" s="55"/>
      <c r="D565" s="66"/>
      <c r="E565" s="55"/>
      <c r="F565" s="90"/>
      <c r="G565" s="90"/>
      <c r="H565" s="90" t="str">
        <f t="shared" si="33"/>
        <v/>
      </c>
      <c r="I565" s="130"/>
      <c r="K565" s="2"/>
    </row>
    <row r="566" spans="2:11" ht="25" customHeight="1">
      <c r="B566" s="50" t="str">
        <f>IF(K566="","","B"&amp;TEXT(ROUND(K566,3),"0.000"))</f>
        <v>B23.192</v>
      </c>
      <c r="C566" s="98" t="s">
        <v>1111</v>
      </c>
      <c r="D566" s="97" t="s">
        <v>1574</v>
      </c>
      <c r="E566" s="55" t="s">
        <v>187</v>
      </c>
      <c r="F566" s="90">
        <v>972</v>
      </c>
      <c r="G566" s="171"/>
      <c r="H566" s="90" t="str">
        <f t="shared" si="33"/>
        <v/>
      </c>
      <c r="I566" s="130"/>
      <c r="K566" s="2">
        <f>IF(E566="","",MAX($K$5:K565)+0.001)</f>
        <v>23.192000000000235</v>
      </c>
    </row>
    <row r="567" spans="2:11" ht="25" customHeight="1">
      <c r="B567" s="50" t="str">
        <f>IF(K567="","","B"&amp;TEXT(ROUND(K567,3),"0.000"))</f>
        <v/>
      </c>
      <c r="C567" s="101"/>
      <c r="D567" s="66"/>
      <c r="E567" s="55"/>
      <c r="F567" s="90"/>
      <c r="G567" s="90"/>
      <c r="H567" s="90" t="str">
        <f t="shared" si="33"/>
        <v/>
      </c>
      <c r="K567" s="2" t="str">
        <f>IF(E567="","",MAX($K$5:K566)+0.001)</f>
        <v/>
      </c>
    </row>
    <row r="568" spans="2:11" ht="25" customHeight="1">
      <c r="B568" s="50" t="str">
        <f>IF(K568="","","B"&amp;TEXT(ROUND(K568,3),"0.000"))</f>
        <v>B23.193</v>
      </c>
      <c r="C568" s="98" t="s">
        <v>1113</v>
      </c>
      <c r="D568" s="97" t="s">
        <v>1575</v>
      </c>
      <c r="E568" s="55" t="s">
        <v>164</v>
      </c>
      <c r="F568" s="90">
        <v>54</v>
      </c>
      <c r="G568" s="171"/>
      <c r="H568" s="90" t="str">
        <f t="shared" si="33"/>
        <v/>
      </c>
      <c r="I568" s="130"/>
      <c r="K568" s="2">
        <f>IF(E568="","",MAX($K$5:K567)+0.001)</f>
        <v>23.193000000000236</v>
      </c>
    </row>
    <row r="569" spans="2:11" ht="25" customHeight="1">
      <c r="B569" s="50"/>
      <c r="C569" s="98"/>
      <c r="D569" s="97"/>
      <c r="E569" s="55"/>
      <c r="F569" s="90"/>
      <c r="G569" s="90"/>
      <c r="H569" s="90" t="str">
        <f t="shared" si="33"/>
        <v/>
      </c>
      <c r="I569" s="130"/>
      <c r="K569" s="2"/>
    </row>
    <row r="570" spans="2:11" ht="25" customHeight="1">
      <c r="B570" s="50"/>
      <c r="C570" s="98"/>
      <c r="D570" s="97" t="s">
        <v>1576</v>
      </c>
      <c r="E570" s="55"/>
      <c r="F570" s="90"/>
      <c r="G570" s="90"/>
      <c r="H570" s="90" t="str">
        <f t="shared" si="33"/>
        <v/>
      </c>
      <c r="I570" s="130"/>
      <c r="K570" s="2"/>
    </row>
    <row r="571" spans="2:11" ht="60">
      <c r="B571" s="50" t="str">
        <f>IF(K571="","","B"&amp;TEXT(ROUND(K571,3),"0.000"))</f>
        <v>B23.194</v>
      </c>
      <c r="C571" s="55"/>
      <c r="D571" s="89" t="s">
        <v>1577</v>
      </c>
      <c r="E571" s="55" t="s">
        <v>187</v>
      </c>
      <c r="F571" s="90">
        <v>29225</v>
      </c>
      <c r="G571" s="171"/>
      <c r="H571" s="90" t="str">
        <f t="shared" si="33"/>
        <v/>
      </c>
      <c r="I571" s="130"/>
      <c r="K571" s="2">
        <f>IF(E571="","",MAX($K$5:K570)+0.001)</f>
        <v>23.194000000000237</v>
      </c>
    </row>
    <row r="572" spans="2:11" ht="25" customHeight="1">
      <c r="B572" s="50"/>
      <c r="C572" s="55"/>
      <c r="D572" s="89"/>
      <c r="E572" s="55"/>
      <c r="F572" s="90"/>
      <c r="G572" s="171"/>
      <c r="H572" s="90" t="str">
        <f t="shared" si="33"/>
        <v/>
      </c>
      <c r="I572" s="130"/>
      <c r="K572" s="2"/>
    </row>
    <row r="573" spans="2:11" ht="30">
      <c r="B573" s="50" t="str">
        <f t="shared" si="32"/>
        <v/>
      </c>
      <c r="C573" s="98" t="s">
        <v>1266</v>
      </c>
      <c r="D573" s="113" t="s">
        <v>1267</v>
      </c>
      <c r="E573" s="55"/>
      <c r="F573" s="90"/>
      <c r="G573" s="90"/>
      <c r="H573" s="90" t="str">
        <f t="shared" si="33"/>
        <v/>
      </c>
      <c r="K573" s="2" t="str">
        <f>IF(E573="","",MAX($K$10:K557)+0.001)</f>
        <v/>
      </c>
    </row>
    <row r="574" spans="2:11" s="72" customFormat="1" ht="30">
      <c r="B574" s="50" t="str">
        <f t="shared" si="32"/>
        <v/>
      </c>
      <c r="C574" s="98" t="s">
        <v>1272</v>
      </c>
      <c r="D574" s="87" t="s">
        <v>1578</v>
      </c>
      <c r="E574" s="55"/>
      <c r="F574" s="90"/>
      <c r="G574" s="90"/>
      <c r="H574" s="90" t="str">
        <f t="shared" si="33"/>
        <v/>
      </c>
      <c r="I574" s="48"/>
      <c r="K574" s="2" t="str">
        <f>IF(E574="","",MAX($K$10:K573)+0.001)</f>
        <v/>
      </c>
    </row>
    <row r="575" spans="2:11" s="72" customFormat="1" ht="45">
      <c r="B575" s="50" t="str">
        <f t="shared" si="32"/>
        <v/>
      </c>
      <c r="C575" s="98"/>
      <c r="D575" s="66" t="s">
        <v>1579</v>
      </c>
      <c r="E575" s="55"/>
      <c r="F575" s="90"/>
      <c r="G575" s="90"/>
      <c r="H575" s="90" t="str">
        <f t="shared" si="33"/>
        <v/>
      </c>
      <c r="I575" s="112"/>
      <c r="K575" s="2" t="str">
        <f>IF(E575="","",MAX($K$10:K574)+0.001)</f>
        <v/>
      </c>
    </row>
    <row r="576" spans="2:11" s="72" customFormat="1" ht="25" customHeight="1">
      <c r="B576" s="50" t="str">
        <f t="shared" si="32"/>
        <v>B23.195</v>
      </c>
      <c r="C576" s="98"/>
      <c r="D576" s="66" t="s">
        <v>1580</v>
      </c>
      <c r="E576" s="55" t="s">
        <v>164</v>
      </c>
      <c r="F576" s="90">
        <v>4377</v>
      </c>
      <c r="G576" s="171"/>
      <c r="H576" s="90" t="str">
        <f t="shared" si="33"/>
        <v/>
      </c>
      <c r="I576" s="112"/>
      <c r="K576" s="2">
        <f>IF(E576="","",MAX($K$10:K575)+0.001)</f>
        <v>23.195000000000238</v>
      </c>
    </row>
    <row r="577" spans="2:11" s="72" customFormat="1" ht="25" customHeight="1">
      <c r="B577" s="50" t="str">
        <f t="shared" si="32"/>
        <v>B23.196</v>
      </c>
      <c r="C577" s="98"/>
      <c r="D577" s="66" t="s">
        <v>1581</v>
      </c>
      <c r="E577" s="55" t="s">
        <v>164</v>
      </c>
      <c r="F577" s="90">
        <v>175</v>
      </c>
      <c r="G577" s="171"/>
      <c r="H577" s="90" t="str">
        <f t="shared" si="33"/>
        <v/>
      </c>
      <c r="I577" s="112"/>
      <c r="K577" s="2">
        <f>IF(E577="","",MAX($K$10:K576)+0.001)</f>
        <v>23.19600000000024</v>
      </c>
    </row>
    <row r="578" spans="2:11" ht="25" customHeight="1">
      <c r="B578" s="50" t="str">
        <f t="shared" si="32"/>
        <v/>
      </c>
      <c r="C578" s="55"/>
      <c r="D578" s="66"/>
      <c r="E578" s="55"/>
      <c r="F578" s="90"/>
      <c r="G578" s="90"/>
      <c r="H578" s="90" t="str">
        <f t="shared" si="33"/>
        <v/>
      </c>
      <c r="I578" s="112"/>
      <c r="K578" s="2" t="str">
        <f>IF(E578="","",MAX($K$10:K577)+0.001)</f>
        <v/>
      </c>
    </row>
    <row r="579" spans="2:11" ht="30">
      <c r="B579" s="50" t="str">
        <f t="shared" si="32"/>
        <v/>
      </c>
      <c r="C579" s="98" t="s">
        <v>1582</v>
      </c>
      <c r="D579" s="113" t="s">
        <v>1583</v>
      </c>
      <c r="E579" s="55"/>
      <c r="F579" s="90"/>
      <c r="G579" s="90"/>
      <c r="H579" s="90" t="str">
        <f t="shared" si="33"/>
        <v/>
      </c>
      <c r="J579" s="2"/>
      <c r="K579" s="2" t="str">
        <f>IF(E579="","",MAX($K$10:K578)+0.001)</f>
        <v/>
      </c>
    </row>
    <row r="580" spans="2:11" ht="25" customHeight="1">
      <c r="B580" s="50" t="str">
        <f t="shared" si="32"/>
        <v/>
      </c>
      <c r="C580" s="55"/>
      <c r="D580" s="113" t="s">
        <v>1584</v>
      </c>
      <c r="E580" s="55"/>
      <c r="F580" s="90"/>
      <c r="G580" s="90"/>
      <c r="H580" s="90" t="str">
        <f t="shared" si="33"/>
        <v/>
      </c>
      <c r="J580" s="2"/>
      <c r="K580" s="2" t="str">
        <f>IF(E580="","",MAX($K$10:K579)+0.001)</f>
        <v/>
      </c>
    </row>
    <row r="581" spans="2:11" ht="25" customHeight="1">
      <c r="B581" s="50" t="str">
        <f t="shared" si="32"/>
        <v/>
      </c>
      <c r="C581" s="55" t="s">
        <v>1585</v>
      </c>
      <c r="D581" s="113" t="s">
        <v>1586</v>
      </c>
      <c r="E581" s="55"/>
      <c r="F581" s="90"/>
      <c r="G581" s="90"/>
      <c r="H581" s="90" t="str">
        <f t="shared" si="33"/>
        <v/>
      </c>
      <c r="J581" s="2"/>
      <c r="K581" s="2" t="str">
        <f>IF(E581="","",MAX($K$10:K580)+0.001)</f>
        <v/>
      </c>
    </row>
    <row r="582" spans="2:11" ht="25" customHeight="1">
      <c r="B582" s="50" t="str">
        <f t="shared" si="32"/>
        <v>B23.197</v>
      </c>
      <c r="C582" s="55"/>
      <c r="D582" s="66" t="s">
        <v>1587</v>
      </c>
      <c r="E582" s="55" t="s">
        <v>187</v>
      </c>
      <c r="F582" s="128">
        <v>29225</v>
      </c>
      <c r="G582" s="171"/>
      <c r="H582" s="90" t="str">
        <f t="shared" si="33"/>
        <v/>
      </c>
      <c r="I582" s="112"/>
      <c r="J582" s="2"/>
      <c r="K582" s="2">
        <f>IF(E582="","",MAX($K$10:K581)+0.001)</f>
        <v>23.197000000000241</v>
      </c>
    </row>
    <row r="583" spans="2:11" ht="25" customHeight="1">
      <c r="B583" s="50" t="str">
        <f t="shared" si="32"/>
        <v/>
      </c>
      <c r="C583" s="55"/>
      <c r="D583" s="54"/>
      <c r="E583" s="55"/>
      <c r="F583" s="90"/>
      <c r="G583" s="90"/>
      <c r="H583" s="90" t="str">
        <f t="shared" si="33"/>
        <v/>
      </c>
      <c r="J583" s="2"/>
      <c r="K583" s="2" t="str">
        <f>IF(E583="","",MAX($K$10:K582)+0.001)</f>
        <v/>
      </c>
    </row>
    <row r="584" spans="2:11" ht="25" customHeight="1">
      <c r="B584" s="50" t="str">
        <f t="shared" si="32"/>
        <v/>
      </c>
      <c r="C584" s="55" t="s">
        <v>1588</v>
      </c>
      <c r="D584" s="113" t="s">
        <v>1589</v>
      </c>
      <c r="E584" s="55"/>
      <c r="F584" s="90"/>
      <c r="G584" s="90"/>
      <c r="H584" s="90" t="str">
        <f t="shared" si="33"/>
        <v/>
      </c>
      <c r="J584" s="2"/>
      <c r="K584" s="2" t="str">
        <f>IF(E584="","",MAX($K$10:K583)+0.001)</f>
        <v/>
      </c>
    </row>
    <row r="585" spans="2:11" ht="25" customHeight="1">
      <c r="B585" s="50" t="str">
        <f t="shared" si="32"/>
        <v>B23.198</v>
      </c>
      <c r="C585" s="55"/>
      <c r="D585" s="66" t="s">
        <v>1590</v>
      </c>
      <c r="E585" s="55" t="s">
        <v>1390</v>
      </c>
      <c r="F585" s="128" t="s">
        <v>239</v>
      </c>
      <c r="G585" s="171"/>
      <c r="H585" s="90" t="str">
        <f t="shared" si="33"/>
        <v>Rate Only</v>
      </c>
      <c r="J585" s="2"/>
      <c r="K585" s="2">
        <f>IF(E585="","",MAX($K$10:K584)+0.001)</f>
        <v>23.198000000000242</v>
      </c>
    </row>
    <row r="586" spans="2:11" ht="25" customHeight="1">
      <c r="B586" s="50"/>
      <c r="C586" s="55"/>
      <c r="D586" s="66"/>
      <c r="E586" s="55"/>
      <c r="F586" s="128"/>
      <c r="G586" s="171"/>
      <c r="H586" s="90"/>
      <c r="J586" s="2"/>
      <c r="K586" s="2"/>
    </row>
    <row r="587" spans="2:11" ht="25" customHeight="1">
      <c r="B587" s="50"/>
      <c r="C587" s="55"/>
      <c r="D587" s="66"/>
      <c r="E587" s="55"/>
      <c r="F587" s="128"/>
      <c r="G587" s="171"/>
      <c r="H587" s="90"/>
      <c r="J587" s="2"/>
      <c r="K587" s="2"/>
    </row>
    <row r="588" spans="2:11" ht="25" customHeight="1">
      <c r="B588" s="50"/>
      <c r="C588" s="55"/>
      <c r="D588" s="66"/>
      <c r="E588" s="55"/>
      <c r="F588" s="128"/>
      <c r="G588" s="171"/>
      <c r="H588" s="90"/>
      <c r="J588" s="2"/>
      <c r="K588" s="2"/>
    </row>
    <row r="589" spans="2:11" ht="25" customHeight="1">
      <c r="B589" s="50"/>
      <c r="C589" s="55"/>
      <c r="D589" s="66"/>
      <c r="E589" s="55"/>
      <c r="F589" s="128"/>
      <c r="G589" s="171"/>
      <c r="H589" s="90"/>
      <c r="J589" s="2"/>
      <c r="K589" s="2"/>
    </row>
    <row r="590" spans="2:11" ht="25" customHeight="1">
      <c r="B590" s="50"/>
      <c r="C590" s="55"/>
      <c r="D590" s="66"/>
      <c r="E590" s="55"/>
      <c r="F590" s="128"/>
      <c r="G590" s="171"/>
      <c r="H590" s="90"/>
      <c r="J590" s="2"/>
      <c r="K590" s="2"/>
    </row>
    <row r="591" spans="2:11" ht="25" customHeight="1">
      <c r="B591" s="50"/>
      <c r="C591" s="55"/>
      <c r="D591" s="66"/>
      <c r="E591" s="55"/>
      <c r="F591" s="128"/>
      <c r="G591" s="171"/>
      <c r="H591" s="90"/>
      <c r="J591" s="2"/>
      <c r="K591" s="2"/>
    </row>
    <row r="592" spans="2:11" ht="25" customHeight="1">
      <c r="B592" s="50"/>
      <c r="C592" s="55"/>
      <c r="D592" s="66"/>
      <c r="E592" s="55"/>
      <c r="F592" s="128"/>
      <c r="G592" s="171"/>
      <c r="H592" s="90"/>
      <c r="J592" s="2"/>
      <c r="K592" s="2"/>
    </row>
    <row r="593" spans="2:11" ht="25" customHeight="1">
      <c r="B593" s="50"/>
      <c r="C593" s="55"/>
      <c r="D593" s="66"/>
      <c r="E593" s="55"/>
      <c r="F593" s="128"/>
      <c r="G593" s="171"/>
      <c r="H593" s="90"/>
      <c r="J593" s="2"/>
      <c r="K593" s="2"/>
    </row>
    <row r="594" spans="2:11" ht="25" customHeight="1">
      <c r="B594" s="50"/>
      <c r="C594" s="55"/>
      <c r="D594" s="89"/>
      <c r="E594" s="55"/>
      <c r="F594" s="90"/>
      <c r="G594" s="171"/>
      <c r="H594" s="90" t="str">
        <f t="shared" si="33"/>
        <v/>
      </c>
      <c r="I594" s="130"/>
      <c r="K594" s="2"/>
    </row>
    <row r="595" spans="2:11" ht="25" customHeight="1">
      <c r="B595" s="368" t="s">
        <v>62</v>
      </c>
      <c r="C595" s="369"/>
      <c r="D595" s="368"/>
      <c r="E595" s="368"/>
      <c r="F595" s="368"/>
      <c r="G595" s="368"/>
      <c r="H595" s="95">
        <f>SUM(H556:H594)</f>
        <v>0</v>
      </c>
      <c r="I595" s="115"/>
      <c r="K595" s="2" t="str">
        <f>IF(F595="","",MAX($K$10:K636)+0.001)</f>
        <v/>
      </c>
    </row>
    <row r="596" spans="2:11" ht="25" customHeight="1">
      <c r="B596" s="45" t="s">
        <v>226</v>
      </c>
      <c r="C596" s="45" t="s">
        <v>2</v>
      </c>
      <c r="D596" s="45" t="s">
        <v>3</v>
      </c>
      <c r="E596" s="46" t="s">
        <v>4</v>
      </c>
      <c r="F596" s="95" t="s">
        <v>63</v>
      </c>
      <c r="G596" s="47" t="s">
        <v>6</v>
      </c>
      <c r="H596" s="47" t="s">
        <v>7</v>
      </c>
      <c r="I596" s="49"/>
      <c r="K596" s="2"/>
    </row>
    <row r="597" spans="2:11" ht="25" customHeight="1">
      <c r="B597" s="368" t="s">
        <v>64</v>
      </c>
      <c r="C597" s="369"/>
      <c r="D597" s="368"/>
      <c r="E597" s="368"/>
      <c r="F597" s="368"/>
      <c r="G597" s="368"/>
      <c r="H597" s="47">
        <f>H595</f>
        <v>0</v>
      </c>
      <c r="I597" s="116"/>
      <c r="K597" s="2" t="str">
        <f>IF(F597="","",MAX($K$10:K596)+0.001)</f>
        <v/>
      </c>
    </row>
    <row r="598" spans="2:11" ht="25" customHeight="1">
      <c r="B598" s="50" t="str">
        <f>IF(K598="","","B"&amp;TEXT(ROUND(K598,3),"0.000"))</f>
        <v/>
      </c>
      <c r="C598" s="55"/>
      <c r="D598" s="66"/>
      <c r="E598" s="55"/>
      <c r="F598" s="90"/>
      <c r="G598" s="90"/>
      <c r="H598" s="90" t="str">
        <f t="shared" ref="H598:H638" si="34">IF($F598="-","Rate Only",IF($G598="","",ROUNDUP($F598*$G598,2)))</f>
        <v/>
      </c>
      <c r="I598" s="112"/>
      <c r="K598" s="2" t="str">
        <f>IF(E598="","",MAX($K$10:K636)+0.001)</f>
        <v/>
      </c>
    </row>
    <row r="599" spans="2:11" ht="30">
      <c r="B599" s="50" t="str">
        <f t="shared" si="32"/>
        <v/>
      </c>
      <c r="C599" s="98" t="s">
        <v>1291</v>
      </c>
      <c r="D599" s="113" t="s">
        <v>1292</v>
      </c>
      <c r="E599" s="55"/>
      <c r="F599" s="90"/>
      <c r="G599" s="90"/>
      <c r="H599" s="90" t="str">
        <f t="shared" si="34"/>
        <v/>
      </c>
      <c r="J599" s="2"/>
      <c r="K599" s="2" t="str">
        <f>IF(E599="","",MAX($K$10:K593)+0.001)</f>
        <v/>
      </c>
    </row>
    <row r="600" spans="2:11" ht="25" customHeight="1">
      <c r="B600" s="50" t="str">
        <f t="shared" si="32"/>
        <v/>
      </c>
      <c r="C600" s="98" t="s">
        <v>1293</v>
      </c>
      <c r="D600" s="113" t="s">
        <v>1294</v>
      </c>
      <c r="E600" s="55"/>
      <c r="F600" s="90"/>
      <c r="G600" s="90"/>
      <c r="H600" s="90" t="str">
        <f t="shared" si="34"/>
        <v/>
      </c>
      <c r="J600" s="2"/>
      <c r="K600" s="2" t="str">
        <f>IF(E600="","",MAX($K$10:K599)+0.001)</f>
        <v/>
      </c>
    </row>
    <row r="601" spans="2:11" ht="25" customHeight="1">
      <c r="B601" s="50" t="str">
        <f t="shared" si="32"/>
        <v/>
      </c>
      <c r="C601" s="98"/>
      <c r="D601" s="66" t="s">
        <v>1591</v>
      </c>
      <c r="E601" s="55"/>
      <c r="F601" s="90"/>
      <c r="G601" s="90"/>
      <c r="H601" s="90" t="str">
        <f t="shared" si="34"/>
        <v/>
      </c>
      <c r="J601" s="2"/>
      <c r="K601" s="2" t="str">
        <f>IF(E601="","",MAX($K$10:K600)+0.001)</f>
        <v/>
      </c>
    </row>
    <row r="602" spans="2:11" ht="25" customHeight="1">
      <c r="B602" s="50" t="str">
        <f t="shared" si="32"/>
        <v>B23.199</v>
      </c>
      <c r="C602" s="98"/>
      <c r="D602" s="66" t="s">
        <v>1298</v>
      </c>
      <c r="E602" s="55" t="s">
        <v>200</v>
      </c>
      <c r="F602" s="90">
        <v>525</v>
      </c>
      <c r="G602" s="171"/>
      <c r="H602" s="90" t="str">
        <f t="shared" si="34"/>
        <v/>
      </c>
      <c r="I602" s="112"/>
      <c r="K602" s="2">
        <f>IF(E602="","",MAX($K$10:K601)+0.001)</f>
        <v>23.199000000000243</v>
      </c>
    </row>
    <row r="603" spans="2:11" ht="25" customHeight="1">
      <c r="B603" s="50" t="str">
        <f t="shared" si="32"/>
        <v/>
      </c>
      <c r="C603" s="55"/>
      <c r="D603" s="66"/>
      <c r="E603" s="55"/>
      <c r="F603" s="90"/>
      <c r="G603" s="90"/>
      <c r="H603" s="90" t="str">
        <f t="shared" si="34"/>
        <v/>
      </c>
      <c r="I603" s="112"/>
      <c r="K603" s="2" t="str">
        <f>IF(E603="","",MAX($K$10:K602)+0.001)</f>
        <v/>
      </c>
    </row>
    <row r="604" spans="2:11" ht="25" customHeight="1">
      <c r="B604" s="50" t="str">
        <f t="shared" si="32"/>
        <v/>
      </c>
      <c r="C604" s="51" t="s">
        <v>1396</v>
      </c>
      <c r="D604" s="52" t="s">
        <v>124</v>
      </c>
      <c r="E604" s="55"/>
      <c r="F604" s="90"/>
      <c r="G604" s="90"/>
      <c r="H604" s="90" t="str">
        <f t="shared" si="34"/>
        <v/>
      </c>
      <c r="K604" s="2" t="str">
        <f>IF(E604="","",MAX($K$10:K603)+0.001)</f>
        <v/>
      </c>
    </row>
    <row r="605" spans="2:11" ht="30">
      <c r="B605" s="50" t="str">
        <f t="shared" si="32"/>
        <v/>
      </c>
      <c r="C605" s="50"/>
      <c r="D605" s="58" t="s">
        <v>1397</v>
      </c>
      <c r="E605" s="55"/>
      <c r="F605" s="90"/>
      <c r="G605" s="90"/>
      <c r="H605" s="90" t="str">
        <f t="shared" si="34"/>
        <v/>
      </c>
      <c r="K605" s="2" t="str">
        <f>IF(E605="","",MAX($K$10:K604)+0.001)</f>
        <v/>
      </c>
    </row>
    <row r="606" spans="2:11" ht="25" customHeight="1">
      <c r="B606" s="50" t="str">
        <f t="shared" si="32"/>
        <v>B23.200</v>
      </c>
      <c r="C606" s="55"/>
      <c r="D606" s="66" t="s">
        <v>1398</v>
      </c>
      <c r="E606" s="55" t="s">
        <v>126</v>
      </c>
      <c r="F606" s="90">
        <v>1</v>
      </c>
      <c r="G606" s="90">
        <v>160000</v>
      </c>
      <c r="H606" s="90">
        <f t="shared" si="34"/>
        <v>160000</v>
      </c>
      <c r="I606" s="112"/>
      <c r="K606" s="2">
        <f>IF(E606="","",MAX($K$10:K605)+0.001)</f>
        <v>23.200000000000244</v>
      </c>
    </row>
    <row r="607" spans="2:11" ht="25" customHeight="1">
      <c r="B607" s="50" t="str">
        <f t="shared" si="32"/>
        <v>B23.201</v>
      </c>
      <c r="C607" s="55"/>
      <c r="D607" s="66" t="s">
        <v>1592</v>
      </c>
      <c r="E607" s="55" t="s">
        <v>128</v>
      </c>
      <c r="F607" s="90">
        <f>H606</f>
        <v>160000</v>
      </c>
      <c r="G607" s="90"/>
      <c r="H607" s="90" t="str">
        <f t="shared" si="34"/>
        <v/>
      </c>
      <c r="I607" s="112"/>
      <c r="K607" s="2">
        <f>IF(E607="","",MAX($K$10:K606)+0.001)</f>
        <v>23.201000000000246</v>
      </c>
    </row>
    <row r="608" spans="2:11" ht="25" customHeight="1">
      <c r="B608" s="50"/>
      <c r="C608" s="55"/>
      <c r="D608" s="113"/>
      <c r="E608" s="55"/>
      <c r="F608" s="90"/>
      <c r="G608" s="90"/>
      <c r="H608" s="90" t="str">
        <f t="shared" si="34"/>
        <v/>
      </c>
      <c r="I608" s="112"/>
      <c r="K608" s="2"/>
    </row>
    <row r="609" spans="2:8" ht="25" customHeight="1">
      <c r="B609" s="55"/>
      <c r="C609" s="55"/>
      <c r="D609" s="113"/>
      <c r="E609" s="55"/>
      <c r="F609" s="128"/>
      <c r="G609" s="90"/>
      <c r="H609" s="90" t="str">
        <f t="shared" si="34"/>
        <v/>
      </c>
    </row>
    <row r="610" spans="2:8" ht="25" customHeight="1">
      <c r="B610" s="55"/>
      <c r="C610" s="55"/>
      <c r="D610" s="113"/>
      <c r="E610" s="55"/>
      <c r="F610" s="128"/>
      <c r="G610" s="90"/>
      <c r="H610" s="90" t="str">
        <f t="shared" si="34"/>
        <v/>
      </c>
    </row>
    <row r="611" spans="2:8" ht="25" customHeight="1">
      <c r="B611" s="55"/>
      <c r="C611" s="55"/>
      <c r="D611" s="113"/>
      <c r="E611" s="55"/>
      <c r="F611" s="128"/>
      <c r="G611" s="90"/>
      <c r="H611" s="90" t="str">
        <f t="shared" si="34"/>
        <v/>
      </c>
    </row>
    <row r="612" spans="2:8" ht="25" customHeight="1">
      <c r="B612" s="55"/>
      <c r="C612" s="55"/>
      <c r="D612" s="113"/>
      <c r="E612" s="55"/>
      <c r="F612" s="128"/>
      <c r="G612" s="90"/>
      <c r="H612" s="90" t="str">
        <f t="shared" si="34"/>
        <v/>
      </c>
    </row>
    <row r="613" spans="2:8" ht="25" customHeight="1">
      <c r="B613" s="55"/>
      <c r="C613" s="55"/>
      <c r="D613" s="113"/>
      <c r="E613" s="55"/>
      <c r="F613" s="128"/>
      <c r="G613" s="90"/>
      <c r="H613" s="90" t="str">
        <f t="shared" si="34"/>
        <v/>
      </c>
    </row>
    <row r="614" spans="2:8" ht="25" customHeight="1">
      <c r="B614" s="55"/>
      <c r="C614" s="55"/>
      <c r="D614" s="113"/>
      <c r="E614" s="55"/>
      <c r="F614" s="128"/>
      <c r="G614" s="90"/>
      <c r="H614" s="90" t="str">
        <f t="shared" si="34"/>
        <v/>
      </c>
    </row>
    <row r="615" spans="2:8" ht="25" customHeight="1">
      <c r="B615" s="55"/>
      <c r="C615" s="55"/>
      <c r="D615" s="113"/>
      <c r="E615" s="55"/>
      <c r="F615" s="128"/>
      <c r="G615" s="90"/>
      <c r="H615" s="90" t="str">
        <f t="shared" si="34"/>
        <v/>
      </c>
    </row>
    <row r="616" spans="2:8" ht="25" customHeight="1">
      <c r="B616" s="55"/>
      <c r="C616" s="55"/>
      <c r="D616" s="113"/>
      <c r="E616" s="55"/>
      <c r="F616" s="128"/>
      <c r="G616" s="90"/>
      <c r="H616" s="90" t="str">
        <f t="shared" si="34"/>
        <v/>
      </c>
    </row>
    <row r="617" spans="2:8" ht="25" customHeight="1">
      <c r="B617" s="55"/>
      <c r="C617" s="55"/>
      <c r="D617" s="113"/>
      <c r="E617" s="55"/>
      <c r="F617" s="128"/>
      <c r="G617" s="90"/>
      <c r="H617" s="90" t="str">
        <f t="shared" si="34"/>
        <v/>
      </c>
    </row>
    <row r="618" spans="2:8" ht="25" customHeight="1">
      <c r="B618" s="55"/>
      <c r="C618" s="55"/>
      <c r="D618" s="113"/>
      <c r="E618" s="55"/>
      <c r="F618" s="128"/>
      <c r="G618" s="90"/>
      <c r="H618" s="90" t="str">
        <f t="shared" si="34"/>
        <v/>
      </c>
    </row>
    <row r="619" spans="2:8" ht="25" customHeight="1">
      <c r="B619" s="55"/>
      <c r="C619" s="55"/>
      <c r="D619" s="113"/>
      <c r="E619" s="55"/>
      <c r="F619" s="128"/>
      <c r="G619" s="90"/>
      <c r="H619" s="90" t="str">
        <f t="shared" si="34"/>
        <v/>
      </c>
    </row>
    <row r="620" spans="2:8" ht="25" customHeight="1">
      <c r="B620" s="55"/>
      <c r="C620" s="55"/>
      <c r="D620" s="113"/>
      <c r="E620" s="55"/>
      <c r="F620" s="128"/>
      <c r="G620" s="90"/>
      <c r="H620" s="90" t="str">
        <f t="shared" si="34"/>
        <v/>
      </c>
    </row>
    <row r="621" spans="2:8" ht="25" customHeight="1">
      <c r="B621" s="55"/>
      <c r="C621" s="55"/>
      <c r="D621" s="113"/>
      <c r="E621" s="55"/>
      <c r="F621" s="128"/>
      <c r="G621" s="90"/>
      <c r="H621" s="90" t="str">
        <f t="shared" si="34"/>
        <v/>
      </c>
    </row>
    <row r="622" spans="2:8" ht="25" customHeight="1">
      <c r="B622" s="55"/>
      <c r="C622" s="55"/>
      <c r="D622" s="113"/>
      <c r="E622" s="55"/>
      <c r="F622" s="128"/>
      <c r="G622" s="90"/>
      <c r="H622" s="90" t="str">
        <f t="shared" si="34"/>
        <v/>
      </c>
    </row>
    <row r="623" spans="2:8" ht="25" customHeight="1">
      <c r="B623" s="55"/>
      <c r="C623" s="55"/>
      <c r="D623" s="113"/>
      <c r="E623" s="55"/>
      <c r="F623" s="128"/>
      <c r="G623" s="90"/>
      <c r="H623" s="90" t="str">
        <f t="shared" si="34"/>
        <v/>
      </c>
    </row>
    <row r="624" spans="2:8" ht="25" customHeight="1">
      <c r="B624" s="55"/>
      <c r="C624" s="55"/>
      <c r="D624" s="113"/>
      <c r="E624" s="55"/>
      <c r="F624" s="128"/>
      <c r="G624" s="90"/>
      <c r="H624" s="90" t="str">
        <f t="shared" si="34"/>
        <v/>
      </c>
    </row>
    <row r="625" spans="2:11" ht="25" customHeight="1">
      <c r="B625" s="55"/>
      <c r="C625" s="55"/>
      <c r="D625" s="113"/>
      <c r="E625" s="55"/>
      <c r="F625" s="128"/>
      <c r="G625" s="90"/>
      <c r="H625" s="90" t="str">
        <f t="shared" si="34"/>
        <v/>
      </c>
    </row>
    <row r="626" spans="2:11" ht="25" customHeight="1">
      <c r="B626" s="55"/>
      <c r="C626" s="55"/>
      <c r="D626" s="113"/>
      <c r="E626" s="55"/>
      <c r="F626" s="128"/>
      <c r="G626" s="90"/>
      <c r="H626" s="90" t="str">
        <f t="shared" si="34"/>
        <v/>
      </c>
    </row>
    <row r="627" spans="2:11" ht="25" customHeight="1">
      <c r="B627" s="55"/>
      <c r="C627" s="55"/>
      <c r="D627" s="113"/>
      <c r="E627" s="55"/>
      <c r="F627" s="128"/>
      <c r="G627" s="90"/>
      <c r="H627" s="90" t="str">
        <f t="shared" si="34"/>
        <v/>
      </c>
    </row>
    <row r="628" spans="2:11" ht="25" customHeight="1">
      <c r="B628" s="55"/>
      <c r="C628" s="55"/>
      <c r="D628" s="113"/>
      <c r="E628" s="55"/>
      <c r="F628" s="128"/>
      <c r="G628" s="90"/>
      <c r="H628" s="90" t="str">
        <f t="shared" si="34"/>
        <v/>
      </c>
    </row>
    <row r="629" spans="2:11" ht="25" customHeight="1">
      <c r="B629" s="55"/>
      <c r="C629" s="55"/>
      <c r="D629" s="113"/>
      <c r="E629" s="55"/>
      <c r="F629" s="128"/>
      <c r="G629" s="90"/>
      <c r="H629" s="90" t="str">
        <f t="shared" si="34"/>
        <v/>
      </c>
    </row>
    <row r="630" spans="2:11" ht="25" customHeight="1">
      <c r="B630" s="55"/>
      <c r="C630" s="55"/>
      <c r="D630" s="113"/>
      <c r="E630" s="55"/>
      <c r="F630" s="128"/>
      <c r="G630" s="90"/>
      <c r="H630" s="90" t="str">
        <f t="shared" si="34"/>
        <v/>
      </c>
    </row>
    <row r="631" spans="2:11" ht="25" customHeight="1">
      <c r="B631" s="55"/>
      <c r="C631" s="55"/>
      <c r="D631" s="113"/>
      <c r="E631" s="55"/>
      <c r="F631" s="128"/>
      <c r="G631" s="90"/>
      <c r="H631" s="90" t="str">
        <f t="shared" si="34"/>
        <v/>
      </c>
    </row>
    <row r="632" spans="2:11" ht="25" customHeight="1">
      <c r="B632" s="55"/>
      <c r="C632" s="55"/>
      <c r="D632" s="113"/>
      <c r="E632" s="55"/>
      <c r="F632" s="128"/>
      <c r="G632" s="90"/>
      <c r="H632" s="90" t="str">
        <f t="shared" si="34"/>
        <v/>
      </c>
    </row>
    <row r="633" spans="2:11" ht="25" customHeight="1">
      <c r="B633" s="55"/>
      <c r="C633" s="55"/>
      <c r="D633" s="113"/>
      <c r="E633" s="55"/>
      <c r="F633" s="128"/>
      <c r="G633" s="90"/>
      <c r="H633" s="90" t="str">
        <f t="shared" si="34"/>
        <v/>
      </c>
    </row>
    <row r="634" spans="2:11" ht="25" customHeight="1">
      <c r="B634" s="55"/>
      <c r="C634" s="55"/>
      <c r="D634" s="113"/>
      <c r="E634" s="55"/>
      <c r="F634" s="128"/>
      <c r="G634" s="90"/>
      <c r="H634" s="90" t="str">
        <f t="shared" si="34"/>
        <v/>
      </c>
    </row>
    <row r="635" spans="2:11" ht="25" customHeight="1">
      <c r="B635" s="55"/>
      <c r="C635" s="55"/>
      <c r="D635" s="113"/>
      <c r="E635" s="55"/>
      <c r="F635" s="128"/>
      <c r="G635" s="90"/>
      <c r="H635" s="90" t="str">
        <f t="shared" si="34"/>
        <v/>
      </c>
    </row>
    <row r="636" spans="2:11" ht="25" customHeight="1">
      <c r="B636" s="55"/>
      <c r="C636" s="55"/>
      <c r="D636" s="113"/>
      <c r="E636" s="55"/>
      <c r="F636" s="128"/>
      <c r="G636" s="90"/>
      <c r="H636" s="90" t="str">
        <f t="shared" si="34"/>
        <v/>
      </c>
    </row>
    <row r="637" spans="2:11" ht="25" customHeight="1">
      <c r="B637" s="55"/>
      <c r="C637" s="55"/>
      <c r="D637" s="113"/>
      <c r="E637" s="55"/>
      <c r="F637" s="90"/>
      <c r="G637" s="90"/>
      <c r="H637" s="90" t="str">
        <f t="shared" si="34"/>
        <v/>
      </c>
    </row>
    <row r="638" spans="2:11" ht="25" customHeight="1">
      <c r="B638" s="142" t="str">
        <f>IF(K638="","","B"&amp;ROUND(K638,3))</f>
        <v/>
      </c>
      <c r="C638" s="55"/>
      <c r="D638" s="66"/>
      <c r="E638" s="55"/>
      <c r="F638" s="90"/>
      <c r="G638" s="90"/>
      <c r="H638" s="90" t="str">
        <f t="shared" si="34"/>
        <v/>
      </c>
      <c r="I638" s="112"/>
      <c r="K638" s="2" t="str">
        <f>IF(E638="","",MAX($K$10:K637)+0.001)</f>
        <v/>
      </c>
    </row>
    <row r="639" spans="2:11" ht="25" customHeight="1">
      <c r="B639" s="368" t="s">
        <v>337</v>
      </c>
      <c r="C639" s="369"/>
      <c r="D639" s="368"/>
      <c r="E639" s="368"/>
      <c r="F639" s="368"/>
      <c r="G639" s="368"/>
      <c r="H639" s="95">
        <f>SUM(H597:H638)</f>
        <v>160000</v>
      </c>
      <c r="I639" s="115"/>
      <c r="K639" s="75"/>
    </row>
    <row r="640" spans="2:11" ht="25" customHeight="1">
      <c r="B640" s="68"/>
      <c r="C640" s="68"/>
      <c r="D640" s="69"/>
      <c r="E640" s="68"/>
      <c r="F640" s="70"/>
      <c r="G640" s="70"/>
      <c r="H640" s="70"/>
    </row>
    <row r="642" spans="11:11" ht="25" customHeight="1">
      <c r="K642" s="75"/>
    </row>
    <row r="645" spans="11:11" ht="25" customHeight="1">
      <c r="K645" s="75"/>
    </row>
    <row r="648" spans="11:11" ht="25" customHeight="1">
      <c r="K648" s="75"/>
    </row>
    <row r="651" spans="11:11" ht="25" customHeight="1">
      <c r="K651" s="75"/>
    </row>
    <row r="654" spans="11:11" ht="25" customHeight="1">
      <c r="K654" s="75"/>
    </row>
    <row r="657" spans="11:11" ht="25" customHeight="1">
      <c r="K657" s="75"/>
    </row>
    <row r="660" spans="11:11" ht="25" customHeight="1">
      <c r="K660" s="75"/>
    </row>
    <row r="663" spans="11:11" ht="25" customHeight="1">
      <c r="K663" s="75"/>
    </row>
    <row r="666" spans="11:11" ht="25" customHeight="1">
      <c r="K666" s="75"/>
    </row>
    <row r="669" spans="11:11" ht="25" customHeight="1">
      <c r="K669" s="75"/>
    </row>
    <row r="672" spans="11:11" ht="25" customHeight="1">
      <c r="K672" s="75"/>
    </row>
    <row r="675" spans="11:11" ht="25" customHeight="1">
      <c r="K675" s="75"/>
    </row>
    <row r="677" spans="11:11" ht="25" customHeight="1">
      <c r="K677" s="75"/>
    </row>
    <row r="680" spans="11:11" ht="25" customHeight="1">
      <c r="K680" s="75"/>
    </row>
    <row r="683" spans="11:11" ht="25" customHeight="1">
      <c r="K683" s="75"/>
    </row>
    <row r="686" spans="11:11" ht="25" customHeight="1">
      <c r="K686" s="75"/>
    </row>
    <row r="689" spans="11:11" ht="25" customHeight="1">
      <c r="K689" s="75"/>
    </row>
    <row r="692" spans="11:11" ht="25" customHeight="1">
      <c r="K692" s="75"/>
    </row>
    <row r="695" spans="11:11" ht="25" customHeight="1">
      <c r="K695" s="75"/>
    </row>
    <row r="698" spans="11:11" ht="25" customHeight="1">
      <c r="K698" s="75"/>
    </row>
    <row r="701" spans="11:11" ht="25" customHeight="1">
      <c r="K701" s="75"/>
    </row>
    <row r="704" spans="11:11" ht="25" customHeight="1">
      <c r="K704" s="75"/>
    </row>
    <row r="707" spans="11:11" ht="25" customHeight="1">
      <c r="K707" s="75"/>
    </row>
    <row r="710" spans="11:11" ht="25" customHeight="1">
      <c r="K710" s="75"/>
    </row>
    <row r="713" spans="11:11" ht="25" customHeight="1">
      <c r="K713" s="75"/>
    </row>
  </sheetData>
  <mergeCells count="30">
    <mergeCell ref="B132:G132"/>
    <mergeCell ref="B1:H1"/>
    <mergeCell ref="B44:G44"/>
    <mergeCell ref="B46:G46"/>
    <mergeCell ref="B88:G88"/>
    <mergeCell ref="B90:G90"/>
    <mergeCell ref="B380:G380"/>
    <mergeCell ref="B134:G134"/>
    <mergeCell ref="B175:G175"/>
    <mergeCell ref="B177:G177"/>
    <mergeCell ref="B219:G219"/>
    <mergeCell ref="B221:G221"/>
    <mergeCell ref="B261:G261"/>
    <mergeCell ref="B263:G263"/>
    <mergeCell ref="B300:G300"/>
    <mergeCell ref="B302:G302"/>
    <mergeCell ref="B336:G336"/>
    <mergeCell ref="B338:G338"/>
    <mergeCell ref="B639:G639"/>
    <mergeCell ref="B382:G382"/>
    <mergeCell ref="B423:G423"/>
    <mergeCell ref="B425:G425"/>
    <mergeCell ref="B467:G467"/>
    <mergeCell ref="B469:G469"/>
    <mergeCell ref="B510:G510"/>
    <mergeCell ref="B512:G512"/>
    <mergeCell ref="B554:G554"/>
    <mergeCell ref="B556:G556"/>
    <mergeCell ref="B595:G595"/>
    <mergeCell ref="B597:G597"/>
  </mergeCells>
  <conditionalFormatting sqref="G1:H1048576">
    <cfRule type="containsText" dxfId="17" priority="1" operator="containsText" text="RATE">
      <formula>NOT(ISERROR(SEARCH("RATE",G1)))</formula>
    </cfRule>
    <cfRule type="containsText" dxfId="16" priority="2" stopIfTrue="1" operator="containsText" text="AMOUNT">
      <formula>NOT(ISERROR(SEARCH("AMOUNT",G1)))</formula>
    </cfRule>
    <cfRule type="containsText" dxfId="15"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4" manualBreakCount="14">
    <brk id="44" max="8" man="1"/>
    <brk id="88" max="8" man="1"/>
    <brk id="132" max="8" man="1"/>
    <brk id="175" max="8" man="1"/>
    <brk id="219" max="8" man="1"/>
    <brk id="261" max="8" man="1"/>
    <brk id="300" max="8" man="1"/>
    <brk id="336" max="8" man="1"/>
    <brk id="380" max="8" man="1"/>
    <brk id="423" max="8" man="1"/>
    <brk id="467" max="8" man="1"/>
    <brk id="510" max="8" man="1"/>
    <brk id="554" max="8" man="1"/>
    <brk id="595" max="8"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0261E-4996-4103-9E09-DCDF4CD7BE71}">
  <sheetPr>
    <tabColor theme="5"/>
  </sheetPr>
  <dimension ref="B1:K202"/>
  <sheetViews>
    <sheetView view="pageBreakPreview" topLeftCell="B82" zoomScale="50" zoomScaleNormal="100" zoomScaleSheetLayoutView="50" workbookViewId="0">
      <selection activeCell="S106" sqref="S106"/>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10.33203125" style="48" customWidth="1"/>
    <col min="12" max="16384" width="8.83203125" style="48"/>
  </cols>
  <sheetData>
    <row r="1" spans="2:11" s="44" customFormat="1" ht="25" customHeight="1">
      <c r="B1" s="379" t="s">
        <v>1968</v>
      </c>
      <c r="C1" s="380"/>
      <c r="D1" s="380"/>
      <c r="E1" s="380"/>
      <c r="F1" s="380"/>
      <c r="G1" s="380"/>
      <c r="H1" s="381"/>
      <c r="I1" s="76"/>
    </row>
    <row r="2" spans="2:11" ht="25" customHeight="1">
      <c r="B2" s="45" t="s">
        <v>226</v>
      </c>
      <c r="C2" s="45" t="s">
        <v>2</v>
      </c>
      <c r="D2" s="45" t="s">
        <v>3</v>
      </c>
      <c r="E2" s="46" t="s">
        <v>4</v>
      </c>
      <c r="F2" s="47" t="s">
        <v>5</v>
      </c>
      <c r="G2" s="47" t="s">
        <v>6</v>
      </c>
      <c r="H2" s="47" t="s">
        <v>7</v>
      </c>
      <c r="I2" s="49"/>
      <c r="K2" s="49"/>
    </row>
    <row r="3" spans="2:11" ht="30">
      <c r="B3" s="108" t="s">
        <v>1218</v>
      </c>
      <c r="C3" s="98" t="s">
        <v>1300</v>
      </c>
      <c r="D3" s="113" t="s">
        <v>1301</v>
      </c>
      <c r="E3" s="55"/>
      <c r="F3" s="90"/>
      <c r="G3" s="171"/>
      <c r="H3" s="90" t="str">
        <f t="shared" ref="H3:H42" si="0">IF($F3="-","Rate Only",IF($G3="","",ROUNDUP($F3*$G3,2)))</f>
        <v/>
      </c>
    </row>
    <row r="4" spans="2:11" ht="25" customHeight="1">
      <c r="B4" s="55"/>
      <c r="C4" s="55"/>
      <c r="D4" s="113" t="s">
        <v>1302</v>
      </c>
      <c r="E4" s="55"/>
      <c r="F4" s="90"/>
      <c r="G4" s="171"/>
      <c r="H4" s="90" t="str">
        <f t="shared" si="0"/>
        <v/>
      </c>
    </row>
    <row r="5" spans="2:11" ht="25" customHeight="1">
      <c r="B5" s="55"/>
      <c r="C5" s="55"/>
      <c r="D5" s="113"/>
      <c r="E5" s="55"/>
      <c r="F5" s="90"/>
      <c r="G5" s="171"/>
      <c r="H5" s="90" t="str">
        <f t="shared" si="0"/>
        <v/>
      </c>
    </row>
    <row r="6" spans="2:11" ht="25" customHeight="1">
      <c r="B6" s="50" t="str">
        <f t="shared" ref="B6:B33" si="1">IF(K6="","","B"&amp;TEXT(ROUND(K6,3),"0.000"))</f>
        <v>B24.001</v>
      </c>
      <c r="C6" s="101" t="s">
        <v>1303</v>
      </c>
      <c r="D6" s="113" t="s">
        <v>1304</v>
      </c>
      <c r="E6" s="55" t="s">
        <v>1142</v>
      </c>
      <c r="F6" s="90">
        <v>2.0699999999999998</v>
      </c>
      <c r="G6" s="171"/>
      <c r="H6" s="90" t="str">
        <f t="shared" si="0"/>
        <v/>
      </c>
      <c r="I6" s="112"/>
      <c r="K6" s="2">
        <f>IF(E6="","",MAX($K$4:K5)+24.001)</f>
        <v>24.001000000000001</v>
      </c>
    </row>
    <row r="7" spans="2:11" ht="25" customHeight="1">
      <c r="B7" s="50" t="str">
        <f t="shared" si="1"/>
        <v/>
      </c>
      <c r="C7" s="55"/>
      <c r="D7" s="113"/>
      <c r="E7" s="55"/>
      <c r="F7" s="90"/>
      <c r="G7" s="171"/>
      <c r="H7" s="90" t="str">
        <f t="shared" si="0"/>
        <v/>
      </c>
      <c r="K7" s="2" t="str">
        <f>IF(E7="","",MAX($K$4:K6)+0.001)</f>
        <v/>
      </c>
    </row>
    <row r="8" spans="2:11" ht="25" customHeight="1">
      <c r="B8" s="50" t="str">
        <f t="shared" si="1"/>
        <v>B24.002</v>
      </c>
      <c r="C8" s="55" t="s">
        <v>300</v>
      </c>
      <c r="D8" s="87" t="s">
        <v>1594</v>
      </c>
      <c r="E8" s="55" t="s">
        <v>164</v>
      </c>
      <c r="F8" s="90">
        <v>3540</v>
      </c>
      <c r="G8" s="171"/>
      <c r="H8" s="90" t="str">
        <f t="shared" si="0"/>
        <v/>
      </c>
      <c r="I8" s="112"/>
      <c r="K8" s="2">
        <f>IF(E8="","",MAX($K$4:K7)+0.001)</f>
        <v>24.002000000000002</v>
      </c>
    </row>
    <row r="9" spans="2:11" ht="25" customHeight="1">
      <c r="B9" s="50" t="str">
        <f t="shared" si="1"/>
        <v/>
      </c>
      <c r="C9" s="55"/>
      <c r="D9" s="113"/>
      <c r="E9" s="55"/>
      <c r="F9" s="90"/>
      <c r="G9" s="171"/>
      <c r="H9" s="90" t="str">
        <f t="shared" si="0"/>
        <v/>
      </c>
      <c r="K9" s="2" t="str">
        <f>IF(E9="","",MAX($K$4:K8)+0.001)</f>
        <v/>
      </c>
    </row>
    <row r="10" spans="2:11" ht="30">
      <c r="B10" s="50" t="str">
        <f t="shared" si="1"/>
        <v/>
      </c>
      <c r="C10" s="98" t="s">
        <v>1235</v>
      </c>
      <c r="D10" s="113" t="s">
        <v>1236</v>
      </c>
      <c r="E10" s="55"/>
      <c r="F10" s="90"/>
      <c r="G10" s="171"/>
      <c r="H10" s="90" t="str">
        <f t="shared" si="0"/>
        <v/>
      </c>
      <c r="K10" s="2" t="str">
        <f>IF(E10="","",MAX($K$4:K9)+0.001)</f>
        <v/>
      </c>
    </row>
    <row r="11" spans="2:11" ht="25" customHeight="1">
      <c r="B11" s="50" t="str">
        <f t="shared" si="1"/>
        <v/>
      </c>
      <c r="C11" s="55"/>
      <c r="D11" s="87"/>
      <c r="E11" s="55"/>
      <c r="F11" s="90"/>
      <c r="G11" s="171"/>
      <c r="H11" s="90" t="str">
        <f t="shared" si="0"/>
        <v/>
      </c>
      <c r="J11" s="72"/>
      <c r="K11" s="2" t="str">
        <f>IF(E11="","",MAX($K$4:K10)+0.001)</f>
        <v/>
      </c>
    </row>
    <row r="12" spans="2:11" ht="25" customHeight="1">
      <c r="B12" s="50" t="str">
        <f t="shared" si="1"/>
        <v>B24.003</v>
      </c>
      <c r="C12" s="98" t="s">
        <v>1321</v>
      </c>
      <c r="D12" s="87" t="s">
        <v>1322</v>
      </c>
      <c r="E12" s="55" t="s">
        <v>164</v>
      </c>
      <c r="F12" s="90">
        <v>1000</v>
      </c>
      <c r="G12" s="171"/>
      <c r="H12" s="90" t="str">
        <f t="shared" si="0"/>
        <v/>
      </c>
      <c r="I12" s="112"/>
      <c r="J12" s="72"/>
      <c r="K12" s="2">
        <f>IF(E12="","",MAX($K$4:K11)+0.001)</f>
        <v>24.003000000000004</v>
      </c>
    </row>
    <row r="13" spans="2:11" ht="25" customHeight="1">
      <c r="B13" s="50" t="str">
        <f t="shared" si="1"/>
        <v/>
      </c>
      <c r="C13" s="55"/>
      <c r="D13" s="113"/>
      <c r="E13" s="55"/>
      <c r="F13" s="90"/>
      <c r="G13" s="171"/>
      <c r="H13" s="90" t="str">
        <f t="shared" si="0"/>
        <v/>
      </c>
      <c r="J13" s="72"/>
      <c r="K13" s="2" t="str">
        <f>IF(E13="","",MAX($K$4:K12)+0.001)</f>
        <v/>
      </c>
    </row>
    <row r="14" spans="2:11" ht="30">
      <c r="B14" s="50" t="str">
        <f t="shared" si="1"/>
        <v/>
      </c>
      <c r="C14" s="98" t="s">
        <v>1249</v>
      </c>
      <c r="D14" s="113" t="s">
        <v>1250</v>
      </c>
      <c r="E14" s="55"/>
      <c r="F14" s="90"/>
      <c r="G14" s="171"/>
      <c r="H14" s="90" t="str">
        <f t="shared" si="0"/>
        <v/>
      </c>
      <c r="J14" s="72"/>
      <c r="K14" s="2" t="str">
        <f>IF(E14="","",MAX($K$4:K13)+0.001)</f>
        <v/>
      </c>
    </row>
    <row r="15" spans="2:11" ht="15">
      <c r="B15" s="50" t="str">
        <f t="shared" si="1"/>
        <v/>
      </c>
      <c r="C15" s="55" t="s">
        <v>312</v>
      </c>
      <c r="D15" s="113" t="s">
        <v>1251</v>
      </c>
      <c r="E15" s="55"/>
      <c r="F15" s="90"/>
      <c r="G15" s="171"/>
      <c r="H15" s="90" t="str">
        <f t="shared" si="0"/>
        <v/>
      </c>
      <c r="J15" s="72"/>
      <c r="K15" s="2" t="str">
        <f>IF(E15="","",MAX($K$4:K14)+0.001)</f>
        <v/>
      </c>
    </row>
    <row r="16" spans="2:11" ht="25" customHeight="1">
      <c r="B16" s="50" t="str">
        <f t="shared" si="1"/>
        <v/>
      </c>
      <c r="C16" s="98" t="s">
        <v>1323</v>
      </c>
      <c r="D16" s="87" t="s">
        <v>1253</v>
      </c>
      <c r="E16" s="55"/>
      <c r="F16" s="90"/>
      <c r="G16" s="171"/>
      <c r="H16" s="90" t="str">
        <f t="shared" si="0"/>
        <v/>
      </c>
      <c r="J16" s="72"/>
      <c r="K16" s="2" t="str">
        <f>IF(E16="","",MAX($K$4:K15)+0.001)</f>
        <v/>
      </c>
    </row>
    <row r="17" spans="2:11" ht="25" customHeight="1">
      <c r="B17" s="50" t="str">
        <f t="shared" si="1"/>
        <v>B24.004</v>
      </c>
      <c r="C17" s="55"/>
      <c r="D17" s="66" t="s">
        <v>1254</v>
      </c>
      <c r="E17" s="55" t="s">
        <v>164</v>
      </c>
      <c r="F17" s="128" t="s">
        <v>239</v>
      </c>
      <c r="G17" s="171"/>
      <c r="H17" s="90" t="str">
        <f t="shared" si="0"/>
        <v>Rate Only</v>
      </c>
      <c r="I17" s="75"/>
      <c r="J17" s="72"/>
      <c r="K17" s="2">
        <f>IF(E17="","",MAX($K$4:K16)+0.001)</f>
        <v>24.004000000000005</v>
      </c>
    </row>
    <row r="18" spans="2:11" ht="25" customHeight="1">
      <c r="B18" s="50" t="str">
        <f t="shared" si="1"/>
        <v>B24.005</v>
      </c>
      <c r="C18" s="55"/>
      <c r="D18" s="66" t="s">
        <v>1324</v>
      </c>
      <c r="E18" s="55" t="s">
        <v>164</v>
      </c>
      <c r="F18" s="90">
        <v>3540</v>
      </c>
      <c r="G18" s="171"/>
      <c r="H18" s="90" t="str">
        <f t="shared" si="0"/>
        <v/>
      </c>
      <c r="I18" s="112"/>
      <c r="J18" s="72"/>
      <c r="K18" s="2">
        <f>IF(E18="","",MAX($K$4:K17)+0.001)</f>
        <v>24.005000000000006</v>
      </c>
    </row>
    <row r="19" spans="2:11" ht="25" customHeight="1">
      <c r="B19" s="50" t="str">
        <f t="shared" si="1"/>
        <v/>
      </c>
      <c r="C19" s="65"/>
      <c r="D19" s="54"/>
      <c r="E19" s="55"/>
      <c r="F19" s="90"/>
      <c r="G19" s="171"/>
      <c r="H19" s="90" t="str">
        <f t="shared" si="0"/>
        <v/>
      </c>
      <c r="J19" s="72"/>
      <c r="K19" s="2" t="str">
        <f>IF(E19="","",MAX($K$4:K18)+0.001)</f>
        <v/>
      </c>
    </row>
    <row r="20" spans="2:11" ht="25" customHeight="1">
      <c r="B20" s="50" t="str">
        <f t="shared" si="1"/>
        <v/>
      </c>
      <c r="C20" s="98" t="s">
        <v>1595</v>
      </c>
      <c r="D20" s="113" t="s">
        <v>1596</v>
      </c>
      <c r="E20" s="55"/>
      <c r="F20" s="90"/>
      <c r="G20" s="171"/>
      <c r="H20" s="90" t="str">
        <f t="shared" si="0"/>
        <v/>
      </c>
      <c r="J20" s="72"/>
      <c r="K20" s="2" t="str">
        <f>IF(E20="","",MAX($K$4:K19)+0.001)</f>
        <v/>
      </c>
    </row>
    <row r="21" spans="2:11" ht="25" customHeight="1">
      <c r="B21" s="50" t="str">
        <f t="shared" si="1"/>
        <v>B24.006</v>
      </c>
      <c r="C21" s="55"/>
      <c r="D21" s="66" t="s">
        <v>1254</v>
      </c>
      <c r="E21" s="55" t="s">
        <v>164</v>
      </c>
      <c r="F21" s="128">
        <v>100</v>
      </c>
      <c r="G21" s="171"/>
      <c r="H21" s="90" t="str">
        <f t="shared" si="0"/>
        <v/>
      </c>
      <c r="I21" s="112"/>
      <c r="J21" s="72"/>
      <c r="K21" s="2">
        <f>IF(E21="","",MAX($K$4:K20)+0.001)</f>
        <v>24.006000000000007</v>
      </c>
    </row>
    <row r="22" spans="2:11" ht="30">
      <c r="B22" s="50" t="str">
        <f t="shared" si="1"/>
        <v>B24.007</v>
      </c>
      <c r="C22" s="55"/>
      <c r="D22" s="66" t="s">
        <v>1597</v>
      </c>
      <c r="E22" s="55" t="s">
        <v>164</v>
      </c>
      <c r="F22" s="90">
        <v>2300</v>
      </c>
      <c r="G22" s="171"/>
      <c r="H22" s="90" t="str">
        <f t="shared" si="0"/>
        <v/>
      </c>
      <c r="I22" s="112"/>
      <c r="J22" s="72"/>
      <c r="K22" s="2">
        <f>IF(E22="","",MAX($K$4:K21)+0.001)</f>
        <v>24.007000000000009</v>
      </c>
    </row>
    <row r="23" spans="2:11" ht="25" customHeight="1">
      <c r="B23" s="50" t="str">
        <f t="shared" si="1"/>
        <v/>
      </c>
      <c r="C23" s="55"/>
      <c r="D23" s="54"/>
      <c r="E23" s="55"/>
      <c r="F23" s="90"/>
      <c r="G23" s="171"/>
      <c r="H23" s="90" t="str">
        <f t="shared" si="0"/>
        <v/>
      </c>
      <c r="J23" s="72"/>
      <c r="K23" s="2" t="str">
        <f>IF(E23="","",MAX($K$4:K22)+0.001)</f>
        <v/>
      </c>
    </row>
    <row r="24" spans="2:11" ht="25" customHeight="1">
      <c r="B24" s="50" t="str">
        <f t="shared" si="1"/>
        <v/>
      </c>
      <c r="C24" s="98" t="s">
        <v>1595</v>
      </c>
      <c r="D24" s="113" t="s">
        <v>1598</v>
      </c>
      <c r="E24" s="55"/>
      <c r="F24" s="90"/>
      <c r="G24" s="171"/>
      <c r="H24" s="90" t="str">
        <f t="shared" si="0"/>
        <v/>
      </c>
      <c r="J24" s="72"/>
      <c r="K24" s="2" t="str">
        <f>IF(E24="","",MAX($K$4:K23)+0.001)</f>
        <v/>
      </c>
    </row>
    <row r="25" spans="2:11" ht="25" customHeight="1">
      <c r="B25" s="50" t="str">
        <f t="shared" si="1"/>
        <v>B24.008</v>
      </c>
      <c r="C25" s="55"/>
      <c r="D25" s="66" t="s">
        <v>1254</v>
      </c>
      <c r="E25" s="55" t="s">
        <v>164</v>
      </c>
      <c r="F25" s="90">
        <v>100</v>
      </c>
      <c r="G25" s="171"/>
      <c r="H25" s="90" t="str">
        <f t="shared" si="0"/>
        <v/>
      </c>
      <c r="I25" s="112"/>
      <c r="J25" s="72"/>
      <c r="K25" s="2">
        <f>IF(E25="","",MAX($K$4:K24)+0.001)</f>
        <v>24.00800000000001</v>
      </c>
    </row>
    <row r="26" spans="2:11" ht="30">
      <c r="B26" s="50" t="str">
        <f t="shared" si="1"/>
        <v>B24.009</v>
      </c>
      <c r="C26" s="55"/>
      <c r="D26" s="66" t="s">
        <v>1597</v>
      </c>
      <c r="E26" s="55" t="s">
        <v>164</v>
      </c>
      <c r="F26" s="90">
        <v>650</v>
      </c>
      <c r="G26" s="171"/>
      <c r="H26" s="90" t="str">
        <f t="shared" si="0"/>
        <v/>
      </c>
      <c r="I26" s="112"/>
      <c r="J26" s="72"/>
      <c r="K26" s="2">
        <f>IF(E26="","",MAX($K$4:K25)+0.001)</f>
        <v>24.009000000000011</v>
      </c>
    </row>
    <row r="27" spans="2:11" ht="25" customHeight="1">
      <c r="B27" s="50" t="str">
        <f t="shared" si="1"/>
        <v/>
      </c>
      <c r="C27" s="55"/>
      <c r="D27" s="54"/>
      <c r="E27" s="55"/>
      <c r="F27" s="90"/>
      <c r="G27" s="171"/>
      <c r="H27" s="90" t="str">
        <f t="shared" si="0"/>
        <v/>
      </c>
      <c r="J27" s="72"/>
      <c r="K27" s="2" t="str">
        <f>IF(E27="","",MAX($K$4:K26)+0.001)</f>
        <v/>
      </c>
    </row>
    <row r="28" spans="2:11" ht="30">
      <c r="B28" s="50" t="str">
        <f t="shared" si="1"/>
        <v/>
      </c>
      <c r="C28" s="98" t="s">
        <v>1258</v>
      </c>
      <c r="D28" s="87" t="s">
        <v>1259</v>
      </c>
      <c r="E28" s="55"/>
      <c r="F28" s="90"/>
      <c r="G28" s="171"/>
      <c r="H28" s="90" t="str">
        <f t="shared" si="0"/>
        <v/>
      </c>
      <c r="J28" s="72"/>
      <c r="K28" s="2" t="str">
        <f>IF(E28="","",MAX($K$4:K27)+0.001)</f>
        <v/>
      </c>
    </row>
    <row r="29" spans="2:11" ht="30">
      <c r="B29" s="50" t="str">
        <f t="shared" si="1"/>
        <v>B24.010</v>
      </c>
      <c r="C29" s="55"/>
      <c r="D29" s="66" t="s">
        <v>1599</v>
      </c>
      <c r="E29" s="55" t="s">
        <v>164</v>
      </c>
      <c r="F29" s="90">
        <v>3395</v>
      </c>
      <c r="G29" s="171"/>
      <c r="H29" s="90" t="str">
        <f t="shared" si="0"/>
        <v/>
      </c>
      <c r="I29" s="112"/>
      <c r="J29" s="72"/>
      <c r="K29" s="2">
        <f>IF(E29="","",MAX($K$4:K28)+0.001)</f>
        <v>24.010000000000012</v>
      </c>
    </row>
    <row r="30" spans="2:11" ht="25" customHeight="1">
      <c r="B30" s="50" t="str">
        <f t="shared" si="1"/>
        <v/>
      </c>
      <c r="C30" s="55"/>
      <c r="D30" s="66"/>
      <c r="E30" s="55"/>
      <c r="F30" s="90"/>
      <c r="G30" s="171"/>
      <c r="H30" s="90" t="str">
        <f t="shared" si="0"/>
        <v/>
      </c>
      <c r="I30" s="112"/>
      <c r="J30" s="72"/>
      <c r="K30" s="2" t="str">
        <f>IF(E30="","",MAX($K$4:K29)+0.001)</f>
        <v/>
      </c>
    </row>
    <row r="31" spans="2:11" ht="30">
      <c r="B31" s="50" t="str">
        <f t="shared" si="1"/>
        <v/>
      </c>
      <c r="C31" s="98" t="s">
        <v>1600</v>
      </c>
      <c r="D31" s="87" t="s">
        <v>1601</v>
      </c>
      <c r="E31" s="55"/>
      <c r="F31" s="90"/>
      <c r="G31" s="171"/>
      <c r="H31" s="90" t="str">
        <f t="shared" si="0"/>
        <v/>
      </c>
      <c r="J31" s="72"/>
      <c r="K31" s="2" t="str">
        <f>IF(E31="","",MAX($K$4:K30)+0.001)</f>
        <v/>
      </c>
    </row>
    <row r="32" spans="2:11" ht="25" customHeight="1">
      <c r="B32" s="50" t="str">
        <f t="shared" si="1"/>
        <v>B24.011</v>
      </c>
      <c r="C32" s="55"/>
      <c r="D32" s="54" t="s">
        <v>747</v>
      </c>
      <c r="E32" s="55" t="s">
        <v>164</v>
      </c>
      <c r="F32" s="90">
        <v>300</v>
      </c>
      <c r="G32" s="171"/>
      <c r="H32" s="90" t="str">
        <f t="shared" si="0"/>
        <v/>
      </c>
      <c r="I32" s="112"/>
      <c r="J32" s="72"/>
      <c r="K32" s="2">
        <f>IF(E32="","",MAX($K$4:K31)+0.001)</f>
        <v>24.011000000000013</v>
      </c>
    </row>
    <row r="33" spans="2:11" ht="25" customHeight="1">
      <c r="B33" s="50" t="str">
        <f t="shared" si="1"/>
        <v>B24.012</v>
      </c>
      <c r="C33" s="55"/>
      <c r="D33" s="54" t="s">
        <v>1602</v>
      </c>
      <c r="E33" s="55" t="s">
        <v>164</v>
      </c>
      <c r="F33" s="90">
        <v>450</v>
      </c>
      <c r="G33" s="171"/>
      <c r="H33" s="90" t="str">
        <f t="shared" si="0"/>
        <v/>
      </c>
      <c r="I33" s="112"/>
      <c r="J33" s="72"/>
      <c r="K33" s="2">
        <f>IF(E33="","",MAX($K$4:K32)+0.001)</f>
        <v>24.012000000000015</v>
      </c>
    </row>
    <row r="34" spans="2:11" ht="25" customHeight="1">
      <c r="B34" s="50"/>
      <c r="C34" s="55"/>
      <c r="D34" s="54"/>
      <c r="E34" s="55"/>
      <c r="F34" s="90"/>
      <c r="G34" s="171"/>
      <c r="H34" s="90" t="str">
        <f t="shared" si="0"/>
        <v/>
      </c>
      <c r="I34" s="112"/>
      <c r="J34" s="72"/>
      <c r="K34" s="2" t="str">
        <f>IF(E34="","",MAX($K$4:K33)+0.001)</f>
        <v/>
      </c>
    </row>
    <row r="35" spans="2:11" ht="25" customHeight="1">
      <c r="B35" s="50"/>
      <c r="C35" s="55"/>
      <c r="D35" s="54"/>
      <c r="E35" s="55"/>
      <c r="F35" s="90"/>
      <c r="G35" s="171"/>
      <c r="H35" s="90" t="str">
        <f t="shared" si="0"/>
        <v/>
      </c>
      <c r="I35" s="112"/>
      <c r="J35" s="72"/>
      <c r="K35" s="2" t="str">
        <f>IF(E35="","",MAX($K$4:K34)+0.001)</f>
        <v/>
      </c>
    </row>
    <row r="36" spans="2:11" ht="25" customHeight="1">
      <c r="B36" s="50"/>
      <c r="C36" s="55"/>
      <c r="D36" s="54"/>
      <c r="E36" s="55"/>
      <c r="F36" s="90"/>
      <c r="G36" s="171"/>
      <c r="H36" s="90" t="str">
        <f t="shared" si="0"/>
        <v/>
      </c>
      <c r="I36" s="112"/>
      <c r="J36" s="72"/>
      <c r="K36" s="2" t="str">
        <f>IF(E36="","",MAX($K$4:K35)+0.001)</f>
        <v/>
      </c>
    </row>
    <row r="37" spans="2:11" ht="25" customHeight="1">
      <c r="B37" s="50"/>
      <c r="C37" s="55"/>
      <c r="D37" s="54"/>
      <c r="E37" s="55"/>
      <c r="F37" s="90"/>
      <c r="G37" s="171"/>
      <c r="H37" s="90" t="str">
        <f t="shared" si="0"/>
        <v/>
      </c>
      <c r="I37" s="112"/>
      <c r="J37" s="72"/>
      <c r="K37" s="2" t="str">
        <f>IF(E37="","",MAX($K$4:K36)+0.001)</f>
        <v/>
      </c>
    </row>
    <row r="38" spans="2:11" ht="25" customHeight="1">
      <c r="B38" s="50"/>
      <c r="C38" s="55"/>
      <c r="D38" s="54"/>
      <c r="E38" s="55"/>
      <c r="F38" s="90"/>
      <c r="G38" s="171"/>
      <c r="H38" s="90" t="str">
        <f t="shared" si="0"/>
        <v/>
      </c>
      <c r="I38" s="112"/>
      <c r="J38" s="72"/>
      <c r="K38" s="2" t="str">
        <f>IF(E38="","",MAX($K$4:K37)+0.001)</f>
        <v/>
      </c>
    </row>
    <row r="39" spans="2:11" ht="25" customHeight="1">
      <c r="B39" s="50"/>
      <c r="C39" s="55"/>
      <c r="D39" s="54"/>
      <c r="E39" s="55"/>
      <c r="F39" s="90"/>
      <c r="G39" s="171"/>
      <c r="H39" s="90" t="str">
        <f t="shared" si="0"/>
        <v/>
      </c>
      <c r="I39" s="112"/>
      <c r="J39" s="72"/>
      <c r="K39" s="2" t="str">
        <f>IF(E39="","",MAX($K$4:K38)+0.001)</f>
        <v/>
      </c>
    </row>
    <row r="40" spans="2:11" ht="25" customHeight="1">
      <c r="B40" s="50"/>
      <c r="C40" s="55"/>
      <c r="D40" s="54"/>
      <c r="E40" s="55"/>
      <c r="F40" s="90"/>
      <c r="G40" s="171"/>
      <c r="H40" s="90" t="str">
        <f t="shared" si="0"/>
        <v/>
      </c>
      <c r="I40" s="112"/>
      <c r="J40" s="72"/>
      <c r="K40" s="2" t="str">
        <f>IF(E40="","",MAX($K$4:K39)+0.001)</f>
        <v/>
      </c>
    </row>
    <row r="41" spans="2:11" ht="25" customHeight="1">
      <c r="B41" s="50"/>
      <c r="C41" s="55"/>
      <c r="D41" s="54"/>
      <c r="E41" s="55"/>
      <c r="F41" s="90"/>
      <c r="G41" s="171"/>
      <c r="H41" s="90" t="str">
        <f t="shared" si="0"/>
        <v/>
      </c>
      <c r="I41" s="112"/>
      <c r="J41" s="72"/>
      <c r="K41" s="2" t="str">
        <f>IF(E41="","",MAX($K$4:K40)+0.001)</f>
        <v/>
      </c>
    </row>
    <row r="42" spans="2:11" ht="25" customHeight="1">
      <c r="B42" s="50"/>
      <c r="C42" s="55"/>
      <c r="D42" s="54"/>
      <c r="E42" s="55"/>
      <c r="F42" s="90"/>
      <c r="G42" s="171"/>
      <c r="H42" s="90" t="str">
        <f t="shared" si="0"/>
        <v/>
      </c>
      <c r="I42" s="112"/>
      <c r="J42" s="72"/>
      <c r="K42" s="2" t="str">
        <f>IF(E42="","",MAX($K$4:K41)+0.001)</f>
        <v/>
      </c>
    </row>
    <row r="43" spans="2:11" ht="25" customHeight="1">
      <c r="B43" s="368" t="s">
        <v>62</v>
      </c>
      <c r="C43" s="368"/>
      <c r="D43" s="368"/>
      <c r="E43" s="368"/>
      <c r="F43" s="368"/>
      <c r="G43" s="368"/>
      <c r="H43" s="95">
        <f>SUM(H3:H42)</f>
        <v>0</v>
      </c>
      <c r="I43" s="115"/>
      <c r="J43" s="72"/>
      <c r="K43" s="2" t="str">
        <f>IF(E43="","",MAX($K$4:K42)+0.001)</f>
        <v/>
      </c>
    </row>
    <row r="44" spans="2:11" ht="25" customHeight="1">
      <c r="B44" s="45" t="s">
        <v>226</v>
      </c>
      <c r="C44" s="45" t="s">
        <v>2</v>
      </c>
      <c r="D44" s="45" t="s">
        <v>3</v>
      </c>
      <c r="E44" s="46" t="s">
        <v>4</v>
      </c>
      <c r="F44" s="95" t="s">
        <v>5</v>
      </c>
      <c r="G44" s="47" t="s">
        <v>6</v>
      </c>
      <c r="H44" s="47" t="s">
        <v>7</v>
      </c>
      <c r="I44" s="49"/>
      <c r="J44" s="72"/>
      <c r="K44" s="2"/>
    </row>
    <row r="45" spans="2:11" ht="25" customHeight="1">
      <c r="B45" s="368" t="s">
        <v>64</v>
      </c>
      <c r="C45" s="368"/>
      <c r="D45" s="368"/>
      <c r="E45" s="368"/>
      <c r="F45" s="368"/>
      <c r="G45" s="368"/>
      <c r="H45" s="47">
        <f>H43</f>
        <v>0</v>
      </c>
      <c r="I45" s="116"/>
      <c r="J45" s="72"/>
      <c r="K45" s="2" t="str">
        <f>IF(E45="","",MAX($K$4:K44)+0.001)</f>
        <v/>
      </c>
    </row>
    <row r="46" spans="2:11" ht="25" customHeight="1">
      <c r="B46" s="55"/>
      <c r="C46" s="55"/>
      <c r="D46" s="87"/>
      <c r="E46" s="108"/>
      <c r="F46" s="90"/>
      <c r="G46" s="171"/>
      <c r="H46" s="90" t="str">
        <f t="shared" ref="H46:H83" si="2">IF($F46="-","Rate Only",IF($G46="","",ROUNDUP($F46*$G46,2)))</f>
        <v/>
      </c>
      <c r="J46" s="72"/>
      <c r="K46" s="2" t="str">
        <f>IF(E46="","",MAX($K$4:K45)+0.001)</f>
        <v/>
      </c>
    </row>
    <row r="47" spans="2:11" ht="25" customHeight="1">
      <c r="B47" s="50" t="str">
        <f t="shared" ref="B47:B83" si="3">IF(K47="","","B"&amp;TEXT(ROUND(K47,3),"0.000"))</f>
        <v/>
      </c>
      <c r="C47" s="98" t="s">
        <v>1603</v>
      </c>
      <c r="D47" s="113" t="s">
        <v>1604</v>
      </c>
      <c r="E47" s="55"/>
      <c r="F47" s="90"/>
      <c r="G47" s="171"/>
      <c r="H47" s="90" t="str">
        <f t="shared" si="2"/>
        <v/>
      </c>
      <c r="J47" s="72"/>
      <c r="K47" s="2" t="str">
        <f>IF(E47="","",MAX($K$4:K46)+0.001)</f>
        <v/>
      </c>
    </row>
    <row r="48" spans="2:11" ht="25" customHeight="1">
      <c r="B48" s="50" t="str">
        <f t="shared" si="3"/>
        <v>B24.013</v>
      </c>
      <c r="C48" s="55"/>
      <c r="D48" s="54" t="s">
        <v>1605</v>
      </c>
      <c r="E48" s="55" t="s">
        <v>164</v>
      </c>
      <c r="F48" s="90">
        <v>5000</v>
      </c>
      <c r="G48" s="171"/>
      <c r="H48" s="90" t="str">
        <f t="shared" si="2"/>
        <v/>
      </c>
      <c r="I48" s="112"/>
      <c r="J48" s="72"/>
      <c r="K48" s="2">
        <f>IF(E48="","",MAX($K$4:K47)+0.001)</f>
        <v>24.013000000000016</v>
      </c>
    </row>
    <row r="49" spans="2:11" ht="25" customHeight="1">
      <c r="B49" s="50" t="str">
        <f t="shared" si="3"/>
        <v>B24.014</v>
      </c>
      <c r="C49" s="55"/>
      <c r="D49" s="54" t="s">
        <v>747</v>
      </c>
      <c r="E49" s="55" t="s">
        <v>164</v>
      </c>
      <c r="F49" s="90">
        <v>990</v>
      </c>
      <c r="G49" s="171"/>
      <c r="H49" s="90" t="str">
        <f t="shared" si="2"/>
        <v/>
      </c>
      <c r="I49" s="112"/>
      <c r="J49" s="72"/>
      <c r="K49" s="2">
        <f>IF(E49="","",MAX($K$4:K48)+0.001)</f>
        <v>24.014000000000017</v>
      </c>
    </row>
    <row r="50" spans="2:11" ht="25" customHeight="1">
      <c r="B50" s="50" t="str">
        <f t="shared" si="3"/>
        <v>B24.015</v>
      </c>
      <c r="C50" s="55"/>
      <c r="D50" s="54" t="s">
        <v>1602</v>
      </c>
      <c r="E50" s="55" t="s">
        <v>164</v>
      </c>
      <c r="F50" s="90">
        <v>900</v>
      </c>
      <c r="G50" s="171"/>
      <c r="H50" s="90" t="str">
        <f t="shared" si="2"/>
        <v/>
      </c>
      <c r="I50" s="112"/>
      <c r="J50" s="72"/>
      <c r="K50" s="2">
        <f>IF(E50="","",MAX($K$4:K49)+0.001)</f>
        <v>24.015000000000018</v>
      </c>
    </row>
    <row r="51" spans="2:11" ht="25" customHeight="1">
      <c r="B51" s="50" t="str">
        <f t="shared" si="3"/>
        <v/>
      </c>
      <c r="C51" s="55"/>
      <c r="D51" s="54"/>
      <c r="E51" s="55"/>
      <c r="F51" s="90"/>
      <c r="G51" s="171"/>
      <c r="H51" s="90" t="str">
        <f t="shared" si="2"/>
        <v/>
      </c>
      <c r="J51" s="72"/>
      <c r="K51" s="2" t="str">
        <f>IF(E51="","",MAX($K$4:K50)+0.001)</f>
        <v/>
      </c>
    </row>
    <row r="52" spans="2:11" ht="45">
      <c r="B52" s="50" t="str">
        <f t="shared" si="3"/>
        <v>B24.016</v>
      </c>
      <c r="C52" s="55" t="s">
        <v>1606</v>
      </c>
      <c r="D52" s="87" t="s">
        <v>1607</v>
      </c>
      <c r="E52" s="55" t="s">
        <v>164</v>
      </c>
      <c r="F52" s="90">
        <v>300</v>
      </c>
      <c r="G52" s="171"/>
      <c r="H52" s="90" t="str">
        <f t="shared" si="2"/>
        <v/>
      </c>
      <c r="I52" s="112"/>
      <c r="K52" s="2">
        <f>IF(E52="","",MAX($K$4:K51)+0.001)</f>
        <v>24.01600000000002</v>
      </c>
    </row>
    <row r="53" spans="2:11" ht="25" customHeight="1">
      <c r="B53" s="50" t="str">
        <f t="shared" si="3"/>
        <v/>
      </c>
      <c r="C53" s="55"/>
      <c r="D53" s="54"/>
      <c r="E53" s="65"/>
      <c r="F53" s="90"/>
      <c r="G53" s="171"/>
      <c r="H53" s="90" t="str">
        <f t="shared" si="2"/>
        <v/>
      </c>
      <c r="K53" s="2" t="str">
        <f>IF(E53="","",MAX($K$4:K52)+0.001)</f>
        <v/>
      </c>
    </row>
    <row r="54" spans="2:11" ht="30">
      <c r="B54" s="50" t="str">
        <f t="shared" si="3"/>
        <v>B24.017</v>
      </c>
      <c r="C54" s="98" t="s">
        <v>1262</v>
      </c>
      <c r="D54" s="87" t="s">
        <v>1263</v>
      </c>
      <c r="E54" s="55" t="s">
        <v>164</v>
      </c>
      <c r="F54" s="90">
        <v>4145</v>
      </c>
      <c r="G54" s="171"/>
      <c r="H54" s="90" t="str">
        <f t="shared" si="2"/>
        <v/>
      </c>
      <c r="I54" s="112"/>
      <c r="K54" s="2">
        <f>IF(E54="","",MAX($K$4:K53)+0.001)</f>
        <v>24.017000000000021</v>
      </c>
    </row>
    <row r="55" spans="2:11" ht="25" customHeight="1">
      <c r="B55" s="50" t="str">
        <f t="shared" si="3"/>
        <v/>
      </c>
      <c r="C55" s="55"/>
      <c r="D55" s="113"/>
      <c r="E55" s="55"/>
      <c r="F55" s="90"/>
      <c r="G55" s="171"/>
      <c r="H55" s="90" t="str">
        <f t="shared" si="2"/>
        <v/>
      </c>
      <c r="K55" s="2" t="str">
        <f>IF(E55="","",MAX($K$4:K54)+0.001)</f>
        <v/>
      </c>
    </row>
    <row r="56" spans="2:11" ht="15">
      <c r="B56" s="50" t="str">
        <f t="shared" si="3"/>
        <v>B24.018</v>
      </c>
      <c r="C56" s="98" t="s">
        <v>1264</v>
      </c>
      <c r="D56" s="87" t="s">
        <v>1265</v>
      </c>
      <c r="E56" s="55" t="s">
        <v>14</v>
      </c>
      <c r="F56" s="90">
        <v>1</v>
      </c>
      <c r="G56" s="171"/>
      <c r="H56" s="90" t="str">
        <f t="shared" si="2"/>
        <v/>
      </c>
      <c r="I56" s="112"/>
      <c r="K56" s="2">
        <f>IF(E56="","",MAX($K$4:K55)+0.001)</f>
        <v>24.018000000000022</v>
      </c>
    </row>
    <row r="57" spans="2:11" ht="25" customHeight="1">
      <c r="B57" s="50" t="str">
        <f t="shared" si="3"/>
        <v/>
      </c>
      <c r="C57" s="55"/>
      <c r="D57" s="113"/>
      <c r="E57" s="55"/>
      <c r="F57" s="90"/>
      <c r="G57" s="171"/>
      <c r="H57" s="90" t="str">
        <f t="shared" si="2"/>
        <v/>
      </c>
      <c r="K57" s="2" t="str">
        <f>IF(E57="","",MAX($K$4:K56)+0.001)</f>
        <v/>
      </c>
    </row>
    <row r="58" spans="2:11" ht="30">
      <c r="B58" s="50" t="str">
        <f t="shared" si="3"/>
        <v/>
      </c>
      <c r="C58" s="98" t="s">
        <v>1326</v>
      </c>
      <c r="D58" s="97" t="s">
        <v>1327</v>
      </c>
      <c r="E58" s="55"/>
      <c r="F58" s="90"/>
      <c r="G58" s="171"/>
      <c r="H58" s="90" t="str">
        <f t="shared" si="2"/>
        <v/>
      </c>
      <c r="K58" s="2" t="str">
        <f>IF(E58="","",MAX($K$4:K57)+0.001)</f>
        <v/>
      </c>
    </row>
    <row r="59" spans="2:11" ht="30">
      <c r="B59" s="50" t="str">
        <f t="shared" si="3"/>
        <v/>
      </c>
      <c r="C59" s="101" t="s">
        <v>1328</v>
      </c>
      <c r="D59" s="87" t="s">
        <v>1329</v>
      </c>
      <c r="E59" s="55"/>
      <c r="F59" s="90"/>
      <c r="G59" s="171"/>
      <c r="H59" s="90" t="str">
        <f t="shared" si="2"/>
        <v/>
      </c>
      <c r="K59" s="2" t="str">
        <f>IF(E59="","",MAX($K$4:K58)+0.001)</f>
        <v/>
      </c>
    </row>
    <row r="60" spans="2:11" ht="25" customHeight="1">
      <c r="B60" s="50" t="str">
        <f t="shared" si="3"/>
        <v>B24.019</v>
      </c>
      <c r="C60" s="55"/>
      <c r="D60" s="54" t="s">
        <v>1330</v>
      </c>
      <c r="E60" s="55" t="s">
        <v>187</v>
      </c>
      <c r="F60" s="90">
        <v>1000</v>
      </c>
      <c r="G60" s="171"/>
      <c r="H60" s="90" t="str">
        <f t="shared" si="2"/>
        <v/>
      </c>
      <c r="I60" s="112"/>
      <c r="K60" s="2">
        <f>IF(E60="","",MAX($K$4:K59)+0.001)</f>
        <v>24.019000000000023</v>
      </c>
    </row>
    <row r="61" spans="2:11" ht="25" customHeight="1">
      <c r="B61" s="50" t="str">
        <f t="shared" si="3"/>
        <v>B24.020</v>
      </c>
      <c r="C61" s="55"/>
      <c r="D61" s="54" t="s">
        <v>1331</v>
      </c>
      <c r="E61" s="55" t="s">
        <v>187</v>
      </c>
      <c r="F61" s="90">
        <v>1000</v>
      </c>
      <c r="G61" s="171"/>
      <c r="H61" s="90" t="str">
        <f t="shared" si="2"/>
        <v/>
      </c>
      <c r="I61" s="112"/>
      <c r="K61" s="2">
        <f>IF(E61="","",MAX($K$4:K60)+0.001)</f>
        <v>24.020000000000024</v>
      </c>
    </row>
    <row r="62" spans="2:11" ht="25" customHeight="1">
      <c r="B62" s="50" t="str">
        <f t="shared" si="3"/>
        <v/>
      </c>
      <c r="C62" s="55"/>
      <c r="D62" s="54"/>
      <c r="E62" s="55"/>
      <c r="F62" s="90"/>
      <c r="G62" s="171"/>
      <c r="H62" s="90" t="str">
        <f t="shared" si="2"/>
        <v/>
      </c>
      <c r="K62" s="2" t="str">
        <f>IF(E62="","",MAX($K$4:K61)+0.001)</f>
        <v/>
      </c>
    </row>
    <row r="63" spans="2:11" ht="30">
      <c r="B63" s="50" t="str">
        <f t="shared" si="3"/>
        <v/>
      </c>
      <c r="C63" s="98" t="s">
        <v>1266</v>
      </c>
      <c r="D63" s="113" t="s">
        <v>1267</v>
      </c>
      <c r="E63" s="55"/>
      <c r="F63" s="90"/>
      <c r="G63" s="171"/>
      <c r="H63" s="90" t="str">
        <f t="shared" si="2"/>
        <v/>
      </c>
      <c r="K63" s="2" t="str">
        <f>IF(E63="","",MAX($K$4:K62)+0.001)</f>
        <v/>
      </c>
    </row>
    <row r="64" spans="2:11" ht="30">
      <c r="B64" s="50" t="str">
        <f t="shared" si="3"/>
        <v/>
      </c>
      <c r="C64" s="98" t="s">
        <v>1272</v>
      </c>
      <c r="D64" s="87" t="s">
        <v>1578</v>
      </c>
      <c r="E64" s="55"/>
      <c r="F64" s="90"/>
      <c r="G64" s="171"/>
      <c r="H64" s="90" t="str">
        <f t="shared" si="2"/>
        <v/>
      </c>
      <c r="J64" s="72"/>
      <c r="K64" s="2" t="str">
        <f>IF(E64="","",MAX($K$4:K63)+0.001)</f>
        <v/>
      </c>
    </row>
    <row r="65" spans="2:11" ht="30">
      <c r="B65" s="50" t="str">
        <f t="shared" si="3"/>
        <v>B24.021</v>
      </c>
      <c r="C65" s="98"/>
      <c r="D65" s="66" t="s">
        <v>1608</v>
      </c>
      <c r="E65" s="55" t="s">
        <v>164</v>
      </c>
      <c r="F65" s="90">
        <v>3098</v>
      </c>
      <c r="G65" s="171"/>
      <c r="H65" s="90" t="str">
        <f t="shared" si="2"/>
        <v/>
      </c>
      <c r="I65" s="112"/>
      <c r="J65" s="72"/>
      <c r="K65" s="2">
        <f>IF(E65="","",MAX($K$4:K64)+0.001)</f>
        <v>24.021000000000026</v>
      </c>
    </row>
    <row r="66" spans="2:11" ht="25" customHeight="1">
      <c r="B66" s="50" t="str">
        <f t="shared" si="3"/>
        <v/>
      </c>
      <c r="C66" s="55"/>
      <c r="D66" s="54"/>
      <c r="E66" s="55"/>
      <c r="F66" s="90"/>
      <c r="G66" s="171"/>
      <c r="H66" s="90" t="str">
        <f t="shared" si="2"/>
        <v/>
      </c>
      <c r="J66" s="72"/>
      <c r="K66" s="2" t="str">
        <f>IF(E66="","",MAX($K$4:K65)+0.001)</f>
        <v/>
      </c>
    </row>
    <row r="67" spans="2:11" ht="25" customHeight="1">
      <c r="B67" s="50" t="str">
        <f t="shared" si="3"/>
        <v/>
      </c>
      <c r="C67" s="55" t="s">
        <v>1274</v>
      </c>
      <c r="D67" s="87" t="s">
        <v>1275</v>
      </c>
      <c r="E67" s="55"/>
      <c r="F67" s="90"/>
      <c r="G67" s="171"/>
      <c r="H67" s="90" t="str">
        <f t="shared" si="2"/>
        <v/>
      </c>
      <c r="I67" s="75"/>
      <c r="J67" s="72"/>
      <c r="K67" s="2" t="str">
        <f>IF(E67="","",MAX($K$4:K66)+0.001)</f>
        <v/>
      </c>
    </row>
    <row r="68" spans="2:11" ht="25" customHeight="1">
      <c r="B68" s="50" t="str">
        <f t="shared" si="3"/>
        <v>B24.022</v>
      </c>
      <c r="C68" s="55"/>
      <c r="D68" s="54" t="s">
        <v>1609</v>
      </c>
      <c r="E68" s="55" t="s">
        <v>164</v>
      </c>
      <c r="F68" s="128" t="s">
        <v>239</v>
      </c>
      <c r="G68" s="171"/>
      <c r="H68" s="90" t="str">
        <f t="shared" si="2"/>
        <v>Rate Only</v>
      </c>
      <c r="I68" s="75"/>
      <c r="J68" s="72"/>
      <c r="K68" s="2">
        <f>IF(E68="","",MAX($K$4:K67)+0.001)</f>
        <v>24.022000000000027</v>
      </c>
    </row>
    <row r="69" spans="2:11" ht="25" customHeight="1">
      <c r="B69" s="50" t="str">
        <f t="shared" si="3"/>
        <v/>
      </c>
      <c r="C69" s="55"/>
      <c r="D69" s="54"/>
      <c r="E69" s="55"/>
      <c r="F69" s="90"/>
      <c r="G69" s="171"/>
      <c r="H69" s="90" t="str">
        <f t="shared" si="2"/>
        <v/>
      </c>
      <c r="I69" s="75"/>
      <c r="J69" s="72"/>
      <c r="K69" s="2" t="str">
        <f>IF(E69="","",MAX($K$4:K68)+0.001)</f>
        <v/>
      </c>
    </row>
    <row r="70" spans="2:11" ht="25" customHeight="1">
      <c r="B70" s="50" t="str">
        <f t="shared" si="3"/>
        <v/>
      </c>
      <c r="C70" s="55" t="s">
        <v>467</v>
      </c>
      <c r="D70" s="113" t="s">
        <v>1277</v>
      </c>
      <c r="E70" s="55"/>
      <c r="F70" s="90"/>
      <c r="G70" s="171"/>
      <c r="H70" s="90" t="str">
        <f t="shared" si="2"/>
        <v/>
      </c>
      <c r="I70" s="75"/>
      <c r="K70" s="2" t="str">
        <f>IF(E70="","",MAX($K$4:K69)+0.001)</f>
        <v/>
      </c>
    </row>
    <row r="71" spans="2:11" ht="25" customHeight="1">
      <c r="B71" s="50" t="str">
        <f t="shared" si="3"/>
        <v>B24.023</v>
      </c>
      <c r="C71" s="55"/>
      <c r="D71" s="54" t="s">
        <v>1335</v>
      </c>
      <c r="E71" s="55" t="s">
        <v>220</v>
      </c>
      <c r="F71" s="128" t="s">
        <v>239</v>
      </c>
      <c r="G71" s="171"/>
      <c r="H71" s="90" t="str">
        <f t="shared" si="2"/>
        <v>Rate Only</v>
      </c>
      <c r="I71" s="75"/>
      <c r="K71" s="2">
        <f>IF(E71="","",MAX($K$4:K70)+0.001)</f>
        <v>24.023000000000028</v>
      </c>
    </row>
    <row r="72" spans="2:11" ht="25" customHeight="1">
      <c r="B72" s="50" t="str">
        <f t="shared" si="3"/>
        <v/>
      </c>
      <c r="C72" s="55"/>
      <c r="D72" s="54"/>
      <c r="E72" s="55"/>
      <c r="F72" s="90"/>
      <c r="G72" s="171"/>
      <c r="H72" s="90" t="str">
        <f t="shared" si="2"/>
        <v/>
      </c>
      <c r="I72" s="75"/>
      <c r="K72" s="2" t="str">
        <f>IF(E72="","",MAX($K$4:K71)+0.001)</f>
        <v/>
      </c>
    </row>
    <row r="73" spans="2:11" ht="30">
      <c r="B73" s="50" t="str">
        <f t="shared" si="3"/>
        <v/>
      </c>
      <c r="C73" s="98" t="s">
        <v>1610</v>
      </c>
      <c r="D73" s="113" t="s">
        <v>1611</v>
      </c>
      <c r="E73" s="55"/>
      <c r="F73" s="90"/>
      <c r="G73" s="171"/>
      <c r="H73" s="90" t="str">
        <f t="shared" si="2"/>
        <v/>
      </c>
      <c r="I73" s="75"/>
      <c r="K73" s="2" t="str">
        <f>IF(E73="","",MAX($K$4:K72)+0.001)</f>
        <v/>
      </c>
    </row>
    <row r="74" spans="2:11" ht="15">
      <c r="B74" s="50" t="str">
        <f t="shared" si="3"/>
        <v/>
      </c>
      <c r="C74" s="55" t="s">
        <v>312</v>
      </c>
      <c r="D74" s="87" t="s">
        <v>1612</v>
      </c>
      <c r="E74" s="55"/>
      <c r="F74" s="90"/>
      <c r="G74" s="171"/>
      <c r="H74" s="90" t="str">
        <f t="shared" si="2"/>
        <v/>
      </c>
      <c r="I74" s="75"/>
      <c r="J74" s="72"/>
      <c r="K74" s="2" t="str">
        <f>IF(E74="","",MAX($K$4:K73)+0.001)</f>
        <v/>
      </c>
    </row>
    <row r="75" spans="2:11" ht="25" customHeight="1">
      <c r="B75" s="50" t="str">
        <f t="shared" si="3"/>
        <v>B24.024</v>
      </c>
      <c r="C75" s="55"/>
      <c r="D75" s="54" t="s">
        <v>1613</v>
      </c>
      <c r="E75" s="55" t="s">
        <v>164</v>
      </c>
      <c r="F75" s="128" t="s">
        <v>239</v>
      </c>
      <c r="G75" s="171"/>
      <c r="H75" s="90" t="str">
        <f t="shared" si="2"/>
        <v>Rate Only</v>
      </c>
      <c r="I75" s="75"/>
      <c r="J75" s="72"/>
      <c r="K75" s="2">
        <f>IF(E75="","",MAX($K$4:K74)+0.001)</f>
        <v>24.024000000000029</v>
      </c>
    </row>
    <row r="76" spans="2:11" ht="25" customHeight="1">
      <c r="B76" s="50" t="str">
        <f t="shared" si="3"/>
        <v/>
      </c>
      <c r="C76" s="55"/>
      <c r="D76" s="54"/>
      <c r="E76" s="55"/>
      <c r="F76" s="90"/>
      <c r="G76" s="171"/>
      <c r="H76" s="90" t="str">
        <f t="shared" si="2"/>
        <v/>
      </c>
      <c r="I76" s="75"/>
      <c r="J76" s="72"/>
      <c r="K76" s="2" t="str">
        <f>IF(E76="","",MAX($K$4:K75)+0.001)</f>
        <v/>
      </c>
    </row>
    <row r="77" spans="2:11" ht="25" customHeight="1">
      <c r="B77" s="50" t="str">
        <f t="shared" si="3"/>
        <v/>
      </c>
      <c r="C77" s="98" t="s">
        <v>1614</v>
      </c>
      <c r="D77" s="87" t="s">
        <v>1275</v>
      </c>
      <c r="E77" s="55"/>
      <c r="F77" s="90"/>
      <c r="G77" s="171"/>
      <c r="H77" s="90" t="str">
        <f t="shared" si="2"/>
        <v/>
      </c>
      <c r="I77" s="75"/>
      <c r="K77" s="2" t="str">
        <f>IF(E77="","",MAX($K$4:K76)+0.001)</f>
        <v/>
      </c>
    </row>
    <row r="78" spans="2:11" ht="25" customHeight="1">
      <c r="B78" s="50" t="str">
        <f t="shared" si="3"/>
        <v>B24.025</v>
      </c>
      <c r="C78" s="55"/>
      <c r="D78" s="54" t="s">
        <v>1609</v>
      </c>
      <c r="E78" s="55" t="s">
        <v>164</v>
      </c>
      <c r="F78" s="128" t="s">
        <v>239</v>
      </c>
      <c r="G78" s="171"/>
      <c r="H78" s="90" t="str">
        <f t="shared" si="2"/>
        <v>Rate Only</v>
      </c>
      <c r="I78" s="75"/>
      <c r="K78" s="2">
        <f>IF(E78="","",MAX($K$4:K77)+0.001)</f>
        <v>24.025000000000031</v>
      </c>
    </row>
    <row r="79" spans="2:11" ht="25" customHeight="1">
      <c r="B79" s="50"/>
      <c r="C79" s="55"/>
      <c r="D79" s="54"/>
      <c r="E79" s="55"/>
      <c r="F79" s="128"/>
      <c r="G79" s="171"/>
      <c r="H79" s="90" t="str">
        <f t="shared" si="2"/>
        <v/>
      </c>
      <c r="K79" s="2" t="str">
        <f>IF(E79="","",MAX($K$4:K78)+0.001)</f>
        <v/>
      </c>
    </row>
    <row r="80" spans="2:11" ht="25" customHeight="1">
      <c r="B80" s="50"/>
      <c r="C80" s="55"/>
      <c r="D80" s="54"/>
      <c r="E80" s="55"/>
      <c r="F80" s="128"/>
      <c r="G80" s="171"/>
      <c r="H80" s="90" t="str">
        <f t="shared" si="2"/>
        <v/>
      </c>
      <c r="K80" s="2" t="str">
        <f>IF(E80="","",MAX($K$4:K79)+0.001)</f>
        <v/>
      </c>
    </row>
    <row r="81" spans="2:11" ht="25" customHeight="1">
      <c r="B81" s="50"/>
      <c r="C81" s="55"/>
      <c r="D81" s="54"/>
      <c r="E81" s="55"/>
      <c r="F81" s="128"/>
      <c r="G81" s="171"/>
      <c r="H81" s="90" t="str">
        <f t="shared" si="2"/>
        <v/>
      </c>
      <c r="K81" s="2" t="str">
        <f>IF(E81="","",MAX($K$4:K80)+0.001)</f>
        <v/>
      </c>
    </row>
    <row r="82" spans="2:11" ht="25" customHeight="1">
      <c r="B82" s="50"/>
      <c r="C82" s="55"/>
      <c r="D82" s="54"/>
      <c r="E82" s="55"/>
      <c r="F82" s="128"/>
      <c r="G82" s="171"/>
      <c r="H82" s="90" t="str">
        <f t="shared" si="2"/>
        <v/>
      </c>
      <c r="K82" s="2" t="str">
        <f>IF(E82="","",MAX($K$4:K81)+0.001)</f>
        <v/>
      </c>
    </row>
    <row r="83" spans="2:11" ht="25" customHeight="1">
      <c r="B83" s="50" t="str">
        <f t="shared" si="3"/>
        <v/>
      </c>
      <c r="C83" s="55"/>
      <c r="D83" s="54"/>
      <c r="E83" s="55"/>
      <c r="F83" s="90"/>
      <c r="G83" s="171"/>
      <c r="H83" s="90" t="str">
        <f t="shared" si="2"/>
        <v/>
      </c>
      <c r="K83" s="2" t="str">
        <f>IF(E83="","",MAX($K$4:K82)+0.001)</f>
        <v/>
      </c>
    </row>
    <row r="84" spans="2:11" ht="25" customHeight="1">
      <c r="B84" s="368" t="s">
        <v>62</v>
      </c>
      <c r="C84" s="368"/>
      <c r="D84" s="368"/>
      <c r="E84" s="368"/>
      <c r="F84" s="368"/>
      <c r="G84" s="368"/>
      <c r="H84" s="95">
        <f>SUM(H45:H83)</f>
        <v>0</v>
      </c>
      <c r="I84" s="115"/>
      <c r="J84" s="72"/>
      <c r="K84" s="2" t="str">
        <f>IF(E84="","",MAX($K$4:K83)+0.001)</f>
        <v/>
      </c>
    </row>
    <row r="85" spans="2:11" ht="25" customHeight="1">
      <c r="B85" s="45" t="s">
        <v>226</v>
      </c>
      <c r="C85" s="45" t="s">
        <v>2</v>
      </c>
      <c r="D85" s="45" t="s">
        <v>3</v>
      </c>
      <c r="E85" s="46" t="s">
        <v>4</v>
      </c>
      <c r="F85" s="95" t="s">
        <v>5</v>
      </c>
      <c r="G85" s="47" t="s">
        <v>6</v>
      </c>
      <c r="H85" s="47" t="s">
        <v>7</v>
      </c>
      <c r="I85" s="49"/>
      <c r="J85" s="72"/>
      <c r="K85" s="2"/>
    </row>
    <row r="86" spans="2:11" ht="25" customHeight="1">
      <c r="B86" s="368" t="s">
        <v>64</v>
      </c>
      <c r="C86" s="368"/>
      <c r="D86" s="368"/>
      <c r="E86" s="368"/>
      <c r="F86" s="368"/>
      <c r="G86" s="368"/>
      <c r="H86" s="47">
        <f>H84</f>
        <v>0</v>
      </c>
      <c r="I86" s="116"/>
      <c r="J86" s="72"/>
      <c r="K86" s="2" t="str">
        <f>IF(E86="","",MAX($K$4:K85)+0.001)</f>
        <v/>
      </c>
    </row>
    <row r="87" spans="2:11" ht="25" customHeight="1">
      <c r="B87" s="55"/>
      <c r="C87" s="55"/>
      <c r="D87" s="54"/>
      <c r="E87" s="108"/>
      <c r="F87" s="90"/>
      <c r="G87" s="171"/>
      <c r="H87" s="90" t="str">
        <f t="shared" ref="H87:H127" si="4">IF($F87="-","Rate Only",IF($G87="","",ROUNDUP($F87*$G87,2)))</f>
        <v/>
      </c>
      <c r="K87" s="2" t="str">
        <f>IF(E87="","",MAX($K$4:K86)+0.001)</f>
        <v/>
      </c>
    </row>
    <row r="88" spans="2:11" ht="25" customHeight="1">
      <c r="B88" s="50" t="str">
        <f>IF(K88="","","B"&amp;TEXT(ROUND(K88,3),"0.000"))</f>
        <v/>
      </c>
      <c r="C88" s="55" t="s">
        <v>467</v>
      </c>
      <c r="D88" s="113" t="s">
        <v>1277</v>
      </c>
      <c r="E88" s="55"/>
      <c r="F88" s="90"/>
      <c r="G88" s="171"/>
      <c r="H88" s="90" t="str">
        <f t="shared" si="4"/>
        <v/>
      </c>
      <c r="I88" s="75"/>
      <c r="K88" s="2" t="str">
        <f>IF(E88="","",MAX($K$4:K87)+0.001)</f>
        <v/>
      </c>
    </row>
    <row r="89" spans="2:11" ht="25" customHeight="1">
      <c r="B89" s="50" t="str">
        <f>IF(K89="","","B"&amp;TEXT(ROUND(K89,3),"0.000"))</f>
        <v>B24.026</v>
      </c>
      <c r="C89" s="55"/>
      <c r="D89" s="54" t="s">
        <v>1615</v>
      </c>
      <c r="E89" s="55" t="s">
        <v>220</v>
      </c>
      <c r="F89" s="128" t="s">
        <v>239</v>
      </c>
      <c r="G89" s="171"/>
      <c r="H89" s="90" t="str">
        <f t="shared" si="4"/>
        <v>Rate Only</v>
      </c>
      <c r="I89" s="75"/>
      <c r="K89" s="2">
        <f>IF(E89="","",MAX($K$4:K88)+0.001)</f>
        <v>24.026000000000032</v>
      </c>
    </row>
    <row r="90" spans="2:11" ht="25" customHeight="1">
      <c r="B90" s="50"/>
      <c r="C90" s="55"/>
      <c r="D90" s="54"/>
      <c r="E90" s="55"/>
      <c r="F90" s="128"/>
      <c r="G90" s="171"/>
      <c r="H90" s="90" t="str">
        <f t="shared" si="4"/>
        <v/>
      </c>
      <c r="I90" s="75"/>
      <c r="K90" s="2" t="str">
        <f>IF(E90="","",MAX($K$4:K89)+0.001)</f>
        <v/>
      </c>
    </row>
    <row r="91" spans="2:11" ht="30">
      <c r="B91" s="50" t="str">
        <f t="shared" ref="B91:B117" si="5">IF(K91="","","B"&amp;TEXT(ROUND(K91,3),"0.000"))</f>
        <v/>
      </c>
      <c r="C91" s="98" t="s">
        <v>1582</v>
      </c>
      <c r="D91" s="113" t="s">
        <v>1583</v>
      </c>
      <c r="E91" s="55"/>
      <c r="F91" s="90"/>
      <c r="G91" s="171"/>
      <c r="H91" s="90" t="str">
        <f t="shared" si="4"/>
        <v/>
      </c>
      <c r="I91" s="75"/>
      <c r="K91" s="2" t="str">
        <f>IF(E91="","",MAX($K$4:K90)+0.001)</f>
        <v/>
      </c>
    </row>
    <row r="92" spans="2:11" ht="25" customHeight="1">
      <c r="B92" s="50" t="str">
        <f t="shared" si="5"/>
        <v/>
      </c>
      <c r="C92" s="55"/>
      <c r="D92" s="54"/>
      <c r="E92" s="55"/>
      <c r="F92" s="90"/>
      <c r="G92" s="171"/>
      <c r="H92" s="90" t="str">
        <f t="shared" si="4"/>
        <v/>
      </c>
      <c r="I92" s="75"/>
      <c r="K92" s="2" t="str">
        <f>IF(E92="","",MAX($K$4:K91)+0.001)</f>
        <v/>
      </c>
    </row>
    <row r="93" spans="2:11" ht="25" customHeight="1">
      <c r="B93" s="50" t="str">
        <f t="shared" si="5"/>
        <v/>
      </c>
      <c r="C93" s="55"/>
      <c r="D93" s="113" t="s">
        <v>1584</v>
      </c>
      <c r="E93" s="55"/>
      <c r="F93" s="90"/>
      <c r="G93" s="171"/>
      <c r="H93" s="90" t="str">
        <f t="shared" si="4"/>
        <v/>
      </c>
      <c r="I93" s="75"/>
      <c r="K93" s="2" t="str">
        <f>IF(E93="","",MAX($K$4:K92)+0.001)</f>
        <v/>
      </c>
    </row>
    <row r="94" spans="2:11" ht="25" customHeight="1">
      <c r="B94" s="50" t="str">
        <f t="shared" si="5"/>
        <v/>
      </c>
      <c r="C94" s="55" t="s">
        <v>1585</v>
      </c>
      <c r="D94" s="113" t="s">
        <v>1586</v>
      </c>
      <c r="E94" s="55"/>
      <c r="F94" s="90"/>
      <c r="G94" s="171"/>
      <c r="H94" s="90" t="str">
        <f t="shared" si="4"/>
        <v/>
      </c>
      <c r="I94" s="75"/>
      <c r="K94" s="2" t="str">
        <f>IF(E94="","",MAX($K$4:K93)+0.001)</f>
        <v/>
      </c>
    </row>
    <row r="95" spans="2:11" ht="25" customHeight="1">
      <c r="B95" s="50" t="str">
        <f t="shared" si="5"/>
        <v>B24.027</v>
      </c>
      <c r="C95" s="55"/>
      <c r="D95" s="66" t="s">
        <v>1587</v>
      </c>
      <c r="E95" s="55" t="s">
        <v>187</v>
      </c>
      <c r="F95" s="128" t="s">
        <v>239</v>
      </c>
      <c r="G95" s="171"/>
      <c r="H95" s="90" t="str">
        <f t="shared" si="4"/>
        <v>Rate Only</v>
      </c>
      <c r="I95" s="75"/>
      <c r="K95" s="2">
        <f>IF(E95="","",MAX($K$4:K94)+0.001)</f>
        <v>24.027000000000033</v>
      </c>
    </row>
    <row r="96" spans="2:11" ht="25" customHeight="1">
      <c r="B96" s="50" t="str">
        <f t="shared" si="5"/>
        <v/>
      </c>
      <c r="C96" s="55"/>
      <c r="D96" s="54"/>
      <c r="E96" s="55"/>
      <c r="F96" s="90"/>
      <c r="G96" s="171"/>
      <c r="H96" s="90" t="str">
        <f t="shared" si="4"/>
        <v/>
      </c>
      <c r="I96" s="75"/>
      <c r="K96" s="2" t="str">
        <f>IF(E96="","",MAX($K$4:K95)+0.001)</f>
        <v/>
      </c>
    </row>
    <row r="97" spans="2:11" ht="25" customHeight="1">
      <c r="B97" s="50" t="str">
        <f t="shared" si="5"/>
        <v/>
      </c>
      <c r="C97" s="55" t="s">
        <v>1588</v>
      </c>
      <c r="D97" s="113" t="s">
        <v>1589</v>
      </c>
      <c r="E97" s="55"/>
      <c r="F97" s="90"/>
      <c r="G97" s="171"/>
      <c r="H97" s="90" t="str">
        <f t="shared" si="4"/>
        <v/>
      </c>
      <c r="I97" s="75"/>
      <c r="K97" s="2" t="str">
        <f>IF(E97="","",MAX($K$4:K96)+0.001)</f>
        <v/>
      </c>
    </row>
    <row r="98" spans="2:11" ht="25" customHeight="1">
      <c r="B98" s="50" t="str">
        <f t="shared" si="5"/>
        <v>B24.028</v>
      </c>
      <c r="C98" s="55"/>
      <c r="D98" s="66" t="s">
        <v>1590</v>
      </c>
      <c r="E98" s="55" t="s">
        <v>1390</v>
      </c>
      <c r="F98" s="128" t="s">
        <v>239</v>
      </c>
      <c r="G98" s="171"/>
      <c r="H98" s="90" t="str">
        <f t="shared" si="4"/>
        <v>Rate Only</v>
      </c>
      <c r="I98" s="75"/>
      <c r="K98" s="2">
        <f>IF(E98="","",MAX($K$4:K97)+0.001)</f>
        <v>24.028000000000034</v>
      </c>
    </row>
    <row r="99" spans="2:11" ht="25" customHeight="1">
      <c r="B99" s="50" t="str">
        <f t="shared" si="5"/>
        <v/>
      </c>
      <c r="C99" s="55"/>
      <c r="D99" s="54"/>
      <c r="E99" s="55"/>
      <c r="F99" s="90"/>
      <c r="G99" s="171"/>
      <c r="H99" s="90" t="str">
        <f t="shared" si="4"/>
        <v/>
      </c>
      <c r="I99" s="75"/>
      <c r="K99" s="2" t="str">
        <f>IF(E99="","",MAX($K$4:K98)+0.001)</f>
        <v/>
      </c>
    </row>
    <row r="100" spans="2:11" ht="25" customHeight="1">
      <c r="B100" s="50" t="str">
        <f t="shared" si="5"/>
        <v/>
      </c>
      <c r="C100" s="55"/>
      <c r="D100" s="113" t="s">
        <v>1616</v>
      </c>
      <c r="E100" s="55"/>
      <c r="F100" s="90"/>
      <c r="G100" s="171"/>
      <c r="H100" s="90" t="str">
        <f t="shared" si="4"/>
        <v/>
      </c>
      <c r="I100" s="75"/>
      <c r="K100" s="2" t="str">
        <f>IF(E100="","",MAX($K$4:K99)+0.001)</f>
        <v/>
      </c>
    </row>
    <row r="101" spans="2:11" ht="25" customHeight="1">
      <c r="B101" s="50" t="str">
        <f t="shared" si="5"/>
        <v/>
      </c>
      <c r="C101" s="55" t="s">
        <v>1617</v>
      </c>
      <c r="D101" s="113" t="s">
        <v>1618</v>
      </c>
      <c r="E101" s="55"/>
      <c r="F101" s="90"/>
      <c r="G101" s="171"/>
      <c r="H101" s="90" t="str">
        <f t="shared" si="4"/>
        <v/>
      </c>
      <c r="I101" s="75"/>
      <c r="K101" s="2" t="str">
        <f>IF(E101="","",MAX($K$4:K100)+0.001)</f>
        <v/>
      </c>
    </row>
    <row r="102" spans="2:11" ht="25" customHeight="1">
      <c r="B102" s="50" t="str">
        <f t="shared" si="5"/>
        <v>B24.029</v>
      </c>
      <c r="C102" s="55"/>
      <c r="D102" s="54" t="s">
        <v>1619</v>
      </c>
      <c r="E102" s="55" t="s">
        <v>187</v>
      </c>
      <c r="F102" s="128" t="s">
        <v>239</v>
      </c>
      <c r="G102" s="171"/>
      <c r="H102" s="90" t="str">
        <f t="shared" si="4"/>
        <v>Rate Only</v>
      </c>
      <c r="I102" s="75"/>
      <c r="K102" s="2">
        <f>IF(E102="","",MAX($K$4:K101)+0.001)</f>
        <v>24.029000000000035</v>
      </c>
    </row>
    <row r="103" spans="2:11" ht="25" customHeight="1">
      <c r="B103" s="50" t="str">
        <f t="shared" si="5"/>
        <v/>
      </c>
      <c r="C103" s="55"/>
      <c r="D103" s="54"/>
      <c r="E103" s="55"/>
      <c r="F103" s="90"/>
      <c r="G103" s="171"/>
      <c r="H103" s="90" t="str">
        <f t="shared" si="4"/>
        <v/>
      </c>
      <c r="I103" s="75"/>
      <c r="K103" s="2" t="str">
        <f>IF(E103="","",MAX($K$4:K102)+0.001)</f>
        <v/>
      </c>
    </row>
    <row r="104" spans="2:11" ht="25" customHeight="1">
      <c r="B104" s="50" t="str">
        <f t="shared" si="5"/>
        <v/>
      </c>
      <c r="C104" s="55" t="s">
        <v>1588</v>
      </c>
      <c r="D104" s="113" t="s">
        <v>1620</v>
      </c>
      <c r="E104" s="55"/>
      <c r="F104" s="90"/>
      <c r="G104" s="171"/>
      <c r="H104" s="90" t="str">
        <f t="shared" si="4"/>
        <v/>
      </c>
      <c r="I104" s="75"/>
      <c r="K104" s="2" t="str">
        <f>IF(E104="","",MAX($K$4:K103)+0.001)</f>
        <v/>
      </c>
    </row>
    <row r="105" spans="2:11" ht="25" customHeight="1">
      <c r="B105" s="50" t="str">
        <f t="shared" si="5"/>
        <v>B24.030</v>
      </c>
      <c r="C105" s="55"/>
      <c r="D105" s="54" t="s">
        <v>1619</v>
      </c>
      <c r="E105" s="55" t="s">
        <v>1390</v>
      </c>
      <c r="F105" s="128" t="s">
        <v>239</v>
      </c>
      <c r="G105" s="171"/>
      <c r="H105" s="90" t="str">
        <f t="shared" si="4"/>
        <v>Rate Only</v>
      </c>
      <c r="I105" s="75"/>
      <c r="K105" s="2">
        <f>IF(E105="","",MAX($K$4:K104)+0.001)</f>
        <v>24.030000000000037</v>
      </c>
    </row>
    <row r="106" spans="2:11" ht="25" customHeight="1">
      <c r="B106" s="50" t="str">
        <f t="shared" si="5"/>
        <v/>
      </c>
      <c r="C106" s="55"/>
      <c r="D106" s="54"/>
      <c r="E106" s="55"/>
      <c r="F106" s="90"/>
      <c r="G106" s="171"/>
      <c r="H106" s="90" t="str">
        <f t="shared" si="4"/>
        <v/>
      </c>
      <c r="I106" s="75"/>
      <c r="K106" s="2" t="str">
        <f>IF(E106="","",MAX($K$4:K105)+0.001)</f>
        <v/>
      </c>
    </row>
    <row r="107" spans="2:11" ht="25" customHeight="1">
      <c r="B107" s="50" t="str">
        <f t="shared" si="5"/>
        <v/>
      </c>
      <c r="C107" s="55"/>
      <c r="D107" s="113" t="s">
        <v>1621</v>
      </c>
      <c r="E107" s="55"/>
      <c r="F107" s="90"/>
      <c r="G107" s="171"/>
      <c r="H107" s="90" t="str">
        <f t="shared" si="4"/>
        <v/>
      </c>
      <c r="I107" s="75"/>
      <c r="K107" s="2" t="str">
        <f>IF(E107="","",MAX($K$4:K106)+0.001)</f>
        <v/>
      </c>
    </row>
    <row r="108" spans="2:11" ht="25" customHeight="1">
      <c r="B108" s="50" t="str">
        <f t="shared" si="5"/>
        <v/>
      </c>
      <c r="C108" s="55" t="s">
        <v>1622</v>
      </c>
      <c r="D108" s="113" t="s">
        <v>1623</v>
      </c>
      <c r="E108" s="55"/>
      <c r="F108" s="90"/>
      <c r="G108" s="171"/>
      <c r="H108" s="90" t="str">
        <f t="shared" si="4"/>
        <v/>
      </c>
      <c r="I108" s="75"/>
      <c r="K108" s="2" t="str">
        <f>IF(E108="","",MAX($K$4:K107)+0.001)</f>
        <v/>
      </c>
    </row>
    <row r="109" spans="2:11" ht="25" customHeight="1">
      <c r="B109" s="50" t="str">
        <f t="shared" si="5"/>
        <v>B24.031</v>
      </c>
      <c r="C109" s="55"/>
      <c r="D109" s="54" t="s">
        <v>1624</v>
      </c>
      <c r="E109" s="55" t="s">
        <v>187</v>
      </c>
      <c r="F109" s="128" t="s">
        <v>239</v>
      </c>
      <c r="G109" s="171"/>
      <c r="H109" s="90" t="str">
        <f t="shared" si="4"/>
        <v>Rate Only</v>
      </c>
      <c r="I109" s="75"/>
      <c r="K109" s="2">
        <f>IF(E109="","",MAX($K$4:K108)+0.001)</f>
        <v>24.031000000000038</v>
      </c>
    </row>
    <row r="110" spans="2:11" ht="25" customHeight="1">
      <c r="B110" s="50" t="str">
        <f t="shared" si="5"/>
        <v/>
      </c>
      <c r="C110" s="55"/>
      <c r="D110" s="54"/>
      <c r="E110" s="55"/>
      <c r="F110" s="90"/>
      <c r="G110" s="171"/>
      <c r="H110" s="90" t="str">
        <f t="shared" si="4"/>
        <v/>
      </c>
      <c r="I110" s="75"/>
      <c r="K110" s="2" t="str">
        <f>IF(E110="","",MAX($K$4:K109)+0.001)</f>
        <v/>
      </c>
    </row>
    <row r="111" spans="2:11" ht="25" customHeight="1">
      <c r="B111" s="50" t="str">
        <f t="shared" si="5"/>
        <v/>
      </c>
      <c r="C111" s="55" t="s">
        <v>1588</v>
      </c>
      <c r="D111" s="87" t="s">
        <v>1625</v>
      </c>
      <c r="E111" s="55"/>
      <c r="F111" s="90"/>
      <c r="G111" s="171"/>
      <c r="H111" s="90" t="str">
        <f t="shared" si="4"/>
        <v/>
      </c>
      <c r="I111" s="75"/>
      <c r="K111" s="2" t="str">
        <f>IF(E111="","",MAX($K$4:K110)+0.001)</f>
        <v/>
      </c>
    </row>
    <row r="112" spans="2:11" ht="25" customHeight="1">
      <c r="B112" s="50" t="str">
        <f t="shared" si="5"/>
        <v>B24.032</v>
      </c>
      <c r="C112" s="55"/>
      <c r="D112" s="54" t="s">
        <v>1626</v>
      </c>
      <c r="E112" s="55" t="s">
        <v>1390</v>
      </c>
      <c r="F112" s="128" t="s">
        <v>239</v>
      </c>
      <c r="G112" s="171"/>
      <c r="H112" s="90" t="str">
        <f t="shared" si="4"/>
        <v>Rate Only</v>
      </c>
      <c r="I112" s="75"/>
      <c r="K112" s="2">
        <f>IF(E112="","",MAX($K$4:K111)+0.001)</f>
        <v>24.032000000000039</v>
      </c>
    </row>
    <row r="113" spans="2:11" ht="25" customHeight="1">
      <c r="B113" s="50" t="str">
        <f t="shared" si="5"/>
        <v/>
      </c>
      <c r="C113" s="55"/>
      <c r="D113" s="54"/>
      <c r="E113" s="55"/>
      <c r="F113" s="90"/>
      <c r="G113" s="171"/>
      <c r="H113" s="90" t="str">
        <f t="shared" si="4"/>
        <v/>
      </c>
      <c r="I113" s="75"/>
      <c r="K113" s="2" t="str">
        <f>IF(E113="","",MAX($K$4:K112)+0.001)</f>
        <v/>
      </c>
    </row>
    <row r="114" spans="2:11" ht="25" customHeight="1">
      <c r="B114" s="50" t="str">
        <f t="shared" si="5"/>
        <v/>
      </c>
      <c r="C114" s="51" t="s">
        <v>1396</v>
      </c>
      <c r="D114" s="52" t="s">
        <v>124</v>
      </c>
      <c r="E114" s="55"/>
      <c r="F114" s="90"/>
      <c r="G114" s="171"/>
      <c r="H114" s="90" t="str">
        <f t="shared" si="4"/>
        <v/>
      </c>
      <c r="K114" s="2" t="str">
        <f>IF(E114="","",MAX($K$4:K113)+0.001)</f>
        <v/>
      </c>
    </row>
    <row r="115" spans="2:11" ht="30">
      <c r="B115" s="50" t="str">
        <f t="shared" si="5"/>
        <v/>
      </c>
      <c r="C115" s="50"/>
      <c r="D115" s="58" t="s">
        <v>1397</v>
      </c>
      <c r="E115" s="55"/>
      <c r="F115" s="90"/>
      <c r="G115" s="171"/>
      <c r="H115" s="90" t="str">
        <f t="shared" si="4"/>
        <v/>
      </c>
      <c r="K115" s="2" t="str">
        <f>IF(E115="","",MAX($K$4:K114)+0.001)</f>
        <v/>
      </c>
    </row>
    <row r="116" spans="2:11" ht="25" customHeight="1">
      <c r="B116" s="50" t="str">
        <f t="shared" si="5"/>
        <v>B24.033</v>
      </c>
      <c r="C116" s="55"/>
      <c r="D116" s="66" t="s">
        <v>1398</v>
      </c>
      <c r="E116" s="55" t="s">
        <v>126</v>
      </c>
      <c r="F116" s="90">
        <v>1</v>
      </c>
      <c r="G116" s="90">
        <v>180000</v>
      </c>
      <c r="H116" s="90">
        <f t="shared" si="4"/>
        <v>180000</v>
      </c>
      <c r="I116" s="112"/>
      <c r="K116" s="2">
        <f>IF(E116="","",MAX($K$4:K115)+0.001)</f>
        <v>24.03300000000004</v>
      </c>
    </row>
    <row r="117" spans="2:11" ht="25" customHeight="1">
      <c r="B117" s="50" t="str">
        <f t="shared" si="5"/>
        <v>B24.034</v>
      </c>
      <c r="C117" s="55"/>
      <c r="D117" s="66" t="s">
        <v>1399</v>
      </c>
      <c r="E117" s="55" t="s">
        <v>128</v>
      </c>
      <c r="F117" s="90">
        <f>H116</f>
        <v>180000</v>
      </c>
      <c r="G117" s="90"/>
      <c r="H117" s="90" t="str">
        <f t="shared" si="4"/>
        <v/>
      </c>
      <c r="I117" s="112"/>
      <c r="K117" s="2">
        <f>IF(E117="","",MAX($K$4:K116)+0.001)</f>
        <v>24.034000000000042</v>
      </c>
    </row>
    <row r="118" spans="2:11" ht="25" customHeight="1">
      <c r="B118" s="55"/>
      <c r="C118" s="55"/>
      <c r="D118" s="54"/>
      <c r="E118" s="55"/>
      <c r="F118" s="90"/>
      <c r="G118" s="171"/>
      <c r="H118" s="90" t="str">
        <f t="shared" si="4"/>
        <v/>
      </c>
      <c r="K118" s="2" t="str">
        <f>IF(E118="","",MAX($K$4:K117)+0.001)</f>
        <v/>
      </c>
    </row>
    <row r="119" spans="2:11" ht="25" customHeight="1">
      <c r="B119" s="55"/>
      <c r="C119" s="55"/>
      <c r="D119" s="54"/>
      <c r="E119" s="55"/>
      <c r="F119" s="90"/>
      <c r="G119" s="171"/>
      <c r="H119" s="90" t="str">
        <f t="shared" si="4"/>
        <v/>
      </c>
      <c r="K119" s="2" t="str">
        <f>IF(E119="","",MAX($K$4:K118)+0.001)</f>
        <v/>
      </c>
    </row>
    <row r="120" spans="2:11" ht="25" customHeight="1">
      <c r="B120" s="55"/>
      <c r="C120" s="55"/>
      <c r="D120" s="54"/>
      <c r="E120" s="55"/>
      <c r="F120" s="90"/>
      <c r="G120" s="171"/>
      <c r="H120" s="90" t="str">
        <f t="shared" si="4"/>
        <v/>
      </c>
      <c r="K120" s="2" t="str">
        <f>IF(E120="","",MAX($K$4:K119)+0.001)</f>
        <v/>
      </c>
    </row>
    <row r="121" spans="2:11" ht="25" customHeight="1">
      <c r="B121" s="55"/>
      <c r="C121" s="55"/>
      <c r="D121" s="54"/>
      <c r="E121" s="55"/>
      <c r="F121" s="90"/>
      <c r="G121" s="171"/>
      <c r="H121" s="90" t="str">
        <f t="shared" si="4"/>
        <v/>
      </c>
      <c r="K121" s="2" t="str">
        <f>IF(E121="","",MAX($K$4:K120)+0.001)</f>
        <v/>
      </c>
    </row>
    <row r="122" spans="2:11" ht="25" customHeight="1">
      <c r="B122" s="55"/>
      <c r="C122" s="55"/>
      <c r="D122" s="54"/>
      <c r="E122" s="55"/>
      <c r="F122" s="90"/>
      <c r="G122" s="171"/>
      <c r="H122" s="90" t="str">
        <f t="shared" si="4"/>
        <v/>
      </c>
      <c r="K122" s="2" t="str">
        <f>IF(E122="","",MAX($K$4:K121)+0.001)</f>
        <v/>
      </c>
    </row>
    <row r="123" spans="2:11" ht="25" customHeight="1">
      <c r="B123" s="55"/>
      <c r="C123" s="55"/>
      <c r="D123" s="54"/>
      <c r="E123" s="55"/>
      <c r="F123" s="90"/>
      <c r="G123" s="171"/>
      <c r="H123" s="90" t="str">
        <f t="shared" si="4"/>
        <v/>
      </c>
      <c r="K123" s="2" t="str">
        <f>IF(E123="","",MAX($K$4:K122)+0.001)</f>
        <v/>
      </c>
    </row>
    <row r="124" spans="2:11" ht="25" customHeight="1">
      <c r="B124" s="55"/>
      <c r="C124" s="55"/>
      <c r="D124" s="54"/>
      <c r="E124" s="55"/>
      <c r="F124" s="90"/>
      <c r="G124" s="171"/>
      <c r="H124" s="90" t="str">
        <f t="shared" si="4"/>
        <v/>
      </c>
      <c r="K124" s="2" t="str">
        <f>IF(E124="","",MAX($K$4:K123)+0.001)</f>
        <v/>
      </c>
    </row>
    <row r="125" spans="2:11" ht="25" customHeight="1">
      <c r="B125" s="55"/>
      <c r="C125" s="55"/>
      <c r="D125" s="66"/>
      <c r="E125" s="55"/>
      <c r="F125" s="90"/>
      <c r="G125" s="171"/>
      <c r="H125" s="90" t="str">
        <f t="shared" si="4"/>
        <v/>
      </c>
      <c r="K125" s="2" t="str">
        <f>IF(E125="","",MAX($K$4:K124)+0.001)</f>
        <v/>
      </c>
    </row>
    <row r="126" spans="2:11" ht="25" customHeight="1">
      <c r="B126" s="55"/>
      <c r="C126" s="55"/>
      <c r="D126" s="66"/>
      <c r="E126" s="55"/>
      <c r="F126" s="90"/>
      <c r="G126" s="171"/>
      <c r="H126" s="90" t="str">
        <f t="shared" si="4"/>
        <v/>
      </c>
      <c r="K126" s="2" t="str">
        <f>IF(E126="","",MAX($K$4:K125)+0.001)</f>
        <v/>
      </c>
    </row>
    <row r="127" spans="2:11" ht="25" customHeight="1">
      <c r="B127" s="55"/>
      <c r="C127" s="55"/>
      <c r="D127" s="89"/>
      <c r="E127" s="122"/>
      <c r="F127" s="90"/>
      <c r="G127" s="171"/>
      <c r="H127" s="90" t="str">
        <f t="shared" si="4"/>
        <v/>
      </c>
      <c r="K127" s="2" t="str">
        <f>IF(E127="","",MAX($K$4:K126)+0.001)</f>
        <v/>
      </c>
    </row>
    <row r="128" spans="2:11" ht="25" customHeight="1">
      <c r="B128" s="368" t="s">
        <v>337</v>
      </c>
      <c r="C128" s="369"/>
      <c r="D128" s="368"/>
      <c r="E128" s="368"/>
      <c r="F128" s="368"/>
      <c r="G128" s="368"/>
      <c r="H128" s="95">
        <f>SUM(H86:H127)</f>
        <v>180000</v>
      </c>
      <c r="I128" s="115"/>
      <c r="K128" s="2" t="str">
        <f>IF(E128="","",MAX($K$4:K127)+0.001)</f>
        <v/>
      </c>
    </row>
    <row r="129" spans="2:11" ht="25" customHeight="1">
      <c r="B129" s="68"/>
      <c r="C129" s="68"/>
      <c r="D129" s="69"/>
      <c r="E129" s="68"/>
      <c r="F129" s="70"/>
      <c r="G129" s="70"/>
      <c r="H129" s="70"/>
      <c r="K129" s="2" t="str">
        <f>IF(E129="","",MAX($K$4:K128)+0.001)</f>
        <v/>
      </c>
    </row>
    <row r="130" spans="2:11" ht="25" customHeight="1">
      <c r="K130" s="2" t="str">
        <f>IF(E130="","",MAX($K$4:K129)+0.001)</f>
        <v/>
      </c>
    </row>
    <row r="131" spans="2:11" ht="25" customHeight="1">
      <c r="K131" s="2" t="str">
        <f>IF(E131="","",MAX($K$4:K130)+0.001)</f>
        <v/>
      </c>
    </row>
    <row r="132" spans="2:11" ht="25" customHeight="1">
      <c r="K132" s="2" t="str">
        <f>IF(E132="","",MAX($K$4:K131)+0.001)</f>
        <v/>
      </c>
    </row>
    <row r="133" spans="2:11" ht="25" customHeight="1">
      <c r="K133" s="2" t="str">
        <f>IF(E133="","",MAX($K$4:K132)+0.001)</f>
        <v/>
      </c>
    </row>
    <row r="134" spans="2:11" ht="25" customHeight="1">
      <c r="K134" s="2" t="str">
        <f>IF(E134="","",MAX($K$4:K133)+0.001)</f>
        <v/>
      </c>
    </row>
    <row r="135" spans="2:11" ht="25" customHeight="1">
      <c r="K135" s="2" t="str">
        <f>IF(E135="","",MAX($K$4:K134)+0.001)</f>
        <v/>
      </c>
    </row>
    <row r="136" spans="2:11" ht="25" customHeight="1">
      <c r="K136" s="2" t="str">
        <f>IF(E136="","",MAX($K$4:K135)+0.001)</f>
        <v/>
      </c>
    </row>
    <row r="137" spans="2:11" ht="25" customHeight="1">
      <c r="K137" s="2" t="str">
        <f>IF(E137="","",MAX($K$4:K136)+0.001)</f>
        <v/>
      </c>
    </row>
    <row r="138" spans="2:11" ht="25" customHeight="1">
      <c r="K138" s="2" t="str">
        <f>IF(E138="","",MAX($K$4:K137)+0.001)</f>
        <v/>
      </c>
    </row>
    <row r="139" spans="2:11" ht="25" customHeight="1">
      <c r="K139" s="2" t="str">
        <f>IF(E139="","",MAX($K$4:K138)+0.001)</f>
        <v/>
      </c>
    </row>
    <row r="140" spans="2:11" ht="25" customHeight="1">
      <c r="K140" s="2" t="str">
        <f>IF(E140="","",MAX($K$4:K139)+0.001)</f>
        <v/>
      </c>
    </row>
    <row r="141" spans="2:11" ht="25" customHeight="1">
      <c r="K141" s="2" t="str">
        <f>IF(E141="","",MAX($K$4:K140)+0.001)</f>
        <v/>
      </c>
    </row>
    <row r="142" spans="2:11" ht="25" customHeight="1">
      <c r="K142" s="2" t="str">
        <f>IF(E142="","",MAX($K$4:K141)+0.001)</f>
        <v/>
      </c>
    </row>
    <row r="143" spans="2:11" ht="25" customHeight="1">
      <c r="K143" s="2" t="str">
        <f>IF(E143="","",MAX($K$4:K142)+0.001)</f>
        <v/>
      </c>
    </row>
    <row r="144" spans="2:11" ht="25" customHeight="1">
      <c r="K144" s="2" t="str">
        <f>IF(E144="","",MAX($K$4:K143)+0.001)</f>
        <v/>
      </c>
    </row>
    <row r="145" spans="11:11" ht="25" customHeight="1">
      <c r="K145" s="2" t="str">
        <f>IF(E145="","",MAX($K$4:K144)+0.001)</f>
        <v/>
      </c>
    </row>
    <row r="146" spans="11:11" ht="25" customHeight="1">
      <c r="K146" s="2" t="str">
        <f>IF(E146="","",MAX($K$4:K145)+0.001)</f>
        <v/>
      </c>
    </row>
    <row r="147" spans="11:11" ht="25" customHeight="1">
      <c r="K147" s="2" t="str">
        <f>IF(E147="","",MAX($K$4:K146)+0.001)</f>
        <v/>
      </c>
    </row>
    <row r="148" spans="11:11" ht="25" customHeight="1">
      <c r="K148" s="2" t="str">
        <f>IF(E148="","",MAX($K$4:K147)+0.001)</f>
        <v/>
      </c>
    </row>
    <row r="149" spans="11:11" ht="25" customHeight="1">
      <c r="K149" s="2" t="str">
        <f>IF(E149="","",MAX($K$4:K148)+0.001)</f>
        <v/>
      </c>
    </row>
    <row r="150" spans="11:11" ht="25" customHeight="1">
      <c r="K150" s="2" t="str">
        <f>IF(E150="","",MAX($K$4:K149)+0.001)</f>
        <v/>
      </c>
    </row>
    <row r="151" spans="11:11" ht="25" customHeight="1">
      <c r="K151" s="2" t="str">
        <f>IF(E151="","",MAX($K$4:K150)+0.001)</f>
        <v/>
      </c>
    </row>
    <row r="152" spans="11:11" ht="25" customHeight="1">
      <c r="K152" s="2" t="str">
        <f>IF(E152="","",MAX($K$4:K151)+0.001)</f>
        <v/>
      </c>
    </row>
    <row r="153" spans="11:11" ht="25" customHeight="1">
      <c r="K153" s="2" t="str">
        <f>IF(E153="","",MAX($K$4:K152)+0.001)</f>
        <v/>
      </c>
    </row>
    <row r="154" spans="11:11" ht="25" customHeight="1">
      <c r="K154" s="2" t="str">
        <f>IF(E154="","",MAX($K$4:K153)+0.001)</f>
        <v/>
      </c>
    </row>
    <row r="155" spans="11:11" ht="25" customHeight="1">
      <c r="K155" s="2" t="str">
        <f>IF(E155="","",MAX($K$4:K154)+0.001)</f>
        <v/>
      </c>
    </row>
    <row r="156" spans="11:11" ht="25" customHeight="1">
      <c r="K156" s="2" t="str">
        <f>IF(E156="","",MAX($K$4:K155)+0.001)</f>
        <v/>
      </c>
    </row>
    <row r="157" spans="11:11" ht="25" customHeight="1">
      <c r="K157" s="2" t="str">
        <f>IF(E157="","",MAX($K$4:K156)+0.001)</f>
        <v/>
      </c>
    </row>
    <row r="158" spans="11:11" ht="25" customHeight="1">
      <c r="K158" s="2" t="str">
        <f>IF(E158="","",MAX($K$4:K157)+0.001)</f>
        <v/>
      </c>
    </row>
    <row r="159" spans="11:11" ht="25" customHeight="1">
      <c r="K159" s="2" t="str">
        <f>IF(E159="","",MAX($K$4:K158)+0.001)</f>
        <v/>
      </c>
    </row>
    <row r="160" spans="11:11" ht="25" customHeight="1">
      <c r="K160" s="2" t="str">
        <f>IF(E160="","",MAX($K$4:K159)+0.001)</f>
        <v/>
      </c>
    </row>
    <row r="161" spans="11:11" ht="25" customHeight="1">
      <c r="K161" s="2" t="str">
        <f>IF(E161="","",MAX($K$4:K160)+0.001)</f>
        <v/>
      </c>
    </row>
    <row r="162" spans="11:11" ht="25" customHeight="1">
      <c r="K162" s="2" t="str">
        <f>IF(E162="","",MAX($K$4:K161)+0.001)</f>
        <v/>
      </c>
    </row>
    <row r="163" spans="11:11" ht="25" customHeight="1">
      <c r="K163" s="2" t="str">
        <f>IF(E163="","",MAX($K$4:K162)+0.001)</f>
        <v/>
      </c>
    </row>
    <row r="164" spans="11:11" ht="25" customHeight="1">
      <c r="K164" s="2" t="str">
        <f>IF(E164="","",MAX($K$4:K163)+0.001)</f>
        <v/>
      </c>
    </row>
    <row r="165" spans="11:11" ht="25" customHeight="1">
      <c r="K165" s="2" t="str">
        <f>IF(E165="","",MAX($K$4:K164)+0.001)</f>
        <v/>
      </c>
    </row>
    <row r="166" spans="11:11" ht="25" customHeight="1">
      <c r="K166" s="2" t="str">
        <f>IF(E166="","",MAX($K$4:K165)+0.001)</f>
        <v/>
      </c>
    </row>
    <row r="167" spans="11:11" ht="25" customHeight="1">
      <c r="K167" s="2" t="str">
        <f>IF(E167="","",MAX($K$4:K166)+0.001)</f>
        <v/>
      </c>
    </row>
    <row r="168" spans="11:11" ht="25" customHeight="1">
      <c r="K168" s="2" t="str">
        <f>IF(E168="","",MAX($K$4:K167)+0.001)</f>
        <v/>
      </c>
    </row>
    <row r="169" spans="11:11" ht="25" customHeight="1">
      <c r="K169" s="2" t="str">
        <f>IF(E169="","",MAX($K$4:K168)+0.001)</f>
        <v/>
      </c>
    </row>
    <row r="170" spans="11:11" ht="25" customHeight="1">
      <c r="K170" s="2" t="str">
        <f>IF(E170="","",MAX($K$4:K169)+0.001)</f>
        <v/>
      </c>
    </row>
    <row r="171" spans="11:11" ht="25" customHeight="1">
      <c r="K171" s="2" t="str">
        <f>IF(E171="","",MAX($K$4:K170)+0.001)</f>
        <v/>
      </c>
    </row>
    <row r="172" spans="11:11" ht="25" customHeight="1">
      <c r="K172" s="2" t="str">
        <f>IF(E172="","",MAX($K$4:K171)+0.001)</f>
        <v/>
      </c>
    </row>
    <row r="173" spans="11:11" ht="25" customHeight="1">
      <c r="K173" s="2" t="str">
        <f>IF(E173="","",MAX($K$4:K172)+0.001)</f>
        <v/>
      </c>
    </row>
    <row r="174" spans="11:11" ht="25" customHeight="1">
      <c r="K174" s="2" t="str">
        <f>IF(E174="","",MAX($K$4:K173)+0.001)</f>
        <v/>
      </c>
    </row>
    <row r="175" spans="11:11" ht="25" customHeight="1">
      <c r="K175" s="2" t="str">
        <f>IF(E175="","",MAX($K$4:K174)+0.001)</f>
        <v/>
      </c>
    </row>
    <row r="176" spans="11:11" ht="25" customHeight="1">
      <c r="K176" s="2" t="str">
        <f>IF(E176="","",MAX($K$4:K175)+0.001)</f>
        <v/>
      </c>
    </row>
    <row r="177" spans="11:11" ht="25" customHeight="1">
      <c r="K177" s="2" t="str">
        <f>IF(E177="","",MAX($K$4:K176)+0.001)</f>
        <v/>
      </c>
    </row>
    <row r="178" spans="11:11" ht="25" customHeight="1">
      <c r="K178" s="2" t="str">
        <f>IF(E178="","",MAX($K$4:K177)+0.001)</f>
        <v/>
      </c>
    </row>
    <row r="179" spans="11:11" ht="25" customHeight="1">
      <c r="K179" s="2" t="str">
        <f>IF(E179="","",MAX($K$4:K178)+0.001)</f>
        <v/>
      </c>
    </row>
    <row r="180" spans="11:11" ht="25" customHeight="1">
      <c r="K180" s="2" t="str">
        <f>IF(E180="","",MAX($K$4:K179)+0.001)</f>
        <v/>
      </c>
    </row>
    <row r="181" spans="11:11" ht="25" customHeight="1">
      <c r="K181" s="2" t="str">
        <f>IF(E181="","",MAX($K$4:K180)+0.001)</f>
        <v/>
      </c>
    </row>
    <row r="182" spans="11:11" ht="25" customHeight="1">
      <c r="K182" s="2" t="str">
        <f>IF(E182="","",MAX($K$4:K181)+0.001)</f>
        <v/>
      </c>
    </row>
    <row r="183" spans="11:11" ht="25" customHeight="1">
      <c r="K183" s="2" t="str">
        <f>IF(E183="","",MAX($K$4:K182)+0.001)</f>
        <v/>
      </c>
    </row>
    <row r="184" spans="11:11" ht="25" customHeight="1">
      <c r="K184" s="2" t="str">
        <f>IF(E184="","",MAX($K$4:K183)+0.001)</f>
        <v/>
      </c>
    </row>
    <row r="185" spans="11:11" ht="25" customHeight="1">
      <c r="K185" s="2" t="str">
        <f>IF(E185="","",MAX($K$4:K184)+0.001)</f>
        <v/>
      </c>
    </row>
    <row r="186" spans="11:11" ht="25" customHeight="1">
      <c r="K186" s="2" t="str">
        <f>IF(E186="","",MAX($K$4:K185)+0.001)</f>
        <v/>
      </c>
    </row>
    <row r="187" spans="11:11" ht="25" customHeight="1">
      <c r="K187" s="2" t="str">
        <f>IF(E187="","",MAX($K$4:K186)+0.001)</f>
        <v/>
      </c>
    </row>
    <row r="190" spans="11:11" ht="25" customHeight="1">
      <c r="K190" s="75"/>
    </row>
    <row r="193" spans="11:11" ht="25" customHeight="1">
      <c r="K193" s="75"/>
    </row>
    <row r="196" spans="11:11" ht="25" customHeight="1">
      <c r="K196" s="75"/>
    </row>
    <row r="199" spans="11:11" ht="25" customHeight="1">
      <c r="K199" s="75"/>
    </row>
    <row r="202" spans="11:11" ht="25" customHeight="1">
      <c r="K202" s="75"/>
    </row>
  </sheetData>
  <mergeCells count="6">
    <mergeCell ref="B128:G128"/>
    <mergeCell ref="B1:H1"/>
    <mergeCell ref="B43:G43"/>
    <mergeCell ref="B45:G45"/>
    <mergeCell ref="B84:G84"/>
    <mergeCell ref="B86:G86"/>
  </mergeCells>
  <conditionalFormatting sqref="G1:H1048576">
    <cfRule type="containsText" dxfId="14" priority="1" operator="containsText" text="RATE">
      <formula>NOT(ISERROR(SEARCH("RATE",G1)))</formula>
    </cfRule>
    <cfRule type="containsText" dxfId="13" priority="2" stopIfTrue="1" operator="containsText" text="AMOUNT">
      <formula>NOT(ISERROR(SEARCH("AMOUNT",G1)))</formula>
    </cfRule>
    <cfRule type="containsText" dxfId="12"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2" manualBreakCount="2">
    <brk id="43" max="7" man="1"/>
    <brk id="84" max="7"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26036-C4D3-4EF9-AD45-FCA9D2399B05}">
  <sheetPr>
    <tabColor theme="5"/>
  </sheetPr>
  <dimension ref="A1:N198"/>
  <sheetViews>
    <sheetView view="pageBreakPreview" topLeftCell="C43" zoomScale="70" zoomScaleNormal="100" zoomScaleSheetLayoutView="70" workbookViewId="0">
      <selection activeCell="R24" sqref="R24"/>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ustomWidth="1"/>
    <col min="11" max="11" width="10.33203125" style="48" customWidth="1"/>
    <col min="12" max="16384" width="8.83203125" style="48"/>
  </cols>
  <sheetData>
    <row r="1" spans="2:14" s="44" customFormat="1" ht="25" customHeight="1">
      <c r="B1" s="385" t="s">
        <v>1970</v>
      </c>
      <c r="C1" s="385"/>
      <c r="D1" s="385"/>
      <c r="E1" s="385"/>
      <c r="F1" s="385"/>
      <c r="G1" s="385"/>
      <c r="H1" s="385"/>
      <c r="I1" s="76"/>
    </row>
    <row r="2" spans="2:14" ht="25" customHeight="1">
      <c r="B2" s="45" t="s">
        <v>1</v>
      </c>
      <c r="C2" s="45" t="s">
        <v>2</v>
      </c>
      <c r="D2" s="45" t="s">
        <v>3</v>
      </c>
      <c r="E2" s="46" t="s">
        <v>4</v>
      </c>
      <c r="F2" s="47" t="s">
        <v>5</v>
      </c>
      <c r="G2" s="47" t="s">
        <v>6</v>
      </c>
      <c r="H2" s="47" t="s">
        <v>7</v>
      </c>
      <c r="I2" s="49"/>
      <c r="K2" s="49"/>
    </row>
    <row r="3" spans="2:14" ht="25" customHeight="1">
      <c r="B3" s="108" t="s">
        <v>1299</v>
      </c>
      <c r="C3" s="98" t="s">
        <v>1300</v>
      </c>
      <c r="D3" s="113" t="s">
        <v>1301</v>
      </c>
      <c r="E3" s="55"/>
      <c r="F3" s="90"/>
      <c r="G3" s="90"/>
      <c r="H3" s="90" t="str">
        <f t="shared" ref="H3:H31" si="0">IF($F3="-","Rate Only",IF($G3="","",ROUNDUP($F3*$G3,2)))</f>
        <v/>
      </c>
    </row>
    <row r="4" spans="2:14" ht="25" customHeight="1">
      <c r="B4" s="55"/>
      <c r="C4" s="55"/>
      <c r="D4" s="113" t="s">
        <v>1302</v>
      </c>
      <c r="E4" s="55"/>
      <c r="F4" s="90"/>
      <c r="G4" s="90"/>
      <c r="H4" s="90" t="str">
        <f t="shared" si="0"/>
        <v/>
      </c>
    </row>
    <row r="5" spans="2:14" ht="30">
      <c r="B5" s="50" t="str">
        <f t="shared" ref="B5:B57" si="1">IF(K5="","","B"&amp;TEXT(ROUND(K5,3),"0.000"))</f>
        <v/>
      </c>
      <c r="C5" s="55" t="s">
        <v>386</v>
      </c>
      <c r="D5" s="87" t="s">
        <v>1627</v>
      </c>
      <c r="E5" s="55"/>
      <c r="F5" s="90"/>
      <c r="G5" s="90"/>
      <c r="H5" s="90" t="str">
        <f t="shared" si="0"/>
        <v/>
      </c>
      <c r="I5" s="112"/>
      <c r="K5" s="2" t="str">
        <f>IF(E5="","",MAX($K$4:K4)+29.001)</f>
        <v/>
      </c>
    </row>
    <row r="6" spans="2:14" ht="25" customHeight="1">
      <c r="B6" s="50" t="str">
        <f t="shared" si="1"/>
        <v>B25.001</v>
      </c>
      <c r="C6" s="55"/>
      <c r="D6" s="54" t="s">
        <v>1628</v>
      </c>
      <c r="E6" s="55" t="s">
        <v>200</v>
      </c>
      <c r="F6" s="90" t="s">
        <v>239</v>
      </c>
      <c r="G6" s="171"/>
      <c r="H6" s="90" t="str">
        <f t="shared" si="0"/>
        <v>Rate Only</v>
      </c>
      <c r="I6" s="112"/>
      <c r="K6" s="2">
        <f>IF(E6="","",MAX($K$4:K5)+25.001)</f>
        <v>25.001000000000001</v>
      </c>
    </row>
    <row r="7" spans="2:14" ht="25" customHeight="1">
      <c r="B7" s="50" t="str">
        <f t="shared" si="1"/>
        <v/>
      </c>
      <c r="C7" s="55"/>
      <c r="D7" s="87"/>
      <c r="E7" s="55"/>
      <c r="F7" s="90"/>
      <c r="G7" s="90"/>
      <c r="H7" s="90" t="str">
        <f t="shared" si="0"/>
        <v/>
      </c>
      <c r="I7" s="112"/>
      <c r="K7" s="2" t="str">
        <f>IF(E7="","",MAX($K$4:K6)+0.001)</f>
        <v/>
      </c>
    </row>
    <row r="8" spans="2:14" ht="25" customHeight="1">
      <c r="B8" s="50" t="str">
        <f t="shared" si="1"/>
        <v/>
      </c>
      <c r="C8" s="55" t="s">
        <v>197</v>
      </c>
      <c r="D8" s="113" t="s">
        <v>1629</v>
      </c>
      <c r="E8" s="55"/>
      <c r="F8" s="90"/>
      <c r="G8" s="90"/>
      <c r="H8" s="90" t="str">
        <f t="shared" si="0"/>
        <v/>
      </c>
      <c r="I8" s="112"/>
      <c r="K8" s="2" t="str">
        <f>IF(E8="","",MAX($K$4:K7)+0.001)</f>
        <v/>
      </c>
    </row>
    <row r="9" spans="2:14" ht="30">
      <c r="B9" s="50" t="str">
        <f t="shared" si="1"/>
        <v>B25.002</v>
      </c>
      <c r="C9" s="55"/>
      <c r="D9" s="66" t="s">
        <v>1630</v>
      </c>
      <c r="E9" s="55" t="s">
        <v>1382</v>
      </c>
      <c r="F9" s="90" t="s">
        <v>239</v>
      </c>
      <c r="G9" s="171"/>
      <c r="H9" s="90" t="str">
        <f t="shared" si="0"/>
        <v>Rate Only</v>
      </c>
      <c r="I9" s="112"/>
      <c r="K9" s="2">
        <f>IF(E9="","",MAX($K$4:K8)+0.001)</f>
        <v>25.002000000000002</v>
      </c>
    </row>
    <row r="10" spans="2:14" ht="30">
      <c r="B10" s="50" t="str">
        <f t="shared" si="1"/>
        <v>B25.003</v>
      </c>
      <c r="C10" s="55"/>
      <c r="D10" s="66" t="s">
        <v>1631</v>
      </c>
      <c r="E10" s="55" t="s">
        <v>1632</v>
      </c>
      <c r="F10" s="90" t="s">
        <v>239</v>
      </c>
      <c r="G10" s="171"/>
      <c r="H10" s="90" t="str">
        <f t="shared" si="0"/>
        <v>Rate Only</v>
      </c>
      <c r="I10" s="112"/>
      <c r="J10" s="72"/>
      <c r="K10" s="2">
        <f>IF(E10="","",MAX($K$4:K9)+0.001)</f>
        <v>25.003000000000004</v>
      </c>
    </row>
    <row r="11" spans="2:14" ht="25" customHeight="1">
      <c r="B11" s="50" t="str">
        <f t="shared" si="1"/>
        <v/>
      </c>
      <c r="C11" s="55"/>
      <c r="D11" s="66"/>
      <c r="E11" s="55"/>
      <c r="F11" s="90"/>
      <c r="G11" s="90"/>
      <c r="H11" s="90" t="str">
        <f t="shared" si="0"/>
        <v/>
      </c>
      <c r="I11" s="112"/>
      <c r="J11" s="72"/>
      <c r="K11" s="2" t="str">
        <f>IF(E11="","",MAX($K$4:K10)+0.001)</f>
        <v/>
      </c>
    </row>
    <row r="12" spans="2:14" ht="25" customHeight="1">
      <c r="B12" s="50" t="str">
        <f t="shared" si="1"/>
        <v/>
      </c>
      <c r="C12" s="98" t="s">
        <v>1633</v>
      </c>
      <c r="D12" s="87" t="s">
        <v>1634</v>
      </c>
      <c r="E12" s="55"/>
      <c r="F12" s="90"/>
      <c r="G12" s="90"/>
      <c r="H12" s="90" t="str">
        <f t="shared" si="0"/>
        <v/>
      </c>
      <c r="I12" s="112"/>
      <c r="J12" s="72"/>
      <c r="K12" s="2" t="str">
        <f>IF(E12="","",MAX($K$4:K11)+0.001)</f>
        <v/>
      </c>
    </row>
    <row r="13" spans="2:14" ht="45">
      <c r="B13" s="50" t="str">
        <f t="shared" si="1"/>
        <v>B25.004</v>
      </c>
      <c r="C13" s="55"/>
      <c r="D13" s="66" t="s">
        <v>1635</v>
      </c>
      <c r="E13" s="55" t="s">
        <v>200</v>
      </c>
      <c r="F13" s="90" t="s">
        <v>239</v>
      </c>
      <c r="G13" s="171"/>
      <c r="H13" s="90" t="str">
        <f t="shared" si="0"/>
        <v>Rate Only</v>
      </c>
      <c r="I13" s="112"/>
      <c r="J13" s="72"/>
      <c r="K13" s="2">
        <f>IF(E13="","",MAX($K$4:K12)+0.001)</f>
        <v>25.004000000000005</v>
      </c>
    </row>
    <row r="14" spans="2:14" ht="45">
      <c r="B14" s="50" t="str">
        <f t="shared" si="1"/>
        <v>B25.005</v>
      </c>
      <c r="C14" s="55"/>
      <c r="D14" s="66" t="s">
        <v>1636</v>
      </c>
      <c r="E14" s="55" t="s">
        <v>1632</v>
      </c>
      <c r="F14" s="90" t="s">
        <v>239</v>
      </c>
      <c r="G14" s="171"/>
      <c r="H14" s="90" t="str">
        <f t="shared" si="0"/>
        <v>Rate Only</v>
      </c>
      <c r="I14" s="112"/>
      <c r="J14" s="72"/>
      <c r="K14" s="2">
        <f>IF(E14="","",MAX($K$4:K13)+0.001)</f>
        <v>25.005000000000006</v>
      </c>
      <c r="N14" s="112"/>
    </row>
    <row r="15" spans="2:14" ht="25" customHeight="1">
      <c r="B15" s="50" t="str">
        <f t="shared" si="1"/>
        <v/>
      </c>
      <c r="C15" s="65"/>
      <c r="D15" s="54"/>
      <c r="E15" s="55"/>
      <c r="F15" s="90"/>
      <c r="G15" s="90"/>
      <c r="H15" s="90" t="str">
        <f t="shared" si="0"/>
        <v/>
      </c>
      <c r="I15" s="112"/>
      <c r="J15" s="72"/>
      <c r="K15" s="2" t="str">
        <f>IF(E15="","",MAX($K$4:K14)+0.001)</f>
        <v/>
      </c>
    </row>
    <row r="16" spans="2:14" ht="15">
      <c r="B16" s="50" t="str">
        <f t="shared" si="1"/>
        <v>B25.006</v>
      </c>
      <c r="C16" s="98" t="s">
        <v>1264</v>
      </c>
      <c r="D16" s="87" t="s">
        <v>1265</v>
      </c>
      <c r="E16" s="55" t="s">
        <v>14</v>
      </c>
      <c r="F16" s="90" t="s">
        <v>239</v>
      </c>
      <c r="G16" s="171"/>
      <c r="H16" s="90" t="str">
        <f t="shared" si="0"/>
        <v>Rate Only</v>
      </c>
      <c r="I16" s="112"/>
      <c r="J16" s="72"/>
      <c r="K16" s="2">
        <f>IF(E16="","",MAX($K$4:K15)+0.001)</f>
        <v>25.006000000000007</v>
      </c>
    </row>
    <row r="17" spans="2:11" ht="25" customHeight="1">
      <c r="B17" s="50" t="str">
        <f t="shared" si="1"/>
        <v/>
      </c>
      <c r="C17" s="55"/>
      <c r="D17" s="66"/>
      <c r="E17" s="55"/>
      <c r="F17" s="128"/>
      <c r="G17" s="90"/>
      <c r="H17" s="90" t="str">
        <f t="shared" si="0"/>
        <v/>
      </c>
      <c r="I17" s="112"/>
      <c r="J17" s="72"/>
      <c r="K17" s="2" t="str">
        <f>IF(E17="","",MAX($K$4:K16)+0.001)</f>
        <v/>
      </c>
    </row>
    <row r="18" spans="2:11" ht="25" customHeight="1">
      <c r="B18" s="50" t="str">
        <f t="shared" si="1"/>
        <v/>
      </c>
      <c r="C18" s="98" t="s">
        <v>690</v>
      </c>
      <c r="D18" s="87" t="s">
        <v>178</v>
      </c>
      <c r="E18" s="55"/>
      <c r="F18" s="90"/>
      <c r="G18" s="90"/>
      <c r="H18" s="90" t="str">
        <f t="shared" si="0"/>
        <v/>
      </c>
      <c r="I18" s="112"/>
      <c r="J18" s="72"/>
      <c r="K18" s="2" t="str">
        <f>IF(E18="","",MAX($K$4:K17)+0.001)</f>
        <v/>
      </c>
    </row>
    <row r="19" spans="2:11" ht="25" customHeight="1">
      <c r="B19" s="50" t="str">
        <f t="shared" si="1"/>
        <v/>
      </c>
      <c r="C19" s="55" t="s">
        <v>229</v>
      </c>
      <c r="D19" s="87" t="s">
        <v>230</v>
      </c>
      <c r="E19" s="55"/>
      <c r="F19" s="90"/>
      <c r="G19" s="90"/>
      <c r="H19" s="90" t="str">
        <f t="shared" si="0"/>
        <v/>
      </c>
      <c r="I19" s="112"/>
      <c r="J19" s="72"/>
      <c r="K19" s="2" t="str">
        <f>IF(E19="","",MAX($K$4:K18)+0.001)</f>
        <v/>
      </c>
    </row>
    <row r="20" spans="2:11" ht="25" customHeight="1">
      <c r="B20" s="50" t="str">
        <f t="shared" si="1"/>
        <v/>
      </c>
      <c r="C20" s="55" t="s">
        <v>231</v>
      </c>
      <c r="D20" s="87" t="s">
        <v>232</v>
      </c>
      <c r="E20" s="55"/>
      <c r="F20" s="90"/>
      <c r="G20" s="90"/>
      <c r="H20" s="90" t="str">
        <f t="shared" si="0"/>
        <v/>
      </c>
      <c r="I20" s="112"/>
      <c r="J20" s="72"/>
      <c r="K20" s="2" t="str">
        <f>IF(E20="","",MAX($K$4:K19)+0.001)</f>
        <v/>
      </c>
    </row>
    <row r="21" spans="2:11" ht="25" customHeight="1">
      <c r="B21" s="50" t="str">
        <f t="shared" si="1"/>
        <v/>
      </c>
      <c r="C21" s="55" t="s">
        <v>61</v>
      </c>
      <c r="D21" s="87" t="s">
        <v>356</v>
      </c>
      <c r="E21" s="55"/>
      <c r="F21" s="90"/>
      <c r="G21" s="90"/>
      <c r="H21" s="90" t="str">
        <f t="shared" si="0"/>
        <v/>
      </c>
      <c r="I21" s="112"/>
      <c r="J21" s="72"/>
      <c r="K21" s="2" t="str">
        <f>IF(E21="","",MAX($K$4:K20)+0.001)</f>
        <v/>
      </c>
    </row>
    <row r="22" spans="2:11" ht="75">
      <c r="B22" s="50" t="str">
        <f t="shared" si="1"/>
        <v>B25.007</v>
      </c>
      <c r="C22" s="55"/>
      <c r="D22" s="66" t="s">
        <v>1637</v>
      </c>
      <c r="E22" s="55" t="s">
        <v>200</v>
      </c>
      <c r="F22" s="90" t="s">
        <v>239</v>
      </c>
      <c r="G22" s="171"/>
      <c r="H22" s="90" t="str">
        <f t="shared" si="0"/>
        <v>Rate Only</v>
      </c>
      <c r="I22" s="112"/>
      <c r="J22" s="72"/>
      <c r="K22" s="2">
        <f>IF(E22="","",MAX($K$4:K21)+0.001)</f>
        <v>25.007000000000009</v>
      </c>
    </row>
    <row r="23" spans="2:11" ht="25" customHeight="1">
      <c r="B23" s="50"/>
      <c r="C23" s="55"/>
      <c r="D23" s="66"/>
      <c r="E23" s="55"/>
      <c r="F23" s="90"/>
      <c r="G23" s="90"/>
      <c r="H23" s="90" t="str">
        <f t="shared" si="0"/>
        <v/>
      </c>
      <c r="J23" s="72"/>
      <c r="K23" s="2" t="str">
        <f>IF(E23="","",MAX($K$4:K22)+0.001)</f>
        <v/>
      </c>
    </row>
    <row r="24" spans="2:11" ht="25" customHeight="1">
      <c r="B24" s="50" t="str">
        <f t="shared" ref="B24:B30" si="2">IF(K24="","","B"&amp;TEXT(ROUND(K24,3),"0.000"))</f>
        <v/>
      </c>
      <c r="C24" s="101" t="s">
        <v>1638</v>
      </c>
      <c r="D24" s="113" t="s">
        <v>1639</v>
      </c>
      <c r="E24" s="101"/>
      <c r="F24" s="129"/>
      <c r="G24" s="90"/>
      <c r="H24" s="90" t="str">
        <f t="shared" si="0"/>
        <v/>
      </c>
      <c r="I24" s="112"/>
      <c r="J24" s="72"/>
      <c r="K24" s="2" t="str">
        <f>IF(E24="","",MAX($K$4:K23)+0.001)</f>
        <v/>
      </c>
    </row>
    <row r="25" spans="2:11" ht="25" customHeight="1">
      <c r="B25" s="50" t="str">
        <f t="shared" si="2"/>
        <v/>
      </c>
      <c r="C25" s="101" t="s">
        <v>1640</v>
      </c>
      <c r="D25" s="87" t="s">
        <v>1641</v>
      </c>
      <c r="E25" s="101"/>
      <c r="F25" s="107"/>
      <c r="G25" s="90"/>
      <c r="H25" s="90" t="str">
        <f t="shared" si="0"/>
        <v/>
      </c>
      <c r="J25" s="72"/>
      <c r="K25" s="2" t="str">
        <f>IF(E25="","",MAX($K$4:K24)+0.001)</f>
        <v/>
      </c>
    </row>
    <row r="26" spans="2:11" ht="150">
      <c r="B26" s="50" t="str">
        <f t="shared" si="2"/>
        <v>B25.008</v>
      </c>
      <c r="C26" s="65" t="s">
        <v>1642</v>
      </c>
      <c r="D26" s="66" t="s">
        <v>1643</v>
      </c>
      <c r="E26" s="55" t="s">
        <v>200</v>
      </c>
      <c r="F26" s="90" t="s">
        <v>239</v>
      </c>
      <c r="G26" s="171"/>
      <c r="H26" s="90" t="str">
        <f t="shared" si="0"/>
        <v>Rate Only</v>
      </c>
      <c r="I26" s="112"/>
      <c r="J26" s="72"/>
      <c r="K26" s="2">
        <f>IF(E26="","",MAX($K$4:K25)+0.001)</f>
        <v>25.00800000000001</v>
      </c>
    </row>
    <row r="27" spans="2:11" ht="30">
      <c r="B27" s="50" t="str">
        <f t="shared" si="2"/>
        <v>B25.009</v>
      </c>
      <c r="C27" s="65" t="s">
        <v>1644</v>
      </c>
      <c r="D27" s="66" t="s">
        <v>1645</v>
      </c>
      <c r="E27" s="55" t="s">
        <v>1632</v>
      </c>
      <c r="F27" s="90" t="s">
        <v>239</v>
      </c>
      <c r="G27" s="171"/>
      <c r="H27" s="90" t="str">
        <f t="shared" si="0"/>
        <v>Rate Only</v>
      </c>
      <c r="I27" s="112"/>
      <c r="J27" s="72"/>
      <c r="K27" s="2">
        <f>IF(E27="","",MAX($K$4:K26)+0.001)</f>
        <v>25.009000000000011</v>
      </c>
    </row>
    <row r="28" spans="2:11" ht="60">
      <c r="B28" s="50" t="str">
        <f t="shared" si="2"/>
        <v>B25.010</v>
      </c>
      <c r="C28" s="65" t="s">
        <v>1646</v>
      </c>
      <c r="D28" s="66" t="s">
        <v>1647</v>
      </c>
      <c r="E28" s="55" t="s">
        <v>200</v>
      </c>
      <c r="F28" s="90" t="s">
        <v>239</v>
      </c>
      <c r="G28" s="171"/>
      <c r="H28" s="90" t="str">
        <f t="shared" si="0"/>
        <v>Rate Only</v>
      </c>
      <c r="I28" s="112"/>
      <c r="J28" s="72"/>
      <c r="K28" s="2">
        <f>IF(E28="","",MAX($K$4:K27)+0.001)</f>
        <v>25.010000000000012</v>
      </c>
    </row>
    <row r="29" spans="2:11" ht="60">
      <c r="B29" s="50" t="str">
        <f t="shared" si="2"/>
        <v>B25.011</v>
      </c>
      <c r="C29" s="65" t="s">
        <v>1648</v>
      </c>
      <c r="D29" s="66" t="s">
        <v>1649</v>
      </c>
      <c r="E29" s="55" t="s">
        <v>200</v>
      </c>
      <c r="F29" s="90" t="s">
        <v>239</v>
      </c>
      <c r="G29" s="171"/>
      <c r="H29" s="90" t="str">
        <f t="shared" si="0"/>
        <v>Rate Only</v>
      </c>
      <c r="I29" s="112"/>
      <c r="J29" s="72"/>
      <c r="K29" s="2">
        <f>IF(E29="","",MAX($K$4:K28)+0.001)</f>
        <v>25.011000000000013</v>
      </c>
    </row>
    <row r="30" spans="2:11" ht="60">
      <c r="B30" s="50" t="str">
        <f t="shared" si="2"/>
        <v>B25.012</v>
      </c>
      <c r="C30" s="65" t="s">
        <v>1650</v>
      </c>
      <c r="D30" s="66" t="s">
        <v>1651</v>
      </c>
      <c r="E30" s="55" t="s">
        <v>200</v>
      </c>
      <c r="F30" s="90" t="s">
        <v>239</v>
      </c>
      <c r="G30" s="171"/>
      <c r="H30" s="90" t="str">
        <f t="shared" si="0"/>
        <v>Rate Only</v>
      </c>
      <c r="I30" s="112"/>
      <c r="J30" s="72"/>
      <c r="K30" s="2">
        <f>IF(E30="","",MAX($K$4:K29)+0.001)</f>
        <v>25.012000000000015</v>
      </c>
    </row>
    <row r="31" spans="2:11" ht="25" customHeight="1">
      <c r="B31" s="50"/>
      <c r="C31" s="65"/>
      <c r="D31" s="66"/>
      <c r="E31" s="55"/>
      <c r="F31" s="90"/>
      <c r="G31" s="171"/>
      <c r="H31" s="90" t="str">
        <f t="shared" si="0"/>
        <v/>
      </c>
      <c r="I31" s="112"/>
      <c r="J31" s="72"/>
      <c r="K31" s="2" t="str">
        <f>IF(E31="","",MAX($K$4:K30)+0.001)</f>
        <v/>
      </c>
    </row>
    <row r="32" spans="2:11" ht="25" customHeight="1">
      <c r="B32" s="368" t="s">
        <v>62</v>
      </c>
      <c r="C32" s="368"/>
      <c r="D32" s="368"/>
      <c r="E32" s="368"/>
      <c r="F32" s="368"/>
      <c r="G32" s="368"/>
      <c r="H32" s="95">
        <f>SUM(H3:H31)</f>
        <v>0</v>
      </c>
      <c r="I32" s="115"/>
      <c r="J32" s="72"/>
      <c r="K32" s="2" t="str">
        <f>IF(E32="","",MAX($K$4:K31)+0.001)</f>
        <v/>
      </c>
    </row>
    <row r="33" spans="2:11" ht="25" customHeight="1">
      <c r="B33" s="45" t="s">
        <v>226</v>
      </c>
      <c r="C33" s="45" t="s">
        <v>2</v>
      </c>
      <c r="D33" s="45" t="s">
        <v>3</v>
      </c>
      <c r="E33" s="46" t="s">
        <v>4</v>
      </c>
      <c r="F33" s="95" t="s">
        <v>5</v>
      </c>
      <c r="G33" s="47" t="s">
        <v>6</v>
      </c>
      <c r="H33" s="47" t="s">
        <v>7</v>
      </c>
      <c r="I33" s="49"/>
      <c r="J33" s="72"/>
      <c r="K33" s="2"/>
    </row>
    <row r="34" spans="2:11" ht="25" customHeight="1">
      <c r="B34" s="368" t="s">
        <v>64</v>
      </c>
      <c r="C34" s="368"/>
      <c r="D34" s="368"/>
      <c r="E34" s="368"/>
      <c r="F34" s="368"/>
      <c r="G34" s="368"/>
      <c r="H34" s="47">
        <f>H32</f>
        <v>0</v>
      </c>
      <c r="I34" s="116"/>
      <c r="J34" s="72"/>
      <c r="K34" s="2" t="str">
        <f>IF(E34="","",MAX($K$4:K33)+0.001)</f>
        <v/>
      </c>
    </row>
    <row r="35" spans="2:11" ht="25" customHeight="1">
      <c r="B35" s="55"/>
      <c r="C35" s="55"/>
      <c r="D35" s="87"/>
      <c r="E35" s="108"/>
      <c r="F35" s="90"/>
      <c r="G35" s="90"/>
      <c r="H35" s="90" t="str">
        <f t="shared" ref="H35:H64" si="3">IF($F35="-","Rate Only",IF($G35="","",ROUNDUP($F35*$G35,2)))</f>
        <v/>
      </c>
      <c r="J35" s="72"/>
      <c r="K35" s="2" t="str">
        <f>IF(E35="","",MAX($K$4:K34)+0.001)</f>
        <v/>
      </c>
    </row>
    <row r="36" spans="2:11" ht="105">
      <c r="B36" s="50" t="e">
        <f>IF(#REF!="","","B"&amp;TEXT(ROUND(#REF!,3),"0.000"))</f>
        <v>#REF!</v>
      </c>
      <c r="C36" s="65" t="s">
        <v>1652</v>
      </c>
      <c r="D36" s="66" t="s">
        <v>1653</v>
      </c>
      <c r="E36" s="55" t="s">
        <v>187</v>
      </c>
      <c r="F36" s="90" t="s">
        <v>239</v>
      </c>
      <c r="G36" s="171"/>
      <c r="H36" s="90" t="str">
        <f t="shared" ref="H36" si="4">IF($F36="-","Rate Only",IF($G36="","",ROUNDUP($F36*$G36,2)))</f>
        <v>Rate Only</v>
      </c>
      <c r="I36" s="112"/>
      <c r="J36" s="72"/>
      <c r="K36" s="2">
        <f>IF(E36="","",MAX($K$4:K32)+0.001)</f>
        <v>25.013000000000016</v>
      </c>
    </row>
    <row r="37" spans="2:11" ht="25" customHeight="1">
      <c r="B37" s="55"/>
      <c r="C37" s="55"/>
      <c r="D37" s="87"/>
      <c r="E37" s="55"/>
      <c r="F37" s="90"/>
      <c r="G37" s="90"/>
      <c r="H37" s="90"/>
      <c r="J37" s="72"/>
      <c r="K37" s="2"/>
    </row>
    <row r="38" spans="2:11" ht="60">
      <c r="B38" s="50" t="str">
        <f>IF(K38="","","B"&amp;TEXT(ROUND(K38,3),"0.000"))</f>
        <v>B25.013</v>
      </c>
      <c r="C38" s="65" t="s">
        <v>1654</v>
      </c>
      <c r="D38" s="66" t="s">
        <v>1655</v>
      </c>
      <c r="E38" s="55" t="s">
        <v>187</v>
      </c>
      <c r="F38" s="90" t="s">
        <v>239</v>
      </c>
      <c r="G38" s="171"/>
      <c r="H38" s="90" t="str">
        <f t="shared" si="3"/>
        <v>Rate Only</v>
      </c>
      <c r="I38" s="112"/>
      <c r="J38" s="72"/>
      <c r="K38" s="2">
        <f>IF(E38="","",MAX($K$4:K35)+0.001)</f>
        <v>25.013000000000016</v>
      </c>
    </row>
    <row r="39" spans="2:11" ht="30">
      <c r="B39" s="50" t="str">
        <f>IF(K39="","","B"&amp;TEXT(ROUND(K39,3),"0.000"))</f>
        <v>B25.014</v>
      </c>
      <c r="C39" s="65" t="s">
        <v>1656</v>
      </c>
      <c r="D39" s="66" t="s">
        <v>1657</v>
      </c>
      <c r="E39" s="55" t="s">
        <v>200</v>
      </c>
      <c r="F39" s="90" t="s">
        <v>239</v>
      </c>
      <c r="G39" s="171"/>
      <c r="H39" s="90" t="str">
        <f t="shared" si="3"/>
        <v>Rate Only</v>
      </c>
      <c r="I39" s="112"/>
      <c r="K39" s="2">
        <f>IF(E39="","",MAX($K$4:K38)+0.001)</f>
        <v>25.014000000000017</v>
      </c>
    </row>
    <row r="40" spans="2:11" ht="25" customHeight="1">
      <c r="B40" s="50" t="str">
        <f>IF(K40="","","B"&amp;TEXT(ROUND(K40,3),"0.000"))</f>
        <v/>
      </c>
      <c r="C40" s="55"/>
      <c r="D40" s="87"/>
      <c r="E40" s="55"/>
      <c r="F40" s="90"/>
      <c r="G40" s="90"/>
      <c r="H40" s="90" t="str">
        <f t="shared" si="3"/>
        <v/>
      </c>
      <c r="K40" s="2" t="str">
        <f>IF(E40="","",MAX($K$4:K39)+0.001)</f>
        <v/>
      </c>
    </row>
    <row r="41" spans="2:11" ht="25" customHeight="1">
      <c r="B41" s="50" t="str">
        <f>IF(K41="","","B"&amp;TEXT(ROUND(K41,3),"0.000"))</f>
        <v/>
      </c>
      <c r="C41" s="101" t="s">
        <v>1658</v>
      </c>
      <c r="D41" s="87" t="s">
        <v>1659</v>
      </c>
      <c r="E41" s="65"/>
      <c r="F41" s="90"/>
      <c r="G41" s="90"/>
      <c r="H41" s="90" t="str">
        <f t="shared" si="3"/>
        <v/>
      </c>
      <c r="I41" s="112"/>
      <c r="K41" s="2" t="str">
        <f>IF(E41="","",MAX($K$4:K40)+0.001)</f>
        <v/>
      </c>
    </row>
    <row r="42" spans="2:11" ht="105">
      <c r="B42" s="50" t="str">
        <f>IF(K42="","","B"&amp;TEXT(ROUND(K42,3),"0.000"))</f>
        <v>B25.015</v>
      </c>
      <c r="C42" s="65" t="s">
        <v>1660</v>
      </c>
      <c r="D42" s="66" t="s">
        <v>1661</v>
      </c>
      <c r="E42" s="55" t="s">
        <v>1632</v>
      </c>
      <c r="F42" s="90" t="s">
        <v>239</v>
      </c>
      <c r="G42" s="171"/>
      <c r="H42" s="90" t="str">
        <f t="shared" si="3"/>
        <v>Rate Only</v>
      </c>
      <c r="I42" s="112"/>
      <c r="K42" s="2">
        <f>IF(E42="","",MAX($K$4:K41)+0.001)</f>
        <v>25.015000000000018</v>
      </c>
    </row>
    <row r="43" spans="2:11" ht="75">
      <c r="B43" s="50" t="str">
        <f t="shared" si="1"/>
        <v>B25.016</v>
      </c>
      <c r="C43" s="65" t="s">
        <v>1662</v>
      </c>
      <c r="D43" s="66" t="s">
        <v>1663</v>
      </c>
      <c r="E43" s="55" t="s">
        <v>1632</v>
      </c>
      <c r="F43" s="90" t="s">
        <v>239</v>
      </c>
      <c r="G43" s="171"/>
      <c r="H43" s="90" t="str">
        <f t="shared" si="3"/>
        <v>Rate Only</v>
      </c>
      <c r="I43" s="112"/>
      <c r="K43" s="2">
        <f>IF(E43="","",MAX($K$4:K42)+0.001)</f>
        <v>25.01600000000002</v>
      </c>
    </row>
    <row r="44" spans="2:11" ht="60">
      <c r="B44" s="50" t="str">
        <f t="shared" si="1"/>
        <v>B25.017</v>
      </c>
      <c r="C44" s="65" t="s">
        <v>1664</v>
      </c>
      <c r="D44" s="66" t="s">
        <v>1665</v>
      </c>
      <c r="E44" s="55" t="s">
        <v>1632</v>
      </c>
      <c r="F44" s="90" t="s">
        <v>239</v>
      </c>
      <c r="G44" s="171"/>
      <c r="H44" s="90" t="str">
        <f t="shared" si="3"/>
        <v>Rate Only</v>
      </c>
      <c r="I44" s="112"/>
      <c r="K44" s="2">
        <f>IF(E44="","",MAX($K$4:K43)+0.001)</f>
        <v>25.017000000000021</v>
      </c>
    </row>
    <row r="45" spans="2:11" ht="25" customHeight="1">
      <c r="B45" s="50" t="str">
        <f t="shared" si="1"/>
        <v/>
      </c>
      <c r="C45" s="98"/>
      <c r="D45" s="97"/>
      <c r="E45" s="55"/>
      <c r="F45" s="90"/>
      <c r="G45" s="90"/>
      <c r="H45" s="90" t="str">
        <f t="shared" si="3"/>
        <v/>
      </c>
      <c r="K45" s="2" t="str">
        <f>IF(E45="","",MAX($K$4:K44)+0.001)</f>
        <v/>
      </c>
    </row>
    <row r="46" spans="2:11" ht="25" customHeight="1">
      <c r="B46" s="50" t="str">
        <f t="shared" si="1"/>
        <v/>
      </c>
      <c r="C46" s="101"/>
      <c r="D46" s="87"/>
      <c r="E46" s="55"/>
      <c r="F46" s="90"/>
      <c r="G46" s="90"/>
      <c r="H46" s="90" t="str">
        <f t="shared" si="3"/>
        <v/>
      </c>
      <c r="K46" s="2" t="str">
        <f>IF(E46="","",MAX($K$4:K45)+0.001)</f>
        <v/>
      </c>
    </row>
    <row r="47" spans="2:11" ht="25" customHeight="1">
      <c r="B47" s="50" t="str">
        <f t="shared" si="1"/>
        <v/>
      </c>
      <c r="C47" s="55"/>
      <c r="D47" s="54"/>
      <c r="E47" s="55"/>
      <c r="F47" s="90"/>
      <c r="G47" s="90"/>
      <c r="H47" s="90" t="str">
        <f t="shared" si="3"/>
        <v/>
      </c>
      <c r="I47" s="112"/>
      <c r="K47" s="2" t="str">
        <f>IF(E47="","",MAX($K$4:K46)+0.001)</f>
        <v/>
      </c>
    </row>
    <row r="48" spans="2:11" ht="25" customHeight="1">
      <c r="B48" s="50" t="str">
        <f t="shared" si="1"/>
        <v/>
      </c>
      <c r="C48" s="55"/>
      <c r="D48" s="54"/>
      <c r="E48" s="55"/>
      <c r="F48" s="90"/>
      <c r="G48" s="90"/>
      <c r="H48" s="90" t="str">
        <f t="shared" si="3"/>
        <v/>
      </c>
      <c r="I48" s="112"/>
      <c r="K48" s="2" t="str">
        <f>IF(E48="","",MAX($K$4:K47)+0.001)</f>
        <v/>
      </c>
    </row>
    <row r="49" spans="2:11" ht="25" customHeight="1">
      <c r="B49" s="50" t="str">
        <f t="shared" si="1"/>
        <v/>
      </c>
      <c r="C49" s="55"/>
      <c r="D49" s="54"/>
      <c r="E49" s="55"/>
      <c r="F49" s="90"/>
      <c r="G49" s="90"/>
      <c r="H49" s="90" t="str">
        <f t="shared" si="3"/>
        <v/>
      </c>
      <c r="K49" s="2" t="str">
        <f>IF(E49="","",MAX($K$4:K48)+0.001)</f>
        <v/>
      </c>
    </row>
    <row r="50" spans="2:11" ht="25" customHeight="1">
      <c r="B50" s="50" t="str">
        <f t="shared" si="1"/>
        <v/>
      </c>
      <c r="C50" s="98"/>
      <c r="D50" s="113"/>
      <c r="E50" s="55"/>
      <c r="F50" s="90"/>
      <c r="G50" s="90"/>
      <c r="H50" s="90" t="str">
        <f t="shared" si="3"/>
        <v/>
      </c>
      <c r="K50" s="2" t="str">
        <f>IF(E50="","",MAX($K$4:K49)+0.001)</f>
        <v/>
      </c>
    </row>
    <row r="51" spans="2:11" ht="25" customHeight="1">
      <c r="B51" s="50" t="str">
        <f t="shared" si="1"/>
        <v/>
      </c>
      <c r="C51" s="98"/>
      <c r="D51" s="87"/>
      <c r="E51" s="55"/>
      <c r="F51" s="90"/>
      <c r="G51" s="90"/>
      <c r="H51" s="90" t="str">
        <f t="shared" si="3"/>
        <v/>
      </c>
      <c r="J51" s="72"/>
      <c r="K51" s="2" t="str">
        <f>IF(E51="","",MAX($K$4:K50)+0.001)</f>
        <v/>
      </c>
    </row>
    <row r="52" spans="2:11" ht="25" customHeight="1">
      <c r="B52" s="50" t="str">
        <f t="shared" si="1"/>
        <v/>
      </c>
      <c r="C52" s="98"/>
      <c r="D52" s="66"/>
      <c r="E52" s="55"/>
      <c r="F52" s="90"/>
      <c r="G52" s="90"/>
      <c r="H52" s="90" t="str">
        <f t="shared" si="3"/>
        <v/>
      </c>
      <c r="I52" s="112"/>
      <c r="J52" s="72"/>
      <c r="K52" s="2" t="str">
        <f>IF(E52="","",MAX($K$4:K51)+0.001)</f>
        <v/>
      </c>
    </row>
    <row r="53" spans="2:11" ht="25" customHeight="1">
      <c r="B53" s="50" t="str">
        <f t="shared" si="1"/>
        <v/>
      </c>
      <c r="C53" s="55"/>
      <c r="D53" s="54"/>
      <c r="E53" s="55"/>
      <c r="F53" s="90"/>
      <c r="G53" s="90"/>
      <c r="H53" s="90" t="str">
        <f t="shared" si="3"/>
        <v/>
      </c>
      <c r="J53" s="72"/>
      <c r="K53" s="2" t="str">
        <f>IF(E53="","",MAX($K$4:K52)+0.001)</f>
        <v/>
      </c>
    </row>
    <row r="54" spans="2:11" ht="25" customHeight="1">
      <c r="B54" s="50" t="str">
        <f t="shared" si="1"/>
        <v/>
      </c>
      <c r="C54" s="55"/>
      <c r="D54" s="87"/>
      <c r="E54" s="55"/>
      <c r="F54" s="90"/>
      <c r="G54" s="90"/>
      <c r="H54" s="90" t="str">
        <f t="shared" si="3"/>
        <v/>
      </c>
      <c r="J54" s="72"/>
      <c r="K54" s="2" t="str">
        <f>IF(E54="","",MAX($K$4:K53)+0.001)</f>
        <v/>
      </c>
    </row>
    <row r="55" spans="2:11" ht="25" customHeight="1">
      <c r="B55" s="50" t="str">
        <f t="shared" si="1"/>
        <v/>
      </c>
      <c r="C55" s="55"/>
      <c r="D55" s="54"/>
      <c r="E55" s="55"/>
      <c r="F55" s="128"/>
      <c r="G55" s="90"/>
      <c r="H55" s="90" t="str">
        <f t="shared" si="3"/>
        <v/>
      </c>
      <c r="J55" s="72"/>
      <c r="K55" s="2" t="str">
        <f>IF(E55="","",MAX($K$4:K54)+0.001)</f>
        <v/>
      </c>
    </row>
    <row r="56" spans="2:11" ht="25" customHeight="1">
      <c r="B56" s="50" t="str">
        <f t="shared" si="1"/>
        <v/>
      </c>
      <c r="C56" s="55"/>
      <c r="D56" s="54"/>
      <c r="E56" s="55"/>
      <c r="F56" s="90"/>
      <c r="G56" s="90"/>
      <c r="H56" s="90" t="str">
        <f t="shared" si="3"/>
        <v/>
      </c>
      <c r="J56" s="72"/>
      <c r="K56" s="2" t="str">
        <f>IF(E56="","",MAX($K$4:K55)+0.001)</f>
        <v/>
      </c>
    </row>
    <row r="57" spans="2:11" ht="25" customHeight="1">
      <c r="B57" s="50" t="str">
        <f t="shared" si="1"/>
        <v/>
      </c>
      <c r="C57" s="55"/>
      <c r="D57" s="113"/>
      <c r="E57" s="55"/>
      <c r="F57" s="90"/>
      <c r="G57" s="90"/>
      <c r="H57" s="90" t="str">
        <f t="shared" si="3"/>
        <v/>
      </c>
      <c r="K57" s="2" t="str">
        <f>IF(E57="","",MAX($K$4:K56)+0.001)</f>
        <v/>
      </c>
    </row>
    <row r="58" spans="2:11" ht="25" customHeight="1">
      <c r="B58" s="50" t="str">
        <f>IF(K58="","","B"&amp;TEXT(ROUND(K58,3),"0.000"))</f>
        <v/>
      </c>
      <c r="C58" s="55"/>
      <c r="D58" s="54"/>
      <c r="E58" s="55"/>
      <c r="F58" s="128"/>
      <c r="G58" s="90"/>
      <c r="H58" s="90" t="str">
        <f t="shared" si="3"/>
        <v/>
      </c>
      <c r="K58" s="2" t="str">
        <f>IF(E58="","",MAX($K$4:K57)+0.001)</f>
        <v/>
      </c>
    </row>
    <row r="59" spans="2:11" ht="25" customHeight="1">
      <c r="B59" s="50" t="str">
        <f>IF(K59="","","B"&amp;TEXT(ROUND(K59,3),"0.000"))</f>
        <v/>
      </c>
      <c r="C59" s="55"/>
      <c r="D59" s="54"/>
      <c r="E59" s="55"/>
      <c r="F59" s="90"/>
      <c r="G59" s="90"/>
      <c r="H59" s="90" t="str">
        <f t="shared" si="3"/>
        <v/>
      </c>
      <c r="K59" s="2" t="str">
        <f>IF(E59="","",MAX($K$4:K58)+0.001)</f>
        <v/>
      </c>
    </row>
    <row r="60" spans="2:11" ht="25" customHeight="1">
      <c r="B60" s="50"/>
      <c r="C60" s="55"/>
      <c r="D60" s="54"/>
      <c r="E60" s="55"/>
      <c r="F60" s="90"/>
      <c r="G60" s="90"/>
      <c r="H60" s="90" t="str">
        <f t="shared" si="3"/>
        <v/>
      </c>
      <c r="K60" s="2" t="str">
        <f>IF(E60="","",MAX($K$4:K59)+0.001)</f>
        <v/>
      </c>
    </row>
    <row r="61" spans="2:11" ht="25" customHeight="1">
      <c r="B61" s="50"/>
      <c r="C61" s="55"/>
      <c r="D61" s="54"/>
      <c r="E61" s="55"/>
      <c r="F61" s="90"/>
      <c r="G61" s="90"/>
      <c r="H61" s="90" t="str">
        <f t="shared" si="3"/>
        <v/>
      </c>
      <c r="K61" s="2" t="str">
        <f>IF(E61="","",MAX($K$4:K60)+0.001)</f>
        <v/>
      </c>
    </row>
    <row r="62" spans="2:11" ht="25" customHeight="1">
      <c r="B62" s="50"/>
      <c r="C62" s="55"/>
      <c r="D62" s="54"/>
      <c r="E62" s="55"/>
      <c r="F62" s="90"/>
      <c r="G62" s="90"/>
      <c r="H62" s="90" t="str">
        <f t="shared" si="3"/>
        <v/>
      </c>
      <c r="K62" s="2" t="str">
        <f>IF(E62="","",MAX($K$4:K61)+0.001)</f>
        <v/>
      </c>
    </row>
    <row r="63" spans="2:11" ht="25" customHeight="1">
      <c r="B63" s="50"/>
      <c r="C63" s="55"/>
      <c r="D63" s="54"/>
      <c r="E63" s="55"/>
      <c r="F63" s="90"/>
      <c r="G63" s="90"/>
      <c r="H63" s="90" t="str">
        <f t="shared" si="3"/>
        <v/>
      </c>
      <c r="K63" s="2" t="str">
        <f>IF(E63="","",MAX($K$4:K62)+0.001)</f>
        <v/>
      </c>
    </row>
    <row r="64" spans="2:11" ht="25" customHeight="1">
      <c r="B64" s="50"/>
      <c r="C64" s="55"/>
      <c r="D64" s="54"/>
      <c r="E64" s="55"/>
      <c r="F64" s="90"/>
      <c r="G64" s="90"/>
      <c r="H64" s="90" t="str">
        <f t="shared" si="3"/>
        <v/>
      </c>
      <c r="K64" s="2" t="str">
        <f>IF(E64="","",MAX($K$4:K63)+0.001)</f>
        <v/>
      </c>
    </row>
    <row r="65" spans="2:11" ht="25" customHeight="1">
      <c r="B65" s="368" t="s">
        <v>337</v>
      </c>
      <c r="C65" s="369"/>
      <c r="D65" s="368"/>
      <c r="E65" s="368"/>
      <c r="F65" s="368"/>
      <c r="G65" s="368"/>
      <c r="H65" s="95">
        <f>SUM(H34:H64)</f>
        <v>0</v>
      </c>
      <c r="I65" s="123"/>
      <c r="K65" s="2" t="str">
        <f>IF(E65="","",MAX($K$4:K64)+0.001)</f>
        <v/>
      </c>
    </row>
    <row r="66" spans="2:11" ht="25" customHeight="1">
      <c r="B66" s="68"/>
      <c r="C66" s="68"/>
      <c r="D66" s="69"/>
      <c r="E66" s="68"/>
      <c r="F66" s="70"/>
      <c r="G66" s="70"/>
      <c r="H66" s="70"/>
      <c r="K66" s="2" t="str">
        <f>IF(E66="","",MAX($K$4:K65)+0.001)</f>
        <v/>
      </c>
    </row>
    <row r="67" spans="2:11" ht="25" customHeight="1">
      <c r="K67" s="2" t="str">
        <f>IF(E67="","",MAX($K$4:K66)+0.001)</f>
        <v/>
      </c>
    </row>
    <row r="68" spans="2:11" ht="25" customHeight="1">
      <c r="K68" s="2" t="str">
        <f>IF(E68="","",MAX($K$4:K67)+0.001)</f>
        <v/>
      </c>
    </row>
    <row r="69" spans="2:11" ht="25" customHeight="1">
      <c r="K69" s="2" t="str">
        <f>IF(E69="","",MAX($K$4:K68)+0.001)</f>
        <v/>
      </c>
    </row>
    <row r="70" spans="2:11" ht="25" customHeight="1">
      <c r="K70" s="2" t="str">
        <f>IF(E70="","",MAX($K$4:K69)+0.001)</f>
        <v/>
      </c>
    </row>
    <row r="71" spans="2:11" ht="25" customHeight="1">
      <c r="K71" s="2" t="str">
        <f>IF(E71="","",MAX($K$4:K70)+0.001)</f>
        <v/>
      </c>
    </row>
    <row r="72" spans="2:11" ht="25" customHeight="1">
      <c r="K72" s="2" t="str">
        <f>IF(E72="","",MAX($K$4:K71)+0.001)</f>
        <v/>
      </c>
    </row>
    <row r="73" spans="2:11" ht="25" customHeight="1">
      <c r="K73" s="2" t="str">
        <f>IF(E73="","",MAX($K$4:K72)+0.001)</f>
        <v/>
      </c>
    </row>
    <row r="74" spans="2:11" ht="25" customHeight="1">
      <c r="K74" s="2" t="str">
        <f>IF(E74="","",MAX($K$4:K73)+0.001)</f>
        <v/>
      </c>
    </row>
    <row r="75" spans="2:11" ht="25" customHeight="1">
      <c r="K75" s="2" t="str">
        <f>IF(E75="","",MAX($K$4:K74)+0.001)</f>
        <v/>
      </c>
    </row>
    <row r="76" spans="2:11" ht="25" customHeight="1">
      <c r="K76" s="2" t="str">
        <f>IF(E76="","",MAX($K$4:K75)+0.001)</f>
        <v/>
      </c>
    </row>
    <row r="77" spans="2:11" ht="25" customHeight="1">
      <c r="K77" s="2" t="str">
        <f>IF(E77="","",MAX($K$4:K76)+0.001)</f>
        <v/>
      </c>
    </row>
    <row r="78" spans="2:11" ht="25" customHeight="1">
      <c r="K78" s="2" t="str">
        <f>IF(E78="","",MAX($K$4:K77)+0.001)</f>
        <v/>
      </c>
    </row>
    <row r="79" spans="2:11" ht="25" customHeight="1">
      <c r="K79" s="2" t="str">
        <f>IF(E79="","",MAX($K$4:K78)+0.001)</f>
        <v/>
      </c>
    </row>
    <row r="80" spans="2:11" ht="25" customHeight="1">
      <c r="K80" s="2" t="str">
        <f>IF(E80="","",MAX($K$4:K79)+0.001)</f>
        <v/>
      </c>
    </row>
    <row r="81" spans="11:11" ht="25" customHeight="1">
      <c r="K81" s="2" t="str">
        <f>IF(E81="","",MAX($K$4:K80)+0.001)</f>
        <v/>
      </c>
    </row>
    <row r="82" spans="11:11" ht="25" customHeight="1">
      <c r="K82" s="2" t="str">
        <f>IF(E82="","",MAX($K$4:K81)+0.001)</f>
        <v/>
      </c>
    </row>
    <row r="83" spans="11:11" ht="25" customHeight="1">
      <c r="K83" s="2" t="str">
        <f>IF(E83="","",MAX($K$4:K82)+0.001)</f>
        <v/>
      </c>
    </row>
    <row r="84" spans="11:11" ht="25" customHeight="1">
      <c r="K84" s="2" t="str">
        <f>IF(E84="","",MAX($K$4:K83)+0.001)</f>
        <v/>
      </c>
    </row>
    <row r="85" spans="11:11" ht="25" customHeight="1">
      <c r="K85" s="2" t="str">
        <f>IF(E85="","",MAX($K$4:K84)+0.001)</f>
        <v/>
      </c>
    </row>
    <row r="86" spans="11:11" ht="25" customHeight="1">
      <c r="K86" s="2" t="str">
        <f>IF(E86="","",MAX($K$4:K85)+0.001)</f>
        <v/>
      </c>
    </row>
    <row r="87" spans="11:11" ht="25" customHeight="1">
      <c r="K87" s="2" t="str">
        <f>IF(E87="","",MAX($K$4:K86)+0.001)</f>
        <v/>
      </c>
    </row>
    <row r="88" spans="11:11" ht="25" customHeight="1">
      <c r="K88" s="2" t="str">
        <f>IF(E88="","",MAX($K$4:K87)+0.001)</f>
        <v/>
      </c>
    </row>
    <row r="89" spans="11:11" ht="25" customHeight="1">
      <c r="K89" s="2" t="str">
        <f>IF(E89="","",MAX($K$4:K88)+0.001)</f>
        <v/>
      </c>
    </row>
    <row r="90" spans="11:11" ht="25" customHeight="1">
      <c r="K90" s="2" t="str">
        <f>IF(E90="","",MAX($K$4:K89)+0.001)</f>
        <v/>
      </c>
    </row>
    <row r="91" spans="11:11" ht="25" customHeight="1">
      <c r="K91" s="2" t="str">
        <f>IF(E91="","",MAX($K$4:K90)+0.001)</f>
        <v/>
      </c>
    </row>
    <row r="92" spans="11:11" ht="25" customHeight="1">
      <c r="K92" s="2" t="str">
        <f>IF(E92="","",MAX($K$4:K91)+0.001)</f>
        <v/>
      </c>
    </row>
    <row r="93" spans="11:11" ht="25" customHeight="1">
      <c r="K93" s="2" t="str">
        <f>IF(E93="","",MAX($K$4:K92)+0.001)</f>
        <v/>
      </c>
    </row>
    <row r="94" spans="11:11" ht="25" customHeight="1">
      <c r="K94" s="2" t="str">
        <f>IF(E94="","",MAX($K$4:K93)+0.001)</f>
        <v/>
      </c>
    </row>
    <row r="95" spans="11:11" ht="25" customHeight="1">
      <c r="K95" s="2" t="str">
        <f>IF(E95="","",MAX($K$4:K94)+0.001)</f>
        <v/>
      </c>
    </row>
    <row r="96" spans="11:11" ht="25" customHeight="1">
      <c r="K96" s="2" t="str">
        <f>IF(E96="","",MAX($K$4:K95)+0.001)</f>
        <v/>
      </c>
    </row>
    <row r="97" spans="11:11" ht="25" customHeight="1">
      <c r="K97" s="2" t="str">
        <f>IF(E97="","",MAX($K$4:K96)+0.001)</f>
        <v/>
      </c>
    </row>
    <row r="98" spans="11:11" ht="25" customHeight="1">
      <c r="K98" s="2" t="str">
        <f>IF(E98="","",MAX($K$4:K97)+0.001)</f>
        <v/>
      </c>
    </row>
    <row r="99" spans="11:11" ht="25" customHeight="1">
      <c r="K99" s="2" t="str">
        <f>IF(E99="","",MAX($K$4:K98)+0.001)</f>
        <v/>
      </c>
    </row>
    <row r="100" spans="11:11" ht="25" customHeight="1">
      <c r="K100" s="2" t="str">
        <f>IF(E100="","",MAX($K$4:K99)+0.001)</f>
        <v/>
      </c>
    </row>
    <row r="101" spans="11:11" ht="25" customHeight="1">
      <c r="K101" s="2" t="str">
        <f>IF(E101="","",MAX($K$4:K100)+0.001)</f>
        <v/>
      </c>
    </row>
    <row r="102" spans="11:11" ht="25" customHeight="1">
      <c r="K102" s="2" t="str">
        <f>IF(E102="","",MAX($K$4:K101)+0.001)</f>
        <v/>
      </c>
    </row>
    <row r="103" spans="11:11" ht="25" customHeight="1">
      <c r="K103" s="2" t="str">
        <f>IF(E103="","",MAX($K$4:K102)+0.001)</f>
        <v/>
      </c>
    </row>
    <row r="104" spans="11:11" ht="25" customHeight="1">
      <c r="K104" s="2" t="str">
        <f>IF(E104="","",MAX($K$4:K103)+0.001)</f>
        <v/>
      </c>
    </row>
    <row r="105" spans="11:11" ht="25" customHeight="1">
      <c r="K105" s="2" t="str">
        <f>IF(E105="","",MAX($K$4:K104)+0.001)</f>
        <v/>
      </c>
    </row>
    <row r="106" spans="11:11" ht="25" customHeight="1">
      <c r="K106" s="2" t="str">
        <f>IF(E106="","",MAX($K$4:K105)+0.001)</f>
        <v/>
      </c>
    </row>
    <row r="107" spans="11:11" ht="25" customHeight="1">
      <c r="K107" s="2" t="str">
        <f>IF(E107="","",MAX($K$4:K106)+0.001)</f>
        <v/>
      </c>
    </row>
    <row r="108" spans="11:11" ht="25" customHeight="1">
      <c r="K108" s="2" t="str">
        <f>IF(E108="","",MAX($K$4:K107)+0.001)</f>
        <v/>
      </c>
    </row>
    <row r="109" spans="11:11" ht="25" customHeight="1">
      <c r="K109" s="2" t="str">
        <f>IF(E109="","",MAX($K$4:K108)+0.001)</f>
        <v/>
      </c>
    </row>
    <row r="110" spans="11:11" ht="25" customHeight="1">
      <c r="K110" s="2" t="str">
        <f>IF(E110="","",MAX($K$4:K109)+0.001)</f>
        <v/>
      </c>
    </row>
    <row r="111" spans="11:11" ht="25" customHeight="1">
      <c r="K111" s="2" t="str">
        <f>IF(E111="","",MAX($K$4:K110)+0.001)</f>
        <v/>
      </c>
    </row>
    <row r="112" spans="11:11" ht="25" customHeight="1">
      <c r="K112" s="2" t="str">
        <f>IF(E112="","",MAX($K$4:K111)+0.001)</f>
        <v/>
      </c>
    </row>
    <row r="113" spans="11:11" ht="25" customHeight="1">
      <c r="K113" s="2" t="str">
        <f>IF(E113="","",MAX($K$4:K112)+0.001)</f>
        <v/>
      </c>
    </row>
    <row r="114" spans="11:11" ht="25" customHeight="1">
      <c r="K114" s="2" t="str">
        <f>IF(E114="","",MAX($K$4:K113)+0.001)</f>
        <v/>
      </c>
    </row>
    <row r="115" spans="11:11" ht="25" customHeight="1">
      <c r="K115" s="2" t="str">
        <f>IF(E115="","",MAX($K$4:K114)+0.001)</f>
        <v/>
      </c>
    </row>
    <row r="118" spans="11:11" ht="25" customHeight="1">
      <c r="K118" s="75"/>
    </row>
    <row r="121" spans="11:11" ht="25" customHeight="1">
      <c r="K121" s="75"/>
    </row>
    <row r="124" spans="11:11" ht="25" customHeight="1">
      <c r="K124" s="75"/>
    </row>
    <row r="127" spans="11:11" ht="25" customHeight="1">
      <c r="K127" s="75"/>
    </row>
    <row r="130" spans="11:11" ht="25" customHeight="1">
      <c r="K130" s="75"/>
    </row>
    <row r="133" spans="11:11" ht="25" customHeight="1">
      <c r="K133" s="75"/>
    </row>
    <row r="136" spans="11:11" ht="25" customHeight="1">
      <c r="K136" s="75"/>
    </row>
    <row r="139" spans="11:11" ht="25" customHeight="1">
      <c r="K139" s="75"/>
    </row>
    <row r="154" spans="1:13" s="66" customFormat="1" ht="25" customHeight="1">
      <c r="A154" s="73"/>
      <c r="B154" s="72"/>
      <c r="C154" s="72"/>
      <c r="D154" s="73"/>
      <c r="E154" s="72"/>
      <c r="F154" s="74"/>
      <c r="G154" s="74"/>
      <c r="H154" s="74"/>
      <c r="I154" s="48"/>
      <c r="J154" s="48"/>
      <c r="K154" s="48"/>
      <c r="L154" s="48"/>
      <c r="M154" s="127"/>
    </row>
    <row r="155" spans="1:13" s="66" customFormat="1" ht="25" customHeight="1">
      <c r="A155" s="73"/>
      <c r="B155" s="72"/>
      <c r="C155" s="72"/>
      <c r="D155" s="73"/>
      <c r="E155" s="72"/>
      <c r="F155" s="74"/>
      <c r="G155" s="74"/>
      <c r="H155" s="74"/>
      <c r="I155" s="48"/>
      <c r="J155" s="48"/>
      <c r="K155" s="48"/>
      <c r="L155" s="48"/>
      <c r="M155" s="127"/>
    </row>
    <row r="156" spans="1:13" s="66" customFormat="1" ht="25" customHeight="1">
      <c r="A156" s="73"/>
      <c r="B156" s="72"/>
      <c r="C156" s="72"/>
      <c r="D156" s="73"/>
      <c r="E156" s="72"/>
      <c r="F156" s="74"/>
      <c r="G156" s="74"/>
      <c r="H156" s="74"/>
      <c r="I156" s="48"/>
      <c r="J156" s="48"/>
      <c r="K156" s="48"/>
      <c r="L156" s="48"/>
      <c r="M156" s="127"/>
    </row>
    <row r="157" spans="1:13" s="66" customFormat="1" ht="25" customHeight="1">
      <c r="A157" s="73"/>
      <c r="B157" s="72"/>
      <c r="C157" s="72"/>
      <c r="D157" s="73"/>
      <c r="E157" s="72"/>
      <c r="F157" s="74"/>
      <c r="G157" s="74"/>
      <c r="H157" s="74"/>
      <c r="I157" s="48"/>
      <c r="J157" s="48"/>
      <c r="K157" s="48"/>
      <c r="L157" s="48"/>
      <c r="M157" s="127"/>
    </row>
    <row r="158" spans="1:13" s="66" customFormat="1" ht="25" customHeight="1">
      <c r="A158" s="73"/>
      <c r="B158" s="72"/>
      <c r="C158" s="72"/>
      <c r="D158" s="73"/>
      <c r="E158" s="72"/>
      <c r="F158" s="74"/>
      <c r="G158" s="74"/>
      <c r="H158" s="74"/>
      <c r="I158" s="48"/>
      <c r="J158" s="48"/>
      <c r="K158" s="48"/>
      <c r="L158" s="48"/>
      <c r="M158" s="127"/>
    </row>
    <row r="159" spans="1:13" s="66" customFormat="1" ht="25" customHeight="1">
      <c r="A159" s="73"/>
      <c r="B159" s="72"/>
      <c r="C159" s="72"/>
      <c r="D159" s="73"/>
      <c r="E159" s="72"/>
      <c r="F159" s="74"/>
      <c r="G159" s="74"/>
      <c r="H159" s="74"/>
      <c r="I159" s="48"/>
      <c r="J159" s="48"/>
      <c r="K159" s="48"/>
      <c r="L159" s="48"/>
      <c r="M159" s="127"/>
    </row>
    <row r="160" spans="1:13" s="66" customFormat="1" ht="25" customHeight="1">
      <c r="A160" s="73"/>
      <c r="B160" s="72"/>
      <c r="C160" s="72"/>
      <c r="D160" s="73"/>
      <c r="E160" s="72"/>
      <c r="F160" s="74"/>
      <c r="G160" s="74"/>
      <c r="H160" s="74"/>
      <c r="I160" s="48"/>
      <c r="J160" s="48"/>
      <c r="K160" s="48"/>
      <c r="L160" s="48"/>
      <c r="M160" s="127"/>
    </row>
    <row r="161" spans="1:13" s="66" customFormat="1" ht="25" customHeight="1">
      <c r="A161" s="73"/>
      <c r="B161" s="72"/>
      <c r="C161" s="72"/>
      <c r="D161" s="73"/>
      <c r="E161" s="72"/>
      <c r="F161" s="74"/>
      <c r="G161" s="74"/>
      <c r="H161" s="74"/>
      <c r="I161" s="48"/>
      <c r="J161" s="48"/>
      <c r="K161" s="48"/>
      <c r="L161" s="48"/>
      <c r="M161" s="127"/>
    </row>
    <row r="162" spans="1:13" s="66" customFormat="1" ht="25" customHeight="1">
      <c r="A162" s="73"/>
      <c r="B162" s="72"/>
      <c r="C162" s="72"/>
      <c r="D162" s="73"/>
      <c r="E162" s="72"/>
      <c r="F162" s="74"/>
      <c r="G162" s="74"/>
      <c r="H162" s="74"/>
      <c r="I162" s="48"/>
      <c r="J162" s="48"/>
      <c r="K162" s="48"/>
      <c r="L162" s="48"/>
      <c r="M162" s="127"/>
    </row>
    <row r="163" spans="1:13" s="66" customFormat="1" ht="25" customHeight="1">
      <c r="A163" s="73"/>
      <c r="B163" s="72"/>
      <c r="C163" s="72"/>
      <c r="D163" s="73"/>
      <c r="E163" s="72"/>
      <c r="F163" s="74"/>
      <c r="G163" s="74"/>
      <c r="H163" s="74"/>
      <c r="I163" s="48"/>
      <c r="J163" s="48"/>
      <c r="K163" s="48"/>
      <c r="L163" s="48"/>
      <c r="M163" s="127"/>
    </row>
    <row r="164" spans="1:13" s="66" customFormat="1" ht="25" customHeight="1">
      <c r="A164" s="73"/>
      <c r="B164" s="72"/>
      <c r="C164" s="72"/>
      <c r="D164" s="73"/>
      <c r="E164" s="72"/>
      <c r="F164" s="74"/>
      <c r="G164" s="74"/>
      <c r="H164" s="74"/>
      <c r="I164" s="48"/>
      <c r="J164" s="48"/>
      <c r="K164" s="48"/>
      <c r="L164" s="48"/>
      <c r="M164" s="127"/>
    </row>
    <row r="165" spans="1:13" s="66" customFormat="1" ht="25" customHeight="1">
      <c r="A165" s="73"/>
      <c r="B165" s="72"/>
      <c r="C165" s="72"/>
      <c r="D165" s="73"/>
      <c r="E165" s="72"/>
      <c r="F165" s="74"/>
      <c r="G165" s="74"/>
      <c r="H165" s="74"/>
      <c r="I165" s="48"/>
      <c r="J165" s="48"/>
      <c r="K165" s="48"/>
      <c r="L165" s="48"/>
      <c r="M165" s="127"/>
    </row>
    <row r="166" spans="1:13" s="66" customFormat="1" ht="25" customHeight="1">
      <c r="A166" s="73"/>
      <c r="B166" s="72"/>
      <c r="C166" s="72"/>
      <c r="D166" s="73"/>
      <c r="E166" s="72"/>
      <c r="F166" s="74"/>
      <c r="G166" s="74"/>
      <c r="H166" s="74"/>
      <c r="I166" s="48"/>
      <c r="J166" s="48"/>
      <c r="K166" s="48"/>
      <c r="L166" s="48"/>
      <c r="M166" s="127"/>
    </row>
    <row r="167" spans="1:13" s="66" customFormat="1" ht="25" customHeight="1">
      <c r="A167" s="73"/>
      <c r="B167" s="72"/>
      <c r="C167" s="72"/>
      <c r="D167" s="73"/>
      <c r="E167" s="72"/>
      <c r="F167" s="74"/>
      <c r="G167" s="74"/>
      <c r="H167" s="74"/>
      <c r="I167" s="48"/>
      <c r="J167" s="48"/>
      <c r="K167" s="48"/>
      <c r="L167" s="48"/>
      <c r="M167" s="127"/>
    </row>
    <row r="168" spans="1:13" s="66" customFormat="1" ht="25" customHeight="1">
      <c r="A168" s="73"/>
      <c r="B168" s="72"/>
      <c r="C168" s="72"/>
      <c r="D168" s="73"/>
      <c r="E168" s="72"/>
      <c r="F168" s="74"/>
      <c r="G168" s="74"/>
      <c r="H168" s="74"/>
      <c r="I168" s="48"/>
      <c r="J168" s="48"/>
      <c r="K168" s="48"/>
      <c r="L168" s="48"/>
      <c r="M168" s="127"/>
    </row>
    <row r="169" spans="1:13" s="66" customFormat="1" ht="25" customHeight="1">
      <c r="A169" s="73"/>
      <c r="B169" s="72"/>
      <c r="C169" s="72"/>
      <c r="D169" s="73"/>
      <c r="E169" s="72"/>
      <c r="F169" s="74"/>
      <c r="G169" s="74"/>
      <c r="H169" s="74"/>
      <c r="I169" s="48"/>
      <c r="J169" s="48"/>
      <c r="K169" s="48"/>
      <c r="L169" s="48"/>
      <c r="M169" s="127"/>
    </row>
    <row r="170" spans="1:13" s="66" customFormat="1" ht="25" customHeight="1">
      <c r="A170" s="73"/>
      <c r="B170" s="72"/>
      <c r="C170" s="72"/>
      <c r="D170" s="73"/>
      <c r="E170" s="72"/>
      <c r="F170" s="74"/>
      <c r="G170" s="74"/>
      <c r="H170" s="74"/>
      <c r="I170" s="48"/>
      <c r="J170" s="48"/>
      <c r="K170" s="48"/>
      <c r="L170" s="48"/>
      <c r="M170" s="127"/>
    </row>
    <row r="171" spans="1:13" s="66" customFormat="1" ht="25" customHeight="1">
      <c r="A171" s="73"/>
      <c r="B171" s="72"/>
      <c r="C171" s="72"/>
      <c r="D171" s="73"/>
      <c r="E171" s="72"/>
      <c r="F171" s="74"/>
      <c r="G171" s="74"/>
      <c r="H171" s="74"/>
      <c r="I171" s="48"/>
      <c r="J171" s="48"/>
      <c r="K171" s="48"/>
      <c r="L171" s="48"/>
      <c r="M171" s="127"/>
    </row>
    <row r="172" spans="1:13" s="66" customFormat="1" ht="25" customHeight="1">
      <c r="A172" s="73"/>
      <c r="B172" s="72"/>
      <c r="C172" s="72"/>
      <c r="D172" s="73"/>
      <c r="E172" s="72"/>
      <c r="F172" s="74"/>
      <c r="G172" s="74"/>
      <c r="H172" s="74"/>
      <c r="I172" s="48"/>
      <c r="J172" s="48"/>
      <c r="K172" s="48"/>
      <c r="L172" s="48"/>
      <c r="M172" s="127"/>
    </row>
    <row r="173" spans="1:13" s="66" customFormat="1" ht="25" customHeight="1">
      <c r="A173" s="73"/>
      <c r="B173" s="72"/>
      <c r="C173" s="72"/>
      <c r="D173" s="73"/>
      <c r="E173" s="72"/>
      <c r="F173" s="74"/>
      <c r="G173" s="74"/>
      <c r="H173" s="74"/>
      <c r="I173" s="48"/>
      <c r="J173" s="48"/>
      <c r="K173" s="48"/>
      <c r="L173" s="48"/>
      <c r="M173" s="127"/>
    </row>
    <row r="174" spans="1:13" s="66" customFormat="1" ht="25" customHeight="1">
      <c r="A174" s="73"/>
      <c r="B174" s="72"/>
      <c r="C174" s="72"/>
      <c r="D174" s="73"/>
      <c r="E174" s="72"/>
      <c r="F174" s="74"/>
      <c r="G174" s="74"/>
      <c r="H174" s="74"/>
      <c r="I174" s="48"/>
      <c r="J174" s="48"/>
      <c r="K174" s="48"/>
      <c r="L174" s="48"/>
      <c r="M174" s="127"/>
    </row>
    <row r="175" spans="1:13" s="66" customFormat="1" ht="25" customHeight="1">
      <c r="A175" s="73"/>
      <c r="B175" s="72"/>
      <c r="C175" s="72"/>
      <c r="D175" s="73"/>
      <c r="E175" s="72"/>
      <c r="F175" s="74"/>
      <c r="G175" s="74"/>
      <c r="H175" s="74"/>
      <c r="I175" s="48"/>
      <c r="J175" s="48"/>
      <c r="K175" s="48"/>
      <c r="L175" s="48"/>
      <c r="M175" s="127"/>
    </row>
    <row r="176" spans="1:13" s="66" customFormat="1" ht="25" customHeight="1">
      <c r="A176" s="73"/>
      <c r="B176" s="72"/>
      <c r="C176" s="72"/>
      <c r="D176" s="73"/>
      <c r="E176" s="72"/>
      <c r="F176" s="74"/>
      <c r="G176" s="74"/>
      <c r="H176" s="74"/>
      <c r="I176" s="48"/>
      <c r="J176" s="48"/>
      <c r="K176" s="48"/>
      <c r="L176" s="48"/>
      <c r="M176" s="127"/>
    </row>
    <row r="177" spans="1:13" s="66" customFormat="1" ht="25" customHeight="1">
      <c r="A177" s="73"/>
      <c r="B177" s="72"/>
      <c r="C177" s="72"/>
      <c r="D177" s="73"/>
      <c r="E177" s="72"/>
      <c r="F177" s="74"/>
      <c r="G177" s="74"/>
      <c r="H177" s="74"/>
      <c r="I177" s="48"/>
      <c r="J177" s="48"/>
      <c r="K177" s="48"/>
      <c r="L177" s="48"/>
      <c r="M177" s="127"/>
    </row>
    <row r="178" spans="1:13" s="66" customFormat="1" ht="25" customHeight="1">
      <c r="A178" s="73"/>
      <c r="B178" s="72"/>
      <c r="C178" s="72"/>
      <c r="D178" s="73"/>
      <c r="E178" s="72"/>
      <c r="F178" s="74"/>
      <c r="G178" s="74"/>
      <c r="H178" s="74"/>
      <c r="I178" s="48"/>
      <c r="J178" s="48"/>
      <c r="K178" s="48"/>
      <c r="L178" s="48"/>
      <c r="M178" s="127"/>
    </row>
    <row r="179" spans="1:13" s="66" customFormat="1" ht="25" customHeight="1">
      <c r="A179" s="73"/>
      <c r="B179" s="72"/>
      <c r="C179" s="72"/>
      <c r="D179" s="73"/>
      <c r="E179" s="72"/>
      <c r="F179" s="74"/>
      <c r="G179" s="74"/>
      <c r="H179" s="74"/>
      <c r="I179" s="48"/>
      <c r="J179" s="48"/>
      <c r="K179" s="48"/>
      <c r="L179" s="48"/>
      <c r="M179" s="127"/>
    </row>
    <row r="180" spans="1:13" s="66" customFormat="1" ht="25" customHeight="1">
      <c r="A180" s="73"/>
      <c r="B180" s="72"/>
      <c r="C180" s="72"/>
      <c r="D180" s="73"/>
      <c r="E180" s="72"/>
      <c r="F180" s="74"/>
      <c r="G180" s="74"/>
      <c r="H180" s="74"/>
      <c r="I180" s="48"/>
      <c r="J180" s="48"/>
      <c r="K180" s="48"/>
      <c r="L180" s="48"/>
      <c r="M180" s="127"/>
    </row>
    <row r="181" spans="1:13" s="66" customFormat="1" ht="25" customHeight="1">
      <c r="A181" s="73"/>
      <c r="B181" s="72"/>
      <c r="C181" s="72"/>
      <c r="D181" s="73"/>
      <c r="E181" s="72"/>
      <c r="F181" s="74"/>
      <c r="G181" s="74"/>
      <c r="H181" s="74"/>
      <c r="I181" s="48"/>
      <c r="J181" s="48"/>
      <c r="K181" s="48"/>
      <c r="L181" s="48"/>
      <c r="M181" s="127"/>
    </row>
    <row r="182" spans="1:13" s="66" customFormat="1" ht="25" customHeight="1">
      <c r="A182" s="73"/>
      <c r="B182" s="72"/>
      <c r="C182" s="72"/>
      <c r="D182" s="73"/>
      <c r="E182" s="72"/>
      <c r="F182" s="74"/>
      <c r="G182" s="74"/>
      <c r="H182" s="74"/>
      <c r="I182" s="48"/>
      <c r="J182" s="48"/>
      <c r="K182" s="48"/>
      <c r="L182" s="48"/>
      <c r="M182" s="127"/>
    </row>
    <row r="183" spans="1:13" s="66" customFormat="1" ht="25" customHeight="1">
      <c r="A183" s="73"/>
      <c r="B183" s="72"/>
      <c r="C183" s="72"/>
      <c r="D183" s="73"/>
      <c r="E183" s="72"/>
      <c r="F183" s="74"/>
      <c r="G183" s="74"/>
      <c r="H183" s="74"/>
      <c r="I183" s="48"/>
      <c r="J183" s="48"/>
      <c r="K183" s="48"/>
      <c r="L183" s="48"/>
      <c r="M183" s="127"/>
    </row>
    <row r="184" spans="1:13" s="66" customFormat="1" ht="25" customHeight="1">
      <c r="A184" s="73"/>
      <c r="B184" s="72"/>
      <c r="C184" s="72"/>
      <c r="D184" s="73"/>
      <c r="E184" s="72"/>
      <c r="F184" s="74"/>
      <c r="G184" s="74"/>
      <c r="H184" s="74"/>
      <c r="I184" s="48"/>
      <c r="J184" s="48"/>
      <c r="K184" s="48"/>
      <c r="L184" s="48"/>
      <c r="M184" s="127"/>
    </row>
    <row r="185" spans="1:13" s="66" customFormat="1" ht="25" customHeight="1">
      <c r="A185" s="73"/>
      <c r="B185" s="72"/>
      <c r="C185" s="72"/>
      <c r="D185" s="73"/>
      <c r="E185" s="72"/>
      <c r="F185" s="74"/>
      <c r="G185" s="74"/>
      <c r="H185" s="74"/>
      <c r="I185" s="48"/>
      <c r="J185" s="48"/>
      <c r="K185" s="48"/>
      <c r="L185" s="48"/>
      <c r="M185" s="127"/>
    </row>
    <row r="186" spans="1:13" s="66" customFormat="1" ht="25" customHeight="1">
      <c r="A186" s="73"/>
      <c r="B186" s="72"/>
      <c r="C186" s="72"/>
      <c r="D186" s="73"/>
      <c r="E186" s="72"/>
      <c r="F186" s="74"/>
      <c r="G186" s="74"/>
      <c r="H186" s="74"/>
      <c r="I186" s="48"/>
      <c r="J186" s="48"/>
      <c r="K186" s="48"/>
      <c r="L186" s="48"/>
      <c r="M186" s="127"/>
    </row>
    <row r="187" spans="1:13" s="66" customFormat="1" ht="25" customHeight="1">
      <c r="A187" s="73"/>
      <c r="B187" s="72"/>
      <c r="C187" s="72"/>
      <c r="D187" s="73"/>
      <c r="E187" s="72"/>
      <c r="F187" s="74"/>
      <c r="G187" s="74"/>
      <c r="H187" s="74"/>
      <c r="I187" s="48"/>
      <c r="J187" s="48"/>
      <c r="K187" s="48"/>
      <c r="L187" s="48"/>
      <c r="M187" s="127"/>
    </row>
    <row r="188" spans="1:13" s="66" customFormat="1" ht="25" customHeight="1">
      <c r="A188" s="73"/>
      <c r="B188" s="72"/>
      <c r="C188" s="72"/>
      <c r="D188" s="73"/>
      <c r="E188" s="72"/>
      <c r="F188" s="74"/>
      <c r="G188" s="74"/>
      <c r="H188" s="74"/>
      <c r="I188" s="48"/>
      <c r="J188" s="48"/>
      <c r="K188" s="48"/>
      <c r="L188" s="48"/>
      <c r="M188" s="127"/>
    </row>
    <row r="189" spans="1:13" s="66" customFormat="1" ht="25" customHeight="1">
      <c r="A189" s="73"/>
      <c r="B189" s="72"/>
      <c r="C189" s="72"/>
      <c r="D189" s="73"/>
      <c r="E189" s="72"/>
      <c r="F189" s="74"/>
      <c r="G189" s="74"/>
      <c r="H189" s="74"/>
      <c r="I189" s="48"/>
      <c r="J189" s="48"/>
      <c r="K189" s="48"/>
      <c r="L189" s="48"/>
      <c r="M189" s="127"/>
    </row>
    <row r="190" spans="1:13" s="66" customFormat="1" ht="25" customHeight="1">
      <c r="A190" s="73"/>
      <c r="B190" s="72"/>
      <c r="C190" s="72"/>
      <c r="D190" s="73"/>
      <c r="E190" s="72"/>
      <c r="F190" s="74"/>
      <c r="G190" s="74"/>
      <c r="H190" s="74"/>
      <c r="I190" s="48"/>
      <c r="J190" s="48"/>
      <c r="K190" s="48"/>
      <c r="L190" s="48"/>
      <c r="M190" s="127"/>
    </row>
    <row r="191" spans="1:13" s="66" customFormat="1" ht="25" customHeight="1">
      <c r="A191" s="73"/>
      <c r="B191" s="72"/>
      <c r="C191" s="72"/>
      <c r="D191" s="73"/>
      <c r="E191" s="72"/>
      <c r="F191" s="74"/>
      <c r="G191" s="74"/>
      <c r="H191" s="74"/>
      <c r="I191" s="48"/>
      <c r="J191" s="48"/>
      <c r="K191" s="48"/>
      <c r="L191" s="48"/>
      <c r="M191" s="127"/>
    </row>
    <row r="192" spans="1:13" s="66" customFormat="1" ht="25" customHeight="1">
      <c r="A192" s="73"/>
      <c r="B192" s="72"/>
      <c r="C192" s="72"/>
      <c r="D192" s="73"/>
      <c r="E192" s="72"/>
      <c r="F192" s="74"/>
      <c r="G192" s="74"/>
      <c r="H192" s="74"/>
      <c r="I192" s="48"/>
      <c r="J192" s="48"/>
      <c r="K192" s="48"/>
      <c r="L192" s="48"/>
      <c r="M192" s="127"/>
    </row>
    <row r="193" spans="1:13" s="66" customFormat="1" ht="25" customHeight="1">
      <c r="A193" s="73"/>
      <c r="B193" s="72"/>
      <c r="C193" s="72"/>
      <c r="D193" s="73"/>
      <c r="E193" s="72"/>
      <c r="F193" s="74"/>
      <c r="G193" s="74"/>
      <c r="H193" s="74"/>
      <c r="I193" s="48"/>
      <c r="J193" s="48"/>
      <c r="K193" s="48"/>
      <c r="L193" s="48"/>
      <c r="M193" s="127"/>
    </row>
    <row r="194" spans="1:13" s="66" customFormat="1" ht="25" customHeight="1">
      <c r="A194" s="73"/>
      <c r="B194" s="72"/>
      <c r="C194" s="72"/>
      <c r="D194" s="73"/>
      <c r="E194" s="72"/>
      <c r="F194" s="74"/>
      <c r="G194" s="74"/>
      <c r="H194" s="74"/>
      <c r="I194" s="48"/>
      <c r="J194" s="48"/>
      <c r="K194" s="48"/>
      <c r="L194" s="48"/>
      <c r="M194" s="127"/>
    </row>
    <row r="195" spans="1:13" s="66" customFormat="1" ht="25" customHeight="1">
      <c r="A195" s="73"/>
      <c r="B195" s="72"/>
      <c r="C195" s="72"/>
      <c r="D195" s="73"/>
      <c r="E195" s="72"/>
      <c r="F195" s="74"/>
      <c r="G195" s="74"/>
      <c r="H195" s="74"/>
      <c r="I195" s="48"/>
      <c r="J195" s="48"/>
      <c r="K195" s="48"/>
      <c r="L195" s="48"/>
      <c r="M195" s="127"/>
    </row>
    <row r="196" spans="1:13" s="66" customFormat="1" ht="25" customHeight="1">
      <c r="A196" s="73"/>
      <c r="B196" s="72"/>
      <c r="C196" s="72"/>
      <c r="D196" s="73"/>
      <c r="E196" s="72"/>
      <c r="F196" s="74"/>
      <c r="G196" s="74"/>
      <c r="H196" s="74"/>
      <c r="I196" s="48"/>
      <c r="J196" s="48"/>
      <c r="K196" s="48"/>
      <c r="L196" s="48"/>
      <c r="M196" s="127"/>
    </row>
    <row r="197" spans="1:13" s="66" customFormat="1" ht="25" customHeight="1">
      <c r="A197" s="73"/>
      <c r="B197" s="72"/>
      <c r="C197" s="72"/>
      <c r="D197" s="73"/>
      <c r="E197" s="72"/>
      <c r="F197" s="74"/>
      <c r="G197" s="74"/>
      <c r="H197" s="74"/>
      <c r="I197" s="48"/>
      <c r="J197" s="48"/>
      <c r="K197" s="48"/>
      <c r="L197" s="48"/>
      <c r="M197" s="127"/>
    </row>
    <row r="198" spans="1:13" s="66" customFormat="1" ht="25" customHeight="1">
      <c r="A198" s="73"/>
      <c r="B198" s="72"/>
      <c r="C198" s="72"/>
      <c r="D198" s="73"/>
      <c r="E198" s="72"/>
      <c r="F198" s="74"/>
      <c r="G198" s="74"/>
      <c r="H198" s="74"/>
      <c r="I198" s="48"/>
      <c r="J198" s="48"/>
      <c r="K198" s="48"/>
      <c r="L198" s="48"/>
      <c r="M198" s="127"/>
    </row>
  </sheetData>
  <mergeCells count="4">
    <mergeCell ref="B65:G65"/>
    <mergeCell ref="B1:H1"/>
    <mergeCell ref="B32:G32"/>
    <mergeCell ref="B34:G34"/>
  </mergeCells>
  <conditionalFormatting sqref="G1:H1048576">
    <cfRule type="containsText" dxfId="11" priority="1" operator="containsText" text="RATE">
      <formula>NOT(ISERROR(SEARCH("RATE",G1)))</formula>
    </cfRule>
    <cfRule type="containsText" dxfId="10" priority="2" stopIfTrue="1" operator="containsText" text="AMOUNT">
      <formula>NOT(ISERROR(SEARCH("AMOUNT",G1)))</formula>
    </cfRule>
    <cfRule type="containsText" dxfId="9"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32"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7B170-D416-41A7-BD8F-5E78E385672D}">
  <sheetPr>
    <tabColor theme="7"/>
  </sheetPr>
  <dimension ref="B1:P172"/>
  <sheetViews>
    <sheetView showZeros="0" view="pageBreakPreview" topLeftCell="C135" zoomScale="80" zoomScaleNormal="100" zoomScaleSheetLayoutView="80" workbookViewId="0">
      <selection activeCell="H11" sqref="H11"/>
    </sheetView>
  </sheetViews>
  <sheetFormatPr baseColWidth="10" defaultColWidth="8.83203125" defaultRowHeight="25" customHeight="1"/>
  <cols>
    <col min="1" max="1" width="0.5" style="17" customWidth="1"/>
    <col min="2" max="2" width="8.83203125" style="43" customWidth="1"/>
    <col min="3" max="3" width="12.83203125" style="43" customWidth="1"/>
    <col min="4" max="4" width="45.33203125" style="17" customWidth="1"/>
    <col min="5" max="5" width="9.83203125" style="43" customWidth="1"/>
    <col min="6" max="8" width="12.83203125" style="42" customWidth="1"/>
    <col min="9" max="9" width="0.5" style="1" customWidth="1"/>
    <col min="10" max="10" width="15.33203125" style="2" hidden="1" customWidth="1"/>
    <col min="11" max="14" width="8.83203125" style="1"/>
    <col min="15" max="16" width="12.33203125" style="1" bestFit="1" customWidth="1"/>
    <col min="17" max="17" width="9.6640625" style="17" bestFit="1" customWidth="1"/>
    <col min="18" max="16384" width="8.83203125" style="17"/>
  </cols>
  <sheetData>
    <row r="1" spans="2:10" s="1" customFormat="1" ht="25" customHeight="1">
      <c r="B1" s="366" t="s">
        <v>0</v>
      </c>
      <c r="C1" s="366"/>
      <c r="D1" s="366"/>
      <c r="E1" s="366"/>
      <c r="F1" s="366"/>
      <c r="G1" s="366"/>
      <c r="H1" s="366"/>
      <c r="J1" s="2"/>
    </row>
    <row r="2" spans="2:10" s="1" customFormat="1" ht="25" customHeight="1">
      <c r="B2" s="3" t="s">
        <v>226</v>
      </c>
      <c r="C2" s="3" t="s">
        <v>2</v>
      </c>
      <c r="D2" s="3" t="s">
        <v>3</v>
      </c>
      <c r="E2" s="3" t="s">
        <v>4</v>
      </c>
      <c r="F2" s="4" t="s">
        <v>5</v>
      </c>
      <c r="G2" s="4" t="s">
        <v>6</v>
      </c>
      <c r="H2" s="4" t="s">
        <v>7</v>
      </c>
      <c r="J2" s="2"/>
    </row>
    <row r="3" spans="2:10" s="1" customFormat="1" ht="25" customHeight="1">
      <c r="B3" s="5" t="s">
        <v>8</v>
      </c>
      <c r="C3" s="6"/>
      <c r="D3" s="7" t="s">
        <v>9</v>
      </c>
      <c r="E3" s="5"/>
      <c r="F3" s="8"/>
      <c r="G3" s="9"/>
      <c r="H3" s="8" t="str">
        <f>IF($G3="",IF($F3="","","Rate Only"),ROUNDUP($F3*$G3,2))</f>
        <v/>
      </c>
      <c r="J3" s="2" t="s">
        <v>8</v>
      </c>
    </row>
    <row r="4" spans="2:10" s="1" customFormat="1" ht="25" customHeight="1">
      <c r="B4" s="10"/>
      <c r="C4" s="10"/>
      <c r="D4" s="11"/>
      <c r="E4" s="10"/>
      <c r="F4" s="12"/>
      <c r="G4" s="13"/>
      <c r="H4" s="12" t="str">
        <f t="shared" ref="H4:H42" si="0">IF($G4="",IF($F4="","","Rate Only"),ROUNDUP($F4*$G4,2))</f>
        <v/>
      </c>
      <c r="J4" s="2"/>
    </row>
    <row r="5" spans="2:10" s="1" customFormat="1" ht="45">
      <c r="B5" s="10"/>
      <c r="C5" s="14" t="s">
        <v>10</v>
      </c>
      <c r="D5" s="11" t="s">
        <v>11</v>
      </c>
      <c r="E5" s="10"/>
      <c r="F5" s="12"/>
      <c r="G5" s="13"/>
      <c r="H5" s="12" t="str">
        <f t="shared" si="0"/>
        <v/>
      </c>
      <c r="J5" s="2"/>
    </row>
    <row r="6" spans="2:10" s="1" customFormat="1" ht="25" customHeight="1">
      <c r="B6" s="10" t="str">
        <f>IF(J6="","","A"&amp;TEXT(ROUND(J6,3),"0.000"))</f>
        <v>A1.001</v>
      </c>
      <c r="C6" s="10" t="s">
        <v>12</v>
      </c>
      <c r="D6" s="15" t="s">
        <v>13</v>
      </c>
      <c r="E6" s="10" t="s">
        <v>14</v>
      </c>
      <c r="F6" s="16">
        <v>1</v>
      </c>
      <c r="G6" s="13">
        <v>0</v>
      </c>
      <c r="H6" s="25">
        <f t="shared" si="0"/>
        <v>0</v>
      </c>
      <c r="J6" s="2">
        <f>IF(E6="","",MAX($J$3:J5)+1.001)</f>
        <v>1.0009999999999999</v>
      </c>
    </row>
    <row r="7" spans="2:10" s="1" customFormat="1" ht="25" customHeight="1">
      <c r="B7" s="10" t="str">
        <f t="shared" ref="B7:B42" si="1">IF(J7="","","A"&amp;TEXT(ROUND(J7,3),"0.000"))</f>
        <v/>
      </c>
      <c r="C7" s="10"/>
      <c r="D7" s="15"/>
      <c r="E7" s="10"/>
      <c r="F7" s="12"/>
      <c r="G7" s="13"/>
      <c r="H7" s="12" t="str">
        <f t="shared" si="0"/>
        <v/>
      </c>
      <c r="J7" s="2" t="str">
        <f>IF(E7="","",MAX($J$3:J6)+0.001)</f>
        <v/>
      </c>
    </row>
    <row r="8" spans="2:10" s="1" customFormat="1" ht="25" customHeight="1">
      <c r="B8" s="10" t="str">
        <f t="shared" si="1"/>
        <v/>
      </c>
      <c r="C8" s="10" t="s">
        <v>15</v>
      </c>
      <c r="D8" s="11" t="s">
        <v>16</v>
      </c>
      <c r="E8" s="10"/>
      <c r="F8" s="12"/>
      <c r="G8" s="13"/>
      <c r="H8" s="12" t="str">
        <f t="shared" si="0"/>
        <v/>
      </c>
      <c r="J8" s="2" t="str">
        <f>IF(E8="","",MAX($J$3:J7)+0.001)</f>
        <v/>
      </c>
    </row>
    <row r="9" spans="2:10" s="1" customFormat="1" ht="25" customHeight="1">
      <c r="B9" s="10" t="str">
        <f t="shared" si="1"/>
        <v/>
      </c>
      <c r="C9" s="10" t="s">
        <v>17</v>
      </c>
      <c r="D9" s="15" t="s">
        <v>18</v>
      </c>
      <c r="E9" s="10"/>
      <c r="F9" s="12"/>
      <c r="G9" s="13"/>
      <c r="H9" s="12" t="str">
        <f t="shared" si="0"/>
        <v/>
      </c>
      <c r="J9" s="2" t="str">
        <f>IF(E9="","",MAX($J$3:J8)+0.001)</f>
        <v/>
      </c>
    </row>
    <row r="10" spans="2:10" s="1" customFormat="1" ht="30">
      <c r="B10" s="10" t="str">
        <f t="shared" si="1"/>
        <v>A1.002</v>
      </c>
      <c r="C10" s="10" t="s">
        <v>19</v>
      </c>
      <c r="D10" s="15" t="s">
        <v>20</v>
      </c>
      <c r="E10" s="10" t="s">
        <v>14</v>
      </c>
      <c r="F10" s="16">
        <v>1</v>
      </c>
      <c r="G10" s="13">
        <v>0</v>
      </c>
      <c r="H10" s="25">
        <f t="shared" si="0"/>
        <v>0</v>
      </c>
      <c r="J10" s="2">
        <f>IF(E10="","",MAX($J$3:J9)+0.001)</f>
        <v>1.0019999999999998</v>
      </c>
    </row>
    <row r="11" spans="2:10" s="1" customFormat="1" ht="30">
      <c r="B11" s="10" t="str">
        <f t="shared" si="1"/>
        <v>A1.003</v>
      </c>
      <c r="C11" s="10" t="s">
        <v>21</v>
      </c>
      <c r="D11" s="15" t="s">
        <v>22</v>
      </c>
      <c r="E11" s="10" t="s">
        <v>14</v>
      </c>
      <c r="F11" s="16">
        <v>1</v>
      </c>
      <c r="G11" s="13">
        <v>0</v>
      </c>
      <c r="H11" s="25">
        <f t="shared" si="0"/>
        <v>0</v>
      </c>
      <c r="J11" s="2">
        <f>IF(E11="","",MAX($J$3:J10)+0.001)</f>
        <v>1.0029999999999997</v>
      </c>
    </row>
    <row r="12" spans="2:10" s="1" customFormat="1" ht="30">
      <c r="B12" s="10" t="str">
        <f t="shared" si="1"/>
        <v>A1.004</v>
      </c>
      <c r="C12" s="10" t="s">
        <v>23</v>
      </c>
      <c r="D12" s="15" t="s">
        <v>24</v>
      </c>
      <c r="E12" s="10" t="s">
        <v>14</v>
      </c>
      <c r="F12" s="16">
        <v>1</v>
      </c>
      <c r="G12" s="13">
        <v>0</v>
      </c>
      <c r="H12" s="25">
        <f t="shared" si="0"/>
        <v>0</v>
      </c>
      <c r="J12" s="2">
        <f>IF(E12="","",MAX($J$3:J11)+0.001)</f>
        <v>1.0039999999999996</v>
      </c>
    </row>
    <row r="13" spans="2:10" s="1" customFormat="1" ht="25" customHeight="1">
      <c r="B13" s="10" t="str">
        <f t="shared" si="1"/>
        <v/>
      </c>
      <c r="C13" s="10"/>
      <c r="D13" s="15"/>
      <c r="E13" s="10"/>
      <c r="F13" s="12"/>
      <c r="G13" s="13"/>
      <c r="H13" s="12" t="str">
        <f t="shared" si="0"/>
        <v/>
      </c>
      <c r="J13" s="2" t="str">
        <f>IF(E13="","",MAX($J$3:J12)+0.001)</f>
        <v/>
      </c>
    </row>
    <row r="14" spans="2:10" s="1" customFormat="1" ht="25" customHeight="1">
      <c r="B14" s="10" t="str">
        <f t="shared" si="1"/>
        <v/>
      </c>
      <c r="C14" s="10" t="s">
        <v>25</v>
      </c>
      <c r="D14" s="15" t="s">
        <v>26</v>
      </c>
      <c r="E14" s="10"/>
      <c r="F14" s="12"/>
      <c r="G14" s="13"/>
      <c r="H14" s="12" t="str">
        <f t="shared" si="0"/>
        <v/>
      </c>
      <c r="J14" s="2" t="str">
        <f>IF(E14="","",MAX($J$3:J13)+0.001)</f>
        <v/>
      </c>
    </row>
    <row r="15" spans="2:10" s="1" customFormat="1" ht="25" customHeight="1">
      <c r="B15" s="10" t="str">
        <f t="shared" si="1"/>
        <v>A1.005</v>
      </c>
      <c r="C15" s="10" t="s">
        <v>27</v>
      </c>
      <c r="D15" s="15" t="s">
        <v>28</v>
      </c>
      <c r="E15" s="10" t="s">
        <v>14</v>
      </c>
      <c r="F15" s="16">
        <v>1</v>
      </c>
      <c r="G15" s="13">
        <v>0</v>
      </c>
      <c r="H15" s="12">
        <f t="shared" si="0"/>
        <v>0</v>
      </c>
      <c r="J15" s="2">
        <f>IF(E15="","",MAX($J$3:J14)+0.001)</f>
        <v>1.0049999999999994</v>
      </c>
    </row>
    <row r="16" spans="2:10" s="1" customFormat="1" ht="25" customHeight="1">
      <c r="B16" s="10" t="str">
        <f t="shared" si="1"/>
        <v>A1.006</v>
      </c>
      <c r="C16" s="10" t="s">
        <v>29</v>
      </c>
      <c r="D16" s="15" t="s">
        <v>30</v>
      </c>
      <c r="E16" s="10" t="s">
        <v>14</v>
      </c>
      <c r="F16" s="16">
        <v>1</v>
      </c>
      <c r="G16" s="13">
        <v>0</v>
      </c>
      <c r="H16" s="25">
        <f t="shared" si="0"/>
        <v>0</v>
      </c>
      <c r="J16" s="2">
        <f>IF(E16="","",MAX($J$3:J15)+0.001)</f>
        <v>1.0059999999999993</v>
      </c>
    </row>
    <row r="17" spans="2:10" s="1" customFormat="1" ht="25" customHeight="1">
      <c r="B17" s="10" t="str">
        <f t="shared" si="1"/>
        <v>A1.007</v>
      </c>
      <c r="C17" s="10" t="s">
        <v>31</v>
      </c>
      <c r="D17" s="15" t="s">
        <v>32</v>
      </c>
      <c r="E17" s="10" t="s">
        <v>14</v>
      </c>
      <c r="F17" s="16">
        <v>1</v>
      </c>
      <c r="G17" s="13">
        <v>0</v>
      </c>
      <c r="H17" s="25">
        <f t="shared" si="0"/>
        <v>0</v>
      </c>
      <c r="J17" s="2">
        <f>IF(E17="","",MAX($J$3:J16)+0.001)</f>
        <v>1.0069999999999992</v>
      </c>
    </row>
    <row r="18" spans="2:10" s="1" customFormat="1" ht="25" customHeight="1">
      <c r="B18" s="10" t="str">
        <f t="shared" si="1"/>
        <v>A1.008</v>
      </c>
      <c r="C18" s="10" t="s">
        <v>33</v>
      </c>
      <c r="D18" s="15" t="s">
        <v>34</v>
      </c>
      <c r="E18" s="10" t="s">
        <v>14</v>
      </c>
      <c r="F18" s="16">
        <v>1</v>
      </c>
      <c r="G18" s="13">
        <v>0</v>
      </c>
      <c r="H18" s="25">
        <f t="shared" si="0"/>
        <v>0</v>
      </c>
      <c r="J18" s="2">
        <f>IF(E18="","",MAX($J$3:J17)+0.001)</f>
        <v>1.0079999999999991</v>
      </c>
    </row>
    <row r="19" spans="2:10" s="1" customFormat="1" ht="25" customHeight="1">
      <c r="B19" s="10" t="str">
        <f t="shared" si="1"/>
        <v>A1.009</v>
      </c>
      <c r="C19" s="10" t="s">
        <v>35</v>
      </c>
      <c r="D19" s="15" t="s">
        <v>36</v>
      </c>
      <c r="E19" s="10" t="s">
        <v>14</v>
      </c>
      <c r="F19" s="16">
        <v>1</v>
      </c>
      <c r="G19" s="13">
        <v>0</v>
      </c>
      <c r="H19" s="25">
        <f t="shared" si="0"/>
        <v>0</v>
      </c>
      <c r="J19" s="2">
        <f>IF(E19="","",MAX($J$3:J18)+0.001)</f>
        <v>1.008999999999999</v>
      </c>
    </row>
    <row r="20" spans="2:10" s="1" customFormat="1" ht="25" customHeight="1">
      <c r="B20" s="10" t="str">
        <f t="shared" si="1"/>
        <v>A1.010</v>
      </c>
      <c r="C20" s="10" t="s">
        <v>37</v>
      </c>
      <c r="D20" s="15" t="s">
        <v>38</v>
      </c>
      <c r="E20" s="10" t="s">
        <v>14</v>
      </c>
      <c r="F20" s="16">
        <v>1</v>
      </c>
      <c r="G20" s="13">
        <v>0</v>
      </c>
      <c r="H20" s="25">
        <f t="shared" si="0"/>
        <v>0</v>
      </c>
      <c r="J20" s="2">
        <f>IF(E20="","",MAX($J$3:J19)+0.001)</f>
        <v>1.0099999999999989</v>
      </c>
    </row>
    <row r="21" spans="2:10" s="1" customFormat="1" ht="25" customHeight="1">
      <c r="B21" s="10" t="str">
        <f t="shared" si="1"/>
        <v>A1.011</v>
      </c>
      <c r="C21" s="10" t="s">
        <v>39</v>
      </c>
      <c r="D21" s="15" t="s">
        <v>40</v>
      </c>
      <c r="E21" s="10" t="s">
        <v>14</v>
      </c>
      <c r="F21" s="16">
        <v>1</v>
      </c>
      <c r="G21" s="13">
        <v>0</v>
      </c>
      <c r="H21" s="25">
        <f t="shared" si="0"/>
        <v>0</v>
      </c>
      <c r="J21" s="2">
        <f>IF(E21="","",MAX($J$3:J20)+0.001)</f>
        <v>1.0109999999999988</v>
      </c>
    </row>
    <row r="22" spans="2:10" s="1" customFormat="1" ht="30">
      <c r="B22" s="10" t="str">
        <f t="shared" si="1"/>
        <v>A1.012</v>
      </c>
      <c r="C22" s="10" t="s">
        <v>41</v>
      </c>
      <c r="D22" s="15" t="s">
        <v>42</v>
      </c>
      <c r="E22" s="10" t="s">
        <v>14</v>
      </c>
      <c r="F22" s="16">
        <v>1</v>
      </c>
      <c r="G22" s="13">
        <v>0</v>
      </c>
      <c r="H22" s="25">
        <f t="shared" si="0"/>
        <v>0</v>
      </c>
      <c r="J22" s="2">
        <f>IF(E22="","",MAX($J$3:J21)+0.001)</f>
        <v>1.0119999999999987</v>
      </c>
    </row>
    <row r="23" spans="2:10" s="1" customFormat="1" ht="25" customHeight="1">
      <c r="B23" s="10" t="str">
        <f t="shared" si="1"/>
        <v>A1.013</v>
      </c>
      <c r="C23" s="10" t="s">
        <v>43</v>
      </c>
      <c r="D23" s="15" t="s">
        <v>44</v>
      </c>
      <c r="E23" s="10" t="s">
        <v>14</v>
      </c>
      <c r="F23" s="16">
        <v>1</v>
      </c>
      <c r="G23" s="13">
        <v>0</v>
      </c>
      <c r="H23" s="25">
        <f t="shared" si="0"/>
        <v>0</v>
      </c>
      <c r="J23" s="2">
        <f>IF(E23="","",MAX($J$3:J22)+0.001)</f>
        <v>1.0129999999999986</v>
      </c>
    </row>
    <row r="24" spans="2:10" s="1" customFormat="1" ht="25" customHeight="1">
      <c r="B24" s="10" t="str">
        <f t="shared" si="1"/>
        <v/>
      </c>
      <c r="C24" s="10"/>
      <c r="D24" s="15"/>
      <c r="E24" s="10"/>
      <c r="F24" s="12"/>
      <c r="G24" s="13"/>
      <c r="H24" s="12" t="str">
        <f t="shared" si="0"/>
        <v/>
      </c>
      <c r="J24" s="2" t="str">
        <f>IF(E24="","",MAX($J$3:J23)+0.001)</f>
        <v/>
      </c>
    </row>
    <row r="25" spans="2:10" s="1" customFormat="1" ht="25" customHeight="1">
      <c r="B25" s="10" t="str">
        <f t="shared" si="1"/>
        <v/>
      </c>
      <c r="C25" s="10" t="s">
        <v>45</v>
      </c>
      <c r="D25" s="11" t="s">
        <v>46</v>
      </c>
      <c r="E25" s="10"/>
      <c r="F25" s="12"/>
      <c r="G25" s="13"/>
      <c r="H25" s="12" t="str">
        <f t="shared" si="0"/>
        <v/>
      </c>
      <c r="J25" s="2" t="str">
        <f>IF(E25="","",MAX($J$3:J24)+0.001)</f>
        <v/>
      </c>
    </row>
    <row r="26" spans="2:10" s="1" customFormat="1" ht="25" customHeight="1">
      <c r="B26" s="10" t="str">
        <f t="shared" si="1"/>
        <v>A1.014</v>
      </c>
      <c r="C26" s="10" t="s">
        <v>47</v>
      </c>
      <c r="D26" s="15" t="s">
        <v>48</v>
      </c>
      <c r="E26" s="10" t="s">
        <v>14</v>
      </c>
      <c r="F26" s="16">
        <v>1</v>
      </c>
      <c r="G26" s="13">
        <v>0</v>
      </c>
      <c r="H26" s="25">
        <f t="shared" si="0"/>
        <v>0</v>
      </c>
      <c r="J26" s="2">
        <f>IF(E26="","",MAX($J$3:J25)+0.001)</f>
        <v>1.0139999999999985</v>
      </c>
    </row>
    <row r="27" spans="2:10" s="1" customFormat="1" ht="25" customHeight="1">
      <c r="B27" s="10" t="str">
        <f t="shared" si="1"/>
        <v>A1.015</v>
      </c>
      <c r="C27" s="10" t="s">
        <v>49</v>
      </c>
      <c r="D27" s="15" t="s">
        <v>50</v>
      </c>
      <c r="E27" s="10" t="s">
        <v>14</v>
      </c>
      <c r="F27" s="16">
        <v>1</v>
      </c>
      <c r="G27" s="13">
        <v>0</v>
      </c>
      <c r="H27" s="25">
        <f t="shared" si="0"/>
        <v>0</v>
      </c>
      <c r="J27" s="2">
        <f>IF(E27="","",MAX($J$3:J26)+0.001)</f>
        <v>1.0149999999999983</v>
      </c>
    </row>
    <row r="28" spans="2:10" s="1" customFormat="1" ht="15">
      <c r="B28" s="10" t="str">
        <f t="shared" si="1"/>
        <v>A1.016</v>
      </c>
      <c r="C28" s="10" t="s">
        <v>51</v>
      </c>
      <c r="D28" s="15" t="s">
        <v>52</v>
      </c>
      <c r="E28" s="10" t="s">
        <v>14</v>
      </c>
      <c r="F28" s="16">
        <v>1</v>
      </c>
      <c r="G28" s="13">
        <v>0</v>
      </c>
      <c r="H28" s="25">
        <f t="shared" si="0"/>
        <v>0</v>
      </c>
      <c r="J28" s="2">
        <f>IF(E28="","",MAX($J$3:J27)+0.001)</f>
        <v>1.0159999999999982</v>
      </c>
    </row>
    <row r="29" spans="2:10" s="1" customFormat="1" ht="25" customHeight="1">
      <c r="B29" s="10" t="str">
        <f t="shared" si="1"/>
        <v>A1.017</v>
      </c>
      <c r="C29" s="10" t="s">
        <v>53</v>
      </c>
      <c r="D29" s="15" t="s">
        <v>54</v>
      </c>
      <c r="E29" s="10" t="s">
        <v>14</v>
      </c>
      <c r="F29" s="16">
        <v>1</v>
      </c>
      <c r="G29" s="13">
        <v>0</v>
      </c>
      <c r="H29" s="25">
        <f t="shared" si="0"/>
        <v>0</v>
      </c>
      <c r="J29" s="2">
        <f>IF(E29="","",MAX($J$3:J28)+0.001)</f>
        <v>1.0169999999999981</v>
      </c>
    </row>
    <row r="30" spans="2:10" ht="25" customHeight="1">
      <c r="B30" s="10" t="str">
        <f t="shared" si="1"/>
        <v>A1.018</v>
      </c>
      <c r="C30" s="10" t="s">
        <v>55</v>
      </c>
      <c r="D30" s="15" t="s">
        <v>56</v>
      </c>
      <c r="E30" s="10" t="s">
        <v>14</v>
      </c>
      <c r="F30" s="16">
        <v>1</v>
      </c>
      <c r="G30" s="13">
        <v>0</v>
      </c>
      <c r="H30" s="25">
        <f t="shared" si="0"/>
        <v>0</v>
      </c>
      <c r="J30" s="2">
        <f>IF(E30="","",MAX($J$3:J29)+0.001)</f>
        <v>1.017999999999998</v>
      </c>
    </row>
    <row r="31" spans="2:10" ht="25" customHeight="1">
      <c r="B31" s="10" t="str">
        <f t="shared" si="1"/>
        <v>A1.019</v>
      </c>
      <c r="C31" s="10" t="s">
        <v>57</v>
      </c>
      <c r="D31" s="15" t="s">
        <v>58</v>
      </c>
      <c r="E31" s="10" t="s">
        <v>14</v>
      </c>
      <c r="F31" s="16">
        <v>1</v>
      </c>
      <c r="G31" s="13">
        <v>0</v>
      </c>
      <c r="H31" s="25">
        <f t="shared" si="0"/>
        <v>0</v>
      </c>
      <c r="J31" s="2">
        <f>IF(E31="","",MAX($J$3:J30)+0.001)</f>
        <v>1.0189999999999979</v>
      </c>
    </row>
    <row r="32" spans="2:10" ht="25" customHeight="1">
      <c r="B32" s="10" t="str">
        <f t="shared" si="1"/>
        <v/>
      </c>
      <c r="C32" s="10"/>
      <c r="D32" s="15"/>
      <c r="E32" s="10"/>
      <c r="F32" s="12"/>
      <c r="G32" s="13"/>
      <c r="H32" s="12" t="str">
        <f t="shared" si="0"/>
        <v/>
      </c>
      <c r="J32" s="2" t="str">
        <f>IF(E32="","",MAX($J$3:J31)+0.001)</f>
        <v/>
      </c>
    </row>
    <row r="33" spans="2:10" ht="45">
      <c r="B33" s="10" t="str">
        <f t="shared" si="1"/>
        <v/>
      </c>
      <c r="C33" s="14" t="s">
        <v>59</v>
      </c>
      <c r="D33" s="11" t="s">
        <v>60</v>
      </c>
      <c r="E33" s="10"/>
      <c r="F33" s="12"/>
      <c r="G33" s="13"/>
      <c r="H33" s="12" t="str">
        <f t="shared" si="0"/>
        <v/>
      </c>
      <c r="J33" s="2" t="str">
        <f>IF(E33="","",MAX($J$3:J32)+0.001)</f>
        <v/>
      </c>
    </row>
    <row r="34" spans="2:10" ht="25" customHeight="1">
      <c r="B34" s="10" t="str">
        <f t="shared" si="1"/>
        <v>A1.020</v>
      </c>
      <c r="C34" s="10" t="s">
        <v>61</v>
      </c>
      <c r="D34" s="15" t="s">
        <v>13</v>
      </c>
      <c r="E34" s="10" t="s">
        <v>1992</v>
      </c>
      <c r="F34" s="16">
        <v>24</v>
      </c>
      <c r="G34" s="13">
        <v>0</v>
      </c>
      <c r="H34" s="25">
        <f t="shared" si="0"/>
        <v>0</v>
      </c>
      <c r="J34" s="2">
        <f>IF(E34="","",MAX($J$3:J33)+0.001)</f>
        <v>1.0199999999999978</v>
      </c>
    </row>
    <row r="35" spans="2:10" ht="25" customHeight="1">
      <c r="B35" s="10"/>
      <c r="C35" s="10"/>
      <c r="D35" s="15"/>
      <c r="E35" s="10"/>
      <c r="F35" s="16"/>
      <c r="G35" s="13"/>
      <c r="H35" s="25"/>
    </row>
    <row r="36" spans="2:10" ht="25" customHeight="1">
      <c r="B36" s="10"/>
      <c r="C36" s="10"/>
      <c r="D36" s="15"/>
      <c r="E36" s="10"/>
      <c r="F36" s="12"/>
      <c r="G36" s="13"/>
      <c r="H36" s="12" t="str">
        <f t="shared" si="0"/>
        <v/>
      </c>
    </row>
    <row r="37" spans="2:10" ht="25" customHeight="1">
      <c r="B37" s="10"/>
      <c r="C37" s="10"/>
      <c r="D37" s="15"/>
      <c r="E37" s="10"/>
      <c r="F37" s="12"/>
      <c r="G37" s="13"/>
      <c r="H37" s="12"/>
    </row>
    <row r="38" spans="2:10" ht="25" customHeight="1">
      <c r="B38" s="10"/>
      <c r="C38" s="10"/>
      <c r="D38" s="15"/>
      <c r="E38" s="10"/>
      <c r="F38" s="12"/>
      <c r="G38" s="13"/>
      <c r="H38" s="12"/>
    </row>
    <row r="39" spans="2:10" ht="25" customHeight="1">
      <c r="B39" s="10"/>
      <c r="C39" s="10"/>
      <c r="D39" s="15"/>
      <c r="E39" s="10"/>
      <c r="F39" s="12"/>
      <c r="G39" s="13"/>
      <c r="H39" s="12" t="str">
        <f t="shared" si="0"/>
        <v/>
      </c>
    </row>
    <row r="40" spans="2:10" ht="25" customHeight="1">
      <c r="B40" s="10"/>
      <c r="C40" s="10"/>
      <c r="D40" s="15"/>
      <c r="E40" s="10"/>
      <c r="F40" s="12"/>
      <c r="G40" s="13"/>
      <c r="H40" s="12" t="str">
        <f t="shared" si="0"/>
        <v/>
      </c>
    </row>
    <row r="41" spans="2:10" ht="25" customHeight="1">
      <c r="B41" s="10" t="str">
        <f t="shared" si="1"/>
        <v/>
      </c>
      <c r="C41" s="10"/>
      <c r="D41" s="15"/>
      <c r="E41" s="10"/>
      <c r="F41" s="12"/>
      <c r="G41" s="13"/>
      <c r="H41" s="12" t="str">
        <f t="shared" si="0"/>
        <v/>
      </c>
      <c r="J41" s="2" t="str">
        <f>IF(E41="","",MAX($J$3:J34)+0.001)</f>
        <v/>
      </c>
    </row>
    <row r="42" spans="2:10" ht="25" customHeight="1">
      <c r="B42" s="10" t="str">
        <f t="shared" si="1"/>
        <v/>
      </c>
      <c r="C42" s="10"/>
      <c r="D42" s="15"/>
      <c r="E42" s="10"/>
      <c r="F42" s="12"/>
      <c r="G42" s="13"/>
      <c r="H42" s="12" t="str">
        <f t="shared" si="0"/>
        <v/>
      </c>
      <c r="J42" s="2" t="str">
        <f>IF(E42="","",MAX($J$3:J41)+0.001)</f>
        <v/>
      </c>
    </row>
    <row r="43" spans="2:10" s="18" customFormat="1" ht="25" customHeight="1">
      <c r="B43" s="367" t="s">
        <v>62</v>
      </c>
      <c r="C43" s="367"/>
      <c r="D43" s="367"/>
      <c r="E43" s="367"/>
      <c r="F43" s="367"/>
      <c r="G43" s="367"/>
      <c r="H43" s="4">
        <f>SUM(H3:H42)</f>
        <v>0</v>
      </c>
      <c r="J43" s="2" t="str">
        <f>IF(E43="","",MAX($J$3:J42)+0.001)</f>
        <v/>
      </c>
    </row>
    <row r="44" spans="2:10" s="18" customFormat="1" ht="25" customHeight="1">
      <c r="B44" s="3" t="s">
        <v>226</v>
      </c>
      <c r="C44" s="3" t="s">
        <v>2</v>
      </c>
      <c r="D44" s="3" t="s">
        <v>3</v>
      </c>
      <c r="E44" s="19" t="s">
        <v>4</v>
      </c>
      <c r="F44" s="4" t="s">
        <v>63</v>
      </c>
      <c r="G44" s="20" t="s">
        <v>6</v>
      </c>
      <c r="H44" s="20" t="s">
        <v>7</v>
      </c>
      <c r="J44" s="2"/>
    </row>
    <row r="45" spans="2:10" s="18" customFormat="1" ht="25" customHeight="1">
      <c r="B45" s="367" t="s">
        <v>64</v>
      </c>
      <c r="C45" s="367"/>
      <c r="D45" s="367"/>
      <c r="E45" s="367"/>
      <c r="F45" s="367"/>
      <c r="G45" s="367"/>
      <c r="H45" s="20">
        <f>H43</f>
        <v>0</v>
      </c>
      <c r="J45" s="2" t="str">
        <f>IF(E45="","",MAX($J$3:J44)+0.001)</f>
        <v/>
      </c>
    </row>
    <row r="46" spans="2:10" s="18" customFormat="1" ht="25" customHeight="1">
      <c r="B46" s="10" t="str">
        <f t="shared" ref="B46:B75" si="2">IF(J46="","","A"&amp;TEXT(ROUND(J46,3),"0.000"))</f>
        <v/>
      </c>
      <c r="C46" s="21"/>
      <c r="D46" s="22"/>
      <c r="E46" s="21"/>
      <c r="F46" s="23"/>
      <c r="G46" s="24"/>
      <c r="H46" s="23" t="str">
        <f t="shared" ref="H46:H85" si="3">IF($G46="",IF($F46="","","Rate Only"),ROUNDUP($F46*$G46,2))</f>
        <v/>
      </c>
      <c r="J46" s="2" t="str">
        <f>IF(E46="","",MAX($J$3:J45)+0.001)</f>
        <v/>
      </c>
    </row>
    <row r="47" spans="2:10" ht="25" customHeight="1">
      <c r="B47" s="10" t="str">
        <f>IF(J47="","","A"&amp;TEXT(ROUND(J47,3),"0.000"))</f>
        <v/>
      </c>
      <c r="C47" s="10" t="s">
        <v>65</v>
      </c>
      <c r="D47" s="11" t="s">
        <v>66</v>
      </c>
      <c r="E47" s="10"/>
      <c r="F47" s="12"/>
      <c r="G47" s="13"/>
      <c r="H47" s="12" t="str">
        <f t="shared" si="3"/>
        <v/>
      </c>
      <c r="J47" s="2" t="str">
        <f>IF(E47="","",MAX($J$3:J34)+0.001)</f>
        <v/>
      </c>
    </row>
    <row r="48" spans="2:10" ht="25" customHeight="1">
      <c r="B48" s="10" t="str">
        <f>IF(J48="","","A"&amp;TEXT(ROUND(J48,3),"0.000"))</f>
        <v/>
      </c>
      <c r="C48" s="10" t="s">
        <v>67</v>
      </c>
      <c r="D48" s="15" t="s">
        <v>68</v>
      </c>
      <c r="E48" s="10"/>
      <c r="F48" s="12"/>
      <c r="G48" s="13"/>
      <c r="H48" s="12" t="str">
        <f t="shared" si="3"/>
        <v/>
      </c>
      <c r="J48" s="2" t="str">
        <f>IF(E48="","",MAX($J$3:J46)+0.001)</f>
        <v/>
      </c>
    </row>
    <row r="49" spans="2:10" ht="30">
      <c r="B49" s="10" t="str">
        <f>IF(J49="","","A"&amp;TEXT(ROUND(J49,3),"0.000"))</f>
        <v>A1.021</v>
      </c>
      <c r="C49" s="10" t="s">
        <v>69</v>
      </c>
      <c r="D49" s="15" t="s">
        <v>70</v>
      </c>
      <c r="E49" s="10" t="s">
        <v>1992</v>
      </c>
      <c r="F49" s="16">
        <f>$F$34</f>
        <v>24</v>
      </c>
      <c r="G49" s="13">
        <v>0</v>
      </c>
      <c r="H49" s="25">
        <f t="shared" si="3"/>
        <v>0</v>
      </c>
      <c r="J49" s="2">
        <f>IF(E49="","",MAX($J$3:J48)+0.001)</f>
        <v>1.0209999999999977</v>
      </c>
    </row>
    <row r="50" spans="2:10" ht="30">
      <c r="B50" s="10" t="str">
        <f t="shared" si="2"/>
        <v>A1.022</v>
      </c>
      <c r="C50" s="10" t="s">
        <v>71</v>
      </c>
      <c r="D50" s="15" t="s">
        <v>72</v>
      </c>
      <c r="E50" s="10" t="s">
        <v>1992</v>
      </c>
      <c r="F50" s="16">
        <f t="shared" ref="F50:F53" si="4">$F$34</f>
        <v>24</v>
      </c>
      <c r="G50" s="13">
        <v>0</v>
      </c>
      <c r="H50" s="25">
        <f t="shared" si="3"/>
        <v>0</v>
      </c>
      <c r="J50" s="2">
        <f>IF(E50="","",MAX($J$3:J49)+0.001)</f>
        <v>1.0219999999999976</v>
      </c>
    </row>
    <row r="51" spans="2:10" s="1" customFormat="1" ht="30">
      <c r="B51" s="10" t="str">
        <f t="shared" si="2"/>
        <v>A1.023</v>
      </c>
      <c r="C51" s="10" t="s">
        <v>73</v>
      </c>
      <c r="D51" s="15" t="s">
        <v>74</v>
      </c>
      <c r="E51" s="10" t="s">
        <v>1992</v>
      </c>
      <c r="F51" s="16">
        <f t="shared" si="4"/>
        <v>24</v>
      </c>
      <c r="G51" s="13">
        <v>0</v>
      </c>
      <c r="H51" s="25">
        <f t="shared" si="3"/>
        <v>0</v>
      </c>
      <c r="J51" s="2">
        <f>IF(E51="","",MAX($J$3:J50)+0.001)</f>
        <v>1.0229999999999975</v>
      </c>
    </row>
    <row r="52" spans="2:10" s="1" customFormat="1" ht="25" customHeight="1">
      <c r="B52" s="10" t="str">
        <f t="shared" si="2"/>
        <v>A1.024</v>
      </c>
      <c r="C52" s="10" t="s">
        <v>75</v>
      </c>
      <c r="D52" s="15" t="s">
        <v>76</v>
      </c>
      <c r="E52" s="10" t="s">
        <v>1992</v>
      </c>
      <c r="F52" s="16">
        <f t="shared" si="4"/>
        <v>24</v>
      </c>
      <c r="G52" s="13">
        <v>0</v>
      </c>
      <c r="H52" s="25">
        <f t="shared" si="3"/>
        <v>0</v>
      </c>
      <c r="J52" s="2">
        <f>IF(E52="","",MAX($J$3:J51)+0.001)</f>
        <v>1.0239999999999974</v>
      </c>
    </row>
    <row r="53" spans="2:10" s="1" customFormat="1" ht="30">
      <c r="B53" s="10" t="str">
        <f t="shared" si="2"/>
        <v>A1.025</v>
      </c>
      <c r="C53" s="10" t="s">
        <v>77</v>
      </c>
      <c r="D53" s="15" t="s">
        <v>78</v>
      </c>
      <c r="E53" s="10" t="s">
        <v>1992</v>
      </c>
      <c r="F53" s="16">
        <f t="shared" si="4"/>
        <v>24</v>
      </c>
      <c r="G53" s="13">
        <v>0</v>
      </c>
      <c r="H53" s="25">
        <f t="shared" si="3"/>
        <v>0</v>
      </c>
      <c r="J53" s="2">
        <f>IF(E53="","",MAX($J$3:J52)+0.001)</f>
        <v>1.0249999999999972</v>
      </c>
    </row>
    <row r="54" spans="2:10" s="1" customFormat="1" ht="25" customHeight="1">
      <c r="B54" s="10" t="str">
        <f t="shared" si="2"/>
        <v/>
      </c>
      <c r="C54" s="10"/>
      <c r="D54" s="15"/>
      <c r="E54" s="10"/>
      <c r="F54" s="12"/>
      <c r="G54" s="13"/>
      <c r="H54" s="25" t="str">
        <f t="shared" si="3"/>
        <v/>
      </c>
      <c r="J54" s="2" t="str">
        <f>IF(E54="","",MAX($J$3:J53)+0.001)</f>
        <v/>
      </c>
    </row>
    <row r="55" spans="2:10" s="1" customFormat="1" ht="25" customHeight="1">
      <c r="B55" s="10" t="str">
        <f t="shared" si="2"/>
        <v/>
      </c>
      <c r="C55" s="10" t="s">
        <v>79</v>
      </c>
      <c r="D55" s="15" t="s">
        <v>26</v>
      </c>
      <c r="E55" s="10"/>
      <c r="F55" s="12"/>
      <c r="G55" s="13"/>
      <c r="H55" s="25" t="str">
        <f t="shared" si="3"/>
        <v/>
      </c>
      <c r="J55" s="2" t="str">
        <f>IF(E55="","",MAX($J$3:J54)+0.001)</f>
        <v/>
      </c>
    </row>
    <row r="56" spans="2:10" s="1" customFormat="1" ht="25" customHeight="1">
      <c r="B56" s="10" t="str">
        <f t="shared" si="2"/>
        <v>A1.026</v>
      </c>
      <c r="C56" s="10" t="s">
        <v>80</v>
      </c>
      <c r="D56" s="15" t="s">
        <v>28</v>
      </c>
      <c r="E56" s="10" t="s">
        <v>1992</v>
      </c>
      <c r="F56" s="16">
        <f t="shared" ref="F56:F64" si="5">$F$34</f>
        <v>24</v>
      </c>
      <c r="G56" s="13">
        <v>0</v>
      </c>
      <c r="H56" s="25">
        <f t="shared" si="3"/>
        <v>0</v>
      </c>
      <c r="J56" s="2">
        <f>IF(E56="","",MAX($J$3:J55)+0.001)</f>
        <v>1.0259999999999971</v>
      </c>
    </row>
    <row r="57" spans="2:10" s="1" customFormat="1" ht="25" customHeight="1">
      <c r="B57" s="10" t="str">
        <f t="shared" si="2"/>
        <v>A1.027</v>
      </c>
      <c r="C57" s="10" t="s">
        <v>81</v>
      </c>
      <c r="D57" s="15" t="s">
        <v>30</v>
      </c>
      <c r="E57" s="10" t="s">
        <v>1992</v>
      </c>
      <c r="F57" s="16">
        <f t="shared" si="5"/>
        <v>24</v>
      </c>
      <c r="G57" s="13">
        <v>0</v>
      </c>
      <c r="H57" s="25">
        <f t="shared" si="3"/>
        <v>0</v>
      </c>
      <c r="J57" s="2">
        <f>IF(E57="","",MAX($J$3:J56)+0.001)</f>
        <v>1.026999999999997</v>
      </c>
    </row>
    <row r="58" spans="2:10" s="1" customFormat="1" ht="25" customHeight="1">
      <c r="B58" s="10" t="str">
        <f t="shared" si="2"/>
        <v>A1.028</v>
      </c>
      <c r="C58" s="10" t="s">
        <v>82</v>
      </c>
      <c r="D58" s="15" t="s">
        <v>32</v>
      </c>
      <c r="E58" s="10" t="s">
        <v>1992</v>
      </c>
      <c r="F58" s="16">
        <f t="shared" si="5"/>
        <v>24</v>
      </c>
      <c r="G58" s="13">
        <v>0</v>
      </c>
      <c r="H58" s="25">
        <f t="shared" si="3"/>
        <v>0</v>
      </c>
      <c r="J58" s="2">
        <f>IF(E58="","",MAX($J$3:J57)+0.001)</f>
        <v>1.0279999999999969</v>
      </c>
    </row>
    <row r="59" spans="2:10" s="1" customFormat="1" ht="25" customHeight="1">
      <c r="B59" s="10" t="str">
        <f t="shared" si="2"/>
        <v>A1.029</v>
      </c>
      <c r="C59" s="10" t="s">
        <v>83</v>
      </c>
      <c r="D59" s="15" t="s">
        <v>34</v>
      </c>
      <c r="E59" s="10" t="s">
        <v>1992</v>
      </c>
      <c r="F59" s="16">
        <f t="shared" si="5"/>
        <v>24</v>
      </c>
      <c r="G59" s="13">
        <v>0</v>
      </c>
      <c r="H59" s="25">
        <f t="shared" si="3"/>
        <v>0</v>
      </c>
      <c r="J59" s="2">
        <f>IF(E59="","",MAX($J$3:J58)+0.001)</f>
        <v>1.0289999999999968</v>
      </c>
    </row>
    <row r="60" spans="2:10" s="1" customFormat="1" ht="25" customHeight="1">
      <c r="B60" s="10" t="str">
        <f t="shared" si="2"/>
        <v>A1.030</v>
      </c>
      <c r="C60" s="10" t="s">
        <v>84</v>
      </c>
      <c r="D60" s="15" t="s">
        <v>36</v>
      </c>
      <c r="E60" s="10" t="s">
        <v>1992</v>
      </c>
      <c r="F60" s="16">
        <f t="shared" si="5"/>
        <v>24</v>
      </c>
      <c r="G60" s="13">
        <v>0</v>
      </c>
      <c r="H60" s="25">
        <f t="shared" si="3"/>
        <v>0</v>
      </c>
      <c r="J60" s="2">
        <f>IF(E60="","",MAX($J$3:J59)+0.001)</f>
        <v>1.0299999999999967</v>
      </c>
    </row>
    <row r="61" spans="2:10" s="1" customFormat="1" ht="25" customHeight="1">
      <c r="B61" s="10" t="str">
        <f t="shared" si="2"/>
        <v>A1.031</v>
      </c>
      <c r="C61" s="10" t="s">
        <v>85</v>
      </c>
      <c r="D61" s="15" t="s">
        <v>38</v>
      </c>
      <c r="E61" s="10" t="s">
        <v>1992</v>
      </c>
      <c r="F61" s="16">
        <f t="shared" si="5"/>
        <v>24</v>
      </c>
      <c r="G61" s="13">
        <v>0</v>
      </c>
      <c r="H61" s="25">
        <f t="shared" si="3"/>
        <v>0</v>
      </c>
      <c r="J61" s="2">
        <f>IF(E61="","",MAX($J$3:J60)+0.001)</f>
        <v>1.0309999999999966</v>
      </c>
    </row>
    <row r="62" spans="2:10" s="1" customFormat="1" ht="25" customHeight="1">
      <c r="B62" s="10" t="str">
        <f t="shared" si="2"/>
        <v>A1.032</v>
      </c>
      <c r="C62" s="10" t="s">
        <v>86</v>
      </c>
      <c r="D62" s="15" t="s">
        <v>40</v>
      </c>
      <c r="E62" s="10" t="s">
        <v>1992</v>
      </c>
      <c r="F62" s="16">
        <f t="shared" si="5"/>
        <v>24</v>
      </c>
      <c r="G62" s="13">
        <v>0</v>
      </c>
      <c r="H62" s="25">
        <f t="shared" si="3"/>
        <v>0</v>
      </c>
      <c r="J62" s="2">
        <f>IF(E62="","",MAX($J$3:J61)+0.001)</f>
        <v>1.0319999999999965</v>
      </c>
    </row>
    <row r="63" spans="2:10" s="1" customFormat="1" ht="25" customHeight="1">
      <c r="B63" s="10" t="str">
        <f t="shared" si="2"/>
        <v>A1.033</v>
      </c>
      <c r="C63" s="10" t="s">
        <v>87</v>
      </c>
      <c r="D63" s="15" t="s">
        <v>88</v>
      </c>
      <c r="E63" s="10" t="s">
        <v>1992</v>
      </c>
      <c r="F63" s="16">
        <f t="shared" si="5"/>
        <v>24</v>
      </c>
      <c r="G63" s="13">
        <v>0</v>
      </c>
      <c r="H63" s="25">
        <f t="shared" si="3"/>
        <v>0</v>
      </c>
      <c r="J63" s="2">
        <f>IF(E63="","",MAX($J$3:J62)+0.001)</f>
        <v>1.0329999999999964</v>
      </c>
    </row>
    <row r="64" spans="2:10" s="1" customFormat="1" ht="25" customHeight="1">
      <c r="B64" s="10" t="str">
        <f t="shared" si="2"/>
        <v>A1.034</v>
      </c>
      <c r="C64" s="10" t="s">
        <v>89</v>
      </c>
      <c r="D64" s="15" t="s">
        <v>44</v>
      </c>
      <c r="E64" s="10" t="s">
        <v>1992</v>
      </c>
      <c r="F64" s="16">
        <f t="shared" si="5"/>
        <v>24</v>
      </c>
      <c r="G64" s="13">
        <v>0</v>
      </c>
      <c r="H64" s="25">
        <f t="shared" si="3"/>
        <v>0</v>
      </c>
      <c r="J64" s="2">
        <f>IF(E64="","",MAX($J$3:J63)+0.001)</f>
        <v>1.0339999999999963</v>
      </c>
    </row>
    <row r="65" spans="2:10" s="1" customFormat="1" ht="25" customHeight="1">
      <c r="B65" s="10"/>
      <c r="C65" s="10"/>
      <c r="D65" s="15"/>
      <c r="E65" s="10"/>
      <c r="F65" s="16"/>
      <c r="G65" s="42"/>
      <c r="H65" s="25" t="str">
        <f t="shared" si="3"/>
        <v/>
      </c>
      <c r="J65" s="2"/>
    </row>
    <row r="66" spans="2:10" s="1" customFormat="1" ht="25" customHeight="1">
      <c r="B66" s="10" t="str">
        <f t="shared" si="2"/>
        <v>A1.035</v>
      </c>
      <c r="C66" s="10" t="s">
        <v>90</v>
      </c>
      <c r="D66" s="15" t="s">
        <v>91</v>
      </c>
      <c r="E66" s="10" t="s">
        <v>1992</v>
      </c>
      <c r="F66" s="16">
        <f t="shared" ref="F66:F67" si="6">$F$34</f>
        <v>24</v>
      </c>
      <c r="G66" s="13">
        <v>0</v>
      </c>
      <c r="H66" s="25">
        <f t="shared" si="3"/>
        <v>0</v>
      </c>
      <c r="J66" s="2">
        <f>IF(E66="","",MAX($J$3:J64)+0.001)</f>
        <v>1.0349999999999961</v>
      </c>
    </row>
    <row r="67" spans="2:10" s="1" customFormat="1" ht="30">
      <c r="B67" s="10" t="str">
        <f t="shared" si="2"/>
        <v>A1.036</v>
      </c>
      <c r="C67" s="10" t="s">
        <v>92</v>
      </c>
      <c r="D67" s="15" t="s">
        <v>93</v>
      </c>
      <c r="E67" s="10" t="s">
        <v>1992</v>
      </c>
      <c r="F67" s="16">
        <f t="shared" si="6"/>
        <v>24</v>
      </c>
      <c r="G67" s="13">
        <v>0</v>
      </c>
      <c r="H67" s="25">
        <f t="shared" si="3"/>
        <v>0</v>
      </c>
      <c r="J67" s="2">
        <f>IF(E67="","",MAX($J$3:J66)+0.001)</f>
        <v>1.035999999999996</v>
      </c>
    </row>
    <row r="68" spans="2:10" s="1" customFormat="1" ht="25" customHeight="1">
      <c r="B68" s="10" t="str">
        <f t="shared" si="2"/>
        <v/>
      </c>
      <c r="C68" s="10"/>
      <c r="D68" s="15"/>
      <c r="E68" s="10"/>
      <c r="F68" s="12"/>
      <c r="G68" s="13"/>
      <c r="H68" s="25" t="str">
        <f t="shared" si="3"/>
        <v/>
      </c>
      <c r="J68" s="2" t="str">
        <f>IF(E68="","",MAX($J$3:J67)+0.001)</f>
        <v/>
      </c>
    </row>
    <row r="69" spans="2:10" s="1" customFormat="1" ht="25" customHeight="1">
      <c r="B69" s="10" t="str">
        <f t="shared" si="2"/>
        <v/>
      </c>
      <c r="C69" s="10" t="s">
        <v>94</v>
      </c>
      <c r="D69" s="11" t="s">
        <v>95</v>
      </c>
      <c r="E69" s="10"/>
      <c r="F69" s="12"/>
      <c r="G69" s="13"/>
      <c r="H69" s="25" t="str">
        <f t="shared" si="3"/>
        <v/>
      </c>
      <c r="J69" s="2" t="str">
        <f>IF(E69="","",MAX($J$3:J68)+0.001)</f>
        <v/>
      </c>
    </row>
    <row r="70" spans="2:10" s="1" customFormat="1" ht="25" customHeight="1">
      <c r="B70" s="10" t="str">
        <f t="shared" si="2"/>
        <v>A1.037</v>
      </c>
      <c r="C70" s="10" t="s">
        <v>96</v>
      </c>
      <c r="D70" s="15" t="s">
        <v>97</v>
      </c>
      <c r="E70" s="10" t="s">
        <v>1992</v>
      </c>
      <c r="F70" s="16">
        <f t="shared" ref="F70:F75" si="7">$F$34</f>
        <v>24</v>
      </c>
      <c r="G70" s="13">
        <v>0</v>
      </c>
      <c r="H70" s="25">
        <f t="shared" si="3"/>
        <v>0</v>
      </c>
      <c r="J70" s="2">
        <f>IF(E70="","",MAX($J$3:J69)+0.001)</f>
        <v>1.0369999999999959</v>
      </c>
    </row>
    <row r="71" spans="2:10" s="1" customFormat="1" ht="25" customHeight="1">
      <c r="B71" s="10" t="str">
        <f t="shared" si="2"/>
        <v>A1.038</v>
      </c>
      <c r="C71" s="10" t="s">
        <v>98</v>
      </c>
      <c r="D71" s="15" t="s">
        <v>99</v>
      </c>
      <c r="E71" s="10" t="s">
        <v>1992</v>
      </c>
      <c r="F71" s="16">
        <f t="shared" si="7"/>
        <v>24</v>
      </c>
      <c r="G71" s="13">
        <v>0</v>
      </c>
      <c r="H71" s="25">
        <f t="shared" si="3"/>
        <v>0</v>
      </c>
      <c r="J71" s="2">
        <f>IF(E71="","",MAX($J$3:J70)+0.001)</f>
        <v>1.0379999999999958</v>
      </c>
    </row>
    <row r="72" spans="2:10" s="1" customFormat="1" ht="25" customHeight="1">
      <c r="B72" s="10" t="str">
        <f t="shared" si="2"/>
        <v>A1.039</v>
      </c>
      <c r="C72" s="10" t="s">
        <v>100</v>
      </c>
      <c r="D72" s="15" t="s">
        <v>101</v>
      </c>
      <c r="E72" s="10" t="s">
        <v>1992</v>
      </c>
      <c r="F72" s="16">
        <f t="shared" si="7"/>
        <v>24</v>
      </c>
      <c r="G72" s="13">
        <v>0</v>
      </c>
      <c r="H72" s="25">
        <f t="shared" si="3"/>
        <v>0</v>
      </c>
      <c r="J72" s="2">
        <f>IF(E72="","",MAX($J$3:J71)+0.001)</f>
        <v>1.0389999999999957</v>
      </c>
    </row>
    <row r="73" spans="2:10" s="1" customFormat="1" ht="25" customHeight="1">
      <c r="B73" s="10" t="str">
        <f t="shared" si="2"/>
        <v>A1.040</v>
      </c>
      <c r="C73" s="10" t="s">
        <v>102</v>
      </c>
      <c r="D73" s="15" t="s">
        <v>103</v>
      </c>
      <c r="E73" s="10" t="s">
        <v>1992</v>
      </c>
      <c r="F73" s="16">
        <f t="shared" si="7"/>
        <v>24</v>
      </c>
      <c r="G73" s="13">
        <v>0</v>
      </c>
      <c r="H73" s="25">
        <f t="shared" si="3"/>
        <v>0</v>
      </c>
      <c r="J73" s="2">
        <f>IF(E73="","",MAX($J$3:J72)+0.001)</f>
        <v>1.0399999999999956</v>
      </c>
    </row>
    <row r="74" spans="2:10" s="1" customFormat="1" ht="25" customHeight="1">
      <c r="B74" s="10" t="str">
        <f t="shared" si="2"/>
        <v>A1.041</v>
      </c>
      <c r="C74" s="10" t="s">
        <v>104</v>
      </c>
      <c r="D74" s="15" t="s">
        <v>54</v>
      </c>
      <c r="E74" s="10" t="s">
        <v>1992</v>
      </c>
      <c r="F74" s="16">
        <f t="shared" si="7"/>
        <v>24</v>
      </c>
      <c r="G74" s="13">
        <v>0</v>
      </c>
      <c r="H74" s="25">
        <f t="shared" si="3"/>
        <v>0</v>
      </c>
      <c r="J74" s="2">
        <f>IF(E74="","",MAX($J$3:J73)+0.001)</f>
        <v>1.0409999999999955</v>
      </c>
    </row>
    <row r="75" spans="2:10" s="1" customFormat="1" ht="25" customHeight="1">
      <c r="B75" s="10" t="str">
        <f t="shared" si="2"/>
        <v>A1.042</v>
      </c>
      <c r="C75" s="10" t="s">
        <v>2691</v>
      </c>
      <c r="D75" s="15" t="s">
        <v>106</v>
      </c>
      <c r="E75" s="10" t="s">
        <v>1992</v>
      </c>
      <c r="F75" s="16">
        <f t="shared" si="7"/>
        <v>24</v>
      </c>
      <c r="G75" s="13">
        <v>0</v>
      </c>
      <c r="H75" s="25">
        <f t="shared" si="3"/>
        <v>0</v>
      </c>
      <c r="J75" s="2">
        <f>IF(E75="","",MAX($J$3:J74)+0.001)</f>
        <v>1.0419999999999954</v>
      </c>
    </row>
    <row r="76" spans="2:10" s="1" customFormat="1" ht="25" customHeight="1">
      <c r="B76" s="10"/>
      <c r="C76" s="10"/>
      <c r="D76" s="15"/>
      <c r="E76" s="10"/>
      <c r="F76" s="16"/>
      <c r="G76" s="13"/>
      <c r="H76" s="25"/>
      <c r="J76" s="2"/>
    </row>
    <row r="77" spans="2:10" s="1" customFormat="1" ht="25" customHeight="1">
      <c r="B77" s="10"/>
      <c r="C77" s="10"/>
      <c r="D77" s="15"/>
      <c r="E77" s="10"/>
      <c r="F77" s="16"/>
      <c r="G77" s="13"/>
      <c r="H77" s="25"/>
      <c r="J77" s="2"/>
    </row>
    <row r="78" spans="2:10" s="1" customFormat="1" ht="25" customHeight="1">
      <c r="B78" s="10"/>
      <c r="C78" s="10"/>
      <c r="D78" s="15"/>
      <c r="E78" s="10"/>
      <c r="F78" s="16"/>
      <c r="G78" s="13"/>
      <c r="H78" s="25"/>
      <c r="J78" s="2"/>
    </row>
    <row r="79" spans="2:10" s="1" customFormat="1" ht="25" customHeight="1">
      <c r="B79" s="10"/>
      <c r="C79" s="10"/>
      <c r="D79" s="15"/>
      <c r="E79" s="10"/>
      <c r="F79" s="16"/>
      <c r="G79" s="13"/>
      <c r="H79" s="25"/>
      <c r="J79" s="2"/>
    </row>
    <row r="80" spans="2:10" s="1" customFormat="1" ht="25" customHeight="1">
      <c r="B80" s="10"/>
      <c r="C80" s="10"/>
      <c r="D80" s="15"/>
      <c r="E80" s="10"/>
      <c r="F80" s="16"/>
      <c r="G80" s="13"/>
      <c r="H80" s="12" t="str">
        <f t="shared" si="3"/>
        <v/>
      </c>
      <c r="J80" s="2"/>
    </row>
    <row r="81" spans="2:10" s="1" customFormat="1" ht="25" customHeight="1">
      <c r="B81" s="10"/>
      <c r="C81" s="10"/>
      <c r="D81" s="15"/>
      <c r="E81" s="10"/>
      <c r="F81" s="16"/>
      <c r="G81" s="13"/>
      <c r="H81" s="12" t="str">
        <f t="shared" si="3"/>
        <v/>
      </c>
      <c r="J81" s="2"/>
    </row>
    <row r="82" spans="2:10" s="1" customFormat="1" ht="25" customHeight="1">
      <c r="B82" s="10"/>
      <c r="C82" s="10"/>
      <c r="D82" s="15"/>
      <c r="E82" s="10"/>
      <c r="F82" s="16"/>
      <c r="G82" s="13"/>
      <c r="H82" s="12" t="str">
        <f t="shared" si="3"/>
        <v/>
      </c>
      <c r="J82" s="2"/>
    </row>
    <row r="83" spans="2:10" s="1" customFormat="1" ht="25" customHeight="1">
      <c r="B83" s="10"/>
      <c r="C83" s="10"/>
      <c r="D83" s="15"/>
      <c r="E83" s="10"/>
      <c r="F83" s="16"/>
      <c r="G83" s="13"/>
      <c r="H83" s="12" t="str">
        <f t="shared" si="3"/>
        <v/>
      </c>
      <c r="J83" s="2"/>
    </row>
    <row r="84" spans="2:10" s="1" customFormat="1" ht="25" customHeight="1">
      <c r="B84" s="10"/>
      <c r="C84" s="10"/>
      <c r="D84" s="15"/>
      <c r="E84" s="10"/>
      <c r="F84" s="16"/>
      <c r="G84" s="13"/>
      <c r="H84" s="12" t="str">
        <f t="shared" si="3"/>
        <v/>
      </c>
      <c r="J84" s="2"/>
    </row>
    <row r="85" spans="2:10" s="1" customFormat="1" ht="25" customHeight="1">
      <c r="B85" s="10"/>
      <c r="C85" s="10"/>
      <c r="D85" s="15"/>
      <c r="E85" s="10"/>
      <c r="F85" s="16"/>
      <c r="G85" s="13"/>
      <c r="H85" s="12" t="str">
        <f t="shared" si="3"/>
        <v/>
      </c>
      <c r="J85" s="2"/>
    </row>
    <row r="86" spans="2:10" s="18" customFormat="1" ht="25" customHeight="1">
      <c r="B86" s="367" t="s">
        <v>62</v>
      </c>
      <c r="C86" s="367"/>
      <c r="D86" s="367"/>
      <c r="E86" s="367"/>
      <c r="F86" s="367"/>
      <c r="G86" s="367"/>
      <c r="H86" s="4">
        <f>SUM(H45:H85)</f>
        <v>0</v>
      </c>
      <c r="J86" s="2" t="str">
        <f>IF(E86="","",MAX($J$3:J91)+0.001)</f>
        <v/>
      </c>
    </row>
    <row r="87" spans="2:10" s="18" customFormat="1" ht="25" customHeight="1">
      <c r="B87" s="3" t="s">
        <v>226</v>
      </c>
      <c r="C87" s="3" t="s">
        <v>2</v>
      </c>
      <c r="D87" s="3" t="s">
        <v>3</v>
      </c>
      <c r="E87" s="19" t="s">
        <v>4</v>
      </c>
      <c r="F87" s="4" t="s">
        <v>63</v>
      </c>
      <c r="G87" s="20" t="s">
        <v>6</v>
      </c>
      <c r="H87" s="20" t="s">
        <v>7</v>
      </c>
      <c r="J87" s="2"/>
    </row>
    <row r="88" spans="2:10" s="18" customFormat="1" ht="25" customHeight="1">
      <c r="B88" s="367" t="s">
        <v>64</v>
      </c>
      <c r="C88" s="367"/>
      <c r="D88" s="367"/>
      <c r="E88" s="367"/>
      <c r="F88" s="367"/>
      <c r="G88" s="367"/>
      <c r="H88" s="20">
        <f>H86</f>
        <v>0</v>
      </c>
      <c r="J88" s="2" t="str">
        <f>IF(E88="","",MAX($J$3:J87)+0.001)</f>
        <v/>
      </c>
    </row>
    <row r="89" spans="2:10" s="18" customFormat="1" ht="25" customHeight="1">
      <c r="B89" s="10" t="str">
        <f>IF(J89="","","A"&amp;TEXT(ROUND(J89,3),"0.000"))</f>
        <v/>
      </c>
      <c r="C89" s="26"/>
      <c r="D89" s="27"/>
      <c r="E89" s="26"/>
      <c r="F89" s="28"/>
      <c r="G89" s="29"/>
      <c r="H89" s="28" t="str">
        <f t="shared" ref="H89:H123" si="8">IF($G89="",IF($F89="","","Rate Only"),ROUNDUP($F89*$G89,2))</f>
        <v/>
      </c>
      <c r="J89" s="2" t="str">
        <f>IF(E89="","",MAX($J$3:J88)+0.001)</f>
        <v/>
      </c>
    </row>
    <row r="90" spans="2:10" s="1" customFormat="1" ht="75">
      <c r="B90" s="10"/>
      <c r="C90" s="14" t="s">
        <v>107</v>
      </c>
      <c r="D90" s="11" t="s">
        <v>108</v>
      </c>
      <c r="E90" s="10"/>
      <c r="F90" s="12"/>
      <c r="G90" s="13"/>
      <c r="H90" s="12" t="str">
        <f t="shared" si="8"/>
        <v/>
      </c>
      <c r="J90" s="2"/>
    </row>
    <row r="91" spans="2:10" s="1" customFormat="1" ht="25" customHeight="1">
      <c r="B91" s="10" t="str">
        <f>IF(J91="","","A"&amp;TEXT(ROUND(J91,3),"0.000"))</f>
        <v>A1.043</v>
      </c>
      <c r="C91" s="10" t="s">
        <v>109</v>
      </c>
      <c r="D91" s="15" t="s">
        <v>110</v>
      </c>
      <c r="E91" s="10" t="s">
        <v>14</v>
      </c>
      <c r="F91" s="16">
        <v>1</v>
      </c>
      <c r="G91" s="13">
        <v>0</v>
      </c>
      <c r="H91" s="12">
        <f t="shared" si="8"/>
        <v>0</v>
      </c>
      <c r="J91" s="2">
        <f>IF(E91="","",MAX($J$3:J84)+0.001)</f>
        <v>1.0429999999999953</v>
      </c>
    </row>
    <row r="92" spans="2:10" s="1" customFormat="1" ht="25" customHeight="1">
      <c r="B92" s="10" t="str">
        <f>IF(J92="","","A"&amp;TEXT(ROUND(J92,3),"0.000"))</f>
        <v>A1.044</v>
      </c>
      <c r="C92" s="10" t="s">
        <v>111</v>
      </c>
      <c r="D92" s="15" t="s">
        <v>112</v>
      </c>
      <c r="E92" s="10" t="s">
        <v>14</v>
      </c>
      <c r="F92" s="16">
        <v>1</v>
      </c>
      <c r="G92" s="13">
        <v>0</v>
      </c>
      <c r="H92" s="12">
        <f t="shared" si="8"/>
        <v>0</v>
      </c>
      <c r="J92" s="2">
        <f>IF(E92="","",MAX($J$3:J91)+0.001)</f>
        <v>1.0439999999999952</v>
      </c>
    </row>
    <row r="93" spans="2:10" s="1" customFormat="1" ht="25" customHeight="1">
      <c r="B93" s="10" t="str">
        <f>IF(J93="","","A"&amp;TEXT(ROUND(J93,3),"0.000"))</f>
        <v>A1.045</v>
      </c>
      <c r="C93" s="10" t="s">
        <v>113</v>
      </c>
      <c r="D93" s="15" t="s">
        <v>114</v>
      </c>
      <c r="E93" s="10" t="s">
        <v>14</v>
      </c>
      <c r="F93" s="16">
        <v>1</v>
      </c>
      <c r="G93" s="13">
        <v>0</v>
      </c>
      <c r="H93" s="12">
        <f t="shared" si="8"/>
        <v>0</v>
      </c>
      <c r="J93" s="2">
        <f>IF(E93="","",MAX($J$3:J92)+0.001)</f>
        <v>1.044999999999995</v>
      </c>
    </row>
    <row r="94" spans="2:10" s="1" customFormat="1" ht="25" customHeight="1">
      <c r="B94" s="10" t="str">
        <f>IF(J94="","","A"&amp;TEXT(ROUND(J94,3),"0.000"))</f>
        <v>A1.043</v>
      </c>
      <c r="C94" s="10" t="s">
        <v>115</v>
      </c>
      <c r="D94" s="15" t="s">
        <v>116</v>
      </c>
      <c r="E94" s="10" t="s">
        <v>14</v>
      </c>
      <c r="F94" s="16">
        <v>1</v>
      </c>
      <c r="G94" s="13">
        <v>0</v>
      </c>
      <c r="H94" s="12">
        <f t="shared" si="8"/>
        <v>0</v>
      </c>
      <c r="J94" s="2">
        <f>IF(E94="","",MAX($J$3:J89)+0.001)</f>
        <v>1.0429999999999953</v>
      </c>
    </row>
    <row r="95" spans="2:10" s="1" customFormat="1" ht="25" customHeight="1">
      <c r="B95" s="10" t="str">
        <f>IF(J95="","","A"&amp;TEXT(ROUND(J95,3),"0.000"))</f>
        <v>A1.046</v>
      </c>
      <c r="C95" s="10" t="s">
        <v>117</v>
      </c>
      <c r="D95" s="15" t="s">
        <v>118</v>
      </c>
      <c r="E95" s="10" t="s">
        <v>14</v>
      </c>
      <c r="F95" s="16">
        <v>1</v>
      </c>
      <c r="G95" s="13">
        <v>0</v>
      </c>
      <c r="H95" s="12">
        <f t="shared" si="8"/>
        <v>0</v>
      </c>
      <c r="J95" s="2">
        <f>IF(E95="","",MAX($J$3:J94)+0.001)</f>
        <v>1.0459999999999949</v>
      </c>
    </row>
    <row r="96" spans="2:10" s="18" customFormat="1" ht="25" customHeight="1">
      <c r="B96" s="10"/>
      <c r="C96" s="21"/>
      <c r="D96" s="22"/>
      <c r="E96" s="21"/>
      <c r="F96" s="23"/>
      <c r="G96" s="24"/>
      <c r="H96" s="23" t="str">
        <f t="shared" si="8"/>
        <v/>
      </c>
      <c r="J96" s="2"/>
    </row>
    <row r="97" spans="2:10" s="1" customFormat="1" ht="60">
      <c r="B97" s="10"/>
      <c r="C97" s="14" t="s">
        <v>119</v>
      </c>
      <c r="D97" s="11" t="s">
        <v>120</v>
      </c>
      <c r="E97" s="10"/>
      <c r="F97" s="12"/>
      <c r="G97" s="13"/>
      <c r="H97" s="12" t="str">
        <f t="shared" si="8"/>
        <v/>
      </c>
      <c r="J97" s="2"/>
    </row>
    <row r="98" spans="2:10" s="1" customFormat="1" ht="25" customHeight="1">
      <c r="B98" s="10" t="str">
        <f>IF(J98="","","A"&amp;TEXT(ROUND(J98,3),"0.000"))</f>
        <v>A1.043</v>
      </c>
      <c r="C98" s="10" t="s">
        <v>121</v>
      </c>
      <c r="D98" s="15" t="s">
        <v>110</v>
      </c>
      <c r="E98" s="10" t="s">
        <v>14</v>
      </c>
      <c r="F98" s="16">
        <v>1</v>
      </c>
      <c r="G98" s="13">
        <v>0</v>
      </c>
      <c r="H98" s="12">
        <f t="shared" si="8"/>
        <v>0</v>
      </c>
      <c r="J98" s="2">
        <f>IF(E98="","",MAX($J$3:J89)+0.001)</f>
        <v>1.0429999999999953</v>
      </c>
    </row>
    <row r="99" spans="2:10" s="1" customFormat="1" ht="25" customHeight="1">
      <c r="B99" s="10" t="str">
        <f>IF(J99="","","A"&amp;TEXT(ROUND(J99,3),"0.000"))</f>
        <v>A1.047</v>
      </c>
      <c r="C99" s="10" t="s">
        <v>122</v>
      </c>
      <c r="D99" s="15" t="s">
        <v>112</v>
      </c>
      <c r="E99" s="10" t="s">
        <v>14</v>
      </c>
      <c r="F99" s="16">
        <v>1</v>
      </c>
      <c r="G99" s="13">
        <v>0</v>
      </c>
      <c r="H99" s="12">
        <f t="shared" si="8"/>
        <v>0</v>
      </c>
      <c r="J99" s="2">
        <f>IF(E99="","",MAX($J$3:J98)+0.001)</f>
        <v>1.0469999999999948</v>
      </c>
    </row>
    <row r="100" spans="2:10" s="1" customFormat="1" ht="25" customHeight="1">
      <c r="B100" s="10"/>
      <c r="C100" s="10"/>
      <c r="D100" s="15"/>
      <c r="E100" s="10"/>
      <c r="F100" s="16"/>
      <c r="G100" s="13"/>
      <c r="H100" s="12" t="str">
        <f t="shared" si="8"/>
        <v/>
      </c>
      <c r="J100" s="2"/>
    </row>
    <row r="101" spans="2:10" s="1" customFormat="1" ht="30">
      <c r="B101" s="10" t="str">
        <f t="shared" ref="B101:B122" si="9">IF(J101="","","A"&amp;TEXT(ROUND(J101,3),"0.000"))</f>
        <v/>
      </c>
      <c r="C101" s="14" t="s">
        <v>123</v>
      </c>
      <c r="D101" s="11" t="s">
        <v>124</v>
      </c>
      <c r="E101" s="10"/>
      <c r="F101" s="12"/>
      <c r="G101" s="13"/>
      <c r="H101" s="12" t="str">
        <f t="shared" si="8"/>
        <v/>
      </c>
      <c r="J101" s="2" t="str">
        <f>IF(E101="","",MAX($J$3:J84)+0.001)</f>
        <v/>
      </c>
    </row>
    <row r="102" spans="2:10" s="1" customFormat="1" ht="25" customHeight="1">
      <c r="B102" s="10" t="str">
        <f t="shared" si="9"/>
        <v>A1.048</v>
      </c>
      <c r="C102" s="10"/>
      <c r="D102" s="15" t="s">
        <v>125</v>
      </c>
      <c r="E102" s="10" t="s">
        <v>126</v>
      </c>
      <c r="F102" s="16">
        <v>1</v>
      </c>
      <c r="G102" s="12">
        <f>4500*$F$34</f>
        <v>108000</v>
      </c>
      <c r="H102" s="25">
        <f>IF($G102="",IF($F102="","","Rate Only"),ROUNDUP($F102*$G102,2))</f>
        <v>108000</v>
      </c>
      <c r="J102" s="2">
        <f>IF(E102="","",MAX($J$3:J101)+0.001)</f>
        <v>1.0479999999999947</v>
      </c>
    </row>
    <row r="103" spans="2:10" s="1" customFormat="1" ht="30">
      <c r="B103" s="10" t="str">
        <f t="shared" si="9"/>
        <v>A1.049</v>
      </c>
      <c r="C103" s="10"/>
      <c r="D103" s="15" t="s">
        <v>127</v>
      </c>
      <c r="E103" s="10" t="s">
        <v>128</v>
      </c>
      <c r="F103" s="16">
        <f>H102</f>
        <v>108000</v>
      </c>
      <c r="G103" s="30">
        <v>0</v>
      </c>
      <c r="H103" s="25">
        <f t="shared" si="8"/>
        <v>0</v>
      </c>
      <c r="J103" s="2">
        <f>IF(E103="","",MAX($J$3:J102)+0.001)</f>
        <v>1.0489999999999946</v>
      </c>
    </row>
    <row r="104" spans="2:10" s="1" customFormat="1" ht="25" customHeight="1">
      <c r="B104" s="10" t="str">
        <f t="shared" si="9"/>
        <v>A1.050</v>
      </c>
      <c r="C104" s="10"/>
      <c r="D104" s="15" t="s">
        <v>129</v>
      </c>
      <c r="E104" s="10" t="s">
        <v>126</v>
      </c>
      <c r="F104" s="16">
        <v>1</v>
      </c>
      <c r="G104" s="12">
        <f>500*$F$34</f>
        <v>12000</v>
      </c>
      <c r="H104" s="25">
        <f t="shared" si="8"/>
        <v>12000</v>
      </c>
      <c r="J104" s="2">
        <f>IF(E104="","",MAX($J$3:J103)+0.001)</f>
        <v>1.0499999999999945</v>
      </c>
    </row>
    <row r="105" spans="2:10" s="1" customFormat="1" ht="30">
      <c r="B105" s="10" t="str">
        <f t="shared" si="9"/>
        <v>A1.051</v>
      </c>
      <c r="C105" s="10"/>
      <c r="D105" s="15" t="s">
        <v>130</v>
      </c>
      <c r="E105" s="10" t="s">
        <v>128</v>
      </c>
      <c r="F105" s="16">
        <f>H104</f>
        <v>12000</v>
      </c>
      <c r="G105" s="30">
        <v>0</v>
      </c>
      <c r="H105" s="25">
        <f t="shared" si="8"/>
        <v>0</v>
      </c>
      <c r="J105" s="2">
        <f>IF(E105="","",MAX($J$3:J104)+0.001)</f>
        <v>1.0509999999999944</v>
      </c>
    </row>
    <row r="106" spans="2:10" s="1" customFormat="1" ht="30">
      <c r="B106" s="10" t="str">
        <f t="shared" si="9"/>
        <v>A1.052</v>
      </c>
      <c r="C106" s="10"/>
      <c r="D106" s="15" t="s">
        <v>2684</v>
      </c>
      <c r="E106" s="10" t="s">
        <v>126</v>
      </c>
      <c r="F106" s="16">
        <v>1</v>
      </c>
      <c r="G106" s="12">
        <f>565000*($F$34/24)</f>
        <v>565000</v>
      </c>
      <c r="H106" s="25">
        <f t="shared" si="8"/>
        <v>565000</v>
      </c>
      <c r="J106" s="2">
        <f>IF(E106="","",MAX($J$3:J105)+0.001)</f>
        <v>1.0519999999999943</v>
      </c>
    </row>
    <row r="107" spans="2:10" s="1" customFormat="1" ht="30">
      <c r="B107" s="10" t="str">
        <f t="shared" si="9"/>
        <v>A1.053</v>
      </c>
      <c r="C107" s="10"/>
      <c r="D107" s="15" t="s">
        <v>131</v>
      </c>
      <c r="E107" s="10" t="s">
        <v>128</v>
      </c>
      <c r="F107" s="16">
        <f>H106</f>
        <v>565000</v>
      </c>
      <c r="G107" s="30">
        <v>0</v>
      </c>
      <c r="H107" s="25">
        <f t="shared" si="8"/>
        <v>0</v>
      </c>
      <c r="J107" s="2">
        <f>IF(E107="","",MAX($J$3:J106)+0.001)</f>
        <v>1.0529999999999942</v>
      </c>
    </row>
    <row r="108" spans="2:10" s="1" customFormat="1" ht="45">
      <c r="B108" s="10" t="str">
        <f t="shared" si="9"/>
        <v>A1.054</v>
      </c>
      <c r="C108" s="10"/>
      <c r="D108" s="15" t="s">
        <v>2657</v>
      </c>
      <c r="E108" s="10" t="s">
        <v>126</v>
      </c>
      <c r="F108" s="16">
        <v>1</v>
      </c>
      <c r="G108" s="12">
        <f>140*10*$F$34</f>
        <v>33600</v>
      </c>
      <c r="H108" s="25">
        <f t="shared" si="8"/>
        <v>33600</v>
      </c>
      <c r="J108" s="2">
        <f>IF(E108="","",MAX($J$3:J107)+0.001)</f>
        <v>1.0539999999999941</v>
      </c>
    </row>
    <row r="109" spans="2:10" s="1" customFormat="1" ht="25" customHeight="1">
      <c r="B109" s="10" t="str">
        <f t="shared" si="9"/>
        <v>A1.055</v>
      </c>
      <c r="C109" s="10"/>
      <c r="D109" s="15" t="s">
        <v>132</v>
      </c>
      <c r="E109" s="10" t="s">
        <v>128</v>
      </c>
      <c r="F109" s="16">
        <f>H108</f>
        <v>33600</v>
      </c>
      <c r="G109" s="30">
        <v>0</v>
      </c>
      <c r="H109" s="25">
        <f t="shared" si="8"/>
        <v>0</v>
      </c>
      <c r="J109" s="2">
        <f>IF(E109="","",MAX($J$3:J108)+0.001)</f>
        <v>1.0549999999999939</v>
      </c>
    </row>
    <row r="110" spans="2:10" s="1" customFormat="1" ht="25" customHeight="1">
      <c r="B110" s="10" t="str">
        <f t="shared" si="9"/>
        <v>A1.056</v>
      </c>
      <c r="C110" s="10"/>
      <c r="D110" s="15" t="s">
        <v>133</v>
      </c>
      <c r="E110" s="10" t="s">
        <v>126</v>
      </c>
      <c r="F110" s="16">
        <v>1</v>
      </c>
      <c r="G110" s="12">
        <f>35000*3*$F$34</f>
        <v>2520000</v>
      </c>
      <c r="H110" s="25">
        <f t="shared" si="8"/>
        <v>2520000</v>
      </c>
      <c r="J110" s="2">
        <f>IF(E110="","",MAX($J$3:J109)+0.001)</f>
        <v>1.0559999999999938</v>
      </c>
    </row>
    <row r="111" spans="2:10" s="1" customFormat="1" ht="30">
      <c r="B111" s="10" t="str">
        <f t="shared" si="9"/>
        <v>A1.057</v>
      </c>
      <c r="C111" s="10"/>
      <c r="D111" s="15" t="s">
        <v>2689</v>
      </c>
      <c r="E111" s="10" t="s">
        <v>128</v>
      </c>
      <c r="F111" s="16">
        <f>H110</f>
        <v>2520000</v>
      </c>
      <c r="G111" s="30">
        <v>0</v>
      </c>
      <c r="H111" s="25">
        <f t="shared" si="8"/>
        <v>0</v>
      </c>
      <c r="J111" s="2">
        <f>IF(E111="","",MAX($J$3:J110)+0.001)</f>
        <v>1.0569999999999937</v>
      </c>
    </row>
    <row r="112" spans="2:10" s="1" customFormat="1" ht="30">
      <c r="B112" s="10" t="str">
        <f t="shared" si="9"/>
        <v>A1.058</v>
      </c>
      <c r="C112" s="10"/>
      <c r="D112" s="15" t="s">
        <v>2685</v>
      </c>
      <c r="E112" s="10" t="s">
        <v>126</v>
      </c>
      <c r="F112" s="16">
        <v>1</v>
      </c>
      <c r="G112" s="12">
        <f>45000*6*$F$34</f>
        <v>6480000</v>
      </c>
      <c r="H112" s="25">
        <f t="shared" si="8"/>
        <v>6480000</v>
      </c>
      <c r="J112" s="2">
        <f>IF(E112="","",MAX($J$3:J111)+0.001)</f>
        <v>1.0579999999999936</v>
      </c>
    </row>
    <row r="113" spans="2:10" s="1" customFormat="1" ht="30">
      <c r="B113" s="10" t="str">
        <f t="shared" si="9"/>
        <v>A1.059</v>
      </c>
      <c r="C113" s="10"/>
      <c r="D113" s="15" t="s">
        <v>1993</v>
      </c>
      <c r="E113" s="10" t="s">
        <v>128</v>
      </c>
      <c r="F113" s="16">
        <f>H112</f>
        <v>6480000</v>
      </c>
      <c r="G113" s="30">
        <v>0</v>
      </c>
      <c r="H113" s="25">
        <f t="shared" si="8"/>
        <v>0</v>
      </c>
      <c r="J113" s="2">
        <f>IF(E113="","",MAX($J$3:J112)+0.001)</f>
        <v>1.0589999999999935</v>
      </c>
    </row>
    <row r="114" spans="2:10" s="1" customFormat="1" ht="30" customHeight="1">
      <c r="B114" s="10" t="str">
        <f t="shared" si="9"/>
        <v/>
      </c>
      <c r="C114" s="10"/>
      <c r="D114" s="15"/>
      <c r="E114" s="10"/>
      <c r="F114" s="16"/>
      <c r="G114" s="12"/>
      <c r="H114" s="25" t="str">
        <f t="shared" si="8"/>
        <v/>
      </c>
      <c r="J114" s="2" t="str">
        <f>IF(E114="","",MAX($J$3:J113)+0.001)</f>
        <v/>
      </c>
    </row>
    <row r="115" spans="2:10" s="1" customFormat="1" ht="30" customHeight="1">
      <c r="B115" s="10" t="str">
        <f t="shared" si="9"/>
        <v/>
      </c>
      <c r="C115" s="10"/>
      <c r="D115" s="15"/>
      <c r="E115" s="10"/>
      <c r="F115" s="16"/>
      <c r="G115" s="12"/>
      <c r="H115" s="25" t="str">
        <f t="shared" si="8"/>
        <v/>
      </c>
      <c r="J115" s="2" t="str">
        <f>IF(E115="","",MAX($J$3:J114)+0.001)</f>
        <v/>
      </c>
    </row>
    <row r="116" spans="2:10" s="1" customFormat="1" ht="30" customHeight="1">
      <c r="B116" s="10" t="str">
        <f t="shared" si="9"/>
        <v/>
      </c>
      <c r="C116" s="10"/>
      <c r="D116" s="15"/>
      <c r="E116" s="10"/>
      <c r="F116" s="16"/>
      <c r="G116" s="30"/>
      <c r="H116" s="25" t="str">
        <f t="shared" si="8"/>
        <v/>
      </c>
      <c r="J116" s="2" t="str">
        <f>IF(E116="","",MAX($J$3:J115)+0.001)</f>
        <v/>
      </c>
    </row>
    <row r="117" spans="2:10" s="1" customFormat="1" ht="25" customHeight="1">
      <c r="B117" s="10" t="str">
        <f t="shared" si="9"/>
        <v/>
      </c>
      <c r="C117" s="10"/>
      <c r="D117" s="15"/>
      <c r="E117" s="10"/>
      <c r="F117" s="16"/>
      <c r="G117" s="30"/>
      <c r="H117" s="25" t="str">
        <f t="shared" si="8"/>
        <v/>
      </c>
      <c r="J117" s="2" t="str">
        <f>IF(E117="","",MAX($J$3:J116)+0.001)</f>
        <v/>
      </c>
    </row>
    <row r="118" spans="2:10" s="1" customFormat="1" ht="25" customHeight="1">
      <c r="B118" s="10" t="str">
        <f t="shared" si="9"/>
        <v/>
      </c>
      <c r="C118" s="10"/>
      <c r="D118" s="15"/>
      <c r="E118" s="10"/>
      <c r="F118" s="16"/>
      <c r="G118" s="30"/>
      <c r="H118" s="25" t="str">
        <f t="shared" si="8"/>
        <v/>
      </c>
      <c r="J118" s="2" t="str">
        <f>IF(E118="","",MAX($J$3:J117)+0.001)</f>
        <v/>
      </c>
    </row>
    <row r="119" spans="2:10" s="1" customFormat="1" ht="25" customHeight="1">
      <c r="B119" s="10" t="str">
        <f t="shared" si="9"/>
        <v/>
      </c>
      <c r="C119" s="10"/>
      <c r="D119" s="15"/>
      <c r="E119" s="10"/>
      <c r="F119" s="16"/>
      <c r="G119" s="30"/>
      <c r="H119" s="25" t="str">
        <f t="shared" si="8"/>
        <v/>
      </c>
      <c r="J119" s="2" t="str">
        <f>IF(E119="","",MAX($J$3:J118)+0.001)</f>
        <v/>
      </c>
    </row>
    <row r="120" spans="2:10" s="1" customFormat="1" ht="25" customHeight="1">
      <c r="B120" s="10" t="str">
        <f t="shared" si="9"/>
        <v/>
      </c>
      <c r="C120" s="10"/>
      <c r="D120" s="15"/>
      <c r="E120" s="10"/>
      <c r="F120" s="16"/>
      <c r="G120" s="30"/>
      <c r="H120" s="25" t="str">
        <f t="shared" si="8"/>
        <v/>
      </c>
      <c r="J120" s="2" t="str">
        <f>IF(E120="","",MAX($J$3:J119)+0.001)</f>
        <v/>
      </c>
    </row>
    <row r="121" spans="2:10" s="1" customFormat="1" ht="25" customHeight="1">
      <c r="B121" s="10" t="str">
        <f t="shared" si="9"/>
        <v/>
      </c>
      <c r="C121" s="10"/>
      <c r="D121" s="15"/>
      <c r="E121" s="10"/>
      <c r="F121" s="16"/>
      <c r="G121" s="30"/>
      <c r="H121" s="25" t="str">
        <f t="shared" si="8"/>
        <v/>
      </c>
      <c r="J121" s="2" t="str">
        <f>IF(E121="","",MAX($J$3:J120)+0.001)</f>
        <v/>
      </c>
    </row>
    <row r="122" spans="2:10" s="1" customFormat="1" ht="25" customHeight="1">
      <c r="B122" s="10" t="str">
        <f t="shared" si="9"/>
        <v/>
      </c>
      <c r="C122" s="10"/>
      <c r="D122" s="15"/>
      <c r="E122" s="10"/>
      <c r="F122" s="16"/>
      <c r="G122" s="30"/>
      <c r="H122" s="25" t="str">
        <f t="shared" si="8"/>
        <v/>
      </c>
      <c r="J122" s="2" t="str">
        <f>IF(E122="","",MAX($J$3:J121)+0.001)</f>
        <v/>
      </c>
    </row>
    <row r="123" spans="2:10" s="1" customFormat="1" ht="15" customHeight="1">
      <c r="B123" s="31"/>
      <c r="C123" s="31"/>
      <c r="D123" s="32"/>
      <c r="E123" s="31"/>
      <c r="F123" s="33"/>
      <c r="G123" s="34"/>
      <c r="H123" s="35" t="str">
        <f t="shared" si="8"/>
        <v/>
      </c>
      <c r="J123" s="2" t="str">
        <f>IF(E123="","",MAX($J$3:J122)+0.001)</f>
        <v/>
      </c>
    </row>
    <row r="124" spans="2:10" s="18" customFormat="1" ht="25" customHeight="1">
      <c r="B124" s="367" t="s">
        <v>62</v>
      </c>
      <c r="C124" s="367"/>
      <c r="D124" s="367"/>
      <c r="E124" s="367"/>
      <c r="F124" s="367"/>
      <c r="G124" s="367"/>
      <c r="H124" s="4">
        <f>SUM(H88:H123)</f>
        <v>9718600</v>
      </c>
      <c r="J124" s="2" t="str">
        <f>IF(E124="","",MAX($J$3:J123)+0.001)</f>
        <v/>
      </c>
    </row>
    <row r="125" spans="2:10" s="18" customFormat="1" ht="25" customHeight="1">
      <c r="B125" s="3" t="s">
        <v>226</v>
      </c>
      <c r="C125" s="3" t="s">
        <v>2</v>
      </c>
      <c r="D125" s="3" t="s">
        <v>3</v>
      </c>
      <c r="E125" s="19" t="s">
        <v>4</v>
      </c>
      <c r="F125" s="4" t="s">
        <v>63</v>
      </c>
      <c r="G125" s="20" t="s">
        <v>6</v>
      </c>
      <c r="H125" s="20" t="s">
        <v>7</v>
      </c>
      <c r="J125" s="2"/>
    </row>
    <row r="126" spans="2:10" s="18" customFormat="1" ht="25" customHeight="1">
      <c r="B126" s="19" t="s">
        <v>64</v>
      </c>
      <c r="C126" s="19"/>
      <c r="D126" s="36"/>
      <c r="E126" s="36"/>
      <c r="F126" s="20"/>
      <c r="G126" s="20"/>
      <c r="H126" s="20">
        <f>H124</f>
        <v>9718600</v>
      </c>
      <c r="J126" s="2" t="str">
        <f>IF(E126="","",MAX($J$3:J125)+0.001)</f>
        <v/>
      </c>
    </row>
    <row r="127" spans="2:10" s="18" customFormat="1" ht="25" customHeight="1">
      <c r="B127" s="10" t="str">
        <f t="shared" ref="B127:B156" si="10">IF(J127="","","A"&amp;TEXT(ROUND(J127,3),"0.000"))</f>
        <v/>
      </c>
      <c r="C127" s="21"/>
      <c r="D127" s="22"/>
      <c r="E127" s="21"/>
      <c r="F127" s="23"/>
      <c r="G127" s="24"/>
      <c r="H127" s="23" t="str">
        <f t="shared" ref="H127:H152" si="11">IF($G127="",IF($F127="","","Rate Only"),ROUNDUP($F127*$G127,2))</f>
        <v/>
      </c>
      <c r="J127" s="2" t="str">
        <f>IF(E127="","",MAX($J$3:J126)+0.001)</f>
        <v/>
      </c>
    </row>
    <row r="128" spans="2:10" s="1" customFormat="1" ht="25" customHeight="1">
      <c r="B128" s="10" t="str">
        <f t="shared" si="10"/>
        <v>A1.060</v>
      </c>
      <c r="C128" s="10"/>
      <c r="D128" s="15" t="s">
        <v>135</v>
      </c>
      <c r="E128" s="10" t="s">
        <v>126</v>
      </c>
      <c r="F128" s="16">
        <v>1</v>
      </c>
      <c r="G128" s="12">
        <v>2260000</v>
      </c>
      <c r="H128" s="25">
        <f t="shared" si="11"/>
        <v>2260000</v>
      </c>
      <c r="J128" s="2">
        <f>IF(E128="","",MAX($J$3:J123)+0.001)</f>
        <v>1.0599999999999934</v>
      </c>
    </row>
    <row r="129" spans="2:10" s="1" customFormat="1" ht="30">
      <c r="B129" s="10" t="str">
        <f t="shared" si="10"/>
        <v>A1.061</v>
      </c>
      <c r="C129" s="10"/>
      <c r="D129" s="15" t="s">
        <v>136</v>
      </c>
      <c r="E129" s="10" t="s">
        <v>128</v>
      </c>
      <c r="F129" s="16">
        <f>H128</f>
        <v>2260000</v>
      </c>
      <c r="G129" s="30">
        <v>0</v>
      </c>
      <c r="H129" s="25">
        <f t="shared" si="11"/>
        <v>0</v>
      </c>
      <c r="J129" s="2">
        <f>IF(E129="","",MAX($J$3:J128)+0.001)</f>
        <v>1.0609999999999933</v>
      </c>
    </row>
    <row r="130" spans="2:10" s="1" customFormat="1" ht="25" customHeight="1">
      <c r="B130" s="10" t="str">
        <f t="shared" si="10"/>
        <v>A1.062</v>
      </c>
      <c r="C130" s="10"/>
      <c r="D130" s="15" t="s">
        <v>137</v>
      </c>
      <c r="E130" s="10" t="s">
        <v>126</v>
      </c>
      <c r="F130" s="16">
        <v>1</v>
      </c>
      <c r="G130" s="12">
        <v>1808000</v>
      </c>
      <c r="H130" s="25">
        <f t="shared" si="11"/>
        <v>1808000</v>
      </c>
      <c r="J130" s="2">
        <f>IF(E130="","",MAX($J$3:J129)+0.001)</f>
        <v>1.0619999999999932</v>
      </c>
    </row>
    <row r="131" spans="2:10" s="1" customFormat="1" ht="30">
      <c r="B131" s="10" t="str">
        <f t="shared" si="10"/>
        <v>A1.063</v>
      </c>
      <c r="C131" s="10"/>
      <c r="D131" s="15" t="s">
        <v>138</v>
      </c>
      <c r="E131" s="10" t="s">
        <v>128</v>
      </c>
      <c r="F131" s="16">
        <f>H130</f>
        <v>1808000</v>
      </c>
      <c r="G131" s="30">
        <v>0</v>
      </c>
      <c r="H131" s="25">
        <f t="shared" si="11"/>
        <v>0</v>
      </c>
      <c r="J131" s="2">
        <f>IF(E131="","",MAX($J$3:J130)+0.001)</f>
        <v>1.0629999999999931</v>
      </c>
    </row>
    <row r="132" spans="2:10" s="1" customFormat="1" ht="30">
      <c r="B132" s="10" t="str">
        <f t="shared" si="10"/>
        <v>A1.064</v>
      </c>
      <c r="C132" s="10"/>
      <c r="D132" s="15" t="s">
        <v>139</v>
      </c>
      <c r="E132" s="10" t="s">
        <v>126</v>
      </c>
      <c r="F132" s="16">
        <v>1</v>
      </c>
      <c r="G132" s="12">
        <v>1695000</v>
      </c>
      <c r="H132" s="25">
        <f t="shared" si="11"/>
        <v>1695000</v>
      </c>
      <c r="J132" s="2">
        <f>IF(E132="","",MAX($J$3:J131)+0.001)</f>
        <v>1.063999999999993</v>
      </c>
    </row>
    <row r="133" spans="2:10" s="1" customFormat="1" ht="30">
      <c r="B133" s="10" t="str">
        <f t="shared" si="10"/>
        <v>A1.065</v>
      </c>
      <c r="C133" s="10"/>
      <c r="D133" s="15" t="s">
        <v>140</v>
      </c>
      <c r="E133" s="10" t="s">
        <v>128</v>
      </c>
      <c r="F133" s="16">
        <f>H132</f>
        <v>1695000</v>
      </c>
      <c r="G133" s="30">
        <v>0</v>
      </c>
      <c r="H133" s="25">
        <f t="shared" si="11"/>
        <v>0</v>
      </c>
      <c r="J133" s="2">
        <f>IF(E133="","",MAX($J$3:J132)+0.001)</f>
        <v>1.0649999999999928</v>
      </c>
    </row>
    <row r="134" spans="2:10" s="1" customFormat="1" ht="30">
      <c r="B134" s="10" t="str">
        <f t="shared" si="10"/>
        <v>A1.060</v>
      </c>
      <c r="C134" s="10"/>
      <c r="D134" s="15" t="s">
        <v>141</v>
      </c>
      <c r="E134" s="10" t="s">
        <v>126</v>
      </c>
      <c r="F134" s="16">
        <v>1</v>
      </c>
      <c r="G134" s="12">
        <v>1204000</v>
      </c>
      <c r="H134" s="25">
        <f t="shared" si="11"/>
        <v>1204000</v>
      </c>
      <c r="J134" s="2">
        <f>IF(E134="","",MAX($J$3:J127)+0.001)</f>
        <v>1.0599999999999934</v>
      </c>
    </row>
    <row r="135" spans="2:10" s="1" customFormat="1" ht="30">
      <c r="B135" s="10" t="str">
        <f t="shared" si="10"/>
        <v>A1.066</v>
      </c>
      <c r="C135" s="10"/>
      <c r="D135" s="15" t="s">
        <v>142</v>
      </c>
      <c r="E135" s="10" t="s">
        <v>128</v>
      </c>
      <c r="F135" s="16">
        <f>H134</f>
        <v>1204000</v>
      </c>
      <c r="G135" s="30">
        <v>0</v>
      </c>
      <c r="H135" s="25">
        <f t="shared" si="11"/>
        <v>0</v>
      </c>
      <c r="J135" s="2">
        <f>IF(E135="","",MAX($J$3:J134)+0.001)</f>
        <v>1.0659999999999927</v>
      </c>
    </row>
    <row r="136" spans="2:10" s="1" customFormat="1" ht="25" customHeight="1">
      <c r="B136" s="10" t="str">
        <f t="shared" si="10"/>
        <v>A1.067</v>
      </c>
      <c r="C136" s="10"/>
      <c r="D136" s="15" t="s">
        <v>143</v>
      </c>
      <c r="E136" s="10" t="s">
        <v>144</v>
      </c>
      <c r="F136" s="16">
        <v>1</v>
      </c>
      <c r="G136" s="12">
        <v>1695000</v>
      </c>
      <c r="H136" s="25">
        <f t="shared" si="11"/>
        <v>1695000</v>
      </c>
      <c r="J136" s="2">
        <f>IF(E136="","",MAX($J$3:J135)+0.001)</f>
        <v>1.0669999999999926</v>
      </c>
    </row>
    <row r="137" spans="2:10" s="1" customFormat="1" ht="30">
      <c r="B137" s="10" t="str">
        <f t="shared" si="10"/>
        <v>A1.068</v>
      </c>
      <c r="C137" s="10"/>
      <c r="D137" s="15" t="s">
        <v>145</v>
      </c>
      <c r="E137" s="10" t="s">
        <v>128</v>
      </c>
      <c r="F137" s="16">
        <f>H136</f>
        <v>1695000</v>
      </c>
      <c r="G137" s="30">
        <v>0</v>
      </c>
      <c r="H137" s="25">
        <f t="shared" si="11"/>
        <v>0</v>
      </c>
      <c r="J137" s="2">
        <f>IF(E137="","",MAX($J$3:J136)+0.001)</f>
        <v>1.0679999999999925</v>
      </c>
    </row>
    <row r="138" spans="2:10" s="1" customFormat="1" ht="25" customHeight="1">
      <c r="B138" s="10" t="str">
        <f t="shared" si="10"/>
        <v>A1.069</v>
      </c>
      <c r="C138" s="10"/>
      <c r="D138" s="15" t="s">
        <v>146</v>
      </c>
      <c r="E138" s="10" t="s">
        <v>144</v>
      </c>
      <c r="F138" s="16">
        <v>1</v>
      </c>
      <c r="G138" s="12">
        <v>4520000</v>
      </c>
      <c r="H138" s="25">
        <f t="shared" si="11"/>
        <v>4520000</v>
      </c>
      <c r="J138" s="2">
        <f>IF(E138="","",MAX($J$3:J137)+0.001)</f>
        <v>1.0689999999999924</v>
      </c>
    </row>
    <row r="139" spans="2:10" s="1" customFormat="1" ht="30">
      <c r="B139" s="10" t="str">
        <f t="shared" si="10"/>
        <v>A1.070</v>
      </c>
      <c r="C139" s="10"/>
      <c r="D139" s="15" t="s">
        <v>147</v>
      </c>
      <c r="E139" s="10" t="s">
        <v>128</v>
      </c>
      <c r="F139" s="16">
        <f>H138</f>
        <v>4520000</v>
      </c>
      <c r="G139" s="30">
        <v>0</v>
      </c>
      <c r="H139" s="25">
        <f t="shared" si="11"/>
        <v>0</v>
      </c>
      <c r="J139" s="2">
        <f>IF(E139="","",MAX($J$3:J138)+0.001)</f>
        <v>1.0699999999999923</v>
      </c>
    </row>
    <row r="140" spans="2:10" s="1" customFormat="1" ht="15">
      <c r="B140" s="10" t="str">
        <f t="shared" si="10"/>
        <v/>
      </c>
      <c r="C140" s="10"/>
      <c r="D140" s="37"/>
      <c r="E140" s="38"/>
      <c r="F140" s="39"/>
      <c r="G140" s="40"/>
      <c r="H140" s="40" t="str">
        <f t="shared" si="11"/>
        <v/>
      </c>
      <c r="J140" s="2" t="str">
        <f>IF(E140="","",MAX($J$3:J139)+0.001)</f>
        <v/>
      </c>
    </row>
    <row r="141" spans="2:10" s="1" customFormat="1" ht="15">
      <c r="B141" s="10" t="str">
        <f t="shared" si="10"/>
        <v/>
      </c>
      <c r="C141" s="10"/>
      <c r="D141" s="37"/>
      <c r="E141" s="38"/>
      <c r="F141" s="41"/>
      <c r="G141" s="30"/>
      <c r="H141" s="40" t="str">
        <f t="shared" si="11"/>
        <v/>
      </c>
      <c r="J141" s="2" t="str">
        <f>IF(E141="","",MAX($J$3:J140)+0.001)</f>
        <v/>
      </c>
    </row>
    <row r="142" spans="2:10" s="1" customFormat="1" ht="25" customHeight="1">
      <c r="B142" s="10"/>
      <c r="C142" s="10"/>
      <c r="D142" s="15"/>
      <c r="E142" s="10"/>
      <c r="F142" s="16"/>
      <c r="G142" s="13"/>
      <c r="H142" s="12" t="str">
        <f t="shared" si="11"/>
        <v/>
      </c>
      <c r="J142" s="2" t="str">
        <f>IF(E142="","",MAX($J$3:J141)+0.001)</f>
        <v/>
      </c>
    </row>
    <row r="143" spans="2:10" s="1" customFormat="1" ht="45">
      <c r="B143" s="10" t="str">
        <f t="shared" si="10"/>
        <v/>
      </c>
      <c r="C143" s="14" t="s">
        <v>148</v>
      </c>
      <c r="D143" s="11" t="s">
        <v>149</v>
      </c>
      <c r="E143" s="10"/>
      <c r="F143" s="12"/>
      <c r="G143" s="13"/>
      <c r="H143" s="12" t="str">
        <f t="shared" si="11"/>
        <v/>
      </c>
      <c r="J143" s="2" t="str">
        <f>IF(E143="","",MAX($J$3:J142)+0.001)</f>
        <v/>
      </c>
    </row>
    <row r="144" spans="2:10" s="1" customFormat="1" ht="25" customHeight="1">
      <c r="B144" s="10" t="str">
        <f t="shared" si="10"/>
        <v>A1.071</v>
      </c>
      <c r="C144" s="10" t="s">
        <v>150</v>
      </c>
      <c r="D144" s="15" t="s">
        <v>151</v>
      </c>
      <c r="E144" s="10" t="s">
        <v>14</v>
      </c>
      <c r="F144" s="16">
        <v>1</v>
      </c>
      <c r="G144" s="13">
        <v>0</v>
      </c>
      <c r="H144" s="25">
        <f t="shared" si="11"/>
        <v>0</v>
      </c>
      <c r="J144" s="2">
        <f>IF(E144="","",MAX($J$3:J143)+0.001)</f>
        <v>1.0709999999999922</v>
      </c>
    </row>
    <row r="145" spans="2:10" s="1" customFormat="1" ht="30">
      <c r="B145" s="10" t="str">
        <f t="shared" si="10"/>
        <v>A1.072</v>
      </c>
      <c r="C145" s="10" t="s">
        <v>152</v>
      </c>
      <c r="D145" s="15" t="s">
        <v>153</v>
      </c>
      <c r="E145" s="10" t="s">
        <v>14</v>
      </c>
      <c r="F145" s="16">
        <v>1</v>
      </c>
      <c r="G145" s="13">
        <v>0</v>
      </c>
      <c r="H145" s="25">
        <f t="shared" si="11"/>
        <v>0</v>
      </c>
      <c r="J145" s="2">
        <f>IF(E145="","",MAX($J$3:J144)+0.001)</f>
        <v>1.0719999999999921</v>
      </c>
    </row>
    <row r="146" spans="2:10" s="1" customFormat="1" ht="25" customHeight="1">
      <c r="B146" s="10" t="str">
        <f t="shared" si="10"/>
        <v/>
      </c>
      <c r="C146" s="10"/>
      <c r="D146" s="11"/>
      <c r="E146" s="10"/>
      <c r="F146" s="16"/>
      <c r="G146" s="13"/>
      <c r="H146" s="12" t="str">
        <f t="shared" si="11"/>
        <v/>
      </c>
      <c r="J146" s="2" t="str">
        <f>IF(E146="","",MAX($J$3:J145)+0.001)</f>
        <v/>
      </c>
    </row>
    <row r="147" spans="2:10" s="1" customFormat="1" ht="25" customHeight="1">
      <c r="B147" s="10" t="str">
        <f t="shared" si="10"/>
        <v/>
      </c>
      <c r="C147" s="10" t="s">
        <v>154</v>
      </c>
      <c r="D147" s="11" t="s">
        <v>155</v>
      </c>
      <c r="E147" s="10"/>
      <c r="F147" s="16"/>
      <c r="G147" s="13"/>
      <c r="H147" s="12" t="str">
        <f t="shared" si="11"/>
        <v/>
      </c>
      <c r="J147" s="2" t="str">
        <f>IF(E147="","",MAX($J$3:J146)+0.001)</f>
        <v/>
      </c>
    </row>
    <row r="148" spans="2:10" s="1" customFormat="1" ht="25" customHeight="1">
      <c r="B148" s="10" t="str">
        <f t="shared" si="10"/>
        <v>A1.073</v>
      </c>
      <c r="C148" s="10" t="s">
        <v>156</v>
      </c>
      <c r="D148" s="15" t="s">
        <v>157</v>
      </c>
      <c r="E148" s="10" t="s">
        <v>158</v>
      </c>
      <c r="F148" s="16">
        <v>2</v>
      </c>
      <c r="G148" s="13">
        <v>0</v>
      </c>
      <c r="H148" s="25">
        <f t="shared" si="11"/>
        <v>0</v>
      </c>
      <c r="J148" s="2">
        <f>IF(E148="","",MAX($J$3:J147)+0.001)</f>
        <v>1.072999999999992</v>
      </c>
    </row>
    <row r="149" spans="2:10" s="1" customFormat="1" ht="25" customHeight="1">
      <c r="B149" s="10" t="str">
        <f t="shared" si="10"/>
        <v/>
      </c>
      <c r="C149" s="10"/>
      <c r="D149" s="15"/>
      <c r="E149" s="10"/>
      <c r="F149" s="16"/>
      <c r="G149" s="13">
        <v>0</v>
      </c>
      <c r="H149" s="12">
        <f t="shared" si="11"/>
        <v>0</v>
      </c>
      <c r="J149" s="2" t="str">
        <f>IF(E149="","",MAX($J$3:J148)+0.001)</f>
        <v/>
      </c>
    </row>
    <row r="150" spans="2:10" s="1" customFormat="1" ht="25" customHeight="1">
      <c r="B150" s="10" t="str">
        <f t="shared" si="10"/>
        <v>A1.074</v>
      </c>
      <c r="C150" s="10" t="s">
        <v>159</v>
      </c>
      <c r="D150" s="15" t="s">
        <v>160</v>
      </c>
      <c r="E150" s="10" t="s">
        <v>161</v>
      </c>
      <c r="F150" s="16">
        <v>5</v>
      </c>
      <c r="G150" s="13">
        <v>0</v>
      </c>
      <c r="H150" s="25">
        <f t="shared" si="11"/>
        <v>0</v>
      </c>
      <c r="J150" s="2">
        <f>IF(E150="","",MAX($J$3:J149)+0.001)</f>
        <v>1.0739999999999919</v>
      </c>
    </row>
    <row r="151" spans="2:10" s="1" customFormat="1" ht="30">
      <c r="B151" s="10" t="str">
        <f t="shared" si="10"/>
        <v>A1.075</v>
      </c>
      <c r="C151" s="10" t="s">
        <v>162</v>
      </c>
      <c r="D151" s="15" t="s">
        <v>163</v>
      </c>
      <c r="E151" s="10" t="s">
        <v>164</v>
      </c>
      <c r="F151" s="16">
        <v>50</v>
      </c>
      <c r="G151" s="13">
        <v>0</v>
      </c>
      <c r="H151" s="25">
        <f t="shared" si="11"/>
        <v>0</v>
      </c>
      <c r="J151" s="2">
        <f>IF(E151="","",MAX($J$3:J150)+0.001)</f>
        <v>1.0749999999999917</v>
      </c>
    </row>
    <row r="152" spans="2:10" s="1" customFormat="1" ht="25" customHeight="1">
      <c r="B152" s="10" t="str">
        <f t="shared" si="10"/>
        <v/>
      </c>
      <c r="C152" s="10"/>
      <c r="D152" s="15"/>
      <c r="E152" s="10"/>
      <c r="F152" s="16"/>
      <c r="G152" s="13"/>
      <c r="H152" s="25" t="str">
        <f t="shared" si="11"/>
        <v/>
      </c>
      <c r="J152" s="2" t="str">
        <f>IF(E152="","",MAX($J$3:J151)+0.001)</f>
        <v/>
      </c>
    </row>
    <row r="153" spans="2:10" s="1" customFormat="1" ht="25" customHeight="1">
      <c r="B153" s="10" t="str">
        <f t="shared" si="10"/>
        <v/>
      </c>
      <c r="C153" s="10" t="s">
        <v>165</v>
      </c>
      <c r="D153" s="11" t="s">
        <v>166</v>
      </c>
      <c r="E153" s="10"/>
      <c r="F153" s="12"/>
      <c r="G153" s="13"/>
      <c r="H153" s="25"/>
      <c r="J153" s="2" t="str">
        <f>IF(E153="","",MAX($J$3:J152)+0.001)</f>
        <v/>
      </c>
    </row>
    <row r="154" spans="2:10" s="1" customFormat="1" ht="45" customHeight="1">
      <c r="B154" s="10" t="str">
        <f t="shared" si="10"/>
        <v>A1.076</v>
      </c>
      <c r="C154" s="10" t="s">
        <v>167</v>
      </c>
      <c r="D154" s="15" t="s">
        <v>168</v>
      </c>
      <c r="E154" s="10" t="s">
        <v>14</v>
      </c>
      <c r="F154" s="16">
        <v>1</v>
      </c>
      <c r="G154" s="13"/>
      <c r="H154" s="25"/>
      <c r="J154" s="2">
        <f>IF(E154="","",MAX($J$3:J153)+0.001)</f>
        <v>1.0759999999999916</v>
      </c>
    </row>
    <row r="155" spans="2:10" s="1" customFormat="1" ht="45" customHeight="1">
      <c r="B155" s="10" t="str">
        <f t="shared" si="10"/>
        <v>A1.077</v>
      </c>
      <c r="C155" s="10" t="s">
        <v>169</v>
      </c>
      <c r="D155" s="15" t="s">
        <v>170</v>
      </c>
      <c r="E155" s="10" t="s">
        <v>14</v>
      </c>
      <c r="F155" s="16">
        <v>1</v>
      </c>
      <c r="G155" s="13"/>
      <c r="H155" s="25"/>
      <c r="J155" s="2">
        <f>IF(E155="","",MAX($J$3:J154)+0.001)</f>
        <v>1.0769999999999915</v>
      </c>
    </row>
    <row r="156" spans="2:10" s="1" customFormat="1" ht="25" customHeight="1">
      <c r="B156" s="10" t="str">
        <f t="shared" si="10"/>
        <v/>
      </c>
      <c r="C156" s="10"/>
      <c r="D156" s="15"/>
      <c r="E156" s="10"/>
      <c r="F156" s="16"/>
      <c r="G156" s="13"/>
      <c r="H156" s="25" t="str">
        <f t="shared" ref="H156:H164" si="12">IF($G156="",IF($F156="","","Rate Only"),ROUNDUP($F156*$G156,2))</f>
        <v/>
      </c>
      <c r="J156" s="2" t="str">
        <f>IF(E156="","",MAX($J$3:J155)+0.001)</f>
        <v/>
      </c>
    </row>
    <row r="157" spans="2:10" s="1" customFormat="1" ht="25" customHeight="1">
      <c r="B157" s="10"/>
      <c r="C157" s="10"/>
      <c r="D157" s="15"/>
      <c r="E157" s="10"/>
      <c r="F157" s="16"/>
      <c r="G157" s="13"/>
      <c r="H157" s="25"/>
      <c r="J157" s="2"/>
    </row>
    <row r="158" spans="2:10" s="1" customFormat="1" ht="25" customHeight="1">
      <c r="B158" s="10"/>
      <c r="C158" s="10"/>
      <c r="D158" s="15"/>
      <c r="E158" s="10"/>
      <c r="F158" s="16"/>
      <c r="G158" s="13"/>
      <c r="H158" s="25"/>
      <c r="J158" s="2"/>
    </row>
    <row r="159" spans="2:10" s="1" customFormat="1" ht="25" customHeight="1">
      <c r="B159" s="10"/>
      <c r="C159" s="10"/>
      <c r="D159" s="15"/>
      <c r="E159" s="10"/>
      <c r="F159" s="16"/>
      <c r="G159" s="13"/>
      <c r="H159" s="25" t="str">
        <f t="shared" si="12"/>
        <v/>
      </c>
      <c r="J159" s="2" t="str">
        <f>IF(E159="","",MAX($J$3:J156)+0.001)</f>
        <v/>
      </c>
    </row>
    <row r="160" spans="2:10" s="1" customFormat="1" ht="25" customHeight="1">
      <c r="B160" s="10"/>
      <c r="C160" s="10"/>
      <c r="D160" s="15"/>
      <c r="E160" s="10"/>
      <c r="F160" s="16"/>
      <c r="G160" s="13"/>
      <c r="H160" s="25" t="str">
        <f t="shared" si="12"/>
        <v/>
      </c>
      <c r="J160" s="2" t="str">
        <f>IF(E160="","",MAX($J$3:J159)+0.001)</f>
        <v/>
      </c>
    </row>
    <row r="161" spans="2:10" s="1" customFormat="1" ht="25" customHeight="1">
      <c r="B161" s="10"/>
      <c r="C161" s="10"/>
      <c r="D161" s="15"/>
      <c r="E161" s="10"/>
      <c r="F161" s="16"/>
      <c r="G161" s="13"/>
      <c r="H161" s="25" t="str">
        <f t="shared" si="12"/>
        <v/>
      </c>
      <c r="J161" s="2" t="str">
        <f>IF(E161="","",MAX($J$3:J160)+0.001)</f>
        <v/>
      </c>
    </row>
    <row r="162" spans="2:10" s="1" customFormat="1" ht="25" customHeight="1">
      <c r="B162" s="10"/>
      <c r="C162" s="10"/>
      <c r="D162" s="15"/>
      <c r="E162" s="10"/>
      <c r="F162" s="16"/>
      <c r="G162" s="13"/>
      <c r="H162" s="25" t="str">
        <f t="shared" si="12"/>
        <v/>
      </c>
      <c r="J162" s="2" t="str">
        <f>IF(E162="","",MAX($J$3:J161)+0.001)</f>
        <v/>
      </c>
    </row>
    <row r="163" spans="2:10" s="1" customFormat="1" ht="25" customHeight="1">
      <c r="B163" s="10"/>
      <c r="C163" s="10"/>
      <c r="D163" s="15"/>
      <c r="E163" s="10"/>
      <c r="F163" s="16"/>
      <c r="G163" s="13"/>
      <c r="H163" s="25" t="str">
        <f t="shared" si="12"/>
        <v/>
      </c>
      <c r="J163" s="2" t="str">
        <f>IF(E163="","",MAX($J$3:J162)+0.001)</f>
        <v/>
      </c>
    </row>
    <row r="164" spans="2:10" s="1" customFormat="1" ht="15" customHeight="1">
      <c r="B164" s="10"/>
      <c r="C164" s="10"/>
      <c r="D164" s="15"/>
      <c r="E164" s="10"/>
      <c r="F164" s="16"/>
      <c r="G164" s="13"/>
      <c r="H164" s="25" t="str">
        <f t="shared" si="12"/>
        <v/>
      </c>
      <c r="J164" s="2" t="str">
        <f>IF(E164="","",MAX($J$3:J163)+0.001)</f>
        <v/>
      </c>
    </row>
    <row r="165" spans="2:10" s="1" customFormat="1" ht="25" customHeight="1">
      <c r="B165" s="365" t="s">
        <v>171</v>
      </c>
      <c r="C165" s="365"/>
      <c r="D165" s="365"/>
      <c r="E165" s="365"/>
      <c r="F165" s="365"/>
      <c r="G165" s="365"/>
      <c r="H165" s="4">
        <f>SUM(H126:H164)</f>
        <v>22900600</v>
      </c>
      <c r="J165" s="2" t="str">
        <f>IF(F165="","",MAX($J$3:J155)+0.001)</f>
        <v/>
      </c>
    </row>
    <row r="166" spans="2:10" s="1" customFormat="1" ht="25" customHeight="1">
      <c r="B166" s="42"/>
      <c r="C166" s="42"/>
      <c r="E166" s="43"/>
      <c r="F166" s="42"/>
      <c r="G166" s="42"/>
      <c r="H166" s="42"/>
      <c r="J166" s="2" t="str">
        <f>IF(F166="","",MAX($J$3:J165)+0.001)</f>
        <v/>
      </c>
    </row>
    <row r="167" spans="2:10" s="1" customFormat="1" ht="25" customHeight="1">
      <c r="B167" s="42"/>
      <c r="C167" s="42"/>
      <c r="E167" s="43"/>
      <c r="F167" s="42"/>
      <c r="G167" s="42"/>
      <c r="H167" s="42"/>
      <c r="J167" s="2" t="str">
        <f>IF(F167="","",MAX($J$3:J166)+0.001)</f>
        <v/>
      </c>
    </row>
    <row r="168" spans="2:10" s="1" customFormat="1" ht="25" customHeight="1">
      <c r="B168" s="42"/>
      <c r="C168" s="42"/>
      <c r="E168" s="43"/>
      <c r="F168" s="42"/>
      <c r="G168" s="42"/>
      <c r="H168" s="42"/>
      <c r="J168" s="2" t="str">
        <f>IF(F168="","",MAX($J$3:J167)+0.001)</f>
        <v/>
      </c>
    </row>
    <row r="169" spans="2:10" s="1" customFormat="1" ht="25" customHeight="1">
      <c r="B169" s="42"/>
      <c r="C169" s="42"/>
      <c r="E169" s="43"/>
      <c r="F169" s="42"/>
      <c r="G169" s="42"/>
      <c r="H169" s="42"/>
      <c r="J169" s="2" t="str">
        <f>IF(F169="","",MAX($J$3:J168)+0.001)</f>
        <v/>
      </c>
    </row>
    <row r="170" spans="2:10" s="1" customFormat="1" ht="25" customHeight="1">
      <c r="B170" s="42"/>
      <c r="C170" s="42"/>
      <c r="E170" s="43"/>
      <c r="F170" s="42"/>
      <c r="G170" s="42"/>
      <c r="H170" s="42"/>
      <c r="J170" s="2" t="str">
        <f>IF(F170="","",MAX($J$3:J169)+0.001)</f>
        <v/>
      </c>
    </row>
    <row r="171" spans="2:10" s="1" customFormat="1" ht="25" customHeight="1">
      <c r="B171" s="42"/>
      <c r="C171" s="42"/>
      <c r="E171" s="43"/>
      <c r="F171" s="42"/>
      <c r="G171" s="42"/>
      <c r="H171" s="42"/>
      <c r="J171" s="2" t="str">
        <f>IF(F171="","",MAX($J$3:J168)+0.001)</f>
        <v/>
      </c>
    </row>
    <row r="172" spans="2:10" s="1" customFormat="1" ht="25" customHeight="1">
      <c r="B172" s="42"/>
      <c r="C172" s="42"/>
      <c r="E172" s="43"/>
      <c r="F172" s="42"/>
      <c r="G172" s="42"/>
      <c r="H172" s="42"/>
      <c r="J172" s="2"/>
    </row>
  </sheetData>
  <mergeCells count="7">
    <mergeCell ref="B165:G165"/>
    <mergeCell ref="B1:H1"/>
    <mergeCell ref="B43:G43"/>
    <mergeCell ref="B45:G45"/>
    <mergeCell ref="B86:G86"/>
    <mergeCell ref="B88:G88"/>
    <mergeCell ref="B124:G124"/>
  </mergeCells>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3" manualBreakCount="3">
    <brk id="43" max="9" man="1"/>
    <brk id="86" max="9" man="1"/>
    <brk id="124" max="9" man="1"/>
  </rowBreak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16C99-8EE2-4A90-9B7A-AF8D75C02D9A}">
  <sheetPr>
    <tabColor theme="5"/>
  </sheetPr>
  <dimension ref="A1:Q431"/>
  <sheetViews>
    <sheetView view="pageBreakPreview" topLeftCell="C270" zoomScale="60" zoomScaleNormal="100" workbookViewId="0">
      <selection activeCell="G257" sqref="G257:G289"/>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10.33203125" style="48" hidden="1" customWidth="1"/>
    <col min="12" max="16384" width="8.83203125" style="48"/>
  </cols>
  <sheetData>
    <row r="1" spans="2:11" s="44" customFormat="1" ht="25" customHeight="1">
      <c r="B1" s="379" t="s">
        <v>1969</v>
      </c>
      <c r="C1" s="380"/>
      <c r="D1" s="380"/>
      <c r="E1" s="380"/>
      <c r="F1" s="380"/>
      <c r="G1" s="380"/>
      <c r="H1" s="381"/>
      <c r="I1" s="76"/>
    </row>
    <row r="2" spans="2:11" ht="25" customHeight="1">
      <c r="B2" s="45" t="s">
        <v>226</v>
      </c>
      <c r="C2" s="45" t="s">
        <v>2</v>
      </c>
      <c r="D2" s="45" t="s">
        <v>3</v>
      </c>
      <c r="E2" s="46" t="s">
        <v>4</v>
      </c>
      <c r="F2" s="47" t="s">
        <v>5</v>
      </c>
      <c r="G2" s="47" t="s">
        <v>6</v>
      </c>
      <c r="H2" s="47" t="s">
        <v>7</v>
      </c>
      <c r="I2" s="49"/>
      <c r="K2" s="49"/>
    </row>
    <row r="3" spans="2:11" ht="30">
      <c r="B3" s="108" t="s">
        <v>1400</v>
      </c>
      <c r="C3" s="98" t="s">
        <v>1666</v>
      </c>
      <c r="D3" s="109" t="s">
        <v>1667</v>
      </c>
      <c r="E3" s="110"/>
      <c r="F3" s="111"/>
      <c r="G3" s="90"/>
      <c r="H3" s="90" t="str">
        <f t="shared" ref="H3:H37" si="0">IF($F3="-","Rate Only",IF($G3="","",ROUNDUP($F3*$G3,2)))</f>
        <v/>
      </c>
    </row>
    <row r="4" spans="2:11" ht="23" customHeight="1">
      <c r="B4" s="55"/>
      <c r="C4" s="98"/>
      <c r="D4" s="109"/>
      <c r="E4" s="65"/>
      <c r="F4" s="62"/>
      <c r="G4" s="90"/>
      <c r="H4" s="90" t="str">
        <f t="shared" si="0"/>
        <v/>
      </c>
    </row>
    <row r="5" spans="2:11" ht="25" customHeight="1">
      <c r="B5" s="55"/>
      <c r="C5" s="60"/>
      <c r="D5" s="61" t="s">
        <v>1302</v>
      </c>
      <c r="E5" s="65"/>
      <c r="F5" s="62"/>
      <c r="G5" s="90"/>
      <c r="H5" s="90" t="str">
        <f t="shared" si="0"/>
        <v/>
      </c>
      <c r="K5" s="2" t="str">
        <f>IF(E5="","",MAX(#REF!)+31.001)</f>
        <v/>
      </c>
    </row>
    <row r="6" spans="2:11" ht="23" customHeight="1">
      <c r="B6" s="50" t="str">
        <f t="shared" ref="B6:B152" si="1">IF(K6="","","B"&amp;TEXT(ROUND(K6,3),"0.000"))</f>
        <v/>
      </c>
      <c r="C6" s="65"/>
      <c r="D6" s="66"/>
      <c r="E6" s="66"/>
      <c r="F6" s="62"/>
      <c r="G6" s="90"/>
      <c r="H6" s="90" t="str">
        <f t="shared" si="0"/>
        <v/>
      </c>
      <c r="I6" s="112"/>
      <c r="K6" s="2" t="str">
        <f>IF(E6="","",MAX($K$5:K5)+31.001)</f>
        <v/>
      </c>
    </row>
    <row r="7" spans="2:11" ht="25" customHeight="1">
      <c r="B7" s="50" t="str">
        <f t="shared" si="1"/>
        <v>B26.001</v>
      </c>
      <c r="C7" s="60" t="s">
        <v>183</v>
      </c>
      <c r="D7" s="64" t="s">
        <v>1668</v>
      </c>
      <c r="E7" s="60" t="s">
        <v>187</v>
      </c>
      <c r="F7" s="62">
        <v>200</v>
      </c>
      <c r="G7" s="171"/>
      <c r="H7" s="90" t="str">
        <f t="shared" si="0"/>
        <v/>
      </c>
      <c r="I7" s="112"/>
      <c r="K7" s="2">
        <f>IF(E7="","",MAX($K$5:K6)+26.001)</f>
        <v>26.001000000000001</v>
      </c>
    </row>
    <row r="8" spans="2:11" ht="25" customHeight="1">
      <c r="B8" s="50" t="str">
        <f t="shared" si="1"/>
        <v/>
      </c>
      <c r="C8" s="65"/>
      <c r="D8" s="66"/>
      <c r="E8" s="66"/>
      <c r="F8" s="62"/>
      <c r="G8" s="90"/>
      <c r="H8" s="90" t="str">
        <f t="shared" si="0"/>
        <v/>
      </c>
      <c r="I8" s="112"/>
      <c r="K8" s="2" t="str">
        <f>IF(E8="","",MAX($K$5:K7)+0.001)</f>
        <v/>
      </c>
    </row>
    <row r="9" spans="2:11" ht="25" customHeight="1">
      <c r="B9" s="50" t="str">
        <f t="shared" si="1"/>
        <v>B26.002</v>
      </c>
      <c r="C9" s="60" t="s">
        <v>183</v>
      </c>
      <c r="D9" s="64" t="s">
        <v>1669</v>
      </c>
      <c r="E9" s="60" t="s">
        <v>200</v>
      </c>
      <c r="F9" s="62">
        <v>440</v>
      </c>
      <c r="G9" s="171"/>
      <c r="H9" s="90" t="str">
        <f t="shared" si="0"/>
        <v/>
      </c>
      <c r="I9" s="112"/>
      <c r="K9" s="2">
        <f>IF(E9="","",MAX($K$5:K8)+0.001)</f>
        <v>26.002000000000002</v>
      </c>
    </row>
    <row r="10" spans="2:11" ht="25" customHeight="1">
      <c r="B10" s="50" t="str">
        <f t="shared" si="1"/>
        <v/>
      </c>
      <c r="C10" s="65"/>
      <c r="D10" s="66"/>
      <c r="E10" s="66"/>
      <c r="F10" s="62"/>
      <c r="G10" s="90"/>
      <c r="H10" s="90" t="str">
        <f t="shared" si="0"/>
        <v/>
      </c>
      <c r="I10" s="112"/>
      <c r="K10" s="2" t="str">
        <f>IF(E10="","",MAX($K$5:K9)+0.001)</f>
        <v/>
      </c>
    </row>
    <row r="11" spans="2:11" ht="30">
      <c r="B11" s="50" t="str">
        <f t="shared" si="1"/>
        <v/>
      </c>
      <c r="C11" s="60" t="s">
        <v>190</v>
      </c>
      <c r="D11" s="64" t="s">
        <v>1670</v>
      </c>
      <c r="E11" s="60"/>
      <c r="F11" s="62"/>
      <c r="G11" s="90"/>
      <c r="H11" s="90" t="str">
        <f t="shared" si="0"/>
        <v/>
      </c>
      <c r="I11" s="112"/>
      <c r="J11" s="72"/>
      <c r="K11" s="2" t="str">
        <f>IF(E11="","",MAX($K$5:K10)+0.001)</f>
        <v/>
      </c>
    </row>
    <row r="12" spans="2:11" ht="25" customHeight="1">
      <c r="B12" s="50" t="str">
        <f t="shared" si="1"/>
        <v>B26.003</v>
      </c>
      <c r="C12" s="60"/>
      <c r="D12" s="64" t="s">
        <v>1671</v>
      </c>
      <c r="E12" s="60" t="s">
        <v>158</v>
      </c>
      <c r="F12" s="62">
        <v>15</v>
      </c>
      <c r="G12" s="171"/>
      <c r="H12" s="90" t="str">
        <f t="shared" si="0"/>
        <v/>
      </c>
      <c r="I12" s="112"/>
      <c r="J12" s="72"/>
      <c r="K12" s="2">
        <f>IF(E12="","",MAX($K$5:K11)+0.001)</f>
        <v>26.003000000000004</v>
      </c>
    </row>
    <row r="13" spans="2:11" ht="25" customHeight="1">
      <c r="B13" s="50" t="str">
        <f t="shared" si="1"/>
        <v>B26.004</v>
      </c>
      <c r="C13" s="60"/>
      <c r="D13" s="64" t="s">
        <v>1672</v>
      </c>
      <c r="E13" s="60" t="s">
        <v>158</v>
      </c>
      <c r="F13" s="62" t="s">
        <v>1673</v>
      </c>
      <c r="G13" s="171"/>
      <c r="H13" s="90" t="str">
        <f t="shared" si="0"/>
        <v/>
      </c>
      <c r="I13" s="112"/>
      <c r="J13" s="72"/>
      <c r="K13" s="2">
        <f>IF(E13="","",MAX($K$5:K12)+0.001)</f>
        <v>26.004000000000005</v>
      </c>
    </row>
    <row r="14" spans="2:11" ht="25" customHeight="1">
      <c r="B14" s="50" t="str">
        <f t="shared" si="1"/>
        <v/>
      </c>
      <c r="C14" s="65"/>
      <c r="D14" s="66"/>
      <c r="E14" s="66"/>
      <c r="F14" s="62"/>
      <c r="G14" s="90"/>
      <c r="H14" s="90" t="str">
        <f t="shared" si="0"/>
        <v/>
      </c>
      <c r="I14" s="112"/>
      <c r="J14" s="72"/>
      <c r="K14" s="2" t="str">
        <f>IF(E14="","",MAX($K$5:K13)+0.001)</f>
        <v/>
      </c>
    </row>
    <row r="15" spans="2:11" ht="30">
      <c r="B15" s="50" t="str">
        <f t="shared" si="1"/>
        <v>B26.005</v>
      </c>
      <c r="C15" s="60" t="s">
        <v>386</v>
      </c>
      <c r="D15" s="64" t="s">
        <v>1674</v>
      </c>
      <c r="E15" s="60" t="s">
        <v>1142</v>
      </c>
      <c r="F15" s="62">
        <v>0.5</v>
      </c>
      <c r="G15" s="171"/>
      <c r="H15" s="90" t="str">
        <f t="shared" si="0"/>
        <v/>
      </c>
      <c r="I15" s="112"/>
      <c r="J15" s="72"/>
      <c r="K15" s="2">
        <f>IF(E15="","",MAX($K$5:K14)+0.001)</f>
        <v>26.005000000000006</v>
      </c>
    </row>
    <row r="16" spans="2:11" ht="25" customHeight="1">
      <c r="B16" s="50" t="str">
        <f t="shared" si="1"/>
        <v/>
      </c>
      <c r="C16" s="65"/>
      <c r="D16" s="66"/>
      <c r="E16" s="66"/>
      <c r="F16" s="62"/>
      <c r="G16" s="90"/>
      <c r="H16" s="90" t="str">
        <f t="shared" si="0"/>
        <v/>
      </c>
      <c r="I16" s="112"/>
      <c r="J16" s="72"/>
      <c r="K16" s="2" t="str">
        <f>IF(E16="","",MAX($K$5:K15)+0.001)</f>
        <v/>
      </c>
    </row>
    <row r="17" spans="2:11" ht="25" customHeight="1">
      <c r="B17" s="50" t="str">
        <f t="shared" si="1"/>
        <v>B26.006</v>
      </c>
      <c r="C17" s="60" t="s">
        <v>1675</v>
      </c>
      <c r="D17" s="64" t="s">
        <v>1676</v>
      </c>
      <c r="E17" s="60" t="s">
        <v>200</v>
      </c>
      <c r="F17" s="62">
        <v>10</v>
      </c>
      <c r="G17" s="171"/>
      <c r="H17" s="90" t="str">
        <f t="shared" si="0"/>
        <v/>
      </c>
      <c r="I17" s="112"/>
      <c r="J17" s="72"/>
      <c r="K17" s="2">
        <f>IF(E17="","",MAX($K$5:K16)+0.001)</f>
        <v>26.006000000000007</v>
      </c>
    </row>
    <row r="18" spans="2:11" ht="25" customHeight="1">
      <c r="B18" s="50" t="str">
        <f t="shared" si="1"/>
        <v/>
      </c>
      <c r="C18" s="65"/>
      <c r="D18" s="66"/>
      <c r="E18" s="66"/>
      <c r="F18" s="62"/>
      <c r="G18" s="90"/>
      <c r="H18" s="90" t="str">
        <f t="shared" si="0"/>
        <v/>
      </c>
      <c r="I18" s="112"/>
      <c r="J18" s="72"/>
      <c r="K18" s="2" t="str">
        <f>IF(E18="","",MAX($K$5:K17)+0.001)</f>
        <v/>
      </c>
    </row>
    <row r="19" spans="2:11" ht="25" customHeight="1">
      <c r="B19" s="50" t="str">
        <f t="shared" si="1"/>
        <v>B26.007</v>
      </c>
      <c r="C19" s="60" t="s">
        <v>403</v>
      </c>
      <c r="D19" s="64" t="s">
        <v>1677</v>
      </c>
      <c r="E19" s="60" t="s">
        <v>200</v>
      </c>
      <c r="F19" s="62">
        <v>10</v>
      </c>
      <c r="G19" s="171"/>
      <c r="H19" s="90" t="str">
        <f t="shared" si="0"/>
        <v/>
      </c>
      <c r="I19" s="112"/>
      <c r="J19" s="72"/>
      <c r="K19" s="2">
        <f>IF(E19="","",MAX($K$5:K18)+0.001)</f>
        <v>26.007000000000009</v>
      </c>
    </row>
    <row r="20" spans="2:11" ht="25" customHeight="1">
      <c r="B20" s="50" t="str">
        <f t="shared" si="1"/>
        <v/>
      </c>
      <c r="C20" s="65"/>
      <c r="D20" s="66"/>
      <c r="E20" s="66"/>
      <c r="F20" s="62"/>
      <c r="G20" s="90"/>
      <c r="H20" s="90" t="str">
        <f t="shared" si="0"/>
        <v/>
      </c>
      <c r="I20" s="112"/>
      <c r="J20" s="2" t="str">
        <f>IF(D20="","",MAX(J$5:$K19)+0.001)</f>
        <v/>
      </c>
      <c r="K20" s="2" t="str">
        <f>IF(E20="","",MAX($K$5:K19)+0.001)</f>
        <v/>
      </c>
    </row>
    <row r="21" spans="2:11" ht="30">
      <c r="B21" s="50" t="str">
        <f t="shared" si="1"/>
        <v>B26.008</v>
      </c>
      <c r="C21" s="60" t="s">
        <v>966</v>
      </c>
      <c r="D21" s="64" t="s">
        <v>1678</v>
      </c>
      <c r="E21" s="60" t="s">
        <v>200</v>
      </c>
      <c r="F21" s="62">
        <v>0</v>
      </c>
      <c r="G21" s="171"/>
      <c r="H21" s="90" t="str">
        <f t="shared" si="0"/>
        <v/>
      </c>
      <c r="I21" s="112"/>
      <c r="J21" s="2"/>
      <c r="K21" s="2">
        <f>IF(E21="","",MAX($K$5:K20)+0.001)</f>
        <v>26.00800000000001</v>
      </c>
    </row>
    <row r="22" spans="2:11" ht="25" customHeight="1">
      <c r="B22" s="50" t="str">
        <f t="shared" si="1"/>
        <v/>
      </c>
      <c r="C22" s="65"/>
      <c r="D22" s="66"/>
      <c r="E22" s="66"/>
      <c r="F22" s="62"/>
      <c r="G22" s="90"/>
      <c r="H22" s="90" t="str">
        <f t="shared" si="0"/>
        <v/>
      </c>
      <c r="I22" s="112"/>
      <c r="J22" s="2"/>
      <c r="K22" s="2" t="str">
        <f>IF(E22="","",MAX($K$5:K21)+0.001)</f>
        <v/>
      </c>
    </row>
    <row r="23" spans="2:11" ht="25" customHeight="1">
      <c r="B23" s="50" t="str">
        <f t="shared" si="1"/>
        <v>B26.009</v>
      </c>
      <c r="C23" s="60" t="s">
        <v>966</v>
      </c>
      <c r="D23" s="64" t="s">
        <v>1679</v>
      </c>
      <c r="E23" s="60" t="s">
        <v>200</v>
      </c>
      <c r="F23" s="62">
        <v>0</v>
      </c>
      <c r="G23" s="171"/>
      <c r="H23" s="90" t="str">
        <f t="shared" si="0"/>
        <v/>
      </c>
      <c r="I23" s="112"/>
      <c r="J23" s="2"/>
      <c r="K23" s="2">
        <f>IF(E23="","",MAX($K$5:K22)+0.001)</f>
        <v>26.009000000000011</v>
      </c>
    </row>
    <row r="24" spans="2:11" ht="25" customHeight="1">
      <c r="B24" s="50" t="str">
        <f t="shared" si="1"/>
        <v/>
      </c>
      <c r="C24" s="60"/>
      <c r="D24" s="64"/>
      <c r="E24" s="60"/>
      <c r="F24" s="62"/>
      <c r="G24" s="90"/>
      <c r="H24" s="90" t="str">
        <f t="shared" si="0"/>
        <v/>
      </c>
      <c r="I24" s="112"/>
      <c r="J24" s="2" t="str">
        <f>IF(D24="","",MAX(J$5:$K23)+0.001)</f>
        <v/>
      </c>
      <c r="K24" s="2" t="str">
        <f>IF(E24="","",MAX($K$5:K23)+0.001)</f>
        <v/>
      </c>
    </row>
    <row r="25" spans="2:11" ht="30">
      <c r="B25" s="50" t="str">
        <f t="shared" si="1"/>
        <v/>
      </c>
      <c r="C25" s="60" t="s">
        <v>1680</v>
      </c>
      <c r="D25" s="64" t="s">
        <v>1681</v>
      </c>
      <c r="E25" s="60"/>
      <c r="F25" s="62"/>
      <c r="G25" s="90"/>
      <c r="H25" s="90" t="str">
        <f t="shared" si="0"/>
        <v/>
      </c>
      <c r="I25" s="112"/>
      <c r="J25" s="2"/>
      <c r="K25" s="2" t="str">
        <f>IF(E25="","",MAX($K$5:K24)+0.001)</f>
        <v/>
      </c>
    </row>
    <row r="26" spans="2:11" ht="25" customHeight="1">
      <c r="B26" s="50" t="str">
        <f t="shared" si="1"/>
        <v/>
      </c>
      <c r="C26" s="60"/>
      <c r="D26" s="64"/>
      <c r="E26" s="60"/>
      <c r="F26" s="62"/>
      <c r="G26" s="90"/>
      <c r="H26" s="90" t="str">
        <f t="shared" si="0"/>
        <v/>
      </c>
      <c r="I26" s="112"/>
      <c r="J26" s="2"/>
      <c r="K26" s="2" t="str">
        <f>IF(E26="","",MAX($K$5:K25)+0.001)</f>
        <v/>
      </c>
    </row>
    <row r="27" spans="2:11" ht="30">
      <c r="B27" s="50" t="str">
        <f t="shared" si="1"/>
        <v>B26.010</v>
      </c>
      <c r="C27" s="60"/>
      <c r="D27" s="64" t="s">
        <v>1682</v>
      </c>
      <c r="E27" s="60" t="s">
        <v>158</v>
      </c>
      <c r="F27" s="62">
        <v>1</v>
      </c>
      <c r="G27" s="171"/>
      <c r="H27" s="90" t="str">
        <f t="shared" si="0"/>
        <v/>
      </c>
      <c r="I27" s="112"/>
      <c r="J27" s="2"/>
      <c r="K27" s="2">
        <f>IF(E27="","",MAX($K$5:K26)+0.001)</f>
        <v>26.010000000000012</v>
      </c>
    </row>
    <row r="28" spans="2:11" ht="25" customHeight="1">
      <c r="B28" s="50" t="str">
        <f t="shared" si="1"/>
        <v/>
      </c>
      <c r="C28" s="60"/>
      <c r="D28" s="66"/>
      <c r="E28" s="66"/>
      <c r="F28" s="62"/>
      <c r="G28" s="90"/>
      <c r="H28" s="90" t="str">
        <f t="shared" si="0"/>
        <v/>
      </c>
      <c r="I28" s="112"/>
      <c r="J28" s="2"/>
      <c r="K28" s="2" t="str">
        <f>IF(E28="","",MAX($K$5:K27)+0.001)</f>
        <v/>
      </c>
    </row>
    <row r="29" spans="2:11" ht="30">
      <c r="B29" s="50" t="str">
        <f t="shared" si="1"/>
        <v>B26.011</v>
      </c>
      <c r="C29" s="60"/>
      <c r="D29" s="64" t="s">
        <v>1683</v>
      </c>
      <c r="E29" s="60" t="s">
        <v>14</v>
      </c>
      <c r="F29" s="62">
        <v>1</v>
      </c>
      <c r="G29" s="171"/>
      <c r="H29" s="90" t="str">
        <f t="shared" si="0"/>
        <v/>
      </c>
      <c r="I29" s="112"/>
      <c r="J29" s="2"/>
      <c r="K29" s="2">
        <f>IF(E29="","",MAX($K$5:K28)+0.001)</f>
        <v>26.011000000000013</v>
      </c>
    </row>
    <row r="30" spans="2:11" ht="25" customHeight="1">
      <c r="B30" s="50" t="str">
        <f t="shared" si="1"/>
        <v/>
      </c>
      <c r="C30" s="60"/>
      <c r="D30" s="64"/>
      <c r="E30" s="60"/>
      <c r="F30" s="62"/>
      <c r="G30" s="90"/>
      <c r="H30" s="90" t="str">
        <f t="shared" si="0"/>
        <v/>
      </c>
      <c r="J30" s="2" t="str">
        <f>IF(D30="","",MAX(J$5:$K29)+0.001)</f>
        <v/>
      </c>
      <c r="K30" s="2" t="str">
        <f>IF(E30="","",MAX($K$5:K29)+0.001)</f>
        <v/>
      </c>
    </row>
    <row r="31" spans="2:11" ht="30">
      <c r="B31" s="50" t="str">
        <f t="shared" si="1"/>
        <v>B26.012</v>
      </c>
      <c r="C31" s="60" t="s">
        <v>296</v>
      </c>
      <c r="D31" s="64" t="s">
        <v>1684</v>
      </c>
      <c r="E31" s="60" t="s">
        <v>1685</v>
      </c>
      <c r="F31" s="62">
        <v>1</v>
      </c>
      <c r="G31" s="171"/>
      <c r="H31" s="90" t="str">
        <f t="shared" si="0"/>
        <v/>
      </c>
      <c r="I31" s="112"/>
      <c r="J31" s="72"/>
      <c r="K31" s="2">
        <f>IF(E31="","",MAX($K$5:K30)+0.001)</f>
        <v>26.012000000000015</v>
      </c>
    </row>
    <row r="32" spans="2:11" ht="30">
      <c r="B32" s="50" t="str">
        <f t="shared" si="1"/>
        <v>B26.013</v>
      </c>
      <c r="C32" s="60" t="s">
        <v>300</v>
      </c>
      <c r="D32" s="64" t="s">
        <v>1686</v>
      </c>
      <c r="E32" s="60" t="s">
        <v>164</v>
      </c>
      <c r="F32" s="62">
        <v>100</v>
      </c>
      <c r="G32" s="171"/>
      <c r="H32" s="90" t="str">
        <f t="shared" si="0"/>
        <v/>
      </c>
      <c r="I32" s="112"/>
      <c r="J32" s="72"/>
      <c r="K32" s="2">
        <f>IF(E32="","",MAX($K$5:K31)+0.001)</f>
        <v>26.013000000000016</v>
      </c>
    </row>
    <row r="33" spans="2:11" ht="25" customHeight="1">
      <c r="B33" s="50" t="str">
        <f t="shared" si="1"/>
        <v/>
      </c>
      <c r="C33" s="65"/>
      <c r="D33" s="66"/>
      <c r="E33" s="66"/>
      <c r="F33" s="62"/>
      <c r="G33" s="90"/>
      <c r="H33" s="90" t="str">
        <f t="shared" si="0"/>
        <v/>
      </c>
      <c r="I33" s="112"/>
      <c r="J33" s="72"/>
      <c r="K33" s="2" t="str">
        <f>IF(E33="","",MAX($K$5:K32)+0.001)</f>
        <v/>
      </c>
    </row>
    <row r="34" spans="2:11" ht="25" customHeight="1">
      <c r="B34" s="50" t="str">
        <f t="shared" si="1"/>
        <v/>
      </c>
      <c r="C34" s="60" t="s">
        <v>1687</v>
      </c>
      <c r="D34" s="64" t="s">
        <v>1688</v>
      </c>
      <c r="E34" s="60"/>
      <c r="F34" s="62"/>
      <c r="G34" s="90"/>
      <c r="H34" s="90" t="str">
        <f t="shared" si="0"/>
        <v/>
      </c>
      <c r="I34" s="112"/>
      <c r="J34" s="72"/>
      <c r="K34" s="2" t="str">
        <f>IF(E34="","",MAX($K$5:K33)+0.001)</f>
        <v/>
      </c>
    </row>
    <row r="35" spans="2:11" ht="25" customHeight="1">
      <c r="B35" s="50" t="str">
        <f t="shared" si="1"/>
        <v>B26.014</v>
      </c>
      <c r="C35" s="60"/>
      <c r="D35" s="64" t="s">
        <v>1689</v>
      </c>
      <c r="E35" s="60" t="s">
        <v>200</v>
      </c>
      <c r="F35" s="62">
        <v>500</v>
      </c>
      <c r="G35" s="171"/>
      <c r="H35" s="90" t="str">
        <f t="shared" si="0"/>
        <v/>
      </c>
      <c r="I35" s="112"/>
      <c r="J35" s="72"/>
      <c r="K35" s="2">
        <f>IF(E35="","",MAX($K$5:K34)+0.001)</f>
        <v>26.014000000000017</v>
      </c>
    </row>
    <row r="36" spans="2:11" ht="25" customHeight="1">
      <c r="B36" s="50" t="str">
        <f t="shared" si="1"/>
        <v>B26.015</v>
      </c>
      <c r="C36" s="60"/>
      <c r="D36" s="64" t="s">
        <v>1690</v>
      </c>
      <c r="E36" s="60" t="s">
        <v>200</v>
      </c>
      <c r="F36" s="62">
        <v>500</v>
      </c>
      <c r="G36" s="171"/>
      <c r="H36" s="90" t="str">
        <f t="shared" si="0"/>
        <v/>
      </c>
      <c r="I36" s="112"/>
      <c r="J36" s="72"/>
      <c r="K36" s="2">
        <f>IF(E36="","",MAX($K$5:K35)+0.001)</f>
        <v>26.015000000000018</v>
      </c>
    </row>
    <row r="37" spans="2:11" ht="23" customHeight="1">
      <c r="B37" s="50"/>
      <c r="C37" s="60"/>
      <c r="D37" s="64"/>
      <c r="E37" s="60"/>
      <c r="F37" s="62"/>
      <c r="G37" s="90"/>
      <c r="H37" s="90" t="str">
        <f t="shared" si="0"/>
        <v/>
      </c>
      <c r="I37" s="112"/>
      <c r="J37" s="72"/>
      <c r="K37" s="2" t="str">
        <f>IF(E37="","",MAX($K$5:K36)+0.001)</f>
        <v/>
      </c>
    </row>
    <row r="38" spans="2:11" ht="30">
      <c r="B38" s="50" t="e">
        <f>IF(#REF!="","","B"&amp;TEXT(ROUND(#REF!,3),"0.000"))</f>
        <v>#REF!</v>
      </c>
      <c r="C38" s="98" t="s">
        <v>1691</v>
      </c>
      <c r="D38" s="97" t="s">
        <v>1692</v>
      </c>
      <c r="E38" s="97"/>
      <c r="F38" s="100"/>
      <c r="G38" s="100"/>
      <c r="H38" s="90" t="str">
        <f>IF($F38="-","Rate Only",IF($G38="","",ROUNDUP($F38*$G38,2)))</f>
        <v/>
      </c>
      <c r="I38" s="112"/>
      <c r="J38" s="72"/>
      <c r="K38" s="2" t="str">
        <f>IF(E38="","",MAX($K$5:K37)+0.001)</f>
        <v/>
      </c>
    </row>
    <row r="39" spans="2:11" ht="23" customHeight="1">
      <c r="B39" s="50" t="e">
        <f>IF(#REF!="","","B"&amp;TEXT(ROUND(#REF!,3),"0.000"))</f>
        <v>#REF!</v>
      </c>
      <c r="C39" s="55"/>
      <c r="D39" s="87"/>
      <c r="E39" s="55"/>
      <c r="F39" s="90"/>
      <c r="G39" s="90"/>
      <c r="H39" s="90" t="str">
        <f>IF($F39="-","Rate Only",IF($G39="","",ROUNDUP($F39*$G39,2)))</f>
        <v/>
      </c>
      <c r="I39" s="112"/>
      <c r="J39" s="72"/>
      <c r="K39" s="2" t="str">
        <f>IF(E39="","",MAX($K$5:K38)+0.001)</f>
        <v/>
      </c>
    </row>
    <row r="40" spans="2:11" ht="25" customHeight="1">
      <c r="B40" s="50" t="e">
        <f>IF(#REF!="","","B"&amp;TEXT(ROUND(#REF!,3),"0.000"))</f>
        <v>#REF!</v>
      </c>
      <c r="C40" s="60" t="s">
        <v>15</v>
      </c>
      <c r="D40" s="61" t="s">
        <v>1693</v>
      </c>
      <c r="E40" s="60"/>
      <c r="F40" s="62"/>
      <c r="G40" s="90"/>
      <c r="H40" s="90" t="str">
        <f>IF($F40="-","Rate Only",IF($G40="","",ROUNDUP($F40*$G40,2)))</f>
        <v/>
      </c>
      <c r="I40" s="112"/>
      <c r="J40" s="72"/>
      <c r="K40" s="2" t="str">
        <f>IF(E40="","",MAX($K$5:K39)+0.001)</f>
        <v/>
      </c>
    </row>
    <row r="41" spans="2:11" ht="30">
      <c r="B41" s="50" t="e">
        <f>IF(#REF!="","","B"&amp;TEXT(ROUND(#REF!,3),"0.000"))</f>
        <v>#REF!</v>
      </c>
      <c r="C41" s="60" t="s">
        <v>637</v>
      </c>
      <c r="D41" s="64" t="s">
        <v>1238</v>
      </c>
      <c r="E41" s="60"/>
      <c r="F41" s="62"/>
      <c r="G41" s="90"/>
      <c r="H41" s="90" t="str">
        <f>IF($F41="-","Rate Only",IF($G41="","",ROUNDUP($F41*$G41,2)))</f>
        <v/>
      </c>
      <c r="I41" s="112"/>
      <c r="J41" s="72"/>
      <c r="K41" s="2" t="str">
        <f>IF(E41="","",MAX($K$5:K40)+0.001)</f>
        <v/>
      </c>
    </row>
    <row r="42" spans="2:11" ht="15">
      <c r="B42" s="50" t="e">
        <f>IF(#REF!="","","B"&amp;TEXT(ROUND(#REF!,3),"0.000"))</f>
        <v>#REF!</v>
      </c>
      <c r="C42" s="60"/>
      <c r="D42" s="64" t="s">
        <v>1975</v>
      </c>
      <c r="E42" s="60" t="s">
        <v>164</v>
      </c>
      <c r="F42" s="62">
        <v>615</v>
      </c>
      <c r="G42" s="171"/>
      <c r="H42" s="90" t="str">
        <f>IF($F42="-","Rate Only",IF($G42="","",ROUNDUP($F42*$G42,2)))</f>
        <v/>
      </c>
      <c r="I42" s="112"/>
      <c r="J42" s="72"/>
      <c r="K42" s="2">
        <f>IF(E42="","",MAX($K$5:K41)+0.001)</f>
        <v>26.01600000000002</v>
      </c>
    </row>
    <row r="43" spans="2:11" ht="25" customHeight="1">
      <c r="B43" s="368" t="s">
        <v>62</v>
      </c>
      <c r="C43" s="368"/>
      <c r="D43" s="368"/>
      <c r="E43" s="368"/>
      <c r="F43" s="368"/>
      <c r="G43" s="368"/>
      <c r="H43" s="95">
        <f>SUM(H3:H42)</f>
        <v>0</v>
      </c>
      <c r="I43" s="115"/>
      <c r="J43" s="72"/>
      <c r="K43" s="2" t="str">
        <f>IF(E43="","",MAX($K$5:K42)+0.001)</f>
        <v/>
      </c>
    </row>
    <row r="44" spans="2:11" ht="25" customHeight="1">
      <c r="B44" s="45" t="s">
        <v>226</v>
      </c>
      <c r="C44" s="45" t="s">
        <v>2</v>
      </c>
      <c r="D44" s="45" t="s">
        <v>3</v>
      </c>
      <c r="E44" s="46" t="s">
        <v>4</v>
      </c>
      <c r="F44" s="95" t="s">
        <v>5</v>
      </c>
      <c r="G44" s="47" t="s">
        <v>6</v>
      </c>
      <c r="H44" s="47" t="s">
        <v>7</v>
      </c>
      <c r="I44" s="49"/>
      <c r="J44" s="72"/>
      <c r="K44" s="2"/>
    </row>
    <row r="45" spans="2:11" ht="25" customHeight="1">
      <c r="B45" s="368" t="s">
        <v>64</v>
      </c>
      <c r="C45" s="368"/>
      <c r="D45" s="368"/>
      <c r="E45" s="368"/>
      <c r="F45" s="368"/>
      <c r="G45" s="368"/>
      <c r="H45" s="47">
        <f>H43</f>
        <v>0</v>
      </c>
      <c r="I45" s="116"/>
      <c r="J45" s="72"/>
      <c r="K45" s="2" t="str">
        <f>IF(E45="","",MAX($K$5:K44)+0.001)</f>
        <v/>
      </c>
    </row>
    <row r="46" spans="2:11" ht="25" customHeight="1">
      <c r="B46" s="98"/>
      <c r="C46" s="98"/>
      <c r="D46" s="97"/>
      <c r="E46" s="99"/>
      <c r="F46" s="100"/>
      <c r="G46" s="100"/>
      <c r="H46" s="107" t="str">
        <f t="shared" ref="H46:H83" si="2">IF($F46="-","Rate Only",IF($G46="","",ROUNDUP($F46*$G46,2)))</f>
        <v/>
      </c>
      <c r="I46" s="116"/>
      <c r="J46" s="72"/>
      <c r="K46" s="2" t="str">
        <f>IF(E46="","",MAX($K$5:K45)+0.001)</f>
        <v/>
      </c>
    </row>
    <row r="47" spans="2:11" ht="25" customHeight="1">
      <c r="B47" s="50" t="str">
        <f t="shared" si="1"/>
        <v>B26.017</v>
      </c>
      <c r="C47" s="60"/>
      <c r="D47" s="64" t="s">
        <v>1694</v>
      </c>
      <c r="E47" s="60" t="s">
        <v>164</v>
      </c>
      <c r="F47" s="62">
        <v>370</v>
      </c>
      <c r="G47" s="171"/>
      <c r="H47" s="90" t="str">
        <f t="shared" si="2"/>
        <v/>
      </c>
      <c r="I47" s="112"/>
      <c r="J47" s="72"/>
      <c r="K47" s="2">
        <f>IF(E47="","",MAX($K$5:K46)+0.001)</f>
        <v>26.017000000000021</v>
      </c>
    </row>
    <row r="48" spans="2:11" ht="25" customHeight="1">
      <c r="B48" s="50" t="str">
        <f t="shared" si="1"/>
        <v>B26.018</v>
      </c>
      <c r="C48" s="60"/>
      <c r="D48" s="64" t="s">
        <v>1695</v>
      </c>
      <c r="E48" s="60" t="s">
        <v>164</v>
      </c>
      <c r="F48" s="62">
        <v>50</v>
      </c>
      <c r="G48" s="171"/>
      <c r="H48" s="90" t="str">
        <f t="shared" si="2"/>
        <v/>
      </c>
      <c r="I48" s="112"/>
      <c r="J48" s="72"/>
      <c r="K48" s="2">
        <f>IF(E48="","",MAX($K$5:K47)+0.001)</f>
        <v>26.018000000000022</v>
      </c>
    </row>
    <row r="49" spans="2:17" ht="25" customHeight="1">
      <c r="B49" s="50" t="str">
        <f t="shared" si="1"/>
        <v/>
      </c>
      <c r="C49" s="60"/>
      <c r="D49" s="64"/>
      <c r="E49" s="60"/>
      <c r="F49" s="62"/>
      <c r="G49" s="90"/>
      <c r="H49" s="90" t="str">
        <f t="shared" si="2"/>
        <v/>
      </c>
      <c r="I49" s="112"/>
      <c r="J49" s="72"/>
      <c r="K49" s="2" t="str">
        <f>IF(E49="","",MAX($K$5:K48)+0.001)</f>
        <v/>
      </c>
    </row>
    <row r="50" spans="2:17" ht="25" customHeight="1">
      <c r="B50" s="50" t="str">
        <f t="shared" si="1"/>
        <v/>
      </c>
      <c r="C50" s="60" t="s">
        <v>1241</v>
      </c>
      <c r="D50" s="64" t="s">
        <v>1696</v>
      </c>
      <c r="E50" s="60"/>
      <c r="F50" s="62"/>
      <c r="G50" s="90"/>
      <c r="H50" s="90" t="str">
        <f t="shared" si="2"/>
        <v/>
      </c>
      <c r="I50" s="112"/>
      <c r="J50" s="72"/>
      <c r="K50" s="2" t="str">
        <f>IF(E50="","",MAX($K$5:K49)+0.001)</f>
        <v/>
      </c>
    </row>
    <row r="51" spans="2:17" ht="25" customHeight="1">
      <c r="B51" s="50" t="str">
        <f t="shared" si="1"/>
        <v>B26.019</v>
      </c>
      <c r="C51" s="60"/>
      <c r="D51" s="64" t="s">
        <v>1243</v>
      </c>
      <c r="E51" s="60" t="s">
        <v>164</v>
      </c>
      <c r="F51" s="62">
        <v>100</v>
      </c>
      <c r="G51" s="171"/>
      <c r="H51" s="90" t="str">
        <f t="shared" si="2"/>
        <v/>
      </c>
      <c r="I51" s="112"/>
      <c r="J51" s="72"/>
      <c r="K51" s="2">
        <f>IF(E51="","",MAX($K$5:K50)+0.001)</f>
        <v>26.019000000000023</v>
      </c>
      <c r="Q51" s="48" t="str">
        <f>IF($F51="-","Rate Only",IF($G51="","",ROUNDUP($F51*$G51,2)))</f>
        <v/>
      </c>
    </row>
    <row r="52" spans="2:17" ht="25" customHeight="1">
      <c r="B52" s="50" t="str">
        <f t="shared" si="1"/>
        <v>B26.020</v>
      </c>
      <c r="C52" s="60"/>
      <c r="D52" s="64" t="s">
        <v>1244</v>
      </c>
      <c r="E52" s="60" t="s">
        <v>164</v>
      </c>
      <c r="F52" s="62">
        <v>50</v>
      </c>
      <c r="G52" s="171"/>
      <c r="H52" s="90" t="str">
        <f t="shared" si="2"/>
        <v/>
      </c>
      <c r="I52" s="112"/>
      <c r="J52" s="72"/>
      <c r="K52" s="2">
        <f>IF(E52="","",MAX($K$5:K51)+0.001)</f>
        <v>26.020000000000024</v>
      </c>
    </row>
    <row r="53" spans="2:17" ht="25" customHeight="1">
      <c r="B53" s="50" t="str">
        <f t="shared" si="1"/>
        <v>B26.021</v>
      </c>
      <c r="C53" s="60"/>
      <c r="D53" s="64" t="s">
        <v>1697</v>
      </c>
      <c r="E53" s="60" t="s">
        <v>164</v>
      </c>
      <c r="F53" s="62"/>
      <c r="G53" s="171"/>
      <c r="H53" s="90" t="str">
        <f t="shared" si="2"/>
        <v/>
      </c>
      <c r="I53" s="112"/>
      <c r="J53" s="72"/>
      <c r="K53" s="2">
        <f>IF(E53="","",MAX($K$5:K52)+0.001)</f>
        <v>26.021000000000026</v>
      </c>
    </row>
    <row r="54" spans="2:17" ht="25" customHeight="1">
      <c r="B54" s="50" t="str">
        <f t="shared" si="1"/>
        <v>B26.022</v>
      </c>
      <c r="C54" s="60"/>
      <c r="D54" s="64" t="s">
        <v>1698</v>
      </c>
      <c r="E54" s="60" t="s">
        <v>164</v>
      </c>
      <c r="F54" s="62"/>
      <c r="G54" s="171"/>
      <c r="H54" s="90" t="str">
        <f t="shared" si="2"/>
        <v/>
      </c>
      <c r="I54" s="112"/>
      <c r="J54" s="72"/>
      <c r="K54" s="2">
        <f>IF(E54="","",MAX($K$5:K53)+0.001)</f>
        <v>26.022000000000027</v>
      </c>
    </row>
    <row r="55" spans="2:17" ht="25" customHeight="1">
      <c r="B55" s="50" t="str">
        <f t="shared" si="1"/>
        <v/>
      </c>
      <c r="C55" s="60"/>
      <c r="D55" s="64"/>
      <c r="E55" s="60"/>
      <c r="F55" s="62"/>
      <c r="G55" s="90"/>
      <c r="H55" s="90" t="str">
        <f t="shared" si="2"/>
        <v/>
      </c>
      <c r="I55" s="112"/>
      <c r="J55" s="72"/>
      <c r="K55" s="2" t="str">
        <f>IF(E55="","",MAX($K$5:K54)+0.001)</f>
        <v/>
      </c>
    </row>
    <row r="56" spans="2:17" ht="25" customHeight="1">
      <c r="B56" s="50" t="str">
        <f t="shared" si="1"/>
        <v/>
      </c>
      <c r="C56" s="60" t="s">
        <v>45</v>
      </c>
      <c r="D56" s="61" t="s">
        <v>1699</v>
      </c>
      <c r="E56" s="60"/>
      <c r="F56" s="62"/>
      <c r="G56" s="90"/>
      <c r="H56" s="90" t="str">
        <f t="shared" si="2"/>
        <v/>
      </c>
      <c r="I56" s="112"/>
      <c r="J56" s="72"/>
      <c r="K56" s="2" t="str">
        <f>IF(E56="","",MAX($K$5:K55)+0.001)</f>
        <v/>
      </c>
    </row>
    <row r="57" spans="2:17" ht="25" customHeight="1">
      <c r="B57" s="50" t="str">
        <f t="shared" si="1"/>
        <v>B26.023</v>
      </c>
      <c r="C57" s="60"/>
      <c r="D57" s="64" t="s">
        <v>1700</v>
      </c>
      <c r="E57" s="60" t="s">
        <v>164</v>
      </c>
      <c r="F57" s="62">
        <v>5</v>
      </c>
      <c r="G57" s="171"/>
      <c r="H57" s="90" t="str">
        <f t="shared" si="2"/>
        <v/>
      </c>
      <c r="I57" s="112"/>
      <c r="J57" s="72"/>
      <c r="K57" s="2">
        <f>IF(E57="","",MAX($K$5:K56)+0.001)</f>
        <v>26.023000000000028</v>
      </c>
    </row>
    <row r="58" spans="2:17" ht="25" customHeight="1">
      <c r="B58" s="50" t="str">
        <f t="shared" si="1"/>
        <v/>
      </c>
      <c r="C58" s="65"/>
      <c r="D58" s="66"/>
      <c r="E58" s="66"/>
      <c r="F58" s="62"/>
      <c r="G58" s="90"/>
      <c r="H58" s="90" t="str">
        <f t="shared" si="2"/>
        <v/>
      </c>
      <c r="I58" s="112"/>
      <c r="J58" s="72"/>
      <c r="K58" s="2" t="str">
        <f>IF(E58="","",MAX($K$5:K57)+0.001)</f>
        <v/>
      </c>
    </row>
    <row r="59" spans="2:17" ht="25" customHeight="1">
      <c r="B59" s="50" t="str">
        <f t="shared" si="1"/>
        <v/>
      </c>
      <c r="C59" s="60" t="s">
        <v>57</v>
      </c>
      <c r="D59" s="61" t="s">
        <v>1701</v>
      </c>
      <c r="E59" s="60"/>
      <c r="F59" s="62"/>
      <c r="G59" s="90"/>
      <c r="H59" s="90" t="str">
        <f t="shared" si="2"/>
        <v/>
      </c>
      <c r="I59" s="112"/>
      <c r="J59" s="72"/>
      <c r="K59" s="2" t="str">
        <f>IF(E59="","",MAX($K$5:K58)+0.001)</f>
        <v/>
      </c>
    </row>
    <row r="60" spans="2:17" ht="30">
      <c r="B60" s="50" t="str">
        <f t="shared" si="1"/>
        <v>B26.024</v>
      </c>
      <c r="C60" s="60" t="s">
        <v>1702</v>
      </c>
      <c r="D60" s="64" t="s">
        <v>1703</v>
      </c>
      <c r="E60" s="60" t="s">
        <v>164</v>
      </c>
      <c r="F60" s="62">
        <v>1000</v>
      </c>
      <c r="G60" s="171"/>
      <c r="H60" s="90" t="str">
        <f t="shared" si="2"/>
        <v/>
      </c>
      <c r="I60" s="112"/>
      <c r="J60" s="72"/>
      <c r="K60" s="2">
        <f>IF(E60="","",MAX($K$5:K59)+0.001)</f>
        <v>26.024000000000029</v>
      </c>
    </row>
    <row r="61" spans="2:17" ht="30">
      <c r="B61" s="50" t="str">
        <f t="shared" si="1"/>
        <v>B26.025</v>
      </c>
      <c r="C61" s="60" t="s">
        <v>1704</v>
      </c>
      <c r="D61" s="64" t="s">
        <v>1705</v>
      </c>
      <c r="E61" s="60" t="s">
        <v>1706</v>
      </c>
      <c r="F61" s="62" t="s">
        <v>1707</v>
      </c>
      <c r="G61" s="171"/>
      <c r="H61" s="90" t="str">
        <f t="shared" si="2"/>
        <v/>
      </c>
      <c r="I61" s="112"/>
      <c r="J61" s="72"/>
      <c r="K61" s="2">
        <f>IF(E61="","",MAX($K$5:K60)+0.001)</f>
        <v>26.025000000000031</v>
      </c>
    </row>
    <row r="62" spans="2:17" ht="25" customHeight="1">
      <c r="B62" s="50" t="str">
        <f t="shared" si="1"/>
        <v>B26.026</v>
      </c>
      <c r="C62" s="60" t="s">
        <v>1475</v>
      </c>
      <c r="D62" s="64" t="s">
        <v>1708</v>
      </c>
      <c r="E62" s="60" t="s">
        <v>164</v>
      </c>
      <c r="F62" s="62">
        <v>2000</v>
      </c>
      <c r="G62" s="171"/>
      <c r="H62" s="90" t="str">
        <f t="shared" si="2"/>
        <v/>
      </c>
      <c r="I62" s="112"/>
      <c r="J62" s="72"/>
      <c r="K62" s="2">
        <f>IF(E62="","",MAX($K$5:K61)+0.001)</f>
        <v>26.026000000000032</v>
      </c>
    </row>
    <row r="63" spans="2:17" ht="25" customHeight="1">
      <c r="B63" s="50" t="str">
        <f t="shared" si="1"/>
        <v/>
      </c>
      <c r="C63" s="65"/>
      <c r="D63" s="66"/>
      <c r="E63" s="66"/>
      <c r="F63" s="62"/>
      <c r="G63" s="90"/>
      <c r="H63" s="90" t="str">
        <f t="shared" si="2"/>
        <v/>
      </c>
      <c r="I63" s="112"/>
      <c r="J63" s="72"/>
      <c r="K63" s="2" t="str">
        <f>IF(E63="","",MAX($K$5:K62)+0.001)</f>
        <v/>
      </c>
    </row>
    <row r="64" spans="2:17" ht="25" customHeight="1">
      <c r="B64" s="50" t="str">
        <f t="shared" si="1"/>
        <v/>
      </c>
      <c r="C64" s="60"/>
      <c r="D64" s="61" t="s">
        <v>1709</v>
      </c>
      <c r="E64" s="60"/>
      <c r="F64" s="62"/>
      <c r="G64" s="90"/>
      <c r="H64" s="90" t="str">
        <f t="shared" si="2"/>
        <v/>
      </c>
      <c r="I64" s="112"/>
      <c r="J64" s="72"/>
      <c r="K64" s="2" t="str">
        <f>IF(E64="","",MAX($K$5:K63)+0.001)</f>
        <v/>
      </c>
    </row>
    <row r="65" spans="2:11" ht="25" customHeight="1">
      <c r="B65" s="50" t="str">
        <f t="shared" si="1"/>
        <v>B26.027</v>
      </c>
      <c r="C65" s="60" t="s">
        <v>1710</v>
      </c>
      <c r="D65" s="64" t="s">
        <v>1711</v>
      </c>
      <c r="E65" s="60" t="s">
        <v>187</v>
      </c>
      <c r="F65" s="62">
        <v>440</v>
      </c>
      <c r="G65" s="171"/>
      <c r="H65" s="90" t="str">
        <f t="shared" si="2"/>
        <v/>
      </c>
      <c r="I65" s="112"/>
      <c r="J65" s="72"/>
      <c r="K65" s="2">
        <f>IF(E65="","",MAX($K$5:K64)+0.001)</f>
        <v>26.027000000000033</v>
      </c>
    </row>
    <row r="66" spans="2:11" ht="25" customHeight="1">
      <c r="B66" s="50" t="str">
        <f t="shared" si="1"/>
        <v>B26.028</v>
      </c>
      <c r="C66" s="60" t="s">
        <v>1606</v>
      </c>
      <c r="D66" s="64" t="s">
        <v>1712</v>
      </c>
      <c r="E66" s="60" t="s">
        <v>187</v>
      </c>
      <c r="F66" s="62">
        <v>440</v>
      </c>
      <c r="G66" s="171"/>
      <c r="H66" s="90" t="str">
        <f t="shared" si="2"/>
        <v/>
      </c>
      <c r="I66" s="112"/>
      <c r="J66" s="72"/>
      <c r="K66" s="2">
        <f>IF(E66="","",MAX($K$5:K65)+0.001)</f>
        <v>26.028000000000034</v>
      </c>
    </row>
    <row r="67" spans="2:11" ht="25" customHeight="1">
      <c r="B67" s="50" t="str">
        <f t="shared" si="1"/>
        <v/>
      </c>
      <c r="C67" s="55"/>
      <c r="D67" s="87"/>
      <c r="E67" s="101"/>
      <c r="F67" s="107"/>
      <c r="G67" s="90"/>
      <c r="H67" s="90" t="str">
        <f t="shared" si="2"/>
        <v/>
      </c>
      <c r="I67" s="112"/>
      <c r="J67" s="72"/>
      <c r="K67" s="2" t="str">
        <f>IF(E67="","",MAX($K$5:K66)+0.001)</f>
        <v/>
      </c>
    </row>
    <row r="68" spans="2:11" ht="30">
      <c r="B68" s="50" t="str">
        <f t="shared" si="1"/>
        <v/>
      </c>
      <c r="C68" s="98" t="s">
        <v>735</v>
      </c>
      <c r="D68" s="97" t="s">
        <v>1713</v>
      </c>
      <c r="E68" s="65"/>
      <c r="F68" s="62"/>
      <c r="G68" s="90"/>
      <c r="H68" s="90" t="str">
        <f t="shared" si="2"/>
        <v/>
      </c>
      <c r="I68" s="112"/>
      <c r="J68" s="72"/>
      <c r="K68" s="2" t="str">
        <f>IF(E68="","",MAX($K$5:K67)+0.001)</f>
        <v/>
      </c>
    </row>
    <row r="69" spans="2:11" ht="25" customHeight="1">
      <c r="B69" s="50" t="str">
        <f t="shared" si="1"/>
        <v/>
      </c>
      <c r="C69" s="65"/>
      <c r="D69" s="66"/>
      <c r="E69" s="66"/>
      <c r="F69" s="62"/>
      <c r="G69" s="90"/>
      <c r="H69" s="90" t="str">
        <f t="shared" si="2"/>
        <v/>
      </c>
      <c r="I69" s="112"/>
      <c r="J69" s="72"/>
      <c r="K69" s="2" t="str">
        <f>IF(E69="","",MAX($K$5:K68)+0.001)</f>
        <v/>
      </c>
    </row>
    <row r="70" spans="2:11" ht="25" customHeight="1">
      <c r="B70" s="50" t="str">
        <f t="shared" si="1"/>
        <v/>
      </c>
      <c r="C70" s="60"/>
      <c r="D70" s="61" t="s">
        <v>1693</v>
      </c>
      <c r="E70" s="65"/>
      <c r="F70" s="62"/>
      <c r="G70" s="90"/>
      <c r="H70" s="90" t="str">
        <f t="shared" si="2"/>
        <v/>
      </c>
      <c r="I70" s="112"/>
      <c r="J70" s="72"/>
      <c r="K70" s="2" t="str">
        <f>IF(E70="","",MAX($K$5:K69)+0.001)</f>
        <v/>
      </c>
    </row>
    <row r="71" spans="2:11" ht="30">
      <c r="B71" s="50" t="str">
        <f t="shared" si="1"/>
        <v/>
      </c>
      <c r="C71" s="60" t="s">
        <v>1714</v>
      </c>
      <c r="D71" s="64" t="s">
        <v>1715</v>
      </c>
      <c r="E71" s="65"/>
      <c r="F71" s="62"/>
      <c r="G71" s="90"/>
      <c r="H71" s="90" t="str">
        <f t="shared" si="2"/>
        <v/>
      </c>
      <c r="I71" s="112"/>
      <c r="J71" s="72"/>
      <c r="K71" s="2" t="str">
        <f>IF(E71="","",MAX($K$5:K70)+0.001)</f>
        <v/>
      </c>
    </row>
    <row r="72" spans="2:11" ht="30">
      <c r="B72" s="50" t="str">
        <f t="shared" si="1"/>
        <v/>
      </c>
      <c r="C72" s="60"/>
      <c r="D72" s="64" t="s">
        <v>1716</v>
      </c>
      <c r="E72" s="60"/>
      <c r="F72" s="62"/>
      <c r="G72" s="90"/>
      <c r="H72" s="90" t="str">
        <f t="shared" si="2"/>
        <v/>
      </c>
      <c r="I72" s="112"/>
      <c r="J72" s="72"/>
      <c r="K72" s="2" t="str">
        <f>IF(E72="","",MAX($K$5:K71)+0.001)</f>
        <v/>
      </c>
    </row>
    <row r="73" spans="2:11" ht="25" customHeight="1">
      <c r="B73" s="50" t="str">
        <f t="shared" si="1"/>
        <v>B26.029</v>
      </c>
      <c r="C73" s="60"/>
      <c r="D73" s="64" t="s">
        <v>640</v>
      </c>
      <c r="E73" s="60" t="s">
        <v>164</v>
      </c>
      <c r="F73" s="62" t="s">
        <v>1971</v>
      </c>
      <c r="G73" s="171"/>
      <c r="H73" s="90" t="str">
        <f t="shared" si="2"/>
        <v/>
      </c>
      <c r="I73" s="112"/>
      <c r="J73" s="72"/>
      <c r="K73" s="2">
        <f>IF(E73="","",MAX($K$5:K72)+0.001)</f>
        <v>26.029000000000035</v>
      </c>
    </row>
    <row r="74" spans="2:11" ht="25" customHeight="1">
      <c r="B74" s="50" t="str">
        <f t="shared" si="1"/>
        <v>B26.030</v>
      </c>
      <c r="C74" s="60"/>
      <c r="D74" s="64" t="s">
        <v>641</v>
      </c>
      <c r="E74" s="60" t="s">
        <v>164</v>
      </c>
      <c r="F74" s="62">
        <v>870</v>
      </c>
      <c r="G74" s="171"/>
      <c r="H74" s="90" t="str">
        <f t="shared" si="2"/>
        <v/>
      </c>
      <c r="I74" s="112"/>
      <c r="J74" s="72"/>
      <c r="K74" s="2">
        <f>IF(E74="","",MAX($K$5:K73)+0.001)</f>
        <v>26.030000000000037</v>
      </c>
    </row>
    <row r="75" spans="2:11" ht="25" customHeight="1">
      <c r="B75" s="50" t="str">
        <f t="shared" si="1"/>
        <v>B26.031</v>
      </c>
      <c r="C75" s="60"/>
      <c r="D75" s="64" t="s">
        <v>736</v>
      </c>
      <c r="E75" s="60" t="s">
        <v>164</v>
      </c>
      <c r="F75" s="62">
        <v>2440</v>
      </c>
      <c r="G75" s="171"/>
      <c r="H75" s="90" t="str">
        <f t="shared" si="2"/>
        <v/>
      </c>
      <c r="I75" s="112"/>
      <c r="J75" s="72"/>
      <c r="K75" s="2">
        <f>IF(E75="","",MAX($K$5:K74)+0.001)</f>
        <v>26.031000000000038</v>
      </c>
    </row>
    <row r="76" spans="2:11" ht="25" customHeight="1">
      <c r="B76" s="50" t="str">
        <f t="shared" si="1"/>
        <v/>
      </c>
      <c r="C76" s="60" t="s">
        <v>1717</v>
      </c>
      <c r="D76" s="64" t="s">
        <v>1718</v>
      </c>
      <c r="E76" s="60"/>
      <c r="F76" s="62"/>
      <c r="G76" s="90"/>
      <c r="H76" s="90" t="str">
        <f t="shared" si="2"/>
        <v/>
      </c>
      <c r="I76" s="112"/>
      <c r="J76" s="72"/>
      <c r="K76" s="2" t="str">
        <f>IF(E76="","",MAX($K$5:K75)+0.001)</f>
        <v/>
      </c>
    </row>
    <row r="77" spans="2:11" ht="25" customHeight="1">
      <c r="B77" s="50" t="str">
        <f t="shared" si="1"/>
        <v>B26.032</v>
      </c>
      <c r="C77" s="60"/>
      <c r="D77" s="64" t="s">
        <v>1719</v>
      </c>
      <c r="E77" s="60" t="s">
        <v>164</v>
      </c>
      <c r="F77" s="62">
        <v>330</v>
      </c>
      <c r="G77" s="171"/>
      <c r="H77" s="90" t="str">
        <f t="shared" si="2"/>
        <v/>
      </c>
      <c r="I77" s="112"/>
      <c r="J77" s="72"/>
      <c r="K77" s="2">
        <f>IF(E77="","",MAX($K$5:K76)+0.001)</f>
        <v>26.032000000000039</v>
      </c>
    </row>
    <row r="78" spans="2:11" ht="25" customHeight="1">
      <c r="B78" s="50" t="str">
        <f t="shared" si="1"/>
        <v>B26.033</v>
      </c>
      <c r="C78" s="60"/>
      <c r="D78" s="64" t="s">
        <v>1720</v>
      </c>
      <c r="E78" s="60" t="s">
        <v>164</v>
      </c>
      <c r="F78" s="62">
        <v>170</v>
      </c>
      <c r="G78" s="171"/>
      <c r="H78" s="90" t="str">
        <f t="shared" si="2"/>
        <v/>
      </c>
      <c r="I78" s="112"/>
      <c r="J78" s="72"/>
      <c r="K78" s="2">
        <f>IF(E78="","",MAX($K$5:K77)+0.001)</f>
        <v>26.03300000000004</v>
      </c>
    </row>
    <row r="79" spans="2:11" ht="25" customHeight="1">
      <c r="B79" s="50" t="str">
        <f t="shared" si="1"/>
        <v>B26.034</v>
      </c>
      <c r="C79" s="60"/>
      <c r="D79" s="64" t="s">
        <v>1721</v>
      </c>
      <c r="E79" s="60" t="s">
        <v>164</v>
      </c>
      <c r="F79" s="62">
        <v>100</v>
      </c>
      <c r="G79" s="171"/>
      <c r="H79" s="90" t="str">
        <f t="shared" si="2"/>
        <v/>
      </c>
      <c r="I79" s="112"/>
      <c r="J79" s="72"/>
      <c r="K79" s="2">
        <f>IF(E79="","",MAX($K$5:K78)+0.001)</f>
        <v>26.034000000000042</v>
      </c>
    </row>
    <row r="80" spans="2:11" ht="25" customHeight="1">
      <c r="B80" s="50" t="str">
        <f t="shared" si="1"/>
        <v>B26.035</v>
      </c>
      <c r="C80" s="60"/>
      <c r="D80" s="64" t="s">
        <v>1722</v>
      </c>
      <c r="E80" s="60" t="s">
        <v>164</v>
      </c>
      <c r="F80" s="62">
        <v>50</v>
      </c>
      <c r="G80" s="171"/>
      <c r="H80" s="90" t="str">
        <f t="shared" si="2"/>
        <v/>
      </c>
      <c r="I80" s="112"/>
      <c r="J80" s="72"/>
      <c r="K80" s="2">
        <f>IF(E80="","",MAX($K$5:K79)+0.001)</f>
        <v>26.035000000000043</v>
      </c>
    </row>
    <row r="81" spans="2:11" ht="25" customHeight="1">
      <c r="B81" s="50" t="str">
        <f t="shared" si="1"/>
        <v>B26.036</v>
      </c>
      <c r="C81" s="60"/>
      <c r="D81" s="64" t="s">
        <v>1723</v>
      </c>
      <c r="E81" s="60" t="s">
        <v>164</v>
      </c>
      <c r="F81" s="62">
        <v>50</v>
      </c>
      <c r="G81" s="171"/>
      <c r="H81" s="90" t="str">
        <f t="shared" si="2"/>
        <v/>
      </c>
      <c r="I81" s="112"/>
      <c r="J81" s="72"/>
      <c r="K81" s="2">
        <f>IF(E81="","",MAX($K$5:K80)+0.001)</f>
        <v>26.036000000000044</v>
      </c>
    </row>
    <row r="82" spans="2:11" ht="25" customHeight="1">
      <c r="B82" s="50" t="str">
        <f t="shared" si="1"/>
        <v>B26.037</v>
      </c>
      <c r="C82" s="60" t="s">
        <v>1724</v>
      </c>
      <c r="D82" s="64" t="s">
        <v>1725</v>
      </c>
      <c r="E82" s="60" t="s">
        <v>164</v>
      </c>
      <c r="F82" s="62">
        <v>166</v>
      </c>
      <c r="G82" s="171"/>
      <c r="H82" s="90" t="str">
        <f t="shared" si="2"/>
        <v/>
      </c>
      <c r="I82" s="112"/>
      <c r="J82" s="72"/>
      <c r="K82" s="2">
        <f>IF(E82="","",MAX($K$5:K81)+0.001)</f>
        <v>26.037000000000045</v>
      </c>
    </row>
    <row r="83" spans="2:11" ht="25" customHeight="1">
      <c r="B83" s="50" t="str">
        <f t="shared" si="1"/>
        <v/>
      </c>
      <c r="C83" s="65"/>
      <c r="D83" s="66"/>
      <c r="E83" s="55"/>
      <c r="F83" s="90"/>
      <c r="G83" s="90"/>
      <c r="H83" s="90" t="str">
        <f t="shared" si="2"/>
        <v/>
      </c>
      <c r="I83" s="112"/>
      <c r="J83" s="72"/>
      <c r="K83" s="2" t="str">
        <f>IF(E83="","",MAX($K$5:K82)+0.001)</f>
        <v/>
      </c>
    </row>
    <row r="84" spans="2:11" ht="25" customHeight="1">
      <c r="B84" s="368" t="s">
        <v>62</v>
      </c>
      <c r="C84" s="368"/>
      <c r="D84" s="368"/>
      <c r="E84" s="368"/>
      <c r="F84" s="368"/>
      <c r="G84" s="368"/>
      <c r="H84" s="95">
        <f>SUM(H45:H83)</f>
        <v>0</v>
      </c>
      <c r="I84" s="115"/>
      <c r="J84" s="72"/>
      <c r="K84" s="2" t="str">
        <f>IF(E84="","",MAX($K$5:K83)+0.001)</f>
        <v/>
      </c>
    </row>
    <row r="85" spans="2:11" ht="25" customHeight="1">
      <c r="B85" s="45" t="s">
        <v>226</v>
      </c>
      <c r="C85" s="45" t="s">
        <v>2</v>
      </c>
      <c r="D85" s="45" t="s">
        <v>3</v>
      </c>
      <c r="E85" s="46" t="s">
        <v>4</v>
      </c>
      <c r="F85" s="95" t="s">
        <v>5</v>
      </c>
      <c r="G85" s="47" t="s">
        <v>6</v>
      </c>
      <c r="H85" s="47" t="s">
        <v>7</v>
      </c>
      <c r="I85" s="49"/>
      <c r="J85" s="72"/>
      <c r="K85" s="2"/>
    </row>
    <row r="86" spans="2:11" ht="25" customHeight="1">
      <c r="B86" s="368" t="s">
        <v>64</v>
      </c>
      <c r="C86" s="368"/>
      <c r="D86" s="368"/>
      <c r="E86" s="368"/>
      <c r="F86" s="368"/>
      <c r="G86" s="368"/>
      <c r="H86" s="47">
        <f>H84</f>
        <v>0</v>
      </c>
      <c r="I86" s="118"/>
      <c r="J86" s="72"/>
      <c r="K86" s="2" t="str">
        <f>IF(E86="","",MAX($K$5:K85)+0.001)</f>
        <v/>
      </c>
    </row>
    <row r="87" spans="2:11" ht="25" customHeight="1">
      <c r="B87" s="55"/>
      <c r="C87" s="55"/>
      <c r="D87" s="87"/>
      <c r="E87" s="108"/>
      <c r="F87" s="90"/>
      <c r="G87" s="90"/>
      <c r="H87" s="90" t="str">
        <f t="shared" ref="H87:H114" si="3">IF($F87="-","Rate Only",IF($G87="","",ROUNDUP($F87*$G87,2)))</f>
        <v/>
      </c>
      <c r="J87" s="72"/>
      <c r="K87" s="2" t="str">
        <f>IF(E87="","",MAX($K$5:K86)+0.001)</f>
        <v/>
      </c>
    </row>
    <row r="88" spans="2:11" ht="30">
      <c r="B88" s="50" t="str">
        <f t="shared" ref="B88:B136" si="4">IF(K88="","","B"&amp;TEXT(ROUND(K88,3),"0.000"))</f>
        <v/>
      </c>
      <c r="C88" s="60" t="s">
        <v>1702</v>
      </c>
      <c r="D88" s="64" t="s">
        <v>1726</v>
      </c>
      <c r="E88" s="60"/>
      <c r="F88" s="62"/>
      <c r="G88" s="90"/>
      <c r="H88" s="90" t="str">
        <f t="shared" si="3"/>
        <v/>
      </c>
      <c r="I88" s="112"/>
      <c r="K88" s="2" t="str">
        <f>IF(E88="","",MAX($K$5:K87)+0.001)</f>
        <v/>
      </c>
    </row>
    <row r="89" spans="2:11" ht="25" customHeight="1">
      <c r="B89" s="50" t="str">
        <f t="shared" si="4"/>
        <v>B26.038</v>
      </c>
      <c r="C89" s="60"/>
      <c r="D89" s="64" t="s">
        <v>1727</v>
      </c>
      <c r="E89" s="60" t="s">
        <v>200</v>
      </c>
      <c r="F89" s="62">
        <v>20</v>
      </c>
      <c r="G89" s="171"/>
      <c r="H89" s="90" t="str">
        <f t="shared" si="3"/>
        <v/>
      </c>
      <c r="I89" s="112"/>
      <c r="K89" s="2">
        <f>IF(E89="","",MAX($K$5:K88)+0.001)</f>
        <v>26.038000000000046</v>
      </c>
    </row>
    <row r="90" spans="2:11" ht="25" customHeight="1">
      <c r="B90" s="50" t="str">
        <f t="shared" si="4"/>
        <v>B26.039</v>
      </c>
      <c r="C90" s="60"/>
      <c r="D90" s="64" t="s">
        <v>1728</v>
      </c>
      <c r="E90" s="60" t="s">
        <v>200</v>
      </c>
      <c r="F90" s="62">
        <v>20</v>
      </c>
      <c r="G90" s="171"/>
      <c r="H90" s="90" t="str">
        <f t="shared" si="3"/>
        <v/>
      </c>
      <c r="I90" s="112"/>
      <c r="K90" s="2">
        <f>IF(E90="","",MAX($K$5:K89)+0.001)</f>
        <v>26.039000000000048</v>
      </c>
    </row>
    <row r="91" spans="2:11" ht="25" customHeight="1">
      <c r="B91" s="50" t="str">
        <f t="shared" si="4"/>
        <v/>
      </c>
      <c r="C91" s="101"/>
      <c r="D91" s="87"/>
      <c r="E91" s="55"/>
      <c r="F91" s="90"/>
      <c r="G91" s="90"/>
      <c r="H91" s="90" t="str">
        <f t="shared" si="3"/>
        <v/>
      </c>
      <c r="I91" s="112"/>
      <c r="K91" s="2" t="str">
        <f>IF(E91="","",MAX($K$5:K90)+0.001)</f>
        <v/>
      </c>
    </row>
    <row r="92" spans="2:11" ht="30">
      <c r="B92" s="50" t="str">
        <f t="shared" si="4"/>
        <v/>
      </c>
      <c r="C92" s="98" t="s">
        <v>928</v>
      </c>
      <c r="D92" s="97" t="s">
        <v>1729</v>
      </c>
      <c r="E92" s="60"/>
      <c r="F92" s="62"/>
      <c r="G92" s="90"/>
      <c r="H92" s="90" t="str">
        <f t="shared" si="3"/>
        <v/>
      </c>
      <c r="I92" s="112"/>
      <c r="K92" s="2" t="str">
        <f>IF(E92="","",MAX($K$5:K91)+0.001)</f>
        <v/>
      </c>
    </row>
    <row r="93" spans="2:11" ht="25" customHeight="1">
      <c r="B93" s="50" t="str">
        <f t="shared" si="4"/>
        <v/>
      </c>
      <c r="C93" s="65"/>
      <c r="D93" s="66"/>
      <c r="E93" s="66"/>
      <c r="F93" s="62"/>
      <c r="G93" s="90"/>
      <c r="H93" s="90" t="str">
        <f t="shared" si="3"/>
        <v/>
      </c>
      <c r="I93" s="112"/>
      <c r="K93" s="2" t="str">
        <f>IF(E93="","",MAX($K$5:K92)+0.001)</f>
        <v/>
      </c>
    </row>
    <row r="94" spans="2:11" ht="25" customHeight="1">
      <c r="B94" s="50" t="str">
        <f t="shared" si="4"/>
        <v/>
      </c>
      <c r="C94" s="60" t="s">
        <v>183</v>
      </c>
      <c r="D94" s="64" t="s">
        <v>1730</v>
      </c>
      <c r="E94" s="60"/>
      <c r="F94" s="62"/>
      <c r="G94" s="90"/>
      <c r="H94" s="90" t="str">
        <f t="shared" si="3"/>
        <v/>
      </c>
      <c r="I94" s="112"/>
      <c r="K94" s="2" t="str">
        <f>IF(E94="","",MAX($K$5:K93)+0.001)</f>
        <v/>
      </c>
    </row>
    <row r="95" spans="2:11" ht="25" customHeight="1">
      <c r="B95" s="50" t="str">
        <f t="shared" si="4"/>
        <v/>
      </c>
      <c r="C95" s="65"/>
      <c r="D95" s="66"/>
      <c r="E95" s="66"/>
      <c r="F95" s="62"/>
      <c r="G95" s="90"/>
      <c r="H95" s="90" t="str">
        <f t="shared" si="3"/>
        <v/>
      </c>
      <c r="I95" s="112"/>
      <c r="K95" s="2" t="str">
        <f>IF(E95="","",MAX($K$5:K94)+0.001)</f>
        <v/>
      </c>
    </row>
    <row r="96" spans="2:11" ht="25" customHeight="1">
      <c r="B96" s="50" t="str">
        <f t="shared" si="4"/>
        <v/>
      </c>
      <c r="C96" s="60" t="s">
        <v>1731</v>
      </c>
      <c r="D96" s="64" t="s">
        <v>1732</v>
      </c>
      <c r="E96" s="60"/>
      <c r="F96" s="62"/>
      <c r="G96" s="90"/>
      <c r="H96" s="90" t="str">
        <f t="shared" si="3"/>
        <v/>
      </c>
      <c r="I96" s="112"/>
      <c r="K96" s="2" t="str">
        <f>IF(E96="","",MAX($K$5:K95)+0.001)</f>
        <v/>
      </c>
    </row>
    <row r="97" spans="2:11" ht="25" customHeight="1">
      <c r="B97" s="50" t="str">
        <f t="shared" si="4"/>
        <v>B26.040</v>
      </c>
      <c r="C97" s="60"/>
      <c r="D97" s="64" t="s">
        <v>319</v>
      </c>
      <c r="E97" s="60" t="s">
        <v>164</v>
      </c>
      <c r="F97" s="62">
        <v>15</v>
      </c>
      <c r="G97" s="171"/>
      <c r="H97" s="90" t="str">
        <f t="shared" si="3"/>
        <v/>
      </c>
      <c r="I97" s="112"/>
      <c r="K97" s="2">
        <f>IF(E97="","",MAX($K$5:K96)+0.001)</f>
        <v>26.040000000000049</v>
      </c>
    </row>
    <row r="98" spans="2:11" ht="25" customHeight="1">
      <c r="B98" s="50" t="str">
        <f t="shared" si="4"/>
        <v>B26.041</v>
      </c>
      <c r="C98" s="60"/>
      <c r="D98" s="64" t="s">
        <v>320</v>
      </c>
      <c r="E98" s="60" t="s">
        <v>164</v>
      </c>
      <c r="F98" s="62">
        <v>100</v>
      </c>
      <c r="G98" s="171"/>
      <c r="H98" s="90" t="str">
        <f t="shared" si="3"/>
        <v/>
      </c>
      <c r="I98" s="112"/>
      <c r="K98" s="2">
        <f>IF(E98="","",MAX($K$5:K97)+0.001)</f>
        <v>26.04100000000005</v>
      </c>
    </row>
    <row r="99" spans="2:11" ht="25" customHeight="1">
      <c r="B99" s="50" t="str">
        <f t="shared" si="4"/>
        <v/>
      </c>
      <c r="C99" s="65"/>
      <c r="D99" s="66"/>
      <c r="E99" s="66"/>
      <c r="F99" s="62"/>
      <c r="G99" s="90"/>
      <c r="H99" s="90" t="str">
        <f t="shared" si="3"/>
        <v/>
      </c>
      <c r="I99" s="112"/>
      <c r="K99" s="2" t="str">
        <f>IF(E99="","",MAX($K$5:K98)+0.001)</f>
        <v/>
      </c>
    </row>
    <row r="100" spans="2:11" ht="25" customHeight="1">
      <c r="B100" s="50" t="str">
        <f t="shared" si="4"/>
        <v/>
      </c>
      <c r="C100" s="60" t="s">
        <v>1733</v>
      </c>
      <c r="D100" s="64" t="s">
        <v>1734</v>
      </c>
      <c r="E100" s="60"/>
      <c r="F100" s="62"/>
      <c r="G100" s="90"/>
      <c r="H100" s="90" t="str">
        <f t="shared" si="3"/>
        <v/>
      </c>
      <c r="I100" s="112"/>
      <c r="K100" s="2" t="str">
        <f>IF(E100="","",MAX($K$5:K99)+0.001)</f>
        <v/>
      </c>
    </row>
    <row r="101" spans="2:11" ht="25" customHeight="1">
      <c r="B101" s="50" t="str">
        <f t="shared" si="4"/>
        <v>B26.042</v>
      </c>
      <c r="C101" s="60"/>
      <c r="D101" s="64" t="s">
        <v>319</v>
      </c>
      <c r="E101" s="60" t="s">
        <v>164</v>
      </c>
      <c r="F101" s="62">
        <v>15</v>
      </c>
      <c r="G101" s="171"/>
      <c r="H101" s="90" t="str">
        <f t="shared" si="3"/>
        <v/>
      </c>
      <c r="I101" s="112"/>
      <c r="K101" s="2">
        <f>IF(E101="","",MAX($K$5:K100)+0.001)</f>
        <v>26.042000000000051</v>
      </c>
    </row>
    <row r="102" spans="2:11" ht="25" customHeight="1">
      <c r="B102" s="50" t="str">
        <f t="shared" si="4"/>
        <v>B26.043</v>
      </c>
      <c r="C102" s="60"/>
      <c r="D102" s="64" t="s">
        <v>320</v>
      </c>
      <c r="E102" s="60" t="s">
        <v>164</v>
      </c>
      <c r="F102" s="62">
        <v>100</v>
      </c>
      <c r="G102" s="171"/>
      <c r="H102" s="90" t="str">
        <f t="shared" si="3"/>
        <v/>
      </c>
      <c r="I102" s="112"/>
      <c r="K102" s="2">
        <f>IF(E102="","",MAX($K$5:K101)+0.001)</f>
        <v>26.043000000000053</v>
      </c>
    </row>
    <row r="103" spans="2:11" ht="25" customHeight="1">
      <c r="B103" s="50" t="str">
        <f t="shared" si="4"/>
        <v/>
      </c>
      <c r="C103" s="65"/>
      <c r="D103" s="66"/>
      <c r="E103" s="66"/>
      <c r="F103" s="62"/>
      <c r="G103" s="90"/>
      <c r="H103" s="90" t="str">
        <f t="shared" si="3"/>
        <v/>
      </c>
      <c r="I103" s="112"/>
      <c r="K103" s="2" t="str">
        <f>IF(E103="","",MAX($K$5:K102)+0.001)</f>
        <v/>
      </c>
    </row>
    <row r="104" spans="2:11" ht="25" customHeight="1">
      <c r="B104" s="50" t="str">
        <f t="shared" si="4"/>
        <v/>
      </c>
      <c r="C104" s="60" t="s">
        <v>1735</v>
      </c>
      <c r="D104" s="64" t="s">
        <v>1736</v>
      </c>
      <c r="E104" s="60"/>
      <c r="F104" s="62"/>
      <c r="G104" s="90"/>
      <c r="H104" s="90" t="str">
        <f t="shared" si="3"/>
        <v/>
      </c>
      <c r="I104" s="112"/>
      <c r="K104" s="2" t="str">
        <f>IF(E104="","",MAX($K$5:K103)+0.001)</f>
        <v/>
      </c>
    </row>
    <row r="105" spans="2:11" ht="25" customHeight="1">
      <c r="B105" s="50" t="str">
        <f t="shared" si="4"/>
        <v>B26.044</v>
      </c>
      <c r="C105" s="60"/>
      <c r="D105" s="64" t="s">
        <v>319</v>
      </c>
      <c r="E105" s="60" t="s">
        <v>164</v>
      </c>
      <c r="F105" s="62">
        <v>140</v>
      </c>
      <c r="G105" s="171"/>
      <c r="H105" s="90" t="str">
        <f t="shared" si="3"/>
        <v/>
      </c>
      <c r="I105" s="112"/>
      <c r="K105" s="2">
        <f>IF(E105="","",MAX($K$5:K104)+0.001)</f>
        <v>26.044000000000054</v>
      </c>
    </row>
    <row r="106" spans="2:11" ht="25" customHeight="1">
      <c r="B106" s="50" t="str">
        <f t="shared" si="4"/>
        <v>B26.045</v>
      </c>
      <c r="C106" s="60"/>
      <c r="D106" s="64" t="s">
        <v>320</v>
      </c>
      <c r="E106" s="60" t="s">
        <v>164</v>
      </c>
      <c r="F106" s="62">
        <v>1070</v>
      </c>
      <c r="G106" s="171"/>
      <c r="H106" s="90" t="str">
        <f t="shared" si="3"/>
        <v/>
      </c>
      <c r="I106" s="112"/>
      <c r="K106" s="2">
        <f>IF(E106="","",MAX($K$5:K105)+0.001)</f>
        <v>26.045000000000055</v>
      </c>
    </row>
    <row r="107" spans="2:11" ht="25" customHeight="1">
      <c r="B107" s="50" t="str">
        <f t="shared" si="4"/>
        <v/>
      </c>
      <c r="C107" s="65"/>
      <c r="D107" s="66"/>
      <c r="E107" s="66"/>
      <c r="F107" s="62"/>
      <c r="G107" s="90"/>
      <c r="H107" s="90" t="str">
        <f t="shared" si="3"/>
        <v/>
      </c>
      <c r="I107" s="112"/>
      <c r="K107" s="2" t="str">
        <f>IF(E107="","",MAX($K$5:K106)+0.001)</f>
        <v/>
      </c>
    </row>
    <row r="108" spans="2:11" ht="25" customHeight="1">
      <c r="B108" s="50" t="str">
        <f t="shared" si="4"/>
        <v>B26.046</v>
      </c>
      <c r="C108" s="60" t="s">
        <v>646</v>
      </c>
      <c r="D108" s="64" t="s">
        <v>1737</v>
      </c>
      <c r="E108" s="60" t="s">
        <v>164</v>
      </c>
      <c r="F108" s="62">
        <v>50</v>
      </c>
      <c r="G108" s="171"/>
      <c r="H108" s="90" t="str">
        <f t="shared" si="3"/>
        <v/>
      </c>
      <c r="I108" s="112"/>
      <c r="K108" s="2">
        <f>IF(E108="","",MAX($K$5:K107)+0.001)</f>
        <v>26.046000000000056</v>
      </c>
    </row>
    <row r="109" spans="2:11" ht="25" customHeight="1">
      <c r="B109" s="50" t="str">
        <f t="shared" si="4"/>
        <v/>
      </c>
      <c r="C109" s="65"/>
      <c r="D109" s="66"/>
      <c r="E109" s="66"/>
      <c r="F109" s="62"/>
      <c r="G109" s="90"/>
      <c r="H109" s="90" t="str">
        <f t="shared" si="3"/>
        <v/>
      </c>
      <c r="I109" s="112"/>
      <c r="K109" s="2" t="str">
        <f>IF(E109="","",MAX($K$5:K108)+0.001)</f>
        <v/>
      </c>
    </row>
    <row r="110" spans="2:11" ht="30">
      <c r="B110" s="50" t="str">
        <f t="shared" si="4"/>
        <v/>
      </c>
      <c r="C110" s="98" t="s">
        <v>1063</v>
      </c>
      <c r="D110" s="97" t="s">
        <v>1738</v>
      </c>
      <c r="E110" s="60"/>
      <c r="F110" s="62"/>
      <c r="G110" s="90"/>
      <c r="H110" s="90" t="str">
        <f t="shared" si="3"/>
        <v/>
      </c>
      <c r="I110" s="112"/>
      <c r="K110" s="2" t="str">
        <f>IF(E110="","",MAX($K$5:K109)+0.001)</f>
        <v/>
      </c>
    </row>
    <row r="111" spans="2:11" ht="25" customHeight="1">
      <c r="B111" s="50" t="str">
        <f t="shared" si="4"/>
        <v/>
      </c>
      <c r="C111" s="65"/>
      <c r="D111" s="66"/>
      <c r="E111" s="66"/>
      <c r="F111" s="62"/>
      <c r="G111" s="90"/>
      <c r="H111" s="90" t="str">
        <f t="shared" si="3"/>
        <v/>
      </c>
      <c r="I111" s="112"/>
      <c r="K111" s="2" t="str">
        <f>IF(E111="","",MAX($K$5:K110)+0.001)</f>
        <v/>
      </c>
    </row>
    <row r="112" spans="2:11" ht="45">
      <c r="B112" s="50" t="str">
        <f t="shared" si="4"/>
        <v/>
      </c>
      <c r="C112" s="60" t="s">
        <v>1739</v>
      </c>
      <c r="D112" s="64" t="s">
        <v>1740</v>
      </c>
      <c r="E112" s="60"/>
      <c r="F112" s="62"/>
      <c r="G112" s="90"/>
      <c r="H112" s="90" t="str">
        <f t="shared" si="3"/>
        <v/>
      </c>
      <c r="I112" s="112"/>
      <c r="K112" s="2" t="str">
        <f>IF(E112="","",MAX($K$5:K111)+0.001)</f>
        <v/>
      </c>
    </row>
    <row r="113" spans="2:11" ht="25" customHeight="1">
      <c r="B113" s="50"/>
      <c r="C113" s="60"/>
      <c r="D113" s="64"/>
      <c r="E113" s="60"/>
      <c r="F113" s="62"/>
      <c r="G113" s="90"/>
      <c r="H113" s="90" t="str">
        <f t="shared" si="3"/>
        <v/>
      </c>
      <c r="I113" s="112"/>
      <c r="K113" s="2" t="str">
        <f>IF(E113="","",MAX($K$5:K112)+0.001)</f>
        <v/>
      </c>
    </row>
    <row r="114" spans="2:11" ht="25" customHeight="1">
      <c r="B114" s="50" t="str">
        <f t="shared" si="4"/>
        <v>B26.047</v>
      </c>
      <c r="C114" s="60"/>
      <c r="D114" s="64" t="s">
        <v>1741</v>
      </c>
      <c r="E114" s="60" t="s">
        <v>200</v>
      </c>
      <c r="F114" s="62">
        <v>438</v>
      </c>
      <c r="G114" s="171"/>
      <c r="H114" s="90" t="str">
        <f t="shared" si="3"/>
        <v/>
      </c>
      <c r="I114" s="112"/>
      <c r="K114" s="2">
        <f>IF(E114="","",MAX($K$5:K113)+0.001)</f>
        <v>26.047000000000057</v>
      </c>
    </row>
    <row r="115" spans="2:11" ht="25" customHeight="1">
      <c r="B115" s="50" t="str">
        <f t="shared" si="4"/>
        <v/>
      </c>
      <c r="C115" s="60"/>
      <c r="D115" s="64"/>
      <c r="E115" s="60"/>
      <c r="F115" s="62"/>
      <c r="G115" s="171"/>
      <c r="H115" s="90"/>
      <c r="I115" s="112"/>
      <c r="K115" s="2" t="str">
        <f>IF(E115="","",MAX($K$5:K114)+0.001)</f>
        <v/>
      </c>
    </row>
    <row r="116" spans="2:11" ht="25" customHeight="1">
      <c r="B116" s="50" t="str">
        <f t="shared" si="4"/>
        <v/>
      </c>
      <c r="C116" s="60" t="s">
        <v>1739</v>
      </c>
      <c r="D116" s="64" t="s">
        <v>1742</v>
      </c>
      <c r="E116" s="60"/>
      <c r="F116" s="62"/>
      <c r="G116" s="90"/>
      <c r="H116" s="90" t="str">
        <f>IF($F116="-","Rate Only",IF($G116="","",ROUNDUP($F116*$G116,2)))</f>
        <v/>
      </c>
      <c r="I116" s="112"/>
      <c r="K116" s="2" t="str">
        <f>IF(E116="","",MAX($K$5:K115)+0.001)</f>
        <v/>
      </c>
    </row>
    <row r="117" spans="2:11" ht="25" customHeight="1">
      <c r="B117" s="50" t="str">
        <f t="shared" si="4"/>
        <v/>
      </c>
      <c r="C117" s="65"/>
      <c r="D117" s="66"/>
      <c r="E117" s="66"/>
      <c r="F117" s="62"/>
      <c r="G117" s="90"/>
      <c r="H117" s="90" t="str">
        <f>IF($F117="-","Rate Only",IF($G117="","",ROUNDUP($F117*$G117,2)))</f>
        <v/>
      </c>
      <c r="I117" s="112"/>
      <c r="K117" s="2" t="str">
        <f>IF(E117="","",MAX($K$5:K116)+0.001)</f>
        <v/>
      </c>
    </row>
    <row r="118" spans="2:11" ht="25" customHeight="1">
      <c r="B118" s="50" t="str">
        <f t="shared" si="4"/>
        <v/>
      </c>
      <c r="C118" s="60"/>
      <c r="D118" s="64" t="s">
        <v>1743</v>
      </c>
      <c r="E118" s="60"/>
      <c r="F118" s="62"/>
      <c r="G118" s="90"/>
      <c r="H118" s="90" t="str">
        <f>IF($F118="-","Rate Only",IF($G118="","",ROUNDUP($F118*$G118,2)))</f>
        <v/>
      </c>
      <c r="I118" s="112"/>
      <c r="K118" s="2" t="str">
        <f>IF(E118="","",MAX($K$5:K117)+0.001)</f>
        <v/>
      </c>
    </row>
    <row r="119" spans="2:11" ht="30">
      <c r="B119" s="50" t="str">
        <f t="shared" si="4"/>
        <v>B26.048</v>
      </c>
      <c r="C119" s="60"/>
      <c r="D119" s="64" t="s">
        <v>1744</v>
      </c>
      <c r="E119" s="60" t="s">
        <v>158</v>
      </c>
      <c r="F119" s="62">
        <v>3</v>
      </c>
      <c r="G119" s="171"/>
      <c r="H119" s="90" t="str">
        <f>IF($F119="-","Rate Only",IF($G119="","",ROUNDUP($F119*$G119,2)))</f>
        <v/>
      </c>
      <c r="I119" s="112"/>
      <c r="K119" s="2">
        <f>IF(E119="","",MAX($K$5:K118)+0.001)</f>
        <v>26.048000000000059</v>
      </c>
    </row>
    <row r="120" spans="2:11" ht="30">
      <c r="B120" s="50" t="str">
        <f t="shared" si="4"/>
        <v>B26.049</v>
      </c>
      <c r="C120" s="60"/>
      <c r="D120" s="64" t="s">
        <v>1745</v>
      </c>
      <c r="E120" s="60" t="s">
        <v>200</v>
      </c>
      <c r="F120" s="124" t="s">
        <v>239</v>
      </c>
      <c r="G120" s="171"/>
      <c r="H120" s="90" t="str">
        <f>IF($F120="-","Rate Only",IF($G120="","",ROUNDUP($F120*$G120,2)))</f>
        <v>Rate Only</v>
      </c>
      <c r="I120" s="112"/>
      <c r="K120" s="2">
        <f>IF(E120="","",MAX($K$5:K119)+0.001)</f>
        <v>26.04900000000006</v>
      </c>
    </row>
    <row r="121" spans="2:11" ht="25" customHeight="1">
      <c r="B121" s="50" t="str">
        <f t="shared" si="4"/>
        <v/>
      </c>
      <c r="C121" s="60"/>
      <c r="D121" s="64"/>
      <c r="E121" s="60"/>
      <c r="F121" s="62"/>
      <c r="G121" s="171"/>
      <c r="H121" s="90"/>
      <c r="I121" s="112"/>
      <c r="K121" s="2" t="str">
        <f>IF(E121="","",MAX($K$5:K120)+0.001)</f>
        <v/>
      </c>
    </row>
    <row r="122" spans="2:11" ht="25" customHeight="1">
      <c r="B122" s="50" t="str">
        <f t="shared" si="4"/>
        <v/>
      </c>
      <c r="C122" s="60"/>
      <c r="D122" s="64"/>
      <c r="E122" s="60"/>
      <c r="F122" s="62"/>
      <c r="G122" s="171"/>
      <c r="H122" s="90"/>
      <c r="I122" s="112"/>
      <c r="K122" s="2" t="str">
        <f>IF(E122="","",MAX($K$5:K121)+0.001)</f>
        <v/>
      </c>
    </row>
    <row r="123" spans="2:11" ht="25" customHeight="1">
      <c r="B123" s="50" t="str">
        <f t="shared" si="4"/>
        <v/>
      </c>
      <c r="C123" s="60"/>
      <c r="D123" s="64"/>
      <c r="E123" s="60"/>
      <c r="F123" s="62"/>
      <c r="G123" s="171"/>
      <c r="H123" s="90"/>
      <c r="I123" s="112"/>
      <c r="K123" s="2" t="str">
        <f>IF(E123="","",MAX($K$5:K122)+0.001)</f>
        <v/>
      </c>
    </row>
    <row r="124" spans="2:11" ht="25" customHeight="1">
      <c r="B124" s="50" t="str">
        <f t="shared" si="4"/>
        <v/>
      </c>
      <c r="C124" s="60"/>
      <c r="D124" s="64"/>
      <c r="E124" s="60"/>
      <c r="F124" s="62"/>
      <c r="G124" s="171"/>
      <c r="H124" s="90"/>
      <c r="I124" s="112"/>
      <c r="K124" s="2" t="str">
        <f>IF(E124="","",MAX($K$5:K123)+0.001)</f>
        <v/>
      </c>
    </row>
    <row r="125" spans="2:11" ht="25" customHeight="1">
      <c r="B125" s="50"/>
      <c r="C125" s="60"/>
      <c r="D125" s="64"/>
      <c r="E125" s="60"/>
      <c r="F125" s="62"/>
      <c r="G125" s="171"/>
      <c r="H125" s="90"/>
      <c r="I125" s="112"/>
      <c r="K125" s="2" t="str">
        <f>IF(E125="","",MAX($K$5:K124)+0.001)</f>
        <v/>
      </c>
    </row>
    <row r="126" spans="2:11" ht="25" customHeight="1">
      <c r="B126" s="368" t="s">
        <v>62</v>
      </c>
      <c r="C126" s="368"/>
      <c r="D126" s="368"/>
      <c r="E126" s="368"/>
      <c r="F126" s="368"/>
      <c r="G126" s="368"/>
      <c r="H126" s="95">
        <f>SUM(H86:H125)</f>
        <v>0</v>
      </c>
      <c r="I126" s="115"/>
      <c r="J126" s="72"/>
      <c r="K126" s="2" t="str">
        <f>IF(E126="","",MAX($K$5:K125)+0.001)</f>
        <v/>
      </c>
    </row>
    <row r="127" spans="2:11" ht="25" customHeight="1">
      <c r="B127" s="45" t="s">
        <v>226</v>
      </c>
      <c r="C127" s="45" t="s">
        <v>2</v>
      </c>
      <c r="D127" s="45" t="s">
        <v>3</v>
      </c>
      <c r="E127" s="46" t="s">
        <v>4</v>
      </c>
      <c r="F127" s="95" t="s">
        <v>5</v>
      </c>
      <c r="G127" s="47" t="s">
        <v>6</v>
      </c>
      <c r="H127" s="47" t="s">
        <v>7</v>
      </c>
      <c r="I127" s="49"/>
      <c r="J127" s="72"/>
      <c r="K127" s="2"/>
    </row>
    <row r="128" spans="2:11" ht="25" customHeight="1">
      <c r="B128" s="368" t="s">
        <v>64</v>
      </c>
      <c r="C128" s="368"/>
      <c r="D128" s="368"/>
      <c r="E128" s="368"/>
      <c r="F128" s="368"/>
      <c r="G128" s="368"/>
      <c r="H128" s="47">
        <f>H126</f>
        <v>0</v>
      </c>
      <c r="I128" s="118"/>
      <c r="J128" s="72"/>
      <c r="K128" s="2" t="str">
        <f>IF(E128="","",MAX($K$5:K127)+0.001)</f>
        <v/>
      </c>
    </row>
    <row r="129" spans="2:11" ht="30">
      <c r="B129" s="50" t="str">
        <f t="shared" si="4"/>
        <v/>
      </c>
      <c r="C129" s="60"/>
      <c r="D129" s="97" t="s">
        <v>1746</v>
      </c>
      <c r="E129" s="97"/>
      <c r="F129" s="62"/>
      <c r="G129" s="90"/>
      <c r="H129" s="90" t="str">
        <f t="shared" ref="H129:H165" si="5">IF($F129="-","Rate Only",IF($G129="","",ROUNDUP($F129*$G129,2)))</f>
        <v/>
      </c>
      <c r="I129" s="112"/>
      <c r="K129" s="2" t="str">
        <f>IF(E129="","",MAX($K$5:K128)+0.001)</f>
        <v/>
      </c>
    </row>
    <row r="130" spans="2:11" ht="25" customHeight="1">
      <c r="B130" s="50" t="str">
        <f t="shared" si="4"/>
        <v/>
      </c>
      <c r="C130" s="65"/>
      <c r="D130" s="66"/>
      <c r="E130" s="66"/>
      <c r="F130" s="62"/>
      <c r="G130" s="90"/>
      <c r="H130" s="90" t="str">
        <f t="shared" si="5"/>
        <v/>
      </c>
      <c r="I130" s="112"/>
      <c r="K130" s="2" t="str">
        <f>IF(E130="","",MAX($K$5:K129)+0.001)</f>
        <v/>
      </c>
    </row>
    <row r="131" spans="2:11" ht="30">
      <c r="B131" s="50" t="str">
        <f t="shared" si="4"/>
        <v/>
      </c>
      <c r="C131" s="98" t="s">
        <v>1747</v>
      </c>
      <c r="D131" s="97" t="s">
        <v>1748</v>
      </c>
      <c r="E131" s="60"/>
      <c r="F131" s="62"/>
      <c r="G131" s="90"/>
      <c r="H131" s="90" t="str">
        <f t="shared" si="5"/>
        <v/>
      </c>
      <c r="I131" s="112"/>
      <c r="K131" s="2" t="str">
        <f>IF(E131="","",MAX($K$5:K130)+0.001)</f>
        <v/>
      </c>
    </row>
    <row r="132" spans="2:11" ht="25" customHeight="1">
      <c r="B132" s="50" t="str">
        <f t="shared" si="4"/>
        <v/>
      </c>
      <c r="C132" s="65"/>
      <c r="D132" s="66"/>
      <c r="E132" s="66"/>
      <c r="F132" s="62"/>
      <c r="G132" s="90"/>
      <c r="H132" s="90" t="str">
        <f t="shared" si="5"/>
        <v/>
      </c>
      <c r="I132" s="112"/>
      <c r="K132" s="2" t="str">
        <f>IF(E132="","",MAX($K$5:K131)+0.001)</f>
        <v/>
      </c>
    </row>
    <row r="133" spans="2:11" ht="25" customHeight="1">
      <c r="B133" s="50" t="str">
        <f t="shared" si="4"/>
        <v/>
      </c>
      <c r="C133" s="60" t="s">
        <v>181</v>
      </c>
      <c r="D133" s="61" t="s">
        <v>180</v>
      </c>
      <c r="E133" s="60"/>
      <c r="F133" s="62"/>
      <c r="G133" s="90"/>
      <c r="H133" s="90" t="str">
        <f t="shared" si="5"/>
        <v/>
      </c>
      <c r="I133" s="112"/>
      <c r="K133" s="2" t="str">
        <f>IF(E133="","",MAX($K$5:K132)+0.001)</f>
        <v/>
      </c>
    </row>
    <row r="134" spans="2:11" ht="25" customHeight="1">
      <c r="B134" s="50" t="str">
        <f t="shared" si="4"/>
        <v/>
      </c>
      <c r="C134" s="60" t="s">
        <v>183</v>
      </c>
      <c r="D134" s="64" t="s">
        <v>1749</v>
      </c>
      <c r="E134" s="60"/>
      <c r="F134" s="62"/>
      <c r="G134" s="90"/>
      <c r="H134" s="90" t="str">
        <f t="shared" si="5"/>
        <v/>
      </c>
      <c r="I134" s="112"/>
      <c r="K134" s="2" t="str">
        <f>IF(E134="","",MAX($K$5:K133)+0.001)</f>
        <v/>
      </c>
    </row>
    <row r="135" spans="2:11" ht="25" customHeight="1">
      <c r="B135" s="50" t="str">
        <f t="shared" si="4"/>
        <v>B26.050</v>
      </c>
      <c r="C135" s="60"/>
      <c r="D135" s="64" t="s">
        <v>1750</v>
      </c>
      <c r="E135" s="60" t="s">
        <v>187</v>
      </c>
      <c r="F135" s="62">
        <v>882</v>
      </c>
      <c r="G135" s="171"/>
      <c r="H135" s="90" t="str">
        <f t="shared" si="5"/>
        <v/>
      </c>
      <c r="I135" s="112"/>
      <c r="K135" s="2">
        <f>IF(E135="","",MAX($K$5:K134)+0.001)</f>
        <v>26.050000000000061</v>
      </c>
    </row>
    <row r="136" spans="2:11" ht="25" customHeight="1">
      <c r="B136" s="50" t="str">
        <f t="shared" si="4"/>
        <v>B26.051</v>
      </c>
      <c r="C136" s="60"/>
      <c r="D136" s="64" t="s">
        <v>1751</v>
      </c>
      <c r="E136" s="60" t="s">
        <v>187</v>
      </c>
      <c r="F136" s="62">
        <v>3.1</v>
      </c>
      <c r="G136" s="171"/>
      <c r="H136" s="90" t="str">
        <f t="shared" si="5"/>
        <v/>
      </c>
      <c r="I136" s="112"/>
      <c r="K136" s="2">
        <f>IF(E136="","",MAX($K$5:K135)+0.001)</f>
        <v>26.051000000000062</v>
      </c>
    </row>
    <row r="137" spans="2:11" ht="25" customHeight="1">
      <c r="B137" s="50" t="str">
        <f t="shared" si="1"/>
        <v/>
      </c>
      <c r="C137" s="65"/>
      <c r="D137" s="66"/>
      <c r="E137" s="66"/>
      <c r="F137" s="62"/>
      <c r="G137" s="90"/>
      <c r="H137" s="90" t="str">
        <f t="shared" si="5"/>
        <v/>
      </c>
      <c r="I137" s="112"/>
      <c r="K137" s="2" t="str">
        <f>IF(E137="","",MAX($K$5:K136)+0.001)</f>
        <v/>
      </c>
    </row>
    <row r="138" spans="2:11" ht="25" customHeight="1">
      <c r="B138" s="50" t="str">
        <f t="shared" si="1"/>
        <v/>
      </c>
      <c r="C138" s="60" t="s">
        <v>190</v>
      </c>
      <c r="D138" s="64" t="s">
        <v>1752</v>
      </c>
      <c r="E138" s="60"/>
      <c r="F138" s="62"/>
      <c r="G138" s="90"/>
      <c r="H138" s="90" t="str">
        <f t="shared" si="5"/>
        <v/>
      </c>
      <c r="I138" s="112"/>
      <c r="K138" s="2" t="str">
        <f>IF(E138="","",MAX($K$5:K137)+0.001)</f>
        <v/>
      </c>
    </row>
    <row r="139" spans="2:11" ht="25" customHeight="1">
      <c r="B139" s="50" t="str">
        <f t="shared" si="1"/>
        <v>B26.052</v>
      </c>
      <c r="C139" s="60"/>
      <c r="D139" s="64" t="s">
        <v>1753</v>
      </c>
      <c r="E139" s="60" t="s">
        <v>187</v>
      </c>
      <c r="F139" s="62">
        <v>76.400000000000006</v>
      </c>
      <c r="G139" s="171"/>
      <c r="H139" s="90" t="str">
        <f t="shared" si="5"/>
        <v/>
      </c>
      <c r="I139" s="112"/>
      <c r="K139" s="2">
        <f>IF(E139="","",MAX($K$5:K138)+0.001)</f>
        <v>26.052000000000064</v>
      </c>
    </row>
    <row r="140" spans="2:11" ht="25" customHeight="1">
      <c r="B140" s="50" t="str">
        <f t="shared" si="1"/>
        <v>B26.053</v>
      </c>
      <c r="C140" s="60"/>
      <c r="D140" s="64" t="s">
        <v>1754</v>
      </c>
      <c r="E140" s="60" t="s">
        <v>187</v>
      </c>
      <c r="F140" s="62">
        <v>31.5</v>
      </c>
      <c r="G140" s="171"/>
      <c r="H140" s="90" t="str">
        <f t="shared" si="5"/>
        <v/>
      </c>
      <c r="I140" s="112"/>
      <c r="K140" s="2">
        <f>IF(E140="","",MAX($K$5:K139)+0.001)</f>
        <v>26.053000000000065</v>
      </c>
    </row>
    <row r="141" spans="2:11" ht="25" customHeight="1">
      <c r="B141" s="50" t="str">
        <f t="shared" si="1"/>
        <v/>
      </c>
      <c r="C141" s="60" t="s">
        <v>386</v>
      </c>
      <c r="D141" s="64" t="s">
        <v>1755</v>
      </c>
      <c r="E141" s="60"/>
      <c r="F141" s="62"/>
      <c r="G141" s="90"/>
      <c r="H141" s="90" t="str">
        <f t="shared" si="5"/>
        <v/>
      </c>
      <c r="I141" s="112"/>
      <c r="K141" s="2" t="str">
        <f>IF(E141="","",MAX($K$5:K140)+0.001)</f>
        <v/>
      </c>
    </row>
    <row r="142" spans="2:11" ht="25" customHeight="1">
      <c r="B142" s="50" t="str">
        <f t="shared" si="1"/>
        <v/>
      </c>
      <c r="C142" s="60" t="s">
        <v>1756</v>
      </c>
      <c r="D142" s="64" t="s">
        <v>1757</v>
      </c>
      <c r="E142" s="60"/>
      <c r="F142" s="62"/>
      <c r="G142" s="90"/>
      <c r="H142" s="90" t="str">
        <f t="shared" si="5"/>
        <v/>
      </c>
      <c r="I142" s="112"/>
      <c r="K142" s="2" t="str">
        <f>IF(E142="","",MAX($K$5:K141)+0.001)</f>
        <v/>
      </c>
    </row>
    <row r="143" spans="2:11" ht="25" customHeight="1">
      <c r="B143" s="50" t="str">
        <f t="shared" si="1"/>
        <v/>
      </c>
      <c r="C143" s="60"/>
      <c r="D143" s="64" t="s">
        <v>1758</v>
      </c>
      <c r="E143" s="60"/>
      <c r="F143" s="62"/>
      <c r="G143" s="90"/>
      <c r="H143" s="90" t="str">
        <f t="shared" si="5"/>
        <v/>
      </c>
      <c r="I143" s="112"/>
      <c r="K143" s="2" t="str">
        <f>IF(E143="","",MAX($K$5:K142)+0.001)</f>
        <v/>
      </c>
    </row>
    <row r="144" spans="2:11" ht="25" customHeight="1">
      <c r="B144" s="50" t="str">
        <f t="shared" si="1"/>
        <v>B26.054</v>
      </c>
      <c r="C144" s="60"/>
      <c r="D144" s="64" t="s">
        <v>1759</v>
      </c>
      <c r="E144" s="60" t="s">
        <v>158</v>
      </c>
      <c r="F144" s="62">
        <v>4</v>
      </c>
      <c r="G144" s="171"/>
      <c r="H144" s="90" t="str">
        <f t="shared" si="5"/>
        <v/>
      </c>
      <c r="I144" s="112"/>
      <c r="K144" s="2">
        <f>IF(E144="","",MAX($K$5:K143)+0.001)</f>
        <v>26.054000000000066</v>
      </c>
    </row>
    <row r="145" spans="2:11" ht="25" customHeight="1">
      <c r="B145" s="50" t="str">
        <f t="shared" si="1"/>
        <v/>
      </c>
      <c r="C145" s="65"/>
      <c r="D145" s="66"/>
      <c r="E145" s="66"/>
      <c r="F145" s="62"/>
      <c r="G145" s="90"/>
      <c r="H145" s="90" t="str">
        <f t="shared" si="5"/>
        <v/>
      </c>
      <c r="I145" s="112"/>
      <c r="K145" s="2" t="str">
        <f>IF(E145="","",MAX($K$5:K144)+0.001)</f>
        <v/>
      </c>
    </row>
    <row r="146" spans="2:11" ht="30">
      <c r="B146" s="50" t="str">
        <f t="shared" si="1"/>
        <v/>
      </c>
      <c r="C146" s="60"/>
      <c r="D146" s="64" t="s">
        <v>1760</v>
      </c>
      <c r="E146" s="60"/>
      <c r="F146" s="62"/>
      <c r="G146" s="90"/>
      <c r="H146" s="90" t="str">
        <f t="shared" si="5"/>
        <v/>
      </c>
      <c r="I146" s="112"/>
      <c r="K146" s="2" t="str">
        <f>IF(E146="","",MAX($K$5:K145)+0.001)</f>
        <v/>
      </c>
    </row>
    <row r="147" spans="2:11" ht="25" customHeight="1">
      <c r="B147" s="50" t="str">
        <f t="shared" si="1"/>
        <v>B26.055</v>
      </c>
      <c r="C147" s="60"/>
      <c r="D147" s="64" t="s">
        <v>1761</v>
      </c>
      <c r="E147" s="60" t="s">
        <v>158</v>
      </c>
      <c r="F147" s="125" t="s">
        <v>1762</v>
      </c>
      <c r="G147" s="171"/>
      <c r="H147" s="90" t="str">
        <f t="shared" si="5"/>
        <v/>
      </c>
      <c r="I147" s="112"/>
      <c r="K147" s="2">
        <f>IF(E147="","",MAX($K$5:K146)+0.001)</f>
        <v>26.055000000000067</v>
      </c>
    </row>
    <row r="148" spans="2:11" ht="25" customHeight="1">
      <c r="B148" s="50" t="str">
        <f t="shared" si="1"/>
        <v/>
      </c>
      <c r="C148" s="65"/>
      <c r="D148" s="66"/>
      <c r="E148" s="66"/>
      <c r="F148" s="62"/>
      <c r="G148" s="90"/>
      <c r="H148" s="90" t="str">
        <f t="shared" si="5"/>
        <v/>
      </c>
      <c r="I148" s="112"/>
      <c r="K148" s="2" t="str">
        <f>IF(E148="","",MAX($K$5:K147)+0.001)</f>
        <v/>
      </c>
    </row>
    <row r="149" spans="2:11" ht="25" customHeight="1">
      <c r="B149" s="50" t="str">
        <f t="shared" si="1"/>
        <v/>
      </c>
      <c r="C149" s="60" t="s">
        <v>216</v>
      </c>
      <c r="D149" s="61" t="s">
        <v>215</v>
      </c>
      <c r="E149" s="60"/>
      <c r="F149" s="62"/>
      <c r="G149" s="90"/>
      <c r="H149" s="90" t="str">
        <f t="shared" si="5"/>
        <v/>
      </c>
      <c r="I149" s="112"/>
      <c r="K149" s="2" t="str">
        <f>IF(E149="","",MAX($K$5:K148)+0.001)</f>
        <v/>
      </c>
    </row>
    <row r="150" spans="2:11" ht="25" customHeight="1">
      <c r="B150" s="50" t="str">
        <f t="shared" si="1"/>
        <v>B26.056</v>
      </c>
      <c r="C150" s="60" t="s">
        <v>12</v>
      </c>
      <c r="D150" s="64" t="s">
        <v>218</v>
      </c>
      <c r="E150" s="60" t="s">
        <v>220</v>
      </c>
      <c r="F150" s="62">
        <v>13</v>
      </c>
      <c r="G150" s="171"/>
      <c r="H150" s="90" t="str">
        <f t="shared" si="5"/>
        <v/>
      </c>
      <c r="I150" s="112"/>
      <c r="K150" s="2">
        <f>IF(E150="","",MAX($K$5:K149)+0.001)</f>
        <v>26.056000000000068</v>
      </c>
    </row>
    <row r="151" spans="2:11" ht="25" customHeight="1">
      <c r="B151" s="50" t="str">
        <f t="shared" si="1"/>
        <v>B26.057</v>
      </c>
      <c r="C151" s="60" t="s">
        <v>15</v>
      </c>
      <c r="D151" s="64" t="s">
        <v>221</v>
      </c>
      <c r="E151" s="60" t="s">
        <v>220</v>
      </c>
      <c r="F151" s="62">
        <v>27</v>
      </c>
      <c r="G151" s="171"/>
      <c r="H151" s="90" t="str">
        <f t="shared" si="5"/>
        <v/>
      </c>
      <c r="I151" s="112"/>
      <c r="K151" s="2">
        <f>IF(E151="","",MAX($K$5:K150)+0.001)</f>
        <v>26.05700000000007</v>
      </c>
    </row>
    <row r="152" spans="2:11" ht="25" customHeight="1">
      <c r="B152" s="50" t="str">
        <f t="shared" si="1"/>
        <v/>
      </c>
      <c r="C152" s="55"/>
      <c r="D152" s="54"/>
      <c r="E152" s="55"/>
      <c r="F152" s="90"/>
      <c r="G152" s="90"/>
      <c r="H152" s="90" t="str">
        <f t="shared" si="5"/>
        <v/>
      </c>
      <c r="I152" s="112"/>
      <c r="K152" s="2" t="str">
        <f>IF(E152="","",MAX($K$5:K151)+0.001)</f>
        <v/>
      </c>
    </row>
    <row r="153" spans="2:11" ht="25" customHeight="1">
      <c r="B153" s="50" t="str">
        <f t="shared" ref="B153:B165" si="6">IF(K153="","","B"&amp;TEXT(ROUND(K153,3),"0.000"))</f>
        <v/>
      </c>
      <c r="C153" s="60" t="s">
        <v>231</v>
      </c>
      <c r="D153" s="61" t="s">
        <v>230</v>
      </c>
      <c r="E153" s="60"/>
      <c r="F153" s="62"/>
      <c r="G153" s="90"/>
      <c r="H153" s="90" t="str">
        <f t="shared" si="5"/>
        <v/>
      </c>
      <c r="I153" s="112"/>
      <c r="K153" s="2" t="str">
        <f>IF(E153="","",MAX($K$5:K152)+0.001)</f>
        <v/>
      </c>
    </row>
    <row r="154" spans="2:11" ht="45">
      <c r="B154" s="50" t="str">
        <f t="shared" si="6"/>
        <v>B26.058</v>
      </c>
      <c r="C154" s="60" t="s">
        <v>61</v>
      </c>
      <c r="D154" s="64" t="s">
        <v>1763</v>
      </c>
      <c r="E154" s="60" t="s">
        <v>164</v>
      </c>
      <c r="F154" s="62">
        <v>10</v>
      </c>
      <c r="G154" s="171"/>
      <c r="H154" s="90" t="str">
        <f t="shared" si="5"/>
        <v/>
      </c>
      <c r="I154" s="112"/>
      <c r="K154" s="2">
        <f>IF(E154="","",MAX($K$5:K153)+0.001)</f>
        <v>26.058000000000071</v>
      </c>
    </row>
    <row r="155" spans="2:11" ht="30">
      <c r="B155" s="50" t="str">
        <f t="shared" si="6"/>
        <v>B26.059</v>
      </c>
      <c r="C155" s="60" t="s">
        <v>90</v>
      </c>
      <c r="D155" s="64" t="s">
        <v>1764</v>
      </c>
      <c r="E155" s="60" t="s">
        <v>164</v>
      </c>
      <c r="F155" s="62">
        <v>100</v>
      </c>
      <c r="G155" s="171"/>
      <c r="H155" s="90" t="str">
        <f t="shared" si="5"/>
        <v/>
      </c>
      <c r="I155" s="112"/>
      <c r="K155" s="2">
        <f>IF(E155="","",MAX($K$5:K154)+0.001)</f>
        <v>26.059000000000072</v>
      </c>
    </row>
    <row r="156" spans="2:11" ht="30">
      <c r="B156" s="50" t="str">
        <f t="shared" si="6"/>
        <v>B26.060</v>
      </c>
      <c r="C156" s="60" t="s">
        <v>90</v>
      </c>
      <c r="D156" s="64" t="s">
        <v>1765</v>
      </c>
      <c r="E156" s="60" t="s">
        <v>164</v>
      </c>
      <c r="F156" s="62">
        <v>60</v>
      </c>
      <c r="G156" s="171"/>
      <c r="H156" s="90" t="str">
        <f t="shared" si="5"/>
        <v/>
      </c>
      <c r="I156" s="112"/>
      <c r="K156" s="2">
        <f>IF(E156="","",MAX($K$5:K155)+0.001)</f>
        <v>26.060000000000073</v>
      </c>
    </row>
    <row r="157" spans="2:11" ht="25" customHeight="1">
      <c r="B157" s="50" t="str">
        <f t="shared" si="6"/>
        <v/>
      </c>
      <c r="C157" s="65"/>
      <c r="D157" s="66"/>
      <c r="E157" s="66"/>
      <c r="F157" s="62"/>
      <c r="G157" s="90"/>
      <c r="H157" s="90" t="str">
        <f t="shared" si="5"/>
        <v/>
      </c>
      <c r="I157" s="112"/>
      <c r="K157" s="2" t="str">
        <f>IF(E157="","",MAX($K$5:K156)+0.001)</f>
        <v/>
      </c>
    </row>
    <row r="158" spans="2:11" ht="25" customHeight="1">
      <c r="B158" s="50" t="str">
        <f t="shared" si="6"/>
        <v/>
      </c>
      <c r="C158" s="60" t="s">
        <v>92</v>
      </c>
      <c r="D158" s="64" t="s">
        <v>1766</v>
      </c>
      <c r="E158" s="60"/>
      <c r="F158" s="62"/>
      <c r="G158" s="90"/>
      <c r="H158" s="90" t="str">
        <f t="shared" si="5"/>
        <v/>
      </c>
      <c r="I158" s="112"/>
      <c r="K158" s="2" t="str">
        <f>IF(E158="","",MAX($K$5:K157)+0.001)</f>
        <v/>
      </c>
    </row>
    <row r="159" spans="2:11" ht="25" customHeight="1">
      <c r="B159" s="50" t="str">
        <f t="shared" si="6"/>
        <v/>
      </c>
      <c r="C159" s="60"/>
      <c r="D159" s="64" t="s">
        <v>1767</v>
      </c>
      <c r="E159" s="60"/>
      <c r="F159" s="62"/>
      <c r="G159" s="90"/>
      <c r="H159" s="90" t="str">
        <f t="shared" si="5"/>
        <v/>
      </c>
      <c r="I159" s="112"/>
      <c r="K159" s="2" t="str">
        <f>IF(E159="","",MAX($K$5:K158)+0.001)</f>
        <v/>
      </c>
    </row>
    <row r="160" spans="2:11" ht="25" customHeight="1">
      <c r="B160" s="50" t="str">
        <f t="shared" si="6"/>
        <v>B26.061</v>
      </c>
      <c r="C160" s="60"/>
      <c r="D160" s="64" t="s">
        <v>361</v>
      </c>
      <c r="E160" s="60" t="s">
        <v>187</v>
      </c>
      <c r="F160" s="62">
        <v>70</v>
      </c>
      <c r="G160" s="171"/>
      <c r="H160" s="90" t="str">
        <f t="shared" si="5"/>
        <v/>
      </c>
      <c r="I160" s="112"/>
      <c r="K160" s="2">
        <f>IF(E160="","",MAX($K$5:K159)+0.001)</f>
        <v>26.061000000000075</v>
      </c>
    </row>
    <row r="161" spans="2:11" ht="25" customHeight="1">
      <c r="B161" s="50" t="str">
        <f t="shared" si="6"/>
        <v/>
      </c>
      <c r="C161" s="60"/>
      <c r="D161" s="64"/>
      <c r="E161" s="60"/>
      <c r="F161" s="62"/>
      <c r="G161" s="90"/>
      <c r="H161" s="90" t="str">
        <f t="shared" si="5"/>
        <v/>
      </c>
      <c r="I161" s="112"/>
      <c r="K161" s="2" t="str">
        <f>IF(E161="","",MAX($K$5:K160)+0.001)</f>
        <v/>
      </c>
    </row>
    <row r="162" spans="2:11" ht="25" customHeight="1">
      <c r="B162" s="50" t="str">
        <f t="shared" si="6"/>
        <v/>
      </c>
      <c r="C162" s="60"/>
      <c r="D162" s="64" t="s">
        <v>1768</v>
      </c>
      <c r="E162" s="60"/>
      <c r="F162" s="62"/>
      <c r="G162" s="90"/>
      <c r="H162" s="90" t="str">
        <f t="shared" si="5"/>
        <v/>
      </c>
      <c r="I162" s="112"/>
      <c r="K162" s="2" t="str">
        <f>IF(E162="","",MAX($K$5:K161)+0.001)</f>
        <v/>
      </c>
    </row>
    <row r="163" spans="2:11" ht="25" customHeight="1">
      <c r="B163" s="50" t="str">
        <f t="shared" si="6"/>
        <v>B26.062</v>
      </c>
      <c r="C163" s="60"/>
      <c r="D163" s="64" t="s">
        <v>1769</v>
      </c>
      <c r="E163" s="60" t="s">
        <v>187</v>
      </c>
      <c r="F163" s="62">
        <v>325</v>
      </c>
      <c r="G163" s="171"/>
      <c r="H163" s="90" t="str">
        <f t="shared" si="5"/>
        <v/>
      </c>
      <c r="I163" s="112"/>
      <c r="K163" s="2">
        <f>IF(E163="","",MAX($K$5:K162)+0.001)</f>
        <v>26.062000000000076</v>
      </c>
    </row>
    <row r="164" spans="2:11" ht="25" customHeight="1">
      <c r="B164" s="50" t="str">
        <f t="shared" si="6"/>
        <v>B26.063</v>
      </c>
      <c r="C164" s="60"/>
      <c r="D164" s="64" t="s">
        <v>1754</v>
      </c>
      <c r="E164" s="60" t="s">
        <v>187</v>
      </c>
      <c r="F164" s="62">
        <v>41</v>
      </c>
      <c r="G164" s="171"/>
      <c r="H164" s="90" t="str">
        <f t="shared" si="5"/>
        <v/>
      </c>
      <c r="I164" s="112"/>
      <c r="K164" s="2">
        <f>IF(E164="","",MAX($K$5:K163)+0.001)</f>
        <v>26.063000000000077</v>
      </c>
    </row>
    <row r="165" spans="2:11" ht="25" customHeight="1">
      <c r="B165" s="50" t="str">
        <f t="shared" si="6"/>
        <v>B26.064</v>
      </c>
      <c r="C165" s="60"/>
      <c r="D165" s="64" t="s">
        <v>1770</v>
      </c>
      <c r="E165" s="60" t="s">
        <v>187</v>
      </c>
      <c r="F165" s="62">
        <v>10</v>
      </c>
      <c r="G165" s="171"/>
      <c r="H165" s="90" t="str">
        <f t="shared" si="5"/>
        <v/>
      </c>
      <c r="I165" s="112"/>
      <c r="K165" s="2">
        <f>IF(E165="","",MAX($K$5:K164)+0.001)</f>
        <v>26.064000000000078</v>
      </c>
    </row>
    <row r="166" spans="2:11" ht="25" customHeight="1">
      <c r="B166" s="50"/>
      <c r="C166" s="60"/>
      <c r="D166" s="64"/>
      <c r="E166" s="60"/>
      <c r="F166" s="62"/>
      <c r="G166" s="171"/>
      <c r="H166" s="90"/>
      <c r="I166" s="112"/>
      <c r="K166" s="2" t="str">
        <f>IF(E166="","",MAX($K$5:K165)+0.001)</f>
        <v/>
      </c>
    </row>
    <row r="167" spans="2:11" ht="25" customHeight="1">
      <c r="B167" s="50"/>
      <c r="C167" s="60"/>
      <c r="D167" s="64"/>
      <c r="E167" s="60"/>
      <c r="F167" s="62"/>
      <c r="G167" s="171"/>
      <c r="H167" s="90"/>
      <c r="I167" s="112"/>
      <c r="K167" s="2" t="str">
        <f>IF(E167="","",MAX($K$5:K166)+0.001)</f>
        <v/>
      </c>
    </row>
    <row r="168" spans="2:11" ht="25" customHeight="1">
      <c r="B168" s="368" t="s">
        <v>62</v>
      </c>
      <c r="C168" s="368"/>
      <c r="D168" s="368"/>
      <c r="E168" s="368"/>
      <c r="F168" s="368"/>
      <c r="G168" s="368"/>
      <c r="H168" s="95">
        <f>SUM(H128:H167)</f>
        <v>0</v>
      </c>
      <c r="I168" s="115"/>
      <c r="J168" s="72"/>
      <c r="K168" s="2" t="str">
        <f>IF(E168="","",MAX($K$5:K167)+0.001)</f>
        <v/>
      </c>
    </row>
    <row r="169" spans="2:11" ht="25" customHeight="1">
      <c r="B169" s="45" t="s">
        <v>226</v>
      </c>
      <c r="C169" s="45" t="s">
        <v>2</v>
      </c>
      <c r="D169" s="45" t="s">
        <v>3</v>
      </c>
      <c r="E169" s="46" t="s">
        <v>4</v>
      </c>
      <c r="F169" s="95" t="s">
        <v>5</v>
      </c>
      <c r="G169" s="47" t="s">
        <v>6</v>
      </c>
      <c r="H169" s="47" t="s">
        <v>7</v>
      </c>
      <c r="I169" s="49"/>
      <c r="J169" s="72"/>
      <c r="K169" s="2"/>
    </row>
    <row r="170" spans="2:11" ht="25" customHeight="1">
      <c r="B170" s="368" t="s">
        <v>64</v>
      </c>
      <c r="C170" s="368"/>
      <c r="D170" s="368"/>
      <c r="E170" s="368"/>
      <c r="F170" s="368"/>
      <c r="G170" s="368"/>
      <c r="H170" s="47">
        <f>H168</f>
        <v>0</v>
      </c>
      <c r="I170" s="116"/>
      <c r="J170" s="72"/>
      <c r="K170" s="2" t="str">
        <f>IF(E170="","",MAX($K$5:K169)+0.001)</f>
        <v/>
      </c>
    </row>
    <row r="171" spans="2:11" ht="25" customHeight="1">
      <c r="B171" s="50" t="str">
        <f t="shared" ref="B171:B191" si="7">IF(K171="","","B"&amp;TEXT(ROUND(K171,3),"0.000"))</f>
        <v/>
      </c>
      <c r="C171" s="60" t="s">
        <v>1771</v>
      </c>
      <c r="D171" s="61" t="s">
        <v>1163</v>
      </c>
      <c r="E171" s="60"/>
      <c r="F171" s="62"/>
      <c r="G171" s="90"/>
      <c r="H171" s="90" t="str">
        <f>IF($F171="-","Rate Only",IF($G171="","",ROUNDUP($F171*$G171,2)))</f>
        <v/>
      </c>
      <c r="I171" s="112"/>
      <c r="K171" s="2" t="str">
        <f>IF(E171="","",MAX($K$5:K170)+0.001)</f>
        <v/>
      </c>
    </row>
    <row r="172" spans="2:11" ht="25" customHeight="1">
      <c r="B172" s="50" t="str">
        <f t="shared" si="7"/>
        <v>B26.065</v>
      </c>
      <c r="C172" s="60"/>
      <c r="D172" s="64" t="s">
        <v>1772</v>
      </c>
      <c r="E172" s="60" t="s">
        <v>200</v>
      </c>
      <c r="F172" s="62">
        <v>140</v>
      </c>
      <c r="G172" s="171"/>
      <c r="H172" s="90" t="str">
        <f>IF($F172="-","Rate Only",IF($G172="","",ROUNDUP($F172*$G172,2)))</f>
        <v/>
      </c>
      <c r="I172" s="112"/>
      <c r="K172" s="2">
        <f>IF(E172="","",MAX($K$5:K171)+0.001)</f>
        <v>26.065000000000079</v>
      </c>
    </row>
    <row r="173" spans="2:11" ht="25" customHeight="1">
      <c r="B173" s="50" t="str">
        <f t="shared" si="7"/>
        <v/>
      </c>
      <c r="C173" s="65"/>
      <c r="D173" s="66"/>
      <c r="E173" s="66"/>
      <c r="F173" s="62"/>
      <c r="G173" s="90"/>
      <c r="H173" s="90" t="str">
        <f t="shared" ref="H173:H209" si="8">IF($F173="-","Rate Only",IF($G173="","",ROUNDUP($F173*$G173,2)))</f>
        <v/>
      </c>
      <c r="I173" s="112"/>
      <c r="K173" s="2" t="str">
        <f>IF(E173="","",MAX($K$5:K172)+0.001)</f>
        <v/>
      </c>
    </row>
    <row r="174" spans="2:11" ht="25" customHeight="1">
      <c r="B174" s="50" t="str">
        <f t="shared" si="7"/>
        <v/>
      </c>
      <c r="C174" s="60" t="s">
        <v>1773</v>
      </c>
      <c r="D174" s="61" t="s">
        <v>1774</v>
      </c>
      <c r="E174" s="60"/>
      <c r="F174" s="62"/>
      <c r="G174" s="90"/>
      <c r="H174" s="90" t="str">
        <f t="shared" si="8"/>
        <v/>
      </c>
      <c r="I174" s="112"/>
      <c r="K174" s="2" t="str">
        <f>IF(E174="","",MAX($K$5:K173)+0.001)</f>
        <v/>
      </c>
    </row>
    <row r="175" spans="2:11" ht="30">
      <c r="B175" s="50" t="str">
        <f t="shared" si="7"/>
        <v/>
      </c>
      <c r="C175" s="60"/>
      <c r="D175" s="64" t="s">
        <v>1775</v>
      </c>
      <c r="E175" s="60"/>
      <c r="F175" s="62"/>
      <c r="G175" s="90"/>
      <c r="H175" s="90" t="str">
        <f t="shared" si="8"/>
        <v/>
      </c>
      <c r="I175" s="112"/>
      <c r="K175" s="2" t="str">
        <f>IF(E175="","",MAX($K$5:K174)+0.001)</f>
        <v/>
      </c>
    </row>
    <row r="176" spans="2:11" ht="30">
      <c r="B176" s="50" t="str">
        <f t="shared" si="7"/>
        <v>B26.066</v>
      </c>
      <c r="C176" s="60"/>
      <c r="D176" s="64" t="s">
        <v>1776</v>
      </c>
      <c r="E176" s="60" t="s">
        <v>158</v>
      </c>
      <c r="F176" s="62">
        <v>4</v>
      </c>
      <c r="G176" s="171"/>
      <c r="H176" s="90" t="str">
        <f t="shared" si="8"/>
        <v/>
      </c>
      <c r="I176" s="112"/>
      <c r="K176" s="2">
        <f>IF(E176="","",MAX($K$5:K175)+0.001)</f>
        <v>26.066000000000081</v>
      </c>
    </row>
    <row r="177" spans="2:11" ht="25" customHeight="1">
      <c r="B177" s="50" t="str">
        <f t="shared" si="7"/>
        <v>B26.067</v>
      </c>
      <c r="C177" s="60"/>
      <c r="D177" s="64" t="s">
        <v>1777</v>
      </c>
      <c r="E177" s="60" t="s">
        <v>158</v>
      </c>
      <c r="F177" s="62">
        <v>6</v>
      </c>
      <c r="G177" s="171"/>
      <c r="H177" s="90" t="str">
        <f t="shared" si="8"/>
        <v/>
      </c>
      <c r="I177" s="112"/>
      <c r="K177" s="2">
        <f>IF(E177="","",MAX($K$5:K176)+0.001)</f>
        <v>26.067000000000082</v>
      </c>
    </row>
    <row r="178" spans="2:11" ht="30">
      <c r="B178" s="50" t="str">
        <f t="shared" si="7"/>
        <v>B26.068</v>
      </c>
      <c r="C178" s="60"/>
      <c r="D178" s="64" t="s">
        <v>1778</v>
      </c>
      <c r="E178" s="60" t="s">
        <v>158</v>
      </c>
      <c r="F178" s="62">
        <v>2</v>
      </c>
      <c r="G178" s="171"/>
      <c r="H178" s="90" t="str">
        <f t="shared" si="8"/>
        <v/>
      </c>
      <c r="I178" s="112"/>
      <c r="K178" s="2">
        <f>IF(E178="","",MAX($K$5:K177)+0.001)</f>
        <v>26.068000000000083</v>
      </c>
    </row>
    <row r="179" spans="2:11" ht="25" customHeight="1">
      <c r="B179" s="50" t="str">
        <f t="shared" si="7"/>
        <v/>
      </c>
      <c r="C179" s="65"/>
      <c r="D179" s="66"/>
      <c r="E179" s="66"/>
      <c r="F179" s="62"/>
      <c r="G179" s="90"/>
      <c r="H179" s="90" t="str">
        <f t="shared" si="8"/>
        <v/>
      </c>
      <c r="I179" s="112"/>
      <c r="K179" s="2" t="str">
        <f>IF(E179="","",MAX($K$5:K178)+0.001)</f>
        <v/>
      </c>
    </row>
    <row r="180" spans="2:11" ht="25" customHeight="1">
      <c r="B180" s="50" t="str">
        <f t="shared" si="7"/>
        <v/>
      </c>
      <c r="C180" s="60" t="s">
        <v>247</v>
      </c>
      <c r="D180" s="61" t="s">
        <v>1779</v>
      </c>
      <c r="E180" s="60"/>
      <c r="F180" s="62"/>
      <c r="G180" s="90"/>
      <c r="H180" s="90" t="str">
        <f t="shared" si="8"/>
        <v/>
      </c>
      <c r="I180" s="112"/>
      <c r="K180" s="2" t="str">
        <f>IF(E180="","",MAX($K$5:K179)+0.001)</f>
        <v/>
      </c>
    </row>
    <row r="181" spans="2:11" ht="25" customHeight="1">
      <c r="B181" s="50" t="str">
        <f t="shared" si="7"/>
        <v/>
      </c>
      <c r="C181" s="60"/>
      <c r="D181" s="64" t="s">
        <v>1780</v>
      </c>
      <c r="E181" s="60"/>
      <c r="F181" s="62"/>
      <c r="G181" s="90"/>
      <c r="H181" s="90" t="str">
        <f t="shared" si="8"/>
        <v/>
      </c>
      <c r="I181" s="112"/>
      <c r="K181" s="2" t="str">
        <f>IF(E181="","",MAX($K$5:K180)+0.001)</f>
        <v/>
      </c>
    </row>
    <row r="182" spans="2:11" ht="25" customHeight="1">
      <c r="B182" s="50" t="str">
        <f t="shared" si="7"/>
        <v>B26.069</v>
      </c>
      <c r="C182" s="60"/>
      <c r="D182" s="64" t="s">
        <v>1781</v>
      </c>
      <c r="E182" s="60" t="s">
        <v>158</v>
      </c>
      <c r="F182" s="62">
        <v>64</v>
      </c>
      <c r="G182" s="171"/>
      <c r="H182" s="90" t="str">
        <f t="shared" si="8"/>
        <v/>
      </c>
      <c r="I182" s="112"/>
      <c r="K182" s="2">
        <f>IF(E182="","",MAX($K$5:K181)+0.001)</f>
        <v>26.069000000000084</v>
      </c>
    </row>
    <row r="183" spans="2:11" ht="25" customHeight="1">
      <c r="B183" s="50" t="str">
        <f t="shared" si="7"/>
        <v>B26.070</v>
      </c>
      <c r="C183" s="60"/>
      <c r="D183" s="64" t="s">
        <v>1782</v>
      </c>
      <c r="E183" s="60" t="s">
        <v>158</v>
      </c>
      <c r="F183" s="62">
        <v>6</v>
      </c>
      <c r="G183" s="171"/>
      <c r="H183" s="90" t="str">
        <f t="shared" si="8"/>
        <v/>
      </c>
      <c r="I183" s="112"/>
      <c r="K183" s="2">
        <f>IF(E183="","",MAX($K$5:K182)+0.001)</f>
        <v>26.070000000000086</v>
      </c>
    </row>
    <row r="184" spans="2:11" ht="25" customHeight="1">
      <c r="B184" s="50" t="str">
        <f t="shared" si="7"/>
        <v/>
      </c>
      <c r="C184" s="65"/>
      <c r="D184" s="66"/>
      <c r="E184" s="66"/>
      <c r="F184" s="62"/>
      <c r="G184" s="90"/>
      <c r="H184" s="90" t="str">
        <f t="shared" si="8"/>
        <v/>
      </c>
      <c r="I184" s="112"/>
      <c r="K184" s="2" t="str">
        <f>IF(E184="","",MAX($K$5:K183)+0.001)</f>
        <v/>
      </c>
    </row>
    <row r="185" spans="2:11" ht="25" customHeight="1">
      <c r="B185" s="50" t="str">
        <f t="shared" si="7"/>
        <v/>
      </c>
      <c r="C185" s="60" t="s">
        <v>1783</v>
      </c>
      <c r="D185" s="64" t="s">
        <v>1784</v>
      </c>
      <c r="E185" s="60"/>
      <c r="F185" s="62"/>
      <c r="G185" s="90"/>
      <c r="H185" s="90" t="str">
        <f t="shared" si="8"/>
        <v/>
      </c>
      <c r="I185" s="112"/>
      <c r="K185" s="2" t="str">
        <f>IF(E185="","",MAX($K$5:K184)+0.001)</f>
        <v/>
      </c>
    </row>
    <row r="186" spans="2:11" ht="25" customHeight="1">
      <c r="B186" s="50" t="str">
        <f t="shared" si="7"/>
        <v>B26.071</v>
      </c>
      <c r="C186" s="60"/>
      <c r="D186" s="64" t="s">
        <v>1781</v>
      </c>
      <c r="E186" s="60" t="s">
        <v>158</v>
      </c>
      <c r="F186" s="62">
        <v>64</v>
      </c>
      <c r="G186" s="171"/>
      <c r="H186" s="90" t="str">
        <f t="shared" si="8"/>
        <v/>
      </c>
      <c r="I186" s="112"/>
      <c r="K186" s="2">
        <f>IF(E186="","",MAX($K$5:K185)+0.001)</f>
        <v>26.071000000000087</v>
      </c>
    </row>
    <row r="187" spans="2:11" ht="25" customHeight="1">
      <c r="B187" s="50" t="str">
        <f t="shared" si="7"/>
        <v>B26.072</v>
      </c>
      <c r="C187" s="60"/>
      <c r="D187" s="64" t="s">
        <v>1785</v>
      </c>
      <c r="E187" s="60" t="s">
        <v>200</v>
      </c>
      <c r="F187" s="62">
        <v>30</v>
      </c>
      <c r="G187" s="171"/>
      <c r="H187" s="90" t="str">
        <f t="shared" si="8"/>
        <v/>
      </c>
      <c r="I187" s="112"/>
      <c r="K187" s="2">
        <f>IF(E187="","",MAX($K$5:K186)+0.001)</f>
        <v>26.072000000000088</v>
      </c>
    </row>
    <row r="188" spans="2:11" ht="25" customHeight="1">
      <c r="B188" s="50" t="str">
        <f t="shared" si="7"/>
        <v>B26.073</v>
      </c>
      <c r="C188" s="60"/>
      <c r="D188" s="64" t="s">
        <v>1786</v>
      </c>
      <c r="E188" s="60" t="s">
        <v>158</v>
      </c>
      <c r="F188" s="62">
        <v>6</v>
      </c>
      <c r="G188" s="171"/>
      <c r="H188" s="90" t="str">
        <f t="shared" si="8"/>
        <v/>
      </c>
      <c r="I188" s="112"/>
      <c r="K188" s="2">
        <f>IF(E188="","",MAX($K$5:K187)+0.001)</f>
        <v>26.073000000000089</v>
      </c>
    </row>
    <row r="189" spans="2:11" ht="25" customHeight="1">
      <c r="B189" s="50" t="str">
        <f t="shared" si="7"/>
        <v>B26.074</v>
      </c>
      <c r="C189" s="60"/>
      <c r="D189" s="64" t="s">
        <v>1787</v>
      </c>
      <c r="E189" s="60" t="s">
        <v>158</v>
      </c>
      <c r="F189" s="62">
        <v>4</v>
      </c>
      <c r="G189" s="171"/>
      <c r="H189" s="90" t="str">
        <f t="shared" si="8"/>
        <v/>
      </c>
      <c r="I189" s="112"/>
      <c r="K189" s="2">
        <f>IF(E189="","",MAX($K$5:K188)+0.001)</f>
        <v>26.07400000000009</v>
      </c>
    </row>
    <row r="190" spans="2:11" ht="25" customHeight="1">
      <c r="B190" s="50" t="str">
        <f t="shared" si="7"/>
        <v/>
      </c>
      <c r="C190" s="65"/>
      <c r="D190" s="66"/>
      <c r="E190" s="66"/>
      <c r="F190" s="62"/>
      <c r="G190" s="90"/>
      <c r="H190" s="90" t="str">
        <f t="shared" si="8"/>
        <v/>
      </c>
      <c r="I190" s="112"/>
      <c r="K190" s="2" t="str">
        <f>IF(E190="","",MAX($K$5:K189)+0.001)</f>
        <v/>
      </c>
    </row>
    <row r="191" spans="2:11" ht="30">
      <c r="B191" s="50" t="str">
        <f t="shared" si="7"/>
        <v>B26.075</v>
      </c>
      <c r="C191" s="60" t="s">
        <v>1788</v>
      </c>
      <c r="D191" s="64" t="s">
        <v>1789</v>
      </c>
      <c r="E191" s="60" t="s">
        <v>158</v>
      </c>
      <c r="F191" s="62">
        <v>6</v>
      </c>
      <c r="G191" s="171"/>
      <c r="H191" s="90" t="str">
        <f t="shared" si="8"/>
        <v/>
      </c>
      <c r="I191" s="112"/>
      <c r="K191" s="2">
        <f>IF(E191="","",MAX($K$5:K190)+0.001)</f>
        <v>26.075000000000092</v>
      </c>
    </row>
    <row r="192" spans="2:11" ht="25" customHeight="1">
      <c r="B192" s="50"/>
      <c r="C192" s="60"/>
      <c r="D192" s="64"/>
      <c r="E192" s="60"/>
      <c r="F192" s="62"/>
      <c r="G192" s="90"/>
      <c r="H192" s="90" t="str">
        <f t="shared" si="8"/>
        <v/>
      </c>
      <c r="I192" s="112"/>
      <c r="K192" s="2" t="str">
        <f>IF(E192="","",MAX($K$5:K191)+0.001)</f>
        <v/>
      </c>
    </row>
    <row r="193" spans="2:11" ht="25" customHeight="1">
      <c r="B193" s="50" t="str">
        <f t="shared" ref="B193:B209" si="9">IF(K193="","","B"&amp;TEXT(ROUND(K193,3),"0.000"))</f>
        <v/>
      </c>
      <c r="C193" s="60"/>
      <c r="D193" s="61" t="s">
        <v>1790</v>
      </c>
      <c r="E193" s="60"/>
      <c r="F193" s="62"/>
      <c r="G193" s="90"/>
      <c r="H193" s="90" t="str">
        <f t="shared" si="8"/>
        <v/>
      </c>
      <c r="I193" s="112"/>
      <c r="K193" s="2" t="str">
        <f>IF(E193="","",MAX($K$5:K192)+0.001)</f>
        <v/>
      </c>
    </row>
    <row r="194" spans="2:11" ht="25" customHeight="1">
      <c r="B194" s="50" t="str">
        <f t="shared" si="9"/>
        <v/>
      </c>
      <c r="C194" s="65"/>
      <c r="D194" s="66"/>
      <c r="E194" s="66"/>
      <c r="F194" s="62"/>
      <c r="G194" s="90"/>
      <c r="H194" s="90" t="str">
        <f t="shared" si="8"/>
        <v/>
      </c>
      <c r="I194" s="112"/>
      <c r="J194" s="72"/>
      <c r="K194" s="2" t="str">
        <f>IF(E194="","",MAX($K$5:K193)+0.001)</f>
        <v/>
      </c>
    </row>
    <row r="195" spans="2:11" ht="25" customHeight="1">
      <c r="B195" s="50" t="str">
        <f t="shared" si="9"/>
        <v>B26.076</v>
      </c>
      <c r="C195" s="60"/>
      <c r="D195" s="64" t="s">
        <v>1791</v>
      </c>
      <c r="E195" s="60" t="s">
        <v>187</v>
      </c>
      <c r="F195" s="62">
        <v>24</v>
      </c>
      <c r="G195" s="171"/>
      <c r="H195" s="90" t="str">
        <f t="shared" si="8"/>
        <v/>
      </c>
      <c r="I195" s="112"/>
      <c r="J195" s="72"/>
      <c r="K195" s="2">
        <f>IF(E195="","",MAX($K$5:K194)+0.001)</f>
        <v>26.076000000000093</v>
      </c>
    </row>
    <row r="196" spans="2:11" ht="30">
      <c r="B196" s="50" t="str">
        <f t="shared" si="9"/>
        <v>B26.077</v>
      </c>
      <c r="C196" s="60"/>
      <c r="D196" s="64" t="s">
        <v>1792</v>
      </c>
      <c r="E196" s="60" t="s">
        <v>200</v>
      </c>
      <c r="F196" s="62">
        <v>66</v>
      </c>
      <c r="G196" s="171"/>
      <c r="H196" s="90" t="str">
        <f t="shared" si="8"/>
        <v/>
      </c>
      <c r="I196" s="112"/>
      <c r="J196" s="72"/>
      <c r="K196" s="2">
        <f>IF(E196="","",MAX($K$5:K195)+0.001)</f>
        <v>26.077000000000094</v>
      </c>
    </row>
    <row r="197" spans="2:11" ht="30">
      <c r="B197" s="50" t="str">
        <f t="shared" si="9"/>
        <v>B26.078</v>
      </c>
      <c r="C197" s="60"/>
      <c r="D197" s="64" t="s">
        <v>1793</v>
      </c>
      <c r="E197" s="60" t="s">
        <v>200</v>
      </c>
      <c r="F197" s="62">
        <v>64</v>
      </c>
      <c r="G197" s="171"/>
      <c r="H197" s="90" t="str">
        <f t="shared" si="8"/>
        <v/>
      </c>
      <c r="I197" s="112"/>
      <c r="J197" s="72"/>
      <c r="K197" s="2">
        <f>IF(E197="","",MAX($K$5:K196)+0.001)</f>
        <v>26.078000000000095</v>
      </c>
    </row>
    <row r="198" spans="2:11" ht="25" customHeight="1">
      <c r="B198" s="50" t="str">
        <f t="shared" si="9"/>
        <v/>
      </c>
      <c r="C198" s="55"/>
      <c r="D198" s="113"/>
      <c r="E198" s="55"/>
      <c r="F198" s="90"/>
      <c r="G198" s="90"/>
      <c r="H198" s="90" t="str">
        <f t="shared" si="8"/>
        <v/>
      </c>
      <c r="I198" s="112"/>
      <c r="K198" s="2" t="str">
        <f>IF(E198="","",MAX($K$5:K197)+0.001)</f>
        <v/>
      </c>
    </row>
    <row r="199" spans="2:11" ht="30">
      <c r="B199" s="50" t="str">
        <f t="shared" si="9"/>
        <v/>
      </c>
      <c r="C199" s="60"/>
      <c r="D199" s="97" t="s">
        <v>1794</v>
      </c>
      <c r="E199" s="60"/>
      <c r="F199" s="62"/>
      <c r="G199" s="90"/>
      <c r="H199" s="90" t="str">
        <f t="shared" si="8"/>
        <v/>
      </c>
      <c r="I199" s="112"/>
      <c r="K199" s="2" t="str">
        <f>IF(E199="","",MAX($K$5:K198)+0.001)</f>
        <v/>
      </c>
    </row>
    <row r="200" spans="2:11" ht="25" customHeight="1">
      <c r="B200" s="50" t="str">
        <f t="shared" si="9"/>
        <v/>
      </c>
      <c r="C200" s="65"/>
      <c r="D200" s="66"/>
      <c r="E200" s="66"/>
      <c r="F200" s="62"/>
      <c r="G200" s="90"/>
      <c r="H200" s="90" t="str">
        <f t="shared" si="8"/>
        <v/>
      </c>
      <c r="I200" s="112"/>
      <c r="K200" s="2" t="str">
        <f>IF(E200="","",MAX($K$5:K199)+0.001)</f>
        <v/>
      </c>
    </row>
    <row r="201" spans="2:11" ht="30">
      <c r="B201" s="50" t="str">
        <f t="shared" si="9"/>
        <v/>
      </c>
      <c r="C201" s="98" t="s">
        <v>1747</v>
      </c>
      <c r="D201" s="97" t="s">
        <v>1748</v>
      </c>
      <c r="E201" s="60"/>
      <c r="F201" s="62"/>
      <c r="G201" s="90"/>
      <c r="H201" s="90" t="str">
        <f t="shared" si="8"/>
        <v/>
      </c>
      <c r="I201" s="112"/>
      <c r="K201" s="2" t="str">
        <f>IF(E201="","",MAX($K$5:K200)+0.001)</f>
        <v/>
      </c>
    </row>
    <row r="202" spans="2:11" ht="25" customHeight="1">
      <c r="B202" s="50" t="str">
        <f t="shared" si="9"/>
        <v/>
      </c>
      <c r="C202" s="65"/>
      <c r="D202" s="66"/>
      <c r="E202" s="66"/>
      <c r="F202" s="62"/>
      <c r="G202" s="90"/>
      <c r="H202" s="90" t="str">
        <f t="shared" si="8"/>
        <v/>
      </c>
      <c r="I202" s="112"/>
      <c r="K202" s="2" t="str">
        <f>IF(E202="","",MAX($K$5:K201)+0.001)</f>
        <v/>
      </c>
    </row>
    <row r="203" spans="2:11" ht="25" customHeight="1">
      <c r="B203" s="50" t="str">
        <f t="shared" si="9"/>
        <v/>
      </c>
      <c r="C203" s="60" t="s">
        <v>181</v>
      </c>
      <c r="D203" s="61" t="s">
        <v>180</v>
      </c>
      <c r="E203" s="60"/>
      <c r="F203" s="62"/>
      <c r="G203" s="90"/>
      <c r="H203" s="90" t="str">
        <f t="shared" si="8"/>
        <v/>
      </c>
      <c r="I203" s="112"/>
      <c r="K203" s="2" t="str">
        <f>IF(E203="","",MAX($K$5:K202)+0.001)</f>
        <v/>
      </c>
    </row>
    <row r="204" spans="2:11" ht="25" customHeight="1">
      <c r="B204" s="50" t="str">
        <f t="shared" si="9"/>
        <v/>
      </c>
      <c r="C204" s="60" t="s">
        <v>183</v>
      </c>
      <c r="D204" s="64" t="s">
        <v>1749</v>
      </c>
      <c r="E204" s="60"/>
      <c r="F204" s="62"/>
      <c r="G204" s="90"/>
      <c r="H204" s="90" t="str">
        <f t="shared" si="8"/>
        <v/>
      </c>
      <c r="I204" s="112"/>
      <c r="K204" s="2" t="str">
        <f>IF(E204="","",MAX($K$5:K203)+0.001)</f>
        <v/>
      </c>
    </row>
    <row r="205" spans="2:11" ht="25" customHeight="1">
      <c r="B205" s="50" t="str">
        <f t="shared" si="9"/>
        <v>B26.079</v>
      </c>
      <c r="C205" s="60"/>
      <c r="D205" s="64" t="s">
        <v>1750</v>
      </c>
      <c r="E205" s="60" t="s">
        <v>187</v>
      </c>
      <c r="F205" s="62">
        <v>30</v>
      </c>
      <c r="G205" s="171"/>
      <c r="H205" s="90" t="str">
        <f t="shared" si="8"/>
        <v/>
      </c>
      <c r="I205" s="112"/>
      <c r="K205" s="2">
        <f>IF(E205="","",MAX($K$5:K204)+0.001)</f>
        <v>26.079000000000097</v>
      </c>
    </row>
    <row r="206" spans="2:11" ht="25" customHeight="1">
      <c r="B206" s="50" t="str">
        <f t="shared" si="9"/>
        <v/>
      </c>
      <c r="C206" s="65"/>
      <c r="D206" s="66"/>
      <c r="E206" s="66"/>
      <c r="F206" s="62"/>
      <c r="G206" s="90"/>
      <c r="H206" s="90" t="str">
        <f t="shared" si="8"/>
        <v/>
      </c>
      <c r="I206" s="112"/>
      <c r="K206" s="2" t="str">
        <f>IF(E206="","",MAX($K$5:K205)+0.001)</f>
        <v/>
      </c>
    </row>
    <row r="207" spans="2:11" ht="25" customHeight="1">
      <c r="B207" s="50" t="str">
        <f t="shared" si="9"/>
        <v/>
      </c>
      <c r="C207" s="60" t="s">
        <v>190</v>
      </c>
      <c r="D207" s="64" t="s">
        <v>1752</v>
      </c>
      <c r="E207" s="60"/>
      <c r="F207" s="62"/>
      <c r="G207" s="90"/>
      <c r="H207" s="90" t="str">
        <f t="shared" si="8"/>
        <v/>
      </c>
      <c r="I207" s="112"/>
      <c r="K207" s="2" t="str">
        <f>IF(E207="","",MAX($K$5:K206)+0.001)</f>
        <v/>
      </c>
    </row>
    <row r="208" spans="2:11" ht="25" customHeight="1">
      <c r="B208" s="50" t="str">
        <f t="shared" si="9"/>
        <v>B26.080</v>
      </c>
      <c r="C208" s="60"/>
      <c r="D208" s="64" t="s">
        <v>1753</v>
      </c>
      <c r="E208" s="60" t="s">
        <v>187</v>
      </c>
      <c r="F208" s="62">
        <v>30</v>
      </c>
      <c r="G208" s="171"/>
      <c r="H208" s="90" t="str">
        <f t="shared" si="8"/>
        <v/>
      </c>
      <c r="I208" s="112"/>
      <c r="K208" s="2">
        <f>IF(E208="","",MAX($K$5:K207)+0.001)</f>
        <v>26.080000000000098</v>
      </c>
    </row>
    <row r="209" spans="2:11" ht="25" customHeight="1">
      <c r="B209" s="50" t="str">
        <f t="shared" si="9"/>
        <v>B26.081</v>
      </c>
      <c r="C209" s="60"/>
      <c r="D209" s="64" t="s">
        <v>1795</v>
      </c>
      <c r="E209" s="60" t="s">
        <v>187</v>
      </c>
      <c r="F209" s="62">
        <v>2</v>
      </c>
      <c r="G209" s="171"/>
      <c r="H209" s="90" t="str">
        <f t="shared" si="8"/>
        <v/>
      </c>
      <c r="I209" s="112"/>
      <c r="K209" s="2">
        <f>IF(E209="","",MAX($K$5:K208)+0.001)</f>
        <v>26.081000000000099</v>
      </c>
    </row>
    <row r="210" spans="2:11" ht="25" customHeight="1">
      <c r="B210" s="368" t="s">
        <v>62</v>
      </c>
      <c r="C210" s="368"/>
      <c r="D210" s="368"/>
      <c r="E210" s="368"/>
      <c r="F210" s="368"/>
      <c r="G210" s="368"/>
      <c r="H210" s="95">
        <f>SUM(H170:H209)</f>
        <v>0</v>
      </c>
      <c r="I210" s="115"/>
      <c r="J210" s="72"/>
      <c r="K210" s="2" t="str">
        <f>IF(E210="","",MAX($K$5:K209)+0.001)</f>
        <v/>
      </c>
    </row>
    <row r="211" spans="2:11" ht="25" customHeight="1">
      <c r="B211" s="45" t="s">
        <v>226</v>
      </c>
      <c r="C211" s="45" t="s">
        <v>2</v>
      </c>
      <c r="D211" s="45" t="s">
        <v>3</v>
      </c>
      <c r="E211" s="46" t="s">
        <v>4</v>
      </c>
      <c r="F211" s="95" t="s">
        <v>5</v>
      </c>
      <c r="G211" s="47" t="s">
        <v>6</v>
      </c>
      <c r="H211" s="47" t="s">
        <v>7</v>
      </c>
      <c r="I211" s="49"/>
      <c r="J211" s="72"/>
      <c r="K211" s="2"/>
    </row>
    <row r="212" spans="2:11" ht="25" customHeight="1">
      <c r="B212" s="368" t="s">
        <v>64</v>
      </c>
      <c r="C212" s="368"/>
      <c r="D212" s="368"/>
      <c r="E212" s="368"/>
      <c r="F212" s="368"/>
      <c r="G212" s="368"/>
      <c r="H212" s="47">
        <f>H210</f>
        <v>0</v>
      </c>
      <c r="I212" s="116"/>
      <c r="J212" s="72"/>
      <c r="K212" s="2" t="str">
        <f>IF(E212="","",MAX($K$5:K211)+0.001)</f>
        <v/>
      </c>
    </row>
    <row r="213" spans="2:11" ht="25" customHeight="1">
      <c r="B213" s="50" t="str">
        <f t="shared" ref="B213:B231" si="10">IF(K213="","","B"&amp;TEXT(ROUND(K213,3),"0.000"))</f>
        <v/>
      </c>
      <c r="C213" s="60" t="s">
        <v>386</v>
      </c>
      <c r="D213" s="64" t="s">
        <v>1755</v>
      </c>
      <c r="E213" s="60"/>
      <c r="F213" s="62"/>
      <c r="G213" s="90"/>
      <c r="H213" s="90" t="str">
        <f t="shared" ref="H213:H253" si="11">IF($F213="-","Rate Only",IF($G213="","",ROUNDUP($F213*$G213,2)))</f>
        <v/>
      </c>
      <c r="I213" s="112"/>
      <c r="K213" s="2" t="str">
        <f>IF(E213="","",MAX($K$5:K212)+0.001)</f>
        <v/>
      </c>
    </row>
    <row r="214" spans="2:11" ht="25" customHeight="1">
      <c r="B214" s="50" t="str">
        <f t="shared" si="10"/>
        <v/>
      </c>
      <c r="C214" s="60" t="s">
        <v>1756</v>
      </c>
      <c r="D214" s="64" t="s">
        <v>1757</v>
      </c>
      <c r="E214" s="60"/>
      <c r="F214" s="62"/>
      <c r="G214" s="90"/>
      <c r="H214" s="90" t="str">
        <f t="shared" si="11"/>
        <v/>
      </c>
      <c r="I214" s="112"/>
      <c r="K214" s="2" t="str">
        <f>IF(E214="","",MAX($K$5:K213)+0.001)</f>
        <v/>
      </c>
    </row>
    <row r="215" spans="2:11" ht="25" customHeight="1">
      <c r="B215" s="50" t="str">
        <f t="shared" si="10"/>
        <v/>
      </c>
      <c r="C215" s="60"/>
      <c r="D215" s="64" t="s">
        <v>1758</v>
      </c>
      <c r="E215" s="60"/>
      <c r="F215" s="62"/>
      <c r="G215" s="90"/>
      <c r="H215" s="90" t="str">
        <f t="shared" si="11"/>
        <v/>
      </c>
      <c r="I215" s="112"/>
      <c r="K215" s="2" t="str">
        <f>IF(E215="","",MAX($K$5:K214)+0.001)</f>
        <v/>
      </c>
    </row>
    <row r="216" spans="2:11" ht="25" customHeight="1">
      <c r="B216" s="50" t="str">
        <f t="shared" si="10"/>
        <v>B26.082</v>
      </c>
      <c r="C216" s="60"/>
      <c r="D216" s="64" t="s">
        <v>1796</v>
      </c>
      <c r="E216" s="60" t="s">
        <v>158</v>
      </c>
      <c r="F216" s="62" t="s">
        <v>239</v>
      </c>
      <c r="G216" s="171"/>
      <c r="H216" s="90" t="str">
        <f t="shared" si="11"/>
        <v>Rate Only</v>
      </c>
      <c r="I216" s="126"/>
      <c r="K216" s="2">
        <f>IF(E216="","",MAX($K$5:K215)+0.001)</f>
        <v>26.0820000000001</v>
      </c>
    </row>
    <row r="217" spans="2:11" ht="25" customHeight="1">
      <c r="B217" s="50" t="str">
        <f t="shared" si="10"/>
        <v>B26.083</v>
      </c>
      <c r="C217" s="60"/>
      <c r="D217" s="64" t="s">
        <v>1759</v>
      </c>
      <c r="E217" s="60" t="s">
        <v>158</v>
      </c>
      <c r="F217" s="62">
        <v>2</v>
      </c>
      <c r="G217" s="171"/>
      <c r="H217" s="90" t="str">
        <f t="shared" si="11"/>
        <v/>
      </c>
      <c r="I217" s="126"/>
      <c r="K217" s="2">
        <f>IF(E217="","",MAX($K$5:K216)+0.001)</f>
        <v>26.083000000000101</v>
      </c>
    </row>
    <row r="218" spans="2:11" ht="23" customHeight="1">
      <c r="B218" s="50" t="str">
        <f t="shared" si="10"/>
        <v/>
      </c>
      <c r="C218" s="65"/>
      <c r="D218" s="66"/>
      <c r="E218" s="66"/>
      <c r="F218" s="62"/>
      <c r="G218" s="90"/>
      <c r="H218" s="90" t="str">
        <f t="shared" si="11"/>
        <v/>
      </c>
      <c r="I218" s="126"/>
      <c r="K218" s="2" t="str">
        <f>IF(E218="","",MAX($K$5:K217)+0.001)</f>
        <v/>
      </c>
    </row>
    <row r="219" spans="2:11" ht="30">
      <c r="B219" s="50" t="str">
        <f t="shared" si="10"/>
        <v/>
      </c>
      <c r="C219" s="60"/>
      <c r="D219" s="64" t="s">
        <v>1760</v>
      </c>
      <c r="E219" s="60"/>
      <c r="F219" s="62"/>
      <c r="G219" s="90"/>
      <c r="H219" s="90" t="str">
        <f t="shared" si="11"/>
        <v/>
      </c>
      <c r="I219" s="126"/>
      <c r="K219" s="2" t="str">
        <f>IF(E219="","",MAX($K$5:K218)+0.001)</f>
        <v/>
      </c>
    </row>
    <row r="220" spans="2:11" ht="25" customHeight="1">
      <c r="B220" s="50" t="str">
        <f t="shared" si="10"/>
        <v>B26.084</v>
      </c>
      <c r="C220" s="60"/>
      <c r="D220" s="64" t="s">
        <v>1761</v>
      </c>
      <c r="E220" s="60" t="s">
        <v>158</v>
      </c>
      <c r="F220" s="62">
        <v>0</v>
      </c>
      <c r="G220" s="171"/>
      <c r="H220" s="90" t="str">
        <f t="shared" si="11"/>
        <v/>
      </c>
      <c r="I220" s="126"/>
      <c r="K220" s="2">
        <f>IF(E220="","",MAX($K$5:K219)+0.001)</f>
        <v>26.084000000000103</v>
      </c>
    </row>
    <row r="221" spans="2:11" ht="23" customHeight="1">
      <c r="B221" s="50" t="str">
        <f t="shared" si="10"/>
        <v/>
      </c>
      <c r="C221" s="65"/>
      <c r="D221" s="66"/>
      <c r="E221" s="66"/>
      <c r="F221" s="62"/>
      <c r="G221" s="90"/>
      <c r="H221" s="90" t="str">
        <f t="shared" si="11"/>
        <v/>
      </c>
      <c r="I221" s="126"/>
      <c r="K221" s="2" t="str">
        <f>IF(E221="","",MAX($K$5:K220)+0.001)</f>
        <v/>
      </c>
    </row>
    <row r="222" spans="2:11" ht="25" customHeight="1">
      <c r="B222" s="50" t="str">
        <f t="shared" si="10"/>
        <v/>
      </c>
      <c r="C222" s="60" t="s">
        <v>216</v>
      </c>
      <c r="D222" s="61" t="s">
        <v>215</v>
      </c>
      <c r="E222" s="60"/>
      <c r="F222" s="62"/>
      <c r="G222" s="90"/>
      <c r="H222" s="90" t="str">
        <f t="shared" si="11"/>
        <v/>
      </c>
      <c r="I222" s="112"/>
      <c r="K222" s="2" t="str">
        <f>IF(E222="","",MAX($K$5:K221)+0.001)</f>
        <v/>
      </c>
    </row>
    <row r="223" spans="2:11" ht="25" customHeight="1">
      <c r="B223" s="50" t="str">
        <f t="shared" si="10"/>
        <v>B26.085</v>
      </c>
      <c r="C223" s="60" t="s">
        <v>12</v>
      </c>
      <c r="D223" s="64" t="s">
        <v>218</v>
      </c>
      <c r="E223" s="60" t="s">
        <v>220</v>
      </c>
      <c r="F223" s="62">
        <v>0.2</v>
      </c>
      <c r="G223" s="171"/>
      <c r="H223" s="90" t="str">
        <f t="shared" si="11"/>
        <v/>
      </c>
      <c r="I223" s="112"/>
      <c r="K223" s="2">
        <f>IF(E223="","",MAX($K$5:K222)+0.001)</f>
        <v>26.085000000000104</v>
      </c>
    </row>
    <row r="224" spans="2:11" ht="25" customHeight="1">
      <c r="B224" s="50" t="str">
        <f t="shared" si="10"/>
        <v>B26.086</v>
      </c>
      <c r="C224" s="60" t="s">
        <v>15</v>
      </c>
      <c r="D224" s="64" t="s">
        <v>221</v>
      </c>
      <c r="E224" s="60" t="s">
        <v>220</v>
      </c>
      <c r="F224" s="62">
        <v>0.5</v>
      </c>
      <c r="G224" s="171"/>
      <c r="H224" s="90" t="str">
        <f t="shared" si="11"/>
        <v/>
      </c>
      <c r="I224" s="112"/>
      <c r="K224" s="2">
        <f>IF(E224="","",MAX($K$5:K223)+0.001)</f>
        <v>26.086000000000105</v>
      </c>
    </row>
    <row r="225" spans="2:11" ht="23" customHeight="1">
      <c r="B225" s="50" t="str">
        <f t="shared" si="10"/>
        <v/>
      </c>
      <c r="C225" s="65"/>
      <c r="D225" s="66"/>
      <c r="E225" s="66"/>
      <c r="F225" s="62"/>
      <c r="G225" s="90"/>
      <c r="H225" s="90" t="str">
        <f t="shared" si="11"/>
        <v/>
      </c>
      <c r="I225" s="112"/>
      <c r="K225" s="2" t="str">
        <f>IF(E225="","",MAX($K$5:K224)+0.001)</f>
        <v/>
      </c>
    </row>
    <row r="226" spans="2:11" ht="25" customHeight="1">
      <c r="B226" s="50" t="str">
        <f t="shared" si="10"/>
        <v/>
      </c>
      <c r="C226" s="60" t="s">
        <v>231</v>
      </c>
      <c r="D226" s="61" t="s">
        <v>230</v>
      </c>
      <c r="E226" s="60"/>
      <c r="F226" s="62"/>
      <c r="G226" s="90"/>
      <c r="H226" s="90" t="str">
        <f t="shared" si="11"/>
        <v/>
      </c>
      <c r="I226" s="112"/>
      <c r="K226" s="2" t="str">
        <f>IF(E226="","",MAX($K$5:K225)+0.001)</f>
        <v/>
      </c>
    </row>
    <row r="227" spans="2:11" ht="30">
      <c r="B227" s="50" t="str">
        <f t="shared" si="10"/>
        <v>B26.087</v>
      </c>
      <c r="C227" s="60" t="s">
        <v>90</v>
      </c>
      <c r="D227" s="64" t="s">
        <v>1764</v>
      </c>
      <c r="E227" s="60" t="s">
        <v>164</v>
      </c>
      <c r="F227" s="62">
        <v>5</v>
      </c>
      <c r="G227" s="171"/>
      <c r="H227" s="90" t="str">
        <f t="shared" si="11"/>
        <v/>
      </c>
      <c r="I227" s="112"/>
      <c r="K227" s="2">
        <f>IF(E227="","",MAX($K$5:K226)+0.001)</f>
        <v>26.087000000000106</v>
      </c>
    </row>
    <row r="228" spans="2:11" ht="23" customHeight="1">
      <c r="B228" s="50" t="str">
        <f t="shared" si="10"/>
        <v/>
      </c>
      <c r="C228" s="65"/>
      <c r="D228" s="66"/>
      <c r="E228" s="66"/>
      <c r="F228" s="62"/>
      <c r="G228" s="90"/>
      <c r="H228" s="90" t="str">
        <f t="shared" si="11"/>
        <v/>
      </c>
      <c r="I228" s="112"/>
      <c r="K228" s="2" t="str">
        <f>IF(E228="","",MAX($K$5:K227)+0.001)</f>
        <v/>
      </c>
    </row>
    <row r="229" spans="2:11" ht="25" customHeight="1">
      <c r="B229" s="50" t="str">
        <f t="shared" si="10"/>
        <v/>
      </c>
      <c r="C229" s="60"/>
      <c r="D229" s="64" t="s">
        <v>1768</v>
      </c>
      <c r="E229" s="60"/>
      <c r="F229" s="62"/>
      <c r="G229" s="90"/>
      <c r="H229" s="90" t="str">
        <f t="shared" si="11"/>
        <v/>
      </c>
      <c r="I229" s="112"/>
      <c r="K229" s="2" t="str">
        <f>IF(E229="","",MAX($K$5:K228)+0.001)</f>
        <v/>
      </c>
    </row>
    <row r="230" spans="2:11" ht="25" customHeight="1">
      <c r="B230" s="50" t="str">
        <f t="shared" si="10"/>
        <v>B26.088</v>
      </c>
      <c r="C230" s="60"/>
      <c r="D230" s="64" t="s">
        <v>1769</v>
      </c>
      <c r="E230" s="60" t="s">
        <v>187</v>
      </c>
      <c r="F230" s="62">
        <v>21</v>
      </c>
      <c r="G230" s="171"/>
      <c r="H230" s="90" t="str">
        <f t="shared" si="11"/>
        <v/>
      </c>
      <c r="I230" s="112"/>
      <c r="K230" s="2">
        <f>IF(E230="","",MAX($K$5:K229)+0.001)</f>
        <v>26.088000000000108</v>
      </c>
    </row>
    <row r="231" spans="2:11" ht="25" customHeight="1">
      <c r="B231" s="50" t="str">
        <f t="shared" si="10"/>
        <v>B26.089</v>
      </c>
      <c r="C231" s="60"/>
      <c r="D231" s="64" t="s">
        <v>1795</v>
      </c>
      <c r="E231" s="60" t="s">
        <v>187</v>
      </c>
      <c r="F231" s="62">
        <v>2</v>
      </c>
      <c r="G231" s="171"/>
      <c r="H231" s="90" t="str">
        <f t="shared" si="11"/>
        <v/>
      </c>
      <c r="I231" s="112"/>
      <c r="K231" s="2">
        <f>IF(E231="","",MAX($K$5:K230)+0.001)</f>
        <v>26.089000000000109</v>
      </c>
    </row>
    <row r="232" spans="2:11" ht="23" customHeight="1">
      <c r="B232" s="50"/>
      <c r="C232" s="60"/>
      <c r="D232" s="64"/>
      <c r="E232" s="60"/>
      <c r="F232" s="62"/>
      <c r="G232" s="90"/>
      <c r="H232" s="90" t="str">
        <f t="shared" si="11"/>
        <v/>
      </c>
      <c r="I232" s="112"/>
      <c r="K232" s="2" t="str">
        <f>IF(E232="","",MAX($K$5:K231)+0.001)</f>
        <v/>
      </c>
    </row>
    <row r="233" spans="2:11" ht="25" customHeight="1">
      <c r="B233" s="50" t="str">
        <f>IF(K233="","","B"&amp;TEXT(ROUND(K233,3),"0.000"))</f>
        <v/>
      </c>
      <c r="C233" s="60" t="s">
        <v>1771</v>
      </c>
      <c r="D233" s="61" t="s">
        <v>1163</v>
      </c>
      <c r="E233" s="60"/>
      <c r="F233" s="62"/>
      <c r="G233" s="90"/>
      <c r="H233" s="90" t="str">
        <f t="shared" si="11"/>
        <v/>
      </c>
      <c r="I233" s="112"/>
      <c r="K233" s="2" t="str">
        <f>IF(E233="","",MAX($K$5:K232)+0.001)</f>
        <v/>
      </c>
    </row>
    <row r="234" spans="2:11" ht="25" customHeight="1">
      <c r="B234" s="50" t="str">
        <f>IF(K234="","","B"&amp;TEXT(ROUND(K234,3),"0.000"))</f>
        <v>B26.090</v>
      </c>
      <c r="C234" s="60"/>
      <c r="D234" s="64" t="s">
        <v>1772</v>
      </c>
      <c r="E234" s="60" t="s">
        <v>200</v>
      </c>
      <c r="F234" s="62">
        <v>50</v>
      </c>
      <c r="G234" s="171"/>
      <c r="H234" s="90" t="str">
        <f t="shared" si="11"/>
        <v/>
      </c>
      <c r="I234" s="112"/>
      <c r="K234" s="2">
        <f>IF(E234="","",MAX($K$5:K233)+0.001)</f>
        <v>26.09000000000011</v>
      </c>
    </row>
    <row r="235" spans="2:11" ht="25" customHeight="1">
      <c r="B235" s="50"/>
      <c r="C235" s="60"/>
      <c r="D235" s="64"/>
      <c r="E235" s="60"/>
      <c r="F235" s="62"/>
      <c r="G235" s="90"/>
      <c r="H235" s="90" t="str">
        <f t="shared" si="11"/>
        <v/>
      </c>
      <c r="I235" s="112"/>
      <c r="K235" s="2" t="str">
        <f>IF(E235="","",MAX($K$5:K234)+0.001)</f>
        <v/>
      </c>
    </row>
    <row r="236" spans="2:11" ht="25" customHeight="1">
      <c r="B236" s="50" t="str">
        <f t="shared" ref="B236:B246" si="12">IF(K236="","","B"&amp;TEXT(ROUND(K236,3),"0.000"))</f>
        <v/>
      </c>
      <c r="C236" s="60"/>
      <c r="D236" s="61" t="s">
        <v>1790</v>
      </c>
      <c r="E236" s="60"/>
      <c r="F236" s="62"/>
      <c r="G236" s="90"/>
      <c r="H236" s="90" t="str">
        <f t="shared" si="11"/>
        <v/>
      </c>
      <c r="I236" s="112"/>
      <c r="K236" s="2" t="str">
        <f>IF(E236="","",MAX($K$5:K235)+0.001)</f>
        <v/>
      </c>
    </row>
    <row r="237" spans="2:11" ht="22" customHeight="1">
      <c r="B237" s="50" t="str">
        <f t="shared" si="12"/>
        <v/>
      </c>
      <c r="C237" s="65"/>
      <c r="D237" s="66"/>
      <c r="E237" s="66"/>
      <c r="F237" s="62"/>
      <c r="G237" s="90"/>
      <c r="H237" s="90" t="str">
        <f t="shared" si="11"/>
        <v/>
      </c>
      <c r="I237" s="112"/>
      <c r="K237" s="2" t="str">
        <f>IF(E237="","",MAX($K$5:K236)+0.001)</f>
        <v/>
      </c>
    </row>
    <row r="238" spans="2:11" ht="30">
      <c r="B238" s="50" t="str">
        <f t="shared" si="12"/>
        <v>B26.091</v>
      </c>
      <c r="C238" s="60"/>
      <c r="D238" s="64" t="s">
        <v>1793</v>
      </c>
      <c r="E238" s="60" t="s">
        <v>200</v>
      </c>
      <c r="F238" s="62">
        <v>5</v>
      </c>
      <c r="G238" s="171"/>
      <c r="H238" s="90" t="str">
        <f t="shared" si="11"/>
        <v/>
      </c>
      <c r="I238" s="112"/>
      <c r="K238" s="2">
        <f>IF(E238="","",MAX($K$5:K237)+0.001)</f>
        <v>26.091000000000111</v>
      </c>
    </row>
    <row r="239" spans="2:11" ht="22" customHeight="1">
      <c r="B239" s="50" t="str">
        <f t="shared" si="12"/>
        <v/>
      </c>
      <c r="C239" s="65"/>
      <c r="D239" s="66"/>
      <c r="E239" s="66"/>
      <c r="F239" s="62"/>
      <c r="G239" s="90"/>
      <c r="H239" s="90" t="str">
        <f t="shared" si="11"/>
        <v/>
      </c>
      <c r="I239" s="112"/>
      <c r="K239" s="2" t="str">
        <f>IF(E239="","",MAX($K$5:K238)+0.001)</f>
        <v/>
      </c>
    </row>
    <row r="240" spans="2:11" ht="30">
      <c r="B240" s="50" t="str">
        <f t="shared" si="12"/>
        <v/>
      </c>
      <c r="C240" s="98" t="s">
        <v>1797</v>
      </c>
      <c r="D240" s="97" t="s">
        <v>1798</v>
      </c>
      <c r="E240" s="60"/>
      <c r="F240" s="62"/>
      <c r="G240" s="90"/>
      <c r="H240" s="90" t="str">
        <f t="shared" si="11"/>
        <v/>
      </c>
      <c r="I240" s="112"/>
      <c r="K240" s="2" t="str">
        <f>IF(E240="","",MAX($K$5:K239)+0.001)</f>
        <v/>
      </c>
    </row>
    <row r="241" spans="2:11" ht="22" customHeight="1">
      <c r="B241" s="50" t="str">
        <f t="shared" si="12"/>
        <v/>
      </c>
      <c r="C241" s="65"/>
      <c r="D241" s="66"/>
      <c r="E241" s="66"/>
      <c r="F241" s="62"/>
      <c r="G241" s="90"/>
      <c r="H241" s="90" t="str">
        <f t="shared" si="11"/>
        <v/>
      </c>
      <c r="I241" s="112"/>
      <c r="K241" s="2" t="str">
        <f>IF(E241="","",MAX($K$5:K240)+0.001)</f>
        <v/>
      </c>
    </row>
    <row r="242" spans="2:11" ht="25" customHeight="1">
      <c r="B242" s="50" t="str">
        <f t="shared" si="12"/>
        <v>B26.092</v>
      </c>
      <c r="C242" s="60" t="s">
        <v>1799</v>
      </c>
      <c r="D242" s="64" t="s">
        <v>1800</v>
      </c>
      <c r="E242" s="60" t="s">
        <v>187</v>
      </c>
      <c r="F242" s="62">
        <v>5</v>
      </c>
      <c r="G242" s="171"/>
      <c r="H242" s="90" t="str">
        <f t="shared" si="11"/>
        <v/>
      </c>
      <c r="I242" s="112"/>
      <c r="K242" s="2">
        <f>IF(E242="","",MAX($K$5:K241)+0.001)</f>
        <v>26.092000000000112</v>
      </c>
    </row>
    <row r="243" spans="2:11" ht="30">
      <c r="B243" s="50" t="str">
        <f t="shared" si="12"/>
        <v>B26.093</v>
      </c>
      <c r="C243" s="60" t="s">
        <v>1801</v>
      </c>
      <c r="D243" s="64" t="s">
        <v>1802</v>
      </c>
      <c r="E243" s="60" t="s">
        <v>187</v>
      </c>
      <c r="F243" s="62">
        <v>5</v>
      </c>
      <c r="G243" s="171"/>
      <c r="H243" s="90" t="str">
        <f t="shared" si="11"/>
        <v/>
      </c>
      <c r="I243" s="112"/>
      <c r="K243" s="2">
        <f>IF(E243="","",MAX($K$5:K242)+0.001)</f>
        <v>26.093000000000114</v>
      </c>
    </row>
    <row r="244" spans="2:11" ht="25" customHeight="1">
      <c r="B244" s="50" t="str">
        <f t="shared" si="12"/>
        <v>B26.094</v>
      </c>
      <c r="C244" s="60" t="s">
        <v>1803</v>
      </c>
      <c r="D244" s="64" t="s">
        <v>1804</v>
      </c>
      <c r="E244" s="60" t="s">
        <v>164</v>
      </c>
      <c r="F244" s="62">
        <v>1</v>
      </c>
      <c r="G244" s="171"/>
      <c r="H244" s="90" t="str">
        <f t="shared" si="11"/>
        <v/>
      </c>
      <c r="I244" s="112"/>
      <c r="K244" s="2">
        <f>IF(E244="","",MAX($K$5:K243)+0.001)</f>
        <v>26.094000000000115</v>
      </c>
    </row>
    <row r="245" spans="2:11" ht="22" customHeight="1">
      <c r="B245" s="50" t="str">
        <f t="shared" si="12"/>
        <v/>
      </c>
      <c r="C245" s="55"/>
      <c r="D245" s="113"/>
      <c r="E245" s="55"/>
      <c r="F245" s="90"/>
      <c r="G245" s="90"/>
      <c r="H245" s="90" t="str">
        <f t="shared" si="11"/>
        <v/>
      </c>
      <c r="I245" s="112"/>
      <c r="K245" s="2" t="str">
        <f>IF(E245="","",MAX($K$5:K244)+0.001)</f>
        <v/>
      </c>
    </row>
    <row r="246" spans="2:11" ht="30">
      <c r="B246" s="50" t="str">
        <f t="shared" si="12"/>
        <v/>
      </c>
      <c r="C246" s="60"/>
      <c r="D246" s="97" t="s">
        <v>1805</v>
      </c>
      <c r="E246" s="60"/>
      <c r="F246" s="62"/>
      <c r="G246" s="90"/>
      <c r="H246" s="90" t="str">
        <f t="shared" si="11"/>
        <v/>
      </c>
      <c r="I246" s="112"/>
      <c r="K246" s="2" t="str">
        <f>IF(E246="","",MAX($K$5:K245)+0.001)</f>
        <v/>
      </c>
    </row>
    <row r="247" spans="2:11" ht="22" customHeight="1">
      <c r="B247" s="50"/>
      <c r="C247" s="65"/>
      <c r="D247" s="66"/>
      <c r="E247" s="66"/>
      <c r="F247" s="62"/>
      <c r="G247" s="90"/>
      <c r="H247" s="90" t="str">
        <f t="shared" si="11"/>
        <v/>
      </c>
      <c r="I247" s="112"/>
      <c r="K247" s="2" t="str">
        <f>IF(E247="","",MAX($K$5:K246)+0.001)</f>
        <v/>
      </c>
    </row>
    <row r="248" spans="2:11" ht="30">
      <c r="B248" s="50"/>
      <c r="C248" s="98" t="s">
        <v>1747</v>
      </c>
      <c r="D248" s="97" t="s">
        <v>1748</v>
      </c>
      <c r="E248" s="60"/>
      <c r="F248" s="62"/>
      <c r="G248" s="90"/>
      <c r="H248" s="90" t="str">
        <f t="shared" si="11"/>
        <v/>
      </c>
      <c r="I248" s="112"/>
      <c r="K248" s="2" t="str">
        <f>IF(E248="","",MAX($K$5:K247)+0.001)</f>
        <v/>
      </c>
    </row>
    <row r="249" spans="2:11" ht="25" customHeight="1">
      <c r="B249" s="50"/>
      <c r="C249" s="65"/>
      <c r="D249" s="66"/>
      <c r="E249" s="66"/>
      <c r="F249" s="62"/>
      <c r="G249" s="90"/>
      <c r="H249" s="90" t="str">
        <f t="shared" si="11"/>
        <v/>
      </c>
      <c r="I249" s="112"/>
      <c r="K249" s="2" t="str">
        <f>IF(E249="","",MAX($K$5:K248)+0.001)</f>
        <v/>
      </c>
    </row>
    <row r="250" spans="2:11" ht="25" customHeight="1">
      <c r="B250" s="50"/>
      <c r="C250" s="60" t="s">
        <v>181</v>
      </c>
      <c r="D250" s="61" t="s">
        <v>180</v>
      </c>
      <c r="E250" s="60"/>
      <c r="F250" s="62"/>
      <c r="G250" s="90"/>
      <c r="H250" s="90" t="str">
        <f t="shared" si="11"/>
        <v/>
      </c>
      <c r="I250" s="112"/>
      <c r="K250" s="2" t="str">
        <f>IF(E250="","",MAX($K$5:K249)+0.001)</f>
        <v/>
      </c>
    </row>
    <row r="251" spans="2:11" ht="25" customHeight="1">
      <c r="B251" s="50"/>
      <c r="C251" s="60" t="s">
        <v>183</v>
      </c>
      <c r="D251" s="64" t="s">
        <v>1749</v>
      </c>
      <c r="E251" s="60"/>
      <c r="F251" s="62"/>
      <c r="G251" s="90"/>
      <c r="H251" s="90" t="str">
        <f t="shared" si="11"/>
        <v/>
      </c>
      <c r="I251" s="112"/>
      <c r="K251" s="2" t="str">
        <f>IF(E251="","",MAX($K$5:K250)+0.001)</f>
        <v/>
      </c>
    </row>
    <row r="252" spans="2:11" ht="25" customHeight="1">
      <c r="B252" s="50"/>
      <c r="C252" s="60"/>
      <c r="D252" s="64" t="s">
        <v>1750</v>
      </c>
      <c r="E252" s="60" t="s">
        <v>187</v>
      </c>
      <c r="F252" s="62">
        <v>55</v>
      </c>
      <c r="G252" s="171"/>
      <c r="H252" s="90" t="str">
        <f t="shared" si="11"/>
        <v/>
      </c>
      <c r="I252" s="112"/>
      <c r="K252" s="2">
        <f>IF(E252="","",MAX($K$5:K251)+0.001)</f>
        <v>26.095000000000116</v>
      </c>
    </row>
    <row r="253" spans="2:11" ht="25" customHeight="1">
      <c r="B253" s="50"/>
      <c r="C253" s="60"/>
      <c r="D253" s="64" t="s">
        <v>1751</v>
      </c>
      <c r="E253" s="60" t="s">
        <v>187</v>
      </c>
      <c r="F253" s="62">
        <v>0</v>
      </c>
      <c r="G253" s="171"/>
      <c r="H253" s="90" t="str">
        <f t="shared" si="11"/>
        <v/>
      </c>
      <c r="I253" s="112"/>
      <c r="K253" s="2">
        <f>IF(E253="","",MAX($K$5:K252)+0.001)</f>
        <v>26.096000000000117</v>
      </c>
    </row>
    <row r="254" spans="2:11" ht="25" customHeight="1">
      <c r="B254" s="368" t="s">
        <v>62</v>
      </c>
      <c r="C254" s="368"/>
      <c r="D254" s="368"/>
      <c r="E254" s="368"/>
      <c r="F254" s="368"/>
      <c r="G254" s="368"/>
      <c r="H254" s="95">
        <f>SUM(H212:H253)</f>
        <v>0</v>
      </c>
      <c r="I254" s="115"/>
      <c r="J254" s="72"/>
      <c r="K254" s="2" t="str">
        <f>IF(E254="","",MAX($K$5:K253)+0.001)</f>
        <v/>
      </c>
    </row>
    <row r="255" spans="2:11" ht="25" customHeight="1">
      <c r="B255" s="45" t="s">
        <v>226</v>
      </c>
      <c r="C255" s="45" t="s">
        <v>2</v>
      </c>
      <c r="D255" s="45" t="s">
        <v>3</v>
      </c>
      <c r="E255" s="46" t="s">
        <v>4</v>
      </c>
      <c r="F255" s="95" t="s">
        <v>5</v>
      </c>
      <c r="G255" s="47" t="s">
        <v>6</v>
      </c>
      <c r="H255" s="47" t="s">
        <v>7</v>
      </c>
      <c r="I255" s="49"/>
      <c r="J255" s="72"/>
      <c r="K255" s="2"/>
    </row>
    <row r="256" spans="2:11" ht="25" customHeight="1">
      <c r="B256" s="368" t="s">
        <v>64</v>
      </c>
      <c r="C256" s="368"/>
      <c r="D256" s="368"/>
      <c r="E256" s="368"/>
      <c r="F256" s="368"/>
      <c r="G256" s="368"/>
      <c r="H256" s="47">
        <f>H254</f>
        <v>0</v>
      </c>
      <c r="I256" s="116"/>
      <c r="J256" s="72"/>
      <c r="K256" s="2" t="str">
        <f>IF(E256="","",MAX($K$5:K255)+0.001)</f>
        <v/>
      </c>
    </row>
    <row r="257" spans="2:11" ht="25" customHeight="1">
      <c r="B257" s="98"/>
      <c r="C257" s="98"/>
      <c r="D257" s="97"/>
      <c r="E257" s="99"/>
      <c r="F257" s="100"/>
      <c r="G257" s="100"/>
      <c r="H257" s="107" t="str">
        <f t="shared" ref="H257:H297" si="13">IF($F257="-","Rate Only",IF($G257="","",ROUNDUP($F257*$G257,2)))</f>
        <v/>
      </c>
      <c r="I257" s="116"/>
      <c r="J257" s="72"/>
      <c r="K257" s="2" t="str">
        <f>IF(E257="","",MAX($K$5:K256)+0.001)</f>
        <v/>
      </c>
    </row>
    <row r="258" spans="2:11" ht="25" customHeight="1">
      <c r="B258" s="50"/>
      <c r="C258" s="60" t="s">
        <v>190</v>
      </c>
      <c r="D258" s="64" t="s">
        <v>1752</v>
      </c>
      <c r="E258" s="60"/>
      <c r="F258" s="62"/>
      <c r="G258" s="90"/>
      <c r="H258" s="90" t="str">
        <f>IF($F258="-","Rate Only",IF($G258="","",ROUNDUP($F258*$G258,2)))</f>
        <v/>
      </c>
      <c r="I258" s="116"/>
      <c r="J258" s="72"/>
      <c r="K258" s="2" t="str">
        <f>IF(E258="","",MAX($K$5:K257)+0.001)</f>
        <v/>
      </c>
    </row>
    <row r="259" spans="2:11" ht="25" customHeight="1">
      <c r="B259" s="50"/>
      <c r="C259" s="60"/>
      <c r="D259" s="64" t="s">
        <v>1753</v>
      </c>
      <c r="E259" s="60" t="s">
        <v>187</v>
      </c>
      <c r="F259" s="62">
        <v>55</v>
      </c>
      <c r="G259" s="171"/>
      <c r="H259" s="90" t="str">
        <f>IF($F259="-","Rate Only",IF($G259="","",ROUNDUP($F259*$G259,2)))</f>
        <v/>
      </c>
      <c r="I259" s="116"/>
      <c r="J259" s="72"/>
      <c r="K259" s="2">
        <f>IF(E259="","",MAX($K$5:K258)+0.001)</f>
        <v>26.097000000000119</v>
      </c>
    </row>
    <row r="260" spans="2:11" ht="25" customHeight="1">
      <c r="B260" s="50"/>
      <c r="C260" s="60"/>
      <c r="D260" s="64" t="s">
        <v>1795</v>
      </c>
      <c r="E260" s="60" t="s">
        <v>187</v>
      </c>
      <c r="F260" s="62">
        <v>2</v>
      </c>
      <c r="G260" s="171"/>
      <c r="H260" s="90" t="str">
        <f>IF($F260="-","Rate Only",IF($G260="","",ROUNDUP($F260*$G260,2)))</f>
        <v/>
      </c>
      <c r="I260" s="116"/>
      <c r="J260" s="72"/>
      <c r="K260" s="2">
        <f>IF(E260="","",MAX($K$5:K259)+0.001)</f>
        <v>26.09800000000012</v>
      </c>
    </row>
    <row r="261" spans="2:11" ht="25" customHeight="1">
      <c r="B261" s="98"/>
      <c r="C261" s="98"/>
      <c r="D261" s="97"/>
      <c r="E261" s="97"/>
      <c r="F261" s="100"/>
      <c r="G261" s="100"/>
      <c r="H261" s="107"/>
      <c r="I261" s="116"/>
      <c r="J261" s="72"/>
      <c r="K261" s="2" t="str">
        <f>IF(E261="","",MAX($K$5:K260)+0.001)</f>
        <v/>
      </c>
    </row>
    <row r="262" spans="2:11" ht="25" customHeight="1">
      <c r="B262" s="50"/>
      <c r="C262" s="60" t="s">
        <v>386</v>
      </c>
      <c r="D262" s="64" t="s">
        <v>1755</v>
      </c>
      <c r="E262" s="60"/>
      <c r="F262" s="62"/>
      <c r="G262" s="90"/>
      <c r="H262" s="90" t="str">
        <f t="shared" si="13"/>
        <v/>
      </c>
      <c r="I262" s="112"/>
      <c r="K262" s="2" t="str">
        <f>IF(E262="","",MAX($K$5:K261)+0.001)</f>
        <v/>
      </c>
    </row>
    <row r="263" spans="2:11" ht="25" customHeight="1">
      <c r="B263" s="50" t="str">
        <f t="shared" ref="B263:B274" si="14">IF(K263="","","B"&amp;TEXT(ROUND(K263,3),"0.000"))</f>
        <v/>
      </c>
      <c r="C263" s="60" t="s">
        <v>1756</v>
      </c>
      <c r="D263" s="64" t="s">
        <v>1757</v>
      </c>
      <c r="E263" s="60"/>
      <c r="F263" s="62"/>
      <c r="G263" s="90"/>
      <c r="H263" s="90" t="str">
        <f t="shared" si="13"/>
        <v/>
      </c>
      <c r="I263" s="112"/>
      <c r="K263" s="2" t="str">
        <f>IF(E263="","",MAX($K$5:K262)+0.001)</f>
        <v/>
      </c>
    </row>
    <row r="264" spans="2:11" ht="25" customHeight="1">
      <c r="B264" s="50" t="str">
        <f t="shared" si="14"/>
        <v/>
      </c>
      <c r="C264" s="60"/>
      <c r="D264" s="64" t="s">
        <v>1758</v>
      </c>
      <c r="E264" s="60"/>
      <c r="F264" s="62"/>
      <c r="G264" s="90"/>
      <c r="H264" s="90" t="str">
        <f t="shared" si="13"/>
        <v/>
      </c>
      <c r="I264" s="112"/>
      <c r="K264" s="2" t="str">
        <f>IF(E264="","",MAX($K$5:K263)+0.001)</f>
        <v/>
      </c>
    </row>
    <row r="265" spans="2:11" ht="25" customHeight="1">
      <c r="B265" s="50" t="str">
        <f t="shared" si="14"/>
        <v>B26.099</v>
      </c>
      <c r="C265" s="60"/>
      <c r="D265" s="64" t="s">
        <v>1759</v>
      </c>
      <c r="E265" s="60" t="s">
        <v>158</v>
      </c>
      <c r="F265" s="62">
        <v>2</v>
      </c>
      <c r="G265" s="171"/>
      <c r="H265" s="90" t="str">
        <f t="shared" si="13"/>
        <v/>
      </c>
      <c r="I265" s="112"/>
      <c r="K265" s="2">
        <f>IF(E265="","",MAX($K$5:K264)+0.001)</f>
        <v>26.099000000000121</v>
      </c>
    </row>
    <row r="266" spans="2:11" ht="25" customHeight="1">
      <c r="B266" s="50" t="str">
        <f t="shared" si="14"/>
        <v/>
      </c>
      <c r="C266" s="65"/>
      <c r="D266" s="66"/>
      <c r="E266" s="66"/>
      <c r="F266" s="62"/>
      <c r="G266" s="90"/>
      <c r="H266" s="90" t="str">
        <f t="shared" si="13"/>
        <v/>
      </c>
      <c r="I266" s="112"/>
      <c r="K266" s="2" t="str">
        <f>IF(E266="","",MAX($K$5:K265)+0.001)</f>
        <v/>
      </c>
    </row>
    <row r="267" spans="2:11" ht="25" customHeight="1">
      <c r="B267" s="50" t="str">
        <f t="shared" si="14"/>
        <v/>
      </c>
      <c r="C267" s="60" t="s">
        <v>216</v>
      </c>
      <c r="D267" s="61" t="s">
        <v>215</v>
      </c>
      <c r="E267" s="60"/>
      <c r="F267" s="62"/>
      <c r="G267" s="90"/>
      <c r="H267" s="90" t="str">
        <f t="shared" si="13"/>
        <v/>
      </c>
      <c r="I267" s="112"/>
      <c r="K267" s="2" t="str">
        <f>IF(E267="","",MAX($K$5:K266)+0.001)</f>
        <v/>
      </c>
    </row>
    <row r="268" spans="2:11" ht="25" customHeight="1">
      <c r="B268" s="50" t="str">
        <f t="shared" si="14"/>
        <v>B26.100</v>
      </c>
      <c r="C268" s="60" t="s">
        <v>12</v>
      </c>
      <c r="D268" s="64" t="s">
        <v>218</v>
      </c>
      <c r="E268" s="60" t="s">
        <v>220</v>
      </c>
      <c r="F268" s="62">
        <v>0.5</v>
      </c>
      <c r="G268" s="171"/>
      <c r="H268" s="90" t="str">
        <f t="shared" si="13"/>
        <v/>
      </c>
      <c r="I268" s="112"/>
      <c r="K268" s="2">
        <f>IF(E268="","",MAX($K$5:K267)+0.001)</f>
        <v>26.100000000000122</v>
      </c>
    </row>
    <row r="269" spans="2:11" ht="25" customHeight="1">
      <c r="B269" s="50" t="str">
        <f t="shared" si="14"/>
        <v>B26.101</v>
      </c>
      <c r="C269" s="60" t="s">
        <v>15</v>
      </c>
      <c r="D269" s="64" t="s">
        <v>221</v>
      </c>
      <c r="E269" s="60" t="s">
        <v>220</v>
      </c>
      <c r="F269" s="62">
        <v>1</v>
      </c>
      <c r="G269" s="171"/>
      <c r="H269" s="90" t="str">
        <f t="shared" si="13"/>
        <v/>
      </c>
      <c r="I269" s="112"/>
      <c r="K269" s="2">
        <f>IF(E269="","",MAX($K$5:K268)+0.001)</f>
        <v>26.101000000000123</v>
      </c>
    </row>
    <row r="270" spans="2:11" ht="25" customHeight="1">
      <c r="B270" s="50" t="str">
        <f t="shared" si="14"/>
        <v/>
      </c>
      <c r="C270" s="65"/>
      <c r="D270" s="66"/>
      <c r="E270" s="66"/>
      <c r="F270" s="62"/>
      <c r="G270" s="90"/>
      <c r="H270" s="90" t="str">
        <f t="shared" si="13"/>
        <v/>
      </c>
      <c r="I270" s="112"/>
      <c r="K270" s="2" t="str">
        <f>IF(E270="","",MAX($K$5:K269)+0.001)</f>
        <v/>
      </c>
    </row>
    <row r="271" spans="2:11" ht="25" customHeight="1">
      <c r="B271" s="50" t="str">
        <f t="shared" si="14"/>
        <v/>
      </c>
      <c r="C271" s="60" t="s">
        <v>231</v>
      </c>
      <c r="D271" s="61" t="s">
        <v>230</v>
      </c>
      <c r="E271" s="60"/>
      <c r="F271" s="62"/>
      <c r="G271" s="90"/>
      <c r="H271" s="90" t="str">
        <f t="shared" si="13"/>
        <v/>
      </c>
      <c r="I271" s="112"/>
      <c r="K271" s="2" t="str">
        <f>IF(E271="","",MAX($K$5:K270)+0.001)</f>
        <v/>
      </c>
    </row>
    <row r="272" spans="2:11" ht="30">
      <c r="B272" s="50" t="str">
        <f t="shared" si="14"/>
        <v>B26.102</v>
      </c>
      <c r="C272" s="60" t="s">
        <v>90</v>
      </c>
      <c r="D272" s="64" t="s">
        <v>1764</v>
      </c>
      <c r="E272" s="60" t="s">
        <v>164</v>
      </c>
      <c r="F272" s="62">
        <v>55</v>
      </c>
      <c r="G272" s="171"/>
      <c r="H272" s="90" t="str">
        <f t="shared" si="13"/>
        <v/>
      </c>
      <c r="I272" s="112"/>
      <c r="K272" s="2">
        <f>IF(E272="","",MAX($K$5:K271)+0.001)</f>
        <v>26.102000000000125</v>
      </c>
    </row>
    <row r="273" spans="2:11" ht="25" customHeight="1">
      <c r="B273" s="50" t="str">
        <f t="shared" si="14"/>
        <v/>
      </c>
      <c r="C273" s="65"/>
      <c r="D273" s="66"/>
      <c r="E273" s="66"/>
      <c r="F273" s="62"/>
      <c r="G273" s="90"/>
      <c r="H273" s="90" t="str">
        <f t="shared" si="13"/>
        <v/>
      </c>
      <c r="I273" s="112"/>
      <c r="K273" s="2" t="str">
        <f>IF(E273="","",MAX($K$5:K272)+0.001)</f>
        <v/>
      </c>
    </row>
    <row r="274" spans="2:11" ht="25" customHeight="1">
      <c r="B274" s="50" t="str">
        <f t="shared" si="14"/>
        <v/>
      </c>
      <c r="C274" s="60" t="s">
        <v>92</v>
      </c>
      <c r="D274" s="64" t="s">
        <v>1766</v>
      </c>
      <c r="E274" s="60"/>
      <c r="F274" s="62"/>
      <c r="G274" s="90"/>
      <c r="H274" s="90" t="str">
        <f t="shared" si="13"/>
        <v/>
      </c>
      <c r="I274" s="112"/>
      <c r="K274" s="2" t="str">
        <f>IF(E274="","",MAX($K$5:K273)+0.001)</f>
        <v/>
      </c>
    </row>
    <row r="275" spans="2:11" ht="25" customHeight="1">
      <c r="B275" s="50" t="str">
        <f>IF(K275="","","B"&amp;TEXT(ROUND(K275,3),"0.000"))</f>
        <v/>
      </c>
      <c r="C275" s="60"/>
      <c r="D275" s="64" t="s">
        <v>1768</v>
      </c>
      <c r="E275" s="60"/>
      <c r="F275" s="62"/>
      <c r="G275" s="90"/>
      <c r="H275" s="90" t="str">
        <f t="shared" si="13"/>
        <v/>
      </c>
      <c r="I275" s="112"/>
      <c r="K275" s="2" t="str">
        <f>IF(E275="","",MAX($K$5:K274)+0.001)</f>
        <v/>
      </c>
    </row>
    <row r="276" spans="2:11" ht="25" customHeight="1">
      <c r="B276" s="50" t="str">
        <f>IF(K276="","","B"&amp;TEXT(ROUND(K276,3),"0.000"))</f>
        <v>B26.103</v>
      </c>
      <c r="C276" s="60"/>
      <c r="D276" s="64" t="s">
        <v>1769</v>
      </c>
      <c r="E276" s="60" t="s">
        <v>187</v>
      </c>
      <c r="F276" s="62">
        <v>29</v>
      </c>
      <c r="G276" s="171"/>
      <c r="H276" s="90" t="str">
        <f t="shared" si="13"/>
        <v/>
      </c>
      <c r="I276" s="112"/>
      <c r="K276" s="2">
        <f>IF(E276="","",MAX($K$5:K275)+0.001)</f>
        <v>26.103000000000126</v>
      </c>
    </row>
    <row r="277" spans="2:11" ht="25" customHeight="1">
      <c r="B277" s="50"/>
      <c r="C277" s="60"/>
      <c r="D277" s="64"/>
      <c r="E277" s="60"/>
      <c r="F277" s="62"/>
      <c r="G277" s="90"/>
      <c r="H277" s="90" t="str">
        <f t="shared" si="13"/>
        <v/>
      </c>
      <c r="I277" s="112"/>
      <c r="K277" s="2" t="str">
        <f>IF(E277="","",MAX($K$5:K276)+0.001)</f>
        <v/>
      </c>
    </row>
    <row r="278" spans="2:11" ht="25" customHeight="1">
      <c r="B278" s="50" t="str">
        <f>IF(K278="","","B"&amp;TEXT(ROUND(K278,3),"0.000"))</f>
        <v/>
      </c>
      <c r="C278" s="60" t="s">
        <v>1771</v>
      </c>
      <c r="D278" s="61" t="s">
        <v>1163</v>
      </c>
      <c r="E278" s="60"/>
      <c r="F278" s="62"/>
      <c r="G278" s="90"/>
      <c r="H278" s="90" t="str">
        <f t="shared" si="13"/>
        <v/>
      </c>
      <c r="I278" s="112"/>
      <c r="K278" s="2" t="str">
        <f>IF(E278="","",MAX($K$5:K277)+0.001)</f>
        <v/>
      </c>
    </row>
    <row r="279" spans="2:11" ht="25" customHeight="1">
      <c r="B279" s="50" t="str">
        <f>IF(K279="","","B"&amp;TEXT(ROUND(K279,3),"0.000"))</f>
        <v>B26.104</v>
      </c>
      <c r="C279" s="60"/>
      <c r="D279" s="64" t="s">
        <v>1772</v>
      </c>
      <c r="E279" s="60" t="s">
        <v>200</v>
      </c>
      <c r="F279" s="62">
        <v>33</v>
      </c>
      <c r="G279" s="171"/>
      <c r="H279" s="90" t="str">
        <f t="shared" si="13"/>
        <v/>
      </c>
      <c r="I279" s="112"/>
      <c r="K279" s="2">
        <f>IF(E279="","",MAX($K$5:K278)+0.001)</f>
        <v>26.104000000000127</v>
      </c>
    </row>
    <row r="280" spans="2:11" ht="25" customHeight="1">
      <c r="B280" s="50" t="str">
        <f>IF(K280="","","B"&amp;TEXT(ROUND(K280,3),"0.000"))</f>
        <v/>
      </c>
      <c r="C280" s="65"/>
      <c r="D280" s="66"/>
      <c r="E280" s="66"/>
      <c r="F280" s="62"/>
      <c r="G280" s="90"/>
      <c r="H280" s="90" t="str">
        <f t="shared" si="13"/>
        <v/>
      </c>
      <c r="I280" s="112"/>
      <c r="K280" s="2" t="str">
        <f>IF(E280="","",MAX($K$5:K279)+0.001)</f>
        <v/>
      </c>
    </row>
    <row r="281" spans="2:11" ht="25" customHeight="1">
      <c r="B281" s="50" t="str">
        <f t="shared" ref="B281:B289" si="15">IF(K281="","","B"&amp;TEXT(ROUND(K281,3),"0.000"))</f>
        <v/>
      </c>
      <c r="C281" s="60" t="s">
        <v>247</v>
      </c>
      <c r="D281" s="61" t="s">
        <v>1779</v>
      </c>
      <c r="E281" s="60"/>
      <c r="F281" s="62"/>
      <c r="G281" s="90"/>
      <c r="H281" s="90" t="str">
        <f t="shared" si="13"/>
        <v/>
      </c>
      <c r="I281" s="112"/>
      <c r="K281" s="2" t="str">
        <f>IF(E281="","",MAX($K$5:K280)+0.001)</f>
        <v/>
      </c>
    </row>
    <row r="282" spans="2:11" ht="25" customHeight="1">
      <c r="B282" s="50" t="str">
        <f t="shared" si="15"/>
        <v/>
      </c>
      <c r="C282" s="60"/>
      <c r="D282" s="64" t="s">
        <v>1780</v>
      </c>
      <c r="E282" s="60"/>
      <c r="F282" s="62"/>
      <c r="G282" s="90"/>
      <c r="H282" s="90" t="str">
        <f t="shared" si="13"/>
        <v/>
      </c>
      <c r="I282" s="112"/>
      <c r="K282" s="2" t="str">
        <f>IF(E282="","",MAX($K$5:K281)+0.001)</f>
        <v/>
      </c>
    </row>
    <row r="283" spans="2:11" ht="25" customHeight="1">
      <c r="B283" s="50" t="str">
        <f t="shared" si="15"/>
        <v>B26.105</v>
      </c>
      <c r="C283" s="60"/>
      <c r="D283" s="64" t="s">
        <v>1806</v>
      </c>
      <c r="E283" s="60" t="s">
        <v>158</v>
      </c>
      <c r="F283" s="62">
        <v>14</v>
      </c>
      <c r="G283" s="171"/>
      <c r="H283" s="90" t="str">
        <f t="shared" si="13"/>
        <v/>
      </c>
      <c r="I283" s="112"/>
      <c r="K283" s="2">
        <f>IF(E283="","",MAX($K$5:K282)+0.001)</f>
        <v>26.105000000000128</v>
      </c>
    </row>
    <row r="284" spans="2:11" ht="25" customHeight="1">
      <c r="B284" s="50" t="str">
        <f t="shared" si="15"/>
        <v/>
      </c>
      <c r="C284" s="65"/>
      <c r="D284" s="66"/>
      <c r="E284" s="66"/>
      <c r="F284" s="62"/>
      <c r="G284" s="90"/>
      <c r="H284" s="90" t="str">
        <f t="shared" si="13"/>
        <v/>
      </c>
      <c r="I284" s="112"/>
      <c r="K284" s="2" t="str">
        <f>IF(E284="","",MAX($K$5:K283)+0.001)</f>
        <v/>
      </c>
    </row>
    <row r="285" spans="2:11" ht="25" customHeight="1">
      <c r="B285" s="50" t="str">
        <f t="shared" si="15"/>
        <v/>
      </c>
      <c r="C285" s="60" t="s">
        <v>1783</v>
      </c>
      <c r="D285" s="64" t="s">
        <v>1784</v>
      </c>
      <c r="E285" s="60"/>
      <c r="F285" s="62"/>
      <c r="G285" s="90"/>
      <c r="H285" s="90" t="str">
        <f t="shared" si="13"/>
        <v/>
      </c>
      <c r="I285" s="112"/>
      <c r="K285" s="2" t="str">
        <f>IF(E285="","",MAX($K$5:K284)+0.001)</f>
        <v/>
      </c>
    </row>
    <row r="286" spans="2:11" ht="25" customHeight="1">
      <c r="B286" s="50" t="str">
        <f t="shared" si="15"/>
        <v>B26.106</v>
      </c>
      <c r="C286" s="60"/>
      <c r="D286" s="64" t="s">
        <v>1807</v>
      </c>
      <c r="E286" s="60" t="s">
        <v>158</v>
      </c>
      <c r="F286" s="62">
        <v>14</v>
      </c>
      <c r="G286" s="171"/>
      <c r="H286" s="90" t="str">
        <f t="shared" si="13"/>
        <v/>
      </c>
      <c r="I286" s="112"/>
      <c r="K286" s="2">
        <f>IF(E286="","",MAX($K$5:K285)+0.001)</f>
        <v>26.10600000000013</v>
      </c>
    </row>
    <row r="287" spans="2:11" ht="25" customHeight="1">
      <c r="B287" s="50" t="str">
        <f t="shared" si="15"/>
        <v/>
      </c>
      <c r="C287" s="65"/>
      <c r="D287" s="66"/>
      <c r="E287" s="66"/>
      <c r="F287" s="62"/>
      <c r="G287" s="90"/>
      <c r="H287" s="90" t="str">
        <f t="shared" si="13"/>
        <v/>
      </c>
      <c r="I287" s="112"/>
      <c r="K287" s="2" t="str">
        <f>IF(E287="","",MAX($K$5:K286)+0.001)</f>
        <v/>
      </c>
    </row>
    <row r="288" spans="2:11" ht="25" customHeight="1">
      <c r="B288" s="50" t="str">
        <f t="shared" si="15"/>
        <v/>
      </c>
      <c r="C288" s="60"/>
      <c r="D288" s="61" t="s">
        <v>1790</v>
      </c>
      <c r="E288" s="60"/>
      <c r="F288" s="62"/>
      <c r="G288" s="90"/>
      <c r="H288" s="90" t="str">
        <f t="shared" si="13"/>
        <v/>
      </c>
      <c r="I288" s="112"/>
      <c r="K288" s="2" t="str">
        <f>IF(E288="","",MAX($K$5:K287)+0.001)</f>
        <v/>
      </c>
    </row>
    <row r="289" spans="2:11" ht="30">
      <c r="B289" s="50" t="str">
        <f t="shared" si="15"/>
        <v>B26.107</v>
      </c>
      <c r="C289" s="60"/>
      <c r="D289" s="64" t="s">
        <v>1793</v>
      </c>
      <c r="E289" s="60" t="s">
        <v>200</v>
      </c>
      <c r="F289" s="62">
        <v>5</v>
      </c>
      <c r="G289" s="171"/>
      <c r="H289" s="90" t="str">
        <f t="shared" si="13"/>
        <v/>
      </c>
      <c r="I289" s="112"/>
      <c r="K289" s="2">
        <f>IF(E289="","",MAX($K$5:K288)+0.001)</f>
        <v>26.107000000000131</v>
      </c>
    </row>
    <row r="290" spans="2:11" ht="25" customHeight="1">
      <c r="B290" s="50"/>
      <c r="C290" s="60"/>
      <c r="D290" s="64"/>
      <c r="E290" s="60"/>
      <c r="F290" s="62"/>
      <c r="G290" s="90"/>
      <c r="H290" s="90" t="str">
        <f t="shared" si="13"/>
        <v/>
      </c>
      <c r="I290" s="112"/>
      <c r="K290" s="2" t="str">
        <f>IF(E290="","",MAX($K$5:K289)+0.001)</f>
        <v/>
      </c>
    </row>
    <row r="291" spans="2:11" ht="25" customHeight="1">
      <c r="B291" s="50"/>
      <c r="C291" s="60"/>
      <c r="D291" s="64"/>
      <c r="E291" s="60"/>
      <c r="F291" s="62"/>
      <c r="G291" s="90"/>
      <c r="H291" s="90" t="str">
        <f t="shared" si="13"/>
        <v/>
      </c>
      <c r="I291" s="112"/>
      <c r="K291" s="2" t="str">
        <f>IF(E291="","",MAX($K$5:K290)+0.001)</f>
        <v/>
      </c>
    </row>
    <row r="292" spans="2:11" ht="25" customHeight="1">
      <c r="B292" s="50"/>
      <c r="C292" s="60"/>
      <c r="D292" s="64"/>
      <c r="E292" s="60"/>
      <c r="F292" s="62"/>
      <c r="G292" s="90"/>
      <c r="H292" s="90" t="str">
        <f t="shared" si="13"/>
        <v/>
      </c>
      <c r="I292" s="112"/>
      <c r="K292" s="2" t="str">
        <f>IF(E292="","",MAX($K$5:K291)+0.001)</f>
        <v/>
      </c>
    </row>
    <row r="293" spans="2:11" ht="25" customHeight="1">
      <c r="B293" s="50"/>
      <c r="C293" s="60"/>
      <c r="D293" s="64"/>
      <c r="E293" s="60"/>
      <c r="F293" s="62"/>
      <c r="G293" s="90"/>
      <c r="H293" s="90" t="str">
        <f t="shared" si="13"/>
        <v/>
      </c>
      <c r="I293" s="112"/>
      <c r="K293" s="2" t="str">
        <f>IF(E293="","",MAX($K$5:K292)+0.001)</f>
        <v/>
      </c>
    </row>
    <row r="294" spans="2:11" ht="25" customHeight="1">
      <c r="B294" s="50"/>
      <c r="C294" s="60"/>
      <c r="D294" s="64"/>
      <c r="E294" s="60"/>
      <c r="F294" s="62"/>
      <c r="G294" s="90"/>
      <c r="H294" s="90" t="str">
        <f t="shared" si="13"/>
        <v/>
      </c>
      <c r="I294" s="112"/>
      <c r="K294" s="2" t="str">
        <f>IF(E294="","",MAX($K$5:K293)+0.001)</f>
        <v/>
      </c>
    </row>
    <row r="295" spans="2:11" ht="25" customHeight="1">
      <c r="B295" s="50"/>
      <c r="C295" s="60"/>
      <c r="D295" s="64"/>
      <c r="E295" s="60"/>
      <c r="F295" s="62"/>
      <c r="G295" s="90"/>
      <c r="H295" s="90" t="str">
        <f t="shared" si="13"/>
        <v/>
      </c>
      <c r="I295" s="112"/>
      <c r="K295" s="2" t="str">
        <f>IF(E295="","",MAX($K$5:K294)+0.001)</f>
        <v/>
      </c>
    </row>
    <row r="296" spans="2:11" ht="25" customHeight="1">
      <c r="B296" s="50"/>
      <c r="C296" s="60"/>
      <c r="D296" s="64"/>
      <c r="E296" s="60"/>
      <c r="F296" s="62"/>
      <c r="G296" s="90"/>
      <c r="H296" s="90" t="str">
        <f t="shared" si="13"/>
        <v/>
      </c>
      <c r="I296" s="112"/>
      <c r="K296" s="2" t="str">
        <f>IF(E296="","",MAX($K$5:K295)+0.001)</f>
        <v/>
      </c>
    </row>
    <row r="297" spans="2:11" ht="25" customHeight="1">
      <c r="B297" s="50"/>
      <c r="C297" s="60"/>
      <c r="D297" s="64"/>
      <c r="E297" s="60"/>
      <c r="F297" s="62"/>
      <c r="G297" s="90"/>
      <c r="H297" s="90" t="str">
        <f t="shared" si="13"/>
        <v/>
      </c>
      <c r="I297" s="112"/>
      <c r="K297" s="2" t="str">
        <f>IF(E297="","",MAX($K$5:K296)+0.001)</f>
        <v/>
      </c>
    </row>
    <row r="298" spans="2:11" ht="25" customHeight="1">
      <c r="B298" s="368" t="s">
        <v>337</v>
      </c>
      <c r="C298" s="369"/>
      <c r="D298" s="368"/>
      <c r="E298" s="368"/>
      <c r="F298" s="368"/>
      <c r="G298" s="368"/>
      <c r="H298" s="95">
        <f>SUM(H256:H297)</f>
        <v>0</v>
      </c>
      <c r="I298" s="123"/>
      <c r="K298" s="2" t="str">
        <f>IF(E298="","",MAX($K$5:K297)+0.001)</f>
        <v/>
      </c>
    </row>
    <row r="299" spans="2:11" ht="25" customHeight="1">
      <c r="B299" s="68"/>
      <c r="C299" s="68"/>
      <c r="D299" s="69"/>
      <c r="E299" s="68"/>
      <c r="F299" s="70"/>
      <c r="G299" s="70"/>
      <c r="H299" s="70"/>
      <c r="K299" s="2" t="str">
        <f>IF(E299="","",MAX($K$5:K298)+0.001)</f>
        <v/>
      </c>
    </row>
    <row r="300" spans="2:11" ht="25" customHeight="1">
      <c r="K300" s="2" t="str">
        <f>IF(E300="","",MAX($K$5:K299)+0.001)</f>
        <v/>
      </c>
    </row>
    <row r="301" spans="2:11" ht="25" customHeight="1">
      <c r="K301" s="2" t="str">
        <f>IF(E301="","",MAX($K$5:K300)+0.001)</f>
        <v/>
      </c>
    </row>
    <row r="302" spans="2:11" ht="25" customHeight="1">
      <c r="K302" s="2" t="str">
        <f>IF(E302="","",MAX($K$5:K301)+0.001)</f>
        <v/>
      </c>
    </row>
    <row r="303" spans="2:11" ht="25" customHeight="1">
      <c r="K303" s="2" t="str">
        <f>IF(E303="","",MAX($K$5:K302)+0.001)</f>
        <v/>
      </c>
    </row>
    <row r="304" spans="2:11" ht="25" customHeight="1">
      <c r="K304" s="2" t="str">
        <f>IF(E304="","",MAX($K$5:K303)+0.001)</f>
        <v/>
      </c>
    </row>
    <row r="305" spans="11:11" ht="25" customHeight="1">
      <c r="K305" s="2" t="str">
        <f>IF(E305="","",MAX($K$5:K304)+0.001)</f>
        <v/>
      </c>
    </row>
    <row r="306" spans="11:11" ht="25" customHeight="1">
      <c r="K306" s="2" t="str">
        <f>IF(E306="","",MAX($K$5:K305)+0.001)</f>
        <v/>
      </c>
    </row>
    <row r="307" spans="11:11" ht="25" customHeight="1">
      <c r="K307" s="2" t="str">
        <f>IF(E307="","",MAX($K$5:K306)+0.001)</f>
        <v/>
      </c>
    </row>
    <row r="308" spans="11:11" ht="25" customHeight="1">
      <c r="K308" s="2" t="str">
        <f>IF(E308="","",MAX($K$5:K307)+0.001)</f>
        <v/>
      </c>
    </row>
    <row r="309" spans="11:11" ht="25" customHeight="1">
      <c r="K309" s="2" t="str">
        <f>IF(E309="","",MAX($K$5:K308)+0.001)</f>
        <v/>
      </c>
    </row>
    <row r="310" spans="11:11" ht="25" customHeight="1">
      <c r="K310" s="2" t="str">
        <f>IF(E310="","",MAX($K$5:K309)+0.001)</f>
        <v/>
      </c>
    </row>
    <row r="311" spans="11:11" ht="25" customHeight="1">
      <c r="K311" s="2" t="str">
        <f>IF(E311="","",MAX($K$5:K310)+0.001)</f>
        <v/>
      </c>
    </row>
    <row r="312" spans="11:11" ht="25" customHeight="1">
      <c r="K312" s="2" t="str">
        <f>IF(E312="","",MAX($K$5:K311)+0.001)</f>
        <v/>
      </c>
    </row>
    <row r="313" spans="11:11" ht="25" customHeight="1">
      <c r="K313" s="2" t="str">
        <f>IF(E313="","",MAX($K$5:K312)+0.001)</f>
        <v/>
      </c>
    </row>
    <row r="314" spans="11:11" ht="25" customHeight="1">
      <c r="K314" s="2" t="str">
        <f>IF(E314="","",MAX($K$5:K313)+0.001)</f>
        <v/>
      </c>
    </row>
    <row r="315" spans="11:11" ht="25" customHeight="1">
      <c r="K315" s="2" t="str">
        <f>IF(E315="","",MAX($K$5:K314)+0.001)</f>
        <v/>
      </c>
    </row>
    <row r="316" spans="11:11" ht="25" customHeight="1">
      <c r="K316" s="2" t="str">
        <f>IF(E316="","",MAX($K$5:K315)+0.001)</f>
        <v/>
      </c>
    </row>
    <row r="317" spans="11:11" ht="25" customHeight="1">
      <c r="K317" s="2" t="str">
        <f>IF(E317="","",MAX($K$5:K316)+0.001)</f>
        <v/>
      </c>
    </row>
    <row r="318" spans="11:11" ht="25" customHeight="1">
      <c r="K318" s="2" t="str">
        <f>IF(E318="","",MAX($K$5:K317)+0.001)</f>
        <v/>
      </c>
    </row>
    <row r="319" spans="11:11" ht="25" customHeight="1">
      <c r="K319" s="2" t="str">
        <f>IF(E319="","",MAX($K$5:K318)+0.001)</f>
        <v/>
      </c>
    </row>
    <row r="320" spans="11:11" ht="25" customHeight="1">
      <c r="K320" s="2" t="str">
        <f>IF(E320="","",MAX($K$5:K319)+0.001)</f>
        <v/>
      </c>
    </row>
    <row r="321" spans="11:11" ht="25" customHeight="1">
      <c r="K321" s="2" t="str">
        <f>IF(E321="","",MAX($K$5:K320)+0.001)</f>
        <v/>
      </c>
    </row>
    <row r="322" spans="11:11" ht="25" customHeight="1">
      <c r="K322" s="2" t="str">
        <f>IF(E322="","",MAX($K$5:K321)+0.001)</f>
        <v/>
      </c>
    </row>
    <row r="323" spans="11:11" ht="25" customHeight="1">
      <c r="K323" s="2" t="str">
        <f>IF(E323="","",MAX($K$5:K322)+0.001)</f>
        <v/>
      </c>
    </row>
    <row r="324" spans="11:11" ht="25" customHeight="1">
      <c r="K324" s="2" t="str">
        <f>IF(E324="","",MAX($K$5:K323)+0.001)</f>
        <v/>
      </c>
    </row>
    <row r="325" spans="11:11" ht="25" customHeight="1">
      <c r="K325" s="2" t="str">
        <f>IF(E325="","",MAX($K$5:K324)+0.001)</f>
        <v/>
      </c>
    </row>
    <row r="326" spans="11:11" ht="25" customHeight="1">
      <c r="K326" s="2" t="str">
        <f>IF(E326="","",MAX($K$5:K325)+0.001)</f>
        <v/>
      </c>
    </row>
    <row r="327" spans="11:11" ht="25" customHeight="1">
      <c r="K327" s="2" t="str">
        <f>IF(E327="","",MAX($K$5:K326)+0.001)</f>
        <v/>
      </c>
    </row>
    <row r="328" spans="11:11" ht="25" customHeight="1">
      <c r="K328" s="2" t="str">
        <f>IF(E328="","",MAX($K$5:K327)+0.001)</f>
        <v/>
      </c>
    </row>
    <row r="329" spans="11:11" ht="25" customHeight="1">
      <c r="K329" s="2" t="str">
        <f>IF(E329="","",MAX($K$5:K328)+0.001)</f>
        <v/>
      </c>
    </row>
    <row r="330" spans="11:11" ht="25" customHeight="1">
      <c r="K330" s="2" t="str">
        <f>IF(E330="","",MAX($K$5:K329)+0.001)</f>
        <v/>
      </c>
    </row>
    <row r="331" spans="11:11" ht="25" customHeight="1">
      <c r="K331" s="2" t="str">
        <f>IF(E331="","",MAX($K$5:K330)+0.001)</f>
        <v/>
      </c>
    </row>
    <row r="332" spans="11:11" ht="25" customHeight="1">
      <c r="K332" s="2" t="str">
        <f>IF(E332="","",MAX($K$5:K331)+0.001)</f>
        <v/>
      </c>
    </row>
    <row r="333" spans="11:11" ht="25" customHeight="1">
      <c r="K333" s="2" t="str">
        <f>IF(E333="","",MAX($K$5:K332)+0.001)</f>
        <v/>
      </c>
    </row>
    <row r="334" spans="11:11" ht="25" customHeight="1">
      <c r="K334" s="2" t="str">
        <f>IF(E334="","",MAX($K$5:K333)+0.001)</f>
        <v/>
      </c>
    </row>
    <row r="335" spans="11:11" ht="25" customHeight="1">
      <c r="K335" s="2" t="str">
        <f>IF(E335="","",MAX($K$5:K334)+0.001)</f>
        <v/>
      </c>
    </row>
    <row r="336" spans="11:11" ht="25" customHeight="1">
      <c r="K336" s="2" t="str">
        <f>IF(E336="","",MAX($K$5:K335)+0.001)</f>
        <v/>
      </c>
    </row>
    <row r="337" spans="11:11" ht="25" customHeight="1">
      <c r="K337" s="2" t="str">
        <f>IF(E337="","",MAX($K$5:K336)+0.001)</f>
        <v/>
      </c>
    </row>
    <row r="338" spans="11:11" ht="25" customHeight="1">
      <c r="K338" s="2" t="str">
        <f>IF(E338="","",MAX($K$5:K337)+0.001)</f>
        <v/>
      </c>
    </row>
    <row r="339" spans="11:11" ht="25" customHeight="1">
      <c r="K339" s="2" t="str">
        <f>IF(E339="","",MAX($K$5:K338)+0.001)</f>
        <v/>
      </c>
    </row>
    <row r="340" spans="11:11" ht="25" customHeight="1">
      <c r="K340" s="2" t="str">
        <f>IF(E340="","",MAX($K$5:K339)+0.001)</f>
        <v/>
      </c>
    </row>
    <row r="341" spans="11:11" ht="25" customHeight="1">
      <c r="K341" s="2" t="str">
        <f>IF(E341="","",MAX($K$5:K340)+0.001)</f>
        <v/>
      </c>
    </row>
    <row r="342" spans="11:11" ht="25" customHeight="1">
      <c r="K342" s="2" t="str">
        <f>IF(E342="","",MAX($K$5:K341)+0.001)</f>
        <v/>
      </c>
    </row>
    <row r="343" spans="11:11" ht="25" customHeight="1">
      <c r="K343" s="2" t="str">
        <f>IF(E343="","",MAX($K$5:K342)+0.001)</f>
        <v/>
      </c>
    </row>
    <row r="344" spans="11:11" ht="25" customHeight="1">
      <c r="K344" s="2" t="str">
        <f>IF(E344="","",MAX($K$5:K343)+0.001)</f>
        <v/>
      </c>
    </row>
    <row r="345" spans="11:11" ht="25" customHeight="1">
      <c r="K345" s="2" t="str">
        <f>IF(E345="","",MAX($K$5:K344)+0.001)</f>
        <v/>
      </c>
    </row>
    <row r="346" spans="11:11" ht="25" customHeight="1">
      <c r="K346" s="2" t="str">
        <f>IF(E346="","",MAX($K$5:K345)+0.001)</f>
        <v/>
      </c>
    </row>
    <row r="347" spans="11:11" ht="25" customHeight="1">
      <c r="K347" s="2" t="str">
        <f>IF(E347="","",MAX($K$5:K346)+0.001)</f>
        <v/>
      </c>
    </row>
    <row r="348" spans="11:11" ht="25" customHeight="1">
      <c r="K348" s="2" t="str">
        <f>IF(E348="","",MAX($K$5:K347)+0.001)</f>
        <v/>
      </c>
    </row>
    <row r="349" spans="11:11" ht="25" customHeight="1">
      <c r="K349" s="2" t="str">
        <f>IF(E349="","",MAX($K$5:K348)+0.001)</f>
        <v/>
      </c>
    </row>
    <row r="350" spans="11:11" ht="25" customHeight="1">
      <c r="K350" s="2" t="str">
        <f>IF(E350="","",MAX($K$5:K349)+0.001)</f>
        <v/>
      </c>
    </row>
    <row r="351" spans="11:11" ht="25" customHeight="1">
      <c r="K351" s="75"/>
    </row>
    <row r="354" spans="11:11" ht="25" customHeight="1">
      <c r="K354" s="75"/>
    </row>
    <row r="357" spans="11:11" ht="25" customHeight="1">
      <c r="K357" s="75"/>
    </row>
    <row r="360" spans="11:11" ht="25" customHeight="1">
      <c r="K360" s="75"/>
    </row>
    <row r="363" spans="11:11" ht="25" customHeight="1">
      <c r="K363" s="75"/>
    </row>
    <row r="366" spans="11:11" ht="25" customHeight="1">
      <c r="K366" s="75"/>
    </row>
    <row r="369" spans="11:11" ht="25" customHeight="1">
      <c r="K369" s="75"/>
    </row>
    <row r="372" spans="11:11" ht="25" customHeight="1">
      <c r="K372" s="75"/>
    </row>
    <row r="387" spans="1:14" s="66" customFormat="1" ht="25" customHeight="1">
      <c r="A387" s="73"/>
      <c r="B387" s="72"/>
      <c r="C387" s="72"/>
      <c r="D387" s="73"/>
      <c r="E387" s="72"/>
      <c r="F387" s="74"/>
      <c r="G387" s="74"/>
      <c r="H387" s="74"/>
      <c r="I387" s="48"/>
      <c r="J387" s="48"/>
      <c r="K387" s="48"/>
      <c r="L387" s="48"/>
      <c r="M387" s="73"/>
      <c r="N387" s="127"/>
    </row>
    <row r="388" spans="1:14" s="66" customFormat="1" ht="25" customHeight="1">
      <c r="A388" s="73"/>
      <c r="B388" s="72"/>
      <c r="C388" s="72"/>
      <c r="D388" s="73"/>
      <c r="E388" s="72"/>
      <c r="F388" s="74"/>
      <c r="G388" s="74"/>
      <c r="H388" s="74"/>
      <c r="I388" s="48"/>
      <c r="J388" s="48"/>
      <c r="K388" s="48"/>
      <c r="L388" s="48"/>
      <c r="M388" s="73"/>
      <c r="N388" s="127"/>
    </row>
    <row r="389" spans="1:14" s="66" customFormat="1" ht="25" customHeight="1">
      <c r="A389" s="73"/>
      <c r="B389" s="72"/>
      <c r="C389" s="72"/>
      <c r="D389" s="73"/>
      <c r="E389" s="72"/>
      <c r="F389" s="74"/>
      <c r="G389" s="74"/>
      <c r="H389" s="74"/>
      <c r="I389" s="48"/>
      <c r="J389" s="48"/>
      <c r="K389" s="48"/>
      <c r="L389" s="48"/>
      <c r="M389" s="73"/>
      <c r="N389" s="127"/>
    </row>
    <row r="390" spans="1:14" s="66" customFormat="1" ht="25" customHeight="1">
      <c r="A390" s="73"/>
      <c r="B390" s="72"/>
      <c r="C390" s="72"/>
      <c r="D390" s="73"/>
      <c r="E390" s="72"/>
      <c r="F390" s="74"/>
      <c r="G390" s="74"/>
      <c r="H390" s="74"/>
      <c r="I390" s="48"/>
      <c r="J390" s="48"/>
      <c r="K390" s="48"/>
      <c r="L390" s="48"/>
      <c r="M390" s="73"/>
      <c r="N390" s="127"/>
    </row>
    <row r="391" spans="1:14" s="66" customFormat="1" ht="25" customHeight="1">
      <c r="A391" s="73"/>
      <c r="B391" s="72"/>
      <c r="C391" s="72"/>
      <c r="D391" s="73"/>
      <c r="E391" s="72"/>
      <c r="F391" s="74"/>
      <c r="G391" s="74"/>
      <c r="H391" s="74"/>
      <c r="I391" s="48"/>
      <c r="J391" s="48"/>
      <c r="K391" s="48"/>
      <c r="L391" s="48"/>
      <c r="M391" s="73"/>
      <c r="N391" s="127"/>
    </row>
    <row r="392" spans="1:14" s="66" customFormat="1" ht="25" customHeight="1">
      <c r="A392" s="73"/>
      <c r="B392" s="72"/>
      <c r="C392" s="72"/>
      <c r="D392" s="73"/>
      <c r="E392" s="72"/>
      <c r="F392" s="74"/>
      <c r="G392" s="74"/>
      <c r="H392" s="74"/>
      <c r="I392" s="48"/>
      <c r="J392" s="48"/>
      <c r="K392" s="48"/>
      <c r="L392" s="48"/>
      <c r="M392" s="73"/>
      <c r="N392" s="127"/>
    </row>
    <row r="393" spans="1:14" s="66" customFormat="1" ht="25" customHeight="1">
      <c r="A393" s="73"/>
      <c r="B393" s="72"/>
      <c r="C393" s="72"/>
      <c r="D393" s="73"/>
      <c r="E393" s="72"/>
      <c r="F393" s="74"/>
      <c r="G393" s="74"/>
      <c r="H393" s="74"/>
      <c r="I393" s="48"/>
      <c r="J393" s="48"/>
      <c r="K393" s="48"/>
      <c r="L393" s="48"/>
      <c r="M393" s="73"/>
      <c r="N393" s="127"/>
    </row>
    <row r="394" spans="1:14" s="66" customFormat="1" ht="25" customHeight="1">
      <c r="A394" s="73"/>
      <c r="B394" s="72"/>
      <c r="C394" s="72"/>
      <c r="D394" s="73"/>
      <c r="E394" s="72"/>
      <c r="F394" s="74"/>
      <c r="G394" s="74"/>
      <c r="H394" s="74"/>
      <c r="I394" s="48"/>
      <c r="J394" s="48"/>
      <c r="K394" s="48"/>
      <c r="L394" s="48"/>
      <c r="M394" s="73"/>
      <c r="N394" s="127"/>
    </row>
    <row r="395" spans="1:14" s="66" customFormat="1" ht="25" customHeight="1">
      <c r="A395" s="73"/>
      <c r="B395" s="72"/>
      <c r="C395" s="72"/>
      <c r="D395" s="73"/>
      <c r="E395" s="72"/>
      <c r="F395" s="74"/>
      <c r="G395" s="74"/>
      <c r="H395" s="74"/>
      <c r="I395" s="48"/>
      <c r="J395" s="48"/>
      <c r="K395" s="48"/>
      <c r="L395" s="48"/>
      <c r="M395" s="73"/>
      <c r="N395" s="127"/>
    </row>
    <row r="396" spans="1:14" s="66" customFormat="1" ht="25" customHeight="1">
      <c r="A396" s="73"/>
      <c r="B396" s="72"/>
      <c r="C396" s="72"/>
      <c r="D396" s="73"/>
      <c r="E396" s="72"/>
      <c r="F396" s="74"/>
      <c r="G396" s="74"/>
      <c r="H396" s="74"/>
      <c r="I396" s="48"/>
      <c r="J396" s="48"/>
      <c r="K396" s="48"/>
      <c r="L396" s="48"/>
      <c r="M396" s="73"/>
      <c r="N396" s="127"/>
    </row>
    <row r="397" spans="1:14" s="66" customFormat="1" ht="25" customHeight="1">
      <c r="A397" s="73"/>
      <c r="B397" s="72"/>
      <c r="C397" s="72"/>
      <c r="D397" s="73"/>
      <c r="E397" s="72"/>
      <c r="F397" s="74"/>
      <c r="G397" s="74"/>
      <c r="H397" s="74"/>
      <c r="I397" s="48"/>
      <c r="J397" s="48"/>
      <c r="K397" s="48"/>
      <c r="L397" s="48"/>
      <c r="M397" s="73"/>
      <c r="N397" s="127"/>
    </row>
    <row r="398" spans="1:14" s="66" customFormat="1" ht="25" customHeight="1">
      <c r="A398" s="73"/>
      <c r="B398" s="72"/>
      <c r="C398" s="72"/>
      <c r="D398" s="73"/>
      <c r="E398" s="72"/>
      <c r="F398" s="74"/>
      <c r="G398" s="74"/>
      <c r="H398" s="74"/>
      <c r="I398" s="48"/>
      <c r="J398" s="48"/>
      <c r="K398" s="48"/>
      <c r="L398" s="48"/>
      <c r="M398" s="73"/>
      <c r="N398" s="127"/>
    </row>
    <row r="399" spans="1:14" s="66" customFormat="1" ht="25" customHeight="1">
      <c r="A399" s="73"/>
      <c r="B399" s="72"/>
      <c r="C399" s="72"/>
      <c r="D399" s="73"/>
      <c r="E399" s="72"/>
      <c r="F399" s="74"/>
      <c r="G399" s="74"/>
      <c r="H399" s="74"/>
      <c r="I399" s="48"/>
      <c r="J399" s="48"/>
      <c r="K399" s="48"/>
      <c r="L399" s="48"/>
      <c r="M399" s="73"/>
      <c r="N399" s="127"/>
    </row>
    <row r="400" spans="1:14" s="66" customFormat="1" ht="25" customHeight="1">
      <c r="A400" s="73"/>
      <c r="B400" s="72"/>
      <c r="C400" s="72"/>
      <c r="D400" s="73"/>
      <c r="E400" s="72"/>
      <c r="F400" s="74"/>
      <c r="G400" s="74"/>
      <c r="H400" s="74"/>
      <c r="I400" s="48"/>
      <c r="J400" s="48"/>
      <c r="K400" s="48"/>
      <c r="L400" s="48"/>
      <c r="M400" s="73"/>
      <c r="N400" s="127"/>
    </row>
    <row r="401" spans="1:14" s="66" customFormat="1" ht="25" customHeight="1">
      <c r="A401" s="73"/>
      <c r="B401" s="72"/>
      <c r="C401" s="72"/>
      <c r="D401" s="73"/>
      <c r="E401" s="72"/>
      <c r="F401" s="74"/>
      <c r="G401" s="74"/>
      <c r="H401" s="74"/>
      <c r="I401" s="48"/>
      <c r="J401" s="48"/>
      <c r="K401" s="48"/>
      <c r="L401" s="48"/>
      <c r="M401" s="73"/>
      <c r="N401" s="127"/>
    </row>
    <row r="402" spans="1:14" s="66" customFormat="1" ht="25" customHeight="1">
      <c r="A402" s="73"/>
      <c r="B402" s="72"/>
      <c r="C402" s="72"/>
      <c r="D402" s="73"/>
      <c r="E402" s="72"/>
      <c r="F402" s="74"/>
      <c r="G402" s="74"/>
      <c r="H402" s="74"/>
      <c r="I402" s="48"/>
      <c r="J402" s="48"/>
      <c r="K402" s="48"/>
      <c r="L402" s="48"/>
      <c r="M402" s="73"/>
      <c r="N402" s="127"/>
    </row>
    <row r="403" spans="1:14" s="66" customFormat="1" ht="25" customHeight="1">
      <c r="A403" s="73"/>
      <c r="B403" s="72"/>
      <c r="C403" s="72"/>
      <c r="D403" s="73"/>
      <c r="E403" s="72"/>
      <c r="F403" s="74"/>
      <c r="G403" s="74"/>
      <c r="H403" s="74"/>
      <c r="I403" s="48"/>
      <c r="J403" s="48"/>
      <c r="K403" s="48"/>
      <c r="L403" s="48"/>
      <c r="M403" s="73"/>
      <c r="N403" s="127"/>
    </row>
    <row r="404" spans="1:14" s="66" customFormat="1" ht="25" customHeight="1">
      <c r="A404" s="73"/>
      <c r="B404" s="72"/>
      <c r="C404" s="72"/>
      <c r="D404" s="73"/>
      <c r="E404" s="72"/>
      <c r="F404" s="74"/>
      <c r="G404" s="74"/>
      <c r="H404" s="74"/>
      <c r="I404" s="48"/>
      <c r="J404" s="48"/>
      <c r="K404" s="48"/>
      <c r="L404" s="48"/>
      <c r="M404" s="73"/>
      <c r="N404" s="127"/>
    </row>
    <row r="405" spans="1:14" s="66" customFormat="1" ht="25" customHeight="1">
      <c r="A405" s="73"/>
      <c r="B405" s="72"/>
      <c r="C405" s="72"/>
      <c r="D405" s="73"/>
      <c r="E405" s="72"/>
      <c r="F405" s="74"/>
      <c r="G405" s="74"/>
      <c r="H405" s="74"/>
      <c r="I405" s="48"/>
      <c r="J405" s="48"/>
      <c r="K405" s="48"/>
      <c r="L405" s="48"/>
      <c r="M405" s="73"/>
      <c r="N405" s="127"/>
    </row>
    <row r="406" spans="1:14" s="66" customFormat="1" ht="25" customHeight="1">
      <c r="A406" s="73"/>
      <c r="B406" s="72"/>
      <c r="C406" s="72"/>
      <c r="D406" s="73"/>
      <c r="E406" s="72"/>
      <c r="F406" s="74"/>
      <c r="G406" s="74"/>
      <c r="H406" s="74"/>
      <c r="I406" s="48"/>
      <c r="J406" s="48"/>
      <c r="K406" s="48"/>
      <c r="L406" s="48"/>
      <c r="M406" s="73"/>
      <c r="N406" s="127"/>
    </row>
    <row r="407" spans="1:14" s="66" customFormat="1" ht="25" customHeight="1">
      <c r="A407" s="73"/>
      <c r="B407" s="72"/>
      <c r="C407" s="72"/>
      <c r="D407" s="73"/>
      <c r="E407" s="72"/>
      <c r="F407" s="74"/>
      <c r="G407" s="74"/>
      <c r="H407" s="74"/>
      <c r="I407" s="48"/>
      <c r="J407" s="48"/>
      <c r="K407" s="48"/>
      <c r="L407" s="48"/>
      <c r="M407" s="73"/>
      <c r="N407" s="127"/>
    </row>
    <row r="408" spans="1:14" s="66" customFormat="1" ht="25" customHeight="1">
      <c r="A408" s="73"/>
      <c r="B408" s="72"/>
      <c r="C408" s="72"/>
      <c r="D408" s="73"/>
      <c r="E408" s="72"/>
      <c r="F408" s="74"/>
      <c r="G408" s="74"/>
      <c r="H408" s="74"/>
      <c r="I408" s="48"/>
      <c r="J408" s="48"/>
      <c r="K408" s="48"/>
      <c r="L408" s="48"/>
      <c r="M408" s="73"/>
      <c r="N408" s="127"/>
    </row>
    <row r="409" spans="1:14" s="66" customFormat="1" ht="25" customHeight="1">
      <c r="A409" s="73"/>
      <c r="B409" s="72"/>
      <c r="C409" s="72"/>
      <c r="D409" s="73"/>
      <c r="E409" s="72"/>
      <c r="F409" s="74"/>
      <c r="G409" s="74"/>
      <c r="H409" s="74"/>
      <c r="I409" s="48"/>
      <c r="J409" s="48"/>
      <c r="K409" s="48"/>
      <c r="L409" s="48"/>
      <c r="M409" s="73"/>
      <c r="N409" s="127"/>
    </row>
    <row r="410" spans="1:14" s="66" customFormat="1" ht="25" customHeight="1">
      <c r="A410" s="73"/>
      <c r="B410" s="72"/>
      <c r="C410" s="72"/>
      <c r="D410" s="73"/>
      <c r="E410" s="72"/>
      <c r="F410" s="74"/>
      <c r="G410" s="74"/>
      <c r="H410" s="74"/>
      <c r="I410" s="48"/>
      <c r="J410" s="48"/>
      <c r="K410" s="48"/>
      <c r="L410" s="48"/>
      <c r="M410" s="73"/>
      <c r="N410" s="127"/>
    </row>
    <row r="411" spans="1:14" s="66" customFormat="1" ht="25" customHeight="1">
      <c r="A411" s="73"/>
      <c r="B411" s="72"/>
      <c r="C411" s="72"/>
      <c r="D411" s="73"/>
      <c r="E411" s="72"/>
      <c r="F411" s="74"/>
      <c r="G411" s="74"/>
      <c r="H411" s="74"/>
      <c r="I411" s="48"/>
      <c r="J411" s="48"/>
      <c r="K411" s="48"/>
      <c r="L411" s="48"/>
      <c r="M411" s="73"/>
      <c r="N411" s="127"/>
    </row>
    <row r="412" spans="1:14" s="66" customFormat="1" ht="25" customHeight="1">
      <c r="A412" s="73"/>
      <c r="B412" s="72"/>
      <c r="C412" s="72"/>
      <c r="D412" s="73"/>
      <c r="E412" s="72"/>
      <c r="F412" s="74"/>
      <c r="G412" s="74"/>
      <c r="H412" s="74"/>
      <c r="I412" s="48"/>
      <c r="J412" s="48"/>
      <c r="K412" s="48"/>
      <c r="L412" s="48"/>
      <c r="M412" s="73"/>
      <c r="N412" s="127"/>
    </row>
    <row r="413" spans="1:14" s="66" customFormat="1" ht="25" customHeight="1">
      <c r="A413" s="73"/>
      <c r="B413" s="72"/>
      <c r="C413" s="72"/>
      <c r="D413" s="73"/>
      <c r="E413" s="72"/>
      <c r="F413" s="74"/>
      <c r="G413" s="74"/>
      <c r="H413" s="74"/>
      <c r="I413" s="48"/>
      <c r="J413" s="48"/>
      <c r="K413" s="48"/>
      <c r="L413" s="48"/>
      <c r="M413" s="73"/>
      <c r="N413" s="127"/>
    </row>
    <row r="414" spans="1:14" s="66" customFormat="1" ht="25" customHeight="1">
      <c r="A414" s="73"/>
      <c r="B414" s="72"/>
      <c r="C414" s="72"/>
      <c r="D414" s="73"/>
      <c r="E414" s="72"/>
      <c r="F414" s="74"/>
      <c r="G414" s="74"/>
      <c r="H414" s="74"/>
      <c r="I414" s="48"/>
      <c r="J414" s="48"/>
      <c r="K414" s="48"/>
      <c r="L414" s="48"/>
      <c r="M414" s="73"/>
      <c r="N414" s="127"/>
    </row>
    <row r="415" spans="1:14" s="66" customFormat="1" ht="25" customHeight="1">
      <c r="A415" s="73"/>
      <c r="B415" s="72"/>
      <c r="C415" s="72"/>
      <c r="D415" s="73"/>
      <c r="E415" s="72"/>
      <c r="F415" s="74"/>
      <c r="G415" s="74"/>
      <c r="H415" s="74"/>
      <c r="I415" s="48"/>
      <c r="J415" s="48"/>
      <c r="K415" s="48"/>
      <c r="L415" s="48"/>
      <c r="M415" s="73"/>
      <c r="N415" s="127"/>
    </row>
    <row r="416" spans="1:14" s="66" customFormat="1" ht="25" customHeight="1">
      <c r="A416" s="73"/>
      <c r="B416" s="72"/>
      <c r="C416" s="72"/>
      <c r="D416" s="73"/>
      <c r="E416" s="72"/>
      <c r="F416" s="74"/>
      <c r="G416" s="74"/>
      <c r="H416" s="74"/>
      <c r="I416" s="48"/>
      <c r="J416" s="48"/>
      <c r="K416" s="48"/>
      <c r="L416" s="48"/>
      <c r="M416" s="73"/>
      <c r="N416" s="127"/>
    </row>
    <row r="417" spans="1:14" s="66" customFormat="1" ht="25" customHeight="1">
      <c r="A417" s="73"/>
      <c r="B417" s="72"/>
      <c r="C417" s="72"/>
      <c r="D417" s="73"/>
      <c r="E417" s="72"/>
      <c r="F417" s="74"/>
      <c r="G417" s="74"/>
      <c r="H417" s="74"/>
      <c r="I417" s="48"/>
      <c r="J417" s="48"/>
      <c r="K417" s="48"/>
      <c r="L417" s="48"/>
      <c r="M417" s="73"/>
      <c r="N417" s="127"/>
    </row>
    <row r="418" spans="1:14" s="66" customFormat="1" ht="25" customHeight="1">
      <c r="A418" s="73"/>
      <c r="B418" s="72"/>
      <c r="C418" s="72"/>
      <c r="D418" s="73"/>
      <c r="E418" s="72"/>
      <c r="F418" s="74"/>
      <c r="G418" s="74"/>
      <c r="H418" s="74"/>
      <c r="I418" s="48"/>
      <c r="J418" s="48"/>
      <c r="K418" s="48"/>
      <c r="L418" s="48"/>
      <c r="M418" s="73"/>
      <c r="N418" s="127"/>
    </row>
    <row r="419" spans="1:14" s="66" customFormat="1" ht="25" customHeight="1">
      <c r="A419" s="73"/>
      <c r="B419" s="72"/>
      <c r="C419" s="72"/>
      <c r="D419" s="73"/>
      <c r="E419" s="72"/>
      <c r="F419" s="74"/>
      <c r="G419" s="74"/>
      <c r="H419" s="74"/>
      <c r="I419" s="48"/>
      <c r="J419" s="48"/>
      <c r="K419" s="48"/>
      <c r="L419" s="48"/>
      <c r="M419" s="73"/>
      <c r="N419" s="127"/>
    </row>
    <row r="420" spans="1:14" s="66" customFormat="1" ht="25" customHeight="1">
      <c r="A420" s="73"/>
      <c r="B420" s="72"/>
      <c r="C420" s="72"/>
      <c r="D420" s="73"/>
      <c r="E420" s="72"/>
      <c r="F420" s="74"/>
      <c r="G420" s="74"/>
      <c r="H420" s="74"/>
      <c r="I420" s="48"/>
      <c r="J420" s="48"/>
      <c r="K420" s="48"/>
      <c r="L420" s="48"/>
      <c r="M420" s="73"/>
      <c r="N420" s="127"/>
    </row>
    <row r="421" spans="1:14" s="66" customFormat="1" ht="25" customHeight="1">
      <c r="A421" s="73"/>
      <c r="B421" s="72"/>
      <c r="C421" s="72"/>
      <c r="D421" s="73"/>
      <c r="E421" s="72"/>
      <c r="F421" s="74"/>
      <c r="G421" s="74"/>
      <c r="H421" s="74"/>
      <c r="I421" s="48"/>
      <c r="J421" s="48"/>
      <c r="K421" s="48"/>
      <c r="L421" s="48"/>
      <c r="M421" s="73"/>
      <c r="N421" s="127"/>
    </row>
    <row r="422" spans="1:14" s="66" customFormat="1" ht="25" customHeight="1">
      <c r="A422" s="73"/>
      <c r="B422" s="72"/>
      <c r="C422" s="72"/>
      <c r="D422" s="73"/>
      <c r="E422" s="72"/>
      <c r="F422" s="74"/>
      <c r="G422" s="74"/>
      <c r="H422" s="74"/>
      <c r="I422" s="48"/>
      <c r="J422" s="48"/>
      <c r="K422" s="48"/>
      <c r="L422" s="48"/>
      <c r="M422" s="73"/>
      <c r="N422" s="127"/>
    </row>
    <row r="423" spans="1:14" s="66" customFormat="1" ht="25" customHeight="1">
      <c r="A423" s="73"/>
      <c r="B423" s="72"/>
      <c r="C423" s="72"/>
      <c r="D423" s="73"/>
      <c r="E423" s="72"/>
      <c r="F423" s="74"/>
      <c r="G423" s="74"/>
      <c r="H423" s="74"/>
      <c r="I423" s="48"/>
      <c r="J423" s="48"/>
      <c r="K423" s="48"/>
      <c r="L423" s="48"/>
      <c r="M423" s="73"/>
      <c r="N423" s="127"/>
    </row>
    <row r="424" spans="1:14" s="66" customFormat="1" ht="25" customHeight="1">
      <c r="A424" s="73"/>
      <c r="B424" s="72"/>
      <c r="C424" s="72"/>
      <c r="D424" s="73"/>
      <c r="E424" s="72"/>
      <c r="F424" s="74"/>
      <c r="G424" s="74"/>
      <c r="H424" s="74"/>
      <c r="I424" s="48"/>
      <c r="J424" s="48"/>
      <c r="K424" s="48"/>
      <c r="L424" s="48"/>
      <c r="M424" s="73"/>
      <c r="N424" s="127"/>
    </row>
    <row r="425" spans="1:14" s="66" customFormat="1" ht="25" customHeight="1">
      <c r="A425" s="73"/>
      <c r="B425" s="72"/>
      <c r="C425" s="72"/>
      <c r="D425" s="73"/>
      <c r="E425" s="72"/>
      <c r="F425" s="74"/>
      <c r="G425" s="74"/>
      <c r="H425" s="74"/>
      <c r="I425" s="48"/>
      <c r="J425" s="48"/>
      <c r="K425" s="48"/>
      <c r="L425" s="48"/>
      <c r="M425" s="73"/>
      <c r="N425" s="127"/>
    </row>
    <row r="426" spans="1:14" s="66" customFormat="1" ht="25" customHeight="1">
      <c r="A426" s="73"/>
      <c r="B426" s="72"/>
      <c r="C426" s="72"/>
      <c r="D426" s="73"/>
      <c r="E426" s="72"/>
      <c r="F426" s="74"/>
      <c r="G426" s="74"/>
      <c r="H426" s="74"/>
      <c r="I426" s="48"/>
      <c r="J426" s="48"/>
      <c r="K426" s="48"/>
      <c r="L426" s="48"/>
      <c r="M426" s="73"/>
      <c r="N426" s="127"/>
    </row>
    <row r="427" spans="1:14" s="66" customFormat="1" ht="25" customHeight="1">
      <c r="A427" s="73"/>
      <c r="B427" s="72"/>
      <c r="C427" s="72"/>
      <c r="D427" s="73"/>
      <c r="E427" s="72"/>
      <c r="F427" s="74"/>
      <c r="G427" s="74"/>
      <c r="H427" s="74"/>
      <c r="I427" s="48"/>
      <c r="J427" s="48"/>
      <c r="K427" s="48"/>
      <c r="L427" s="48"/>
      <c r="M427" s="73"/>
      <c r="N427" s="127"/>
    </row>
    <row r="428" spans="1:14" s="66" customFormat="1" ht="25" customHeight="1">
      <c r="A428" s="73"/>
      <c r="B428" s="72"/>
      <c r="C428" s="72"/>
      <c r="D428" s="73"/>
      <c r="E428" s="72"/>
      <c r="F428" s="74"/>
      <c r="G428" s="74"/>
      <c r="H428" s="74"/>
      <c r="I428" s="48"/>
      <c r="J428" s="48"/>
      <c r="K428" s="48"/>
      <c r="L428" s="48"/>
      <c r="M428" s="73"/>
      <c r="N428" s="127"/>
    </row>
    <row r="429" spans="1:14" s="66" customFormat="1" ht="25" customHeight="1">
      <c r="A429" s="73"/>
      <c r="B429" s="72"/>
      <c r="C429" s="72"/>
      <c r="D429" s="73"/>
      <c r="E429" s="72"/>
      <c r="F429" s="74"/>
      <c r="G429" s="74"/>
      <c r="H429" s="74"/>
      <c r="I429" s="48"/>
      <c r="J429" s="48"/>
      <c r="K429" s="48"/>
      <c r="L429" s="48"/>
      <c r="M429" s="73"/>
      <c r="N429" s="127"/>
    </row>
    <row r="430" spans="1:14" s="66" customFormat="1" ht="25" customHeight="1">
      <c r="A430" s="73"/>
      <c r="B430" s="72"/>
      <c r="C430" s="72"/>
      <c r="D430" s="73"/>
      <c r="E430" s="72"/>
      <c r="F430" s="74"/>
      <c r="G430" s="74"/>
      <c r="H430" s="74"/>
      <c r="I430" s="48"/>
      <c r="J430" s="48"/>
      <c r="K430" s="48"/>
      <c r="L430" s="48"/>
      <c r="M430" s="73"/>
      <c r="N430" s="127"/>
    </row>
    <row r="431" spans="1:14" s="66" customFormat="1" ht="25" customHeight="1">
      <c r="A431" s="73"/>
      <c r="B431" s="72"/>
      <c r="C431" s="72"/>
      <c r="D431" s="73"/>
      <c r="E431" s="72"/>
      <c r="F431" s="74"/>
      <c r="G431" s="74"/>
      <c r="H431" s="74"/>
      <c r="I431" s="48"/>
      <c r="J431" s="48"/>
      <c r="K431" s="48"/>
      <c r="L431" s="48"/>
      <c r="M431" s="73"/>
      <c r="N431" s="127"/>
    </row>
  </sheetData>
  <mergeCells count="14">
    <mergeCell ref="B126:G126"/>
    <mergeCell ref="B1:H1"/>
    <mergeCell ref="B43:G43"/>
    <mergeCell ref="B45:G45"/>
    <mergeCell ref="B84:G84"/>
    <mergeCell ref="B86:G86"/>
    <mergeCell ref="B256:G256"/>
    <mergeCell ref="B298:G298"/>
    <mergeCell ref="B128:G128"/>
    <mergeCell ref="B168:G168"/>
    <mergeCell ref="B170:G170"/>
    <mergeCell ref="B210:G210"/>
    <mergeCell ref="B212:G212"/>
    <mergeCell ref="B254:G254"/>
  </mergeCells>
  <conditionalFormatting sqref="G1:H1048576">
    <cfRule type="containsText" dxfId="8" priority="1" operator="containsText" text="RATE">
      <formula>NOT(ISERROR(SEARCH("RATE",G1)))</formula>
    </cfRule>
    <cfRule type="containsText" dxfId="7" priority="2" stopIfTrue="1" operator="containsText" text="AMOUNT">
      <formula>NOT(ISERROR(SEARCH("AMOUNT",G1)))</formula>
    </cfRule>
    <cfRule type="containsText" dxfId="6"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6" manualBreakCount="6">
    <brk id="43" max="7" man="1"/>
    <brk id="84" max="7" man="1"/>
    <brk id="126" max="7" man="1"/>
    <brk id="168" max="7" man="1"/>
    <brk id="210" max="7" man="1"/>
    <brk id="254" max="7" man="1"/>
  </rowBreaks>
  <ignoredErrors>
    <ignoredError sqref="K329:K359" formula="1"/>
  </ignoredError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F66E3A-B2A1-4D18-A389-DD31F16BE54C}">
  <sheetPr>
    <tabColor theme="5"/>
  </sheetPr>
  <dimension ref="A1:AF387"/>
  <sheetViews>
    <sheetView view="pageBreakPreview" topLeftCell="D140" zoomScale="60" zoomScaleNormal="100" workbookViewId="0">
      <selection activeCell="G214" sqref="G214:G228"/>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48" customWidth="1"/>
    <col min="10" max="10" width="8.83203125" style="48"/>
    <col min="11" max="11" width="10.33203125" style="48" hidden="1" customWidth="1"/>
    <col min="12" max="16384" width="8.83203125" style="48"/>
  </cols>
  <sheetData>
    <row r="1" spans="2:11" s="44" customFormat="1" ht="25" customHeight="1">
      <c r="B1" s="379" t="s">
        <v>1972</v>
      </c>
      <c r="C1" s="380"/>
      <c r="D1" s="380"/>
      <c r="E1" s="380"/>
      <c r="F1" s="380"/>
      <c r="G1" s="380"/>
      <c r="H1" s="381"/>
      <c r="I1" s="76"/>
    </row>
    <row r="2" spans="2:11" ht="25" customHeight="1">
      <c r="B2" s="45" t="s">
        <v>226</v>
      </c>
      <c r="C2" s="45" t="s">
        <v>2</v>
      </c>
      <c r="D2" s="45" t="s">
        <v>3</v>
      </c>
      <c r="E2" s="46" t="s">
        <v>4</v>
      </c>
      <c r="F2" s="47" t="s">
        <v>5</v>
      </c>
      <c r="G2" s="47" t="s">
        <v>6</v>
      </c>
      <c r="H2" s="47" t="s">
        <v>7</v>
      </c>
      <c r="I2" s="49"/>
      <c r="K2" s="49"/>
    </row>
    <row r="3" spans="2:11" ht="25" customHeight="1">
      <c r="B3" s="108" t="s">
        <v>1428</v>
      </c>
      <c r="C3" s="98"/>
      <c r="D3" s="109" t="s">
        <v>1808</v>
      </c>
      <c r="E3" s="110"/>
      <c r="F3" s="111"/>
      <c r="G3" s="90"/>
      <c r="H3" s="90" t="str">
        <f t="shared" ref="H3:H42" si="0">IF($F3="-","Rate Only",IF($G3="","",ROUNDUP($F3*$G3,2)))</f>
        <v/>
      </c>
    </row>
    <row r="4" spans="2:11" ht="25" customHeight="1">
      <c r="B4" s="55"/>
      <c r="C4" s="98"/>
      <c r="D4" s="109"/>
      <c r="E4" s="65"/>
      <c r="F4" s="62"/>
      <c r="G4" s="90"/>
      <c r="H4" s="90" t="str">
        <f t="shared" si="0"/>
        <v/>
      </c>
    </row>
    <row r="5" spans="2:11" ht="25" customHeight="1">
      <c r="B5" s="50" t="str">
        <f t="shared" ref="B5:B40" si="1">IF(K5="","","B"&amp;TEXT(ROUND(K5,3),"0.000"))</f>
        <v/>
      </c>
      <c r="C5" s="101">
        <v>1700</v>
      </c>
      <c r="D5" s="87" t="s">
        <v>1809</v>
      </c>
      <c r="E5" s="55"/>
      <c r="F5" s="90"/>
      <c r="G5" s="90"/>
      <c r="H5" s="90" t="str">
        <f t="shared" si="0"/>
        <v/>
      </c>
      <c r="I5" s="112"/>
      <c r="K5" s="2" t="str">
        <f>IF(E5="","",MAX(#REF!)+32.001)</f>
        <v/>
      </c>
    </row>
    <row r="6" spans="2:11" ht="25" customHeight="1">
      <c r="B6" s="50" t="str">
        <f t="shared" si="1"/>
        <v/>
      </c>
      <c r="C6" s="101"/>
      <c r="D6" s="87"/>
      <c r="E6" s="55"/>
      <c r="F6" s="90"/>
      <c r="G6" s="90"/>
      <c r="H6" s="90" t="str">
        <f t="shared" si="0"/>
        <v/>
      </c>
      <c r="I6" s="112"/>
      <c r="K6" s="2" t="str">
        <f>IF(E6="","",MAX($K$5:K5)+0.001)</f>
        <v/>
      </c>
    </row>
    <row r="7" spans="2:11" ht="25" customHeight="1">
      <c r="B7" s="50" t="str">
        <f t="shared" si="1"/>
        <v/>
      </c>
      <c r="C7" s="101" t="s">
        <v>1810</v>
      </c>
      <c r="D7" s="113" t="s">
        <v>1811</v>
      </c>
      <c r="E7" s="55"/>
      <c r="F7" s="90"/>
      <c r="G7" s="90"/>
      <c r="H7" s="90" t="str">
        <f t="shared" si="0"/>
        <v/>
      </c>
      <c r="I7" s="112"/>
      <c r="K7" s="2" t="str">
        <f>IF(E7="","",MAX($K$5:K6)+0.001)</f>
        <v/>
      </c>
    </row>
    <row r="8" spans="2:11" ht="25" customHeight="1">
      <c r="B8" s="50" t="str">
        <f t="shared" si="1"/>
        <v/>
      </c>
      <c r="C8" s="55"/>
      <c r="D8" s="66"/>
      <c r="E8" s="55"/>
      <c r="F8" s="90"/>
      <c r="G8" s="90"/>
      <c r="H8" s="90" t="str">
        <f t="shared" si="0"/>
        <v/>
      </c>
      <c r="I8" s="112"/>
      <c r="K8" s="2" t="str">
        <f>IF(E8="","",MAX($K$5:K7)+31.001)</f>
        <v/>
      </c>
    </row>
    <row r="9" spans="2:11" ht="15">
      <c r="B9" s="50" t="str">
        <f t="shared" si="1"/>
        <v>B27.001</v>
      </c>
      <c r="C9" s="55"/>
      <c r="D9" s="89" t="s">
        <v>1812</v>
      </c>
      <c r="E9" s="55" t="s">
        <v>1142</v>
      </c>
      <c r="F9" s="90">
        <v>0.55000000000000004</v>
      </c>
      <c r="G9" s="171"/>
      <c r="H9" s="90" t="str">
        <f t="shared" si="0"/>
        <v/>
      </c>
      <c r="I9" s="112"/>
      <c r="J9" s="72"/>
      <c r="K9" s="2">
        <f>IF(E9="","",MAX($K$5:K8)+27.001)</f>
        <v>27.001000000000001</v>
      </c>
    </row>
    <row r="10" spans="2:11" ht="25" customHeight="1">
      <c r="B10" s="50" t="str">
        <f t="shared" si="1"/>
        <v/>
      </c>
      <c r="C10" s="60"/>
      <c r="D10" s="64"/>
      <c r="E10" s="60"/>
      <c r="F10" s="62"/>
      <c r="G10" s="90"/>
      <c r="H10" s="90" t="str">
        <f t="shared" si="0"/>
        <v/>
      </c>
      <c r="I10" s="112"/>
      <c r="J10" s="72"/>
      <c r="K10" s="2" t="str">
        <f>IF(E10="","",MAX($K$5:K9)+0.001)</f>
        <v/>
      </c>
    </row>
    <row r="11" spans="2:11" ht="25" customHeight="1">
      <c r="B11" s="50" t="str">
        <f t="shared" si="1"/>
        <v/>
      </c>
      <c r="C11" s="55"/>
      <c r="D11" s="87" t="s">
        <v>1813</v>
      </c>
      <c r="E11" s="87"/>
      <c r="F11" s="100"/>
      <c r="G11" s="90"/>
      <c r="H11" s="90" t="str">
        <f t="shared" si="0"/>
        <v/>
      </c>
      <c r="I11" s="112"/>
      <c r="J11" s="72"/>
      <c r="K11" s="2" t="str">
        <f>IF(E11="","",MAX($K$5:K10)+0.001)</f>
        <v/>
      </c>
    </row>
    <row r="12" spans="2:11" ht="25" customHeight="1">
      <c r="B12" s="50" t="str">
        <f t="shared" si="1"/>
        <v/>
      </c>
      <c r="C12" s="55"/>
      <c r="D12" s="87"/>
      <c r="E12" s="54"/>
      <c r="F12" s="90"/>
      <c r="G12" s="90"/>
      <c r="H12" s="90" t="str">
        <f t="shared" si="0"/>
        <v/>
      </c>
      <c r="I12" s="112"/>
      <c r="J12" s="72"/>
      <c r="K12" s="2" t="str">
        <f>IF(E12="","",MAX($K$5:K11)+0.001)</f>
        <v/>
      </c>
    </row>
    <row r="13" spans="2:11" ht="25" customHeight="1">
      <c r="B13" s="50" t="str">
        <f t="shared" si="1"/>
        <v/>
      </c>
      <c r="C13" s="101">
        <v>2100</v>
      </c>
      <c r="D13" s="87" t="s">
        <v>1814</v>
      </c>
      <c r="E13" s="55"/>
      <c r="F13" s="90"/>
      <c r="G13" s="90"/>
      <c r="H13" s="90" t="str">
        <f t="shared" si="0"/>
        <v/>
      </c>
      <c r="I13" s="112"/>
      <c r="J13" s="72"/>
      <c r="K13" s="2" t="str">
        <f>IF(E13="","",MAX($K$5:K12)+0.001)</f>
        <v/>
      </c>
    </row>
    <row r="14" spans="2:11" ht="25" customHeight="1">
      <c r="B14" s="50" t="str">
        <f t="shared" si="1"/>
        <v/>
      </c>
      <c r="C14" s="101"/>
      <c r="D14" s="87"/>
      <c r="E14" s="55"/>
      <c r="F14" s="90"/>
      <c r="G14" s="90"/>
      <c r="H14" s="90" t="str">
        <f t="shared" si="0"/>
        <v/>
      </c>
      <c r="I14" s="112"/>
      <c r="J14" s="72"/>
      <c r="K14" s="2" t="str">
        <f>IF(E14="","",MAX($K$5:K13)+31.001)</f>
        <v/>
      </c>
    </row>
    <row r="15" spans="2:11" ht="25" customHeight="1">
      <c r="B15" s="50" t="str">
        <f t="shared" si="1"/>
        <v/>
      </c>
      <c r="C15" s="101">
        <v>21.01</v>
      </c>
      <c r="D15" s="87" t="s">
        <v>1815</v>
      </c>
      <c r="E15" s="55"/>
      <c r="F15" s="90"/>
      <c r="G15" s="90"/>
      <c r="H15" s="90" t="str">
        <f t="shared" si="0"/>
        <v/>
      </c>
      <c r="I15" s="112"/>
      <c r="J15" s="72"/>
      <c r="K15" s="2" t="str">
        <f>IF(E15="","",MAX($K$5:K14)+0.001)</f>
        <v/>
      </c>
    </row>
    <row r="16" spans="2:11" ht="25" customHeight="1">
      <c r="B16" s="50" t="str">
        <f t="shared" si="1"/>
        <v/>
      </c>
      <c r="C16" s="101"/>
      <c r="D16" s="87"/>
      <c r="E16" s="55"/>
      <c r="F16" s="90"/>
      <c r="G16" s="90"/>
      <c r="H16" s="90" t="str">
        <f t="shared" si="0"/>
        <v/>
      </c>
      <c r="I16" s="112"/>
      <c r="J16" s="72"/>
      <c r="K16" s="2" t="str">
        <f>IF(E16="","",MAX($K$5:K15)+0.001)</f>
        <v/>
      </c>
    </row>
    <row r="17" spans="2:11" ht="30">
      <c r="B17" s="50" t="str">
        <f t="shared" si="1"/>
        <v/>
      </c>
      <c r="C17" s="65"/>
      <c r="D17" s="66" t="s">
        <v>1816</v>
      </c>
      <c r="E17" s="65"/>
      <c r="F17" s="62"/>
      <c r="G17" s="90"/>
      <c r="H17" s="90" t="str">
        <f t="shared" si="0"/>
        <v/>
      </c>
      <c r="I17" s="112"/>
      <c r="J17" s="72"/>
      <c r="K17" s="2" t="str">
        <f>IF(E17="","",MAX($K$5:K16)+0.001)</f>
        <v/>
      </c>
    </row>
    <row r="18" spans="2:11" ht="25" customHeight="1">
      <c r="B18" s="50" t="str">
        <f t="shared" si="1"/>
        <v/>
      </c>
      <c r="C18" s="55"/>
      <c r="D18" s="66"/>
      <c r="E18" s="55"/>
      <c r="F18" s="90"/>
      <c r="G18" s="90"/>
      <c r="H18" s="90" t="str">
        <f t="shared" si="0"/>
        <v/>
      </c>
      <c r="I18" s="112"/>
      <c r="J18" s="2" t="str">
        <f>IF(D18="","",MAX(J$5:$K17)+0.001)</f>
        <v/>
      </c>
      <c r="K18" s="2" t="str">
        <f>IF(E18="","",MAX($K$5:K17)+0.001)</f>
        <v/>
      </c>
    </row>
    <row r="19" spans="2:11" ht="25" customHeight="1">
      <c r="B19" s="50" t="str">
        <f t="shared" si="1"/>
        <v>B27.002</v>
      </c>
      <c r="C19" s="55"/>
      <c r="D19" s="66" t="s">
        <v>1817</v>
      </c>
      <c r="E19" s="55" t="s">
        <v>164</v>
      </c>
      <c r="F19" s="90">
        <v>1210</v>
      </c>
      <c r="G19" s="171"/>
      <c r="H19" s="90" t="str">
        <f t="shared" si="0"/>
        <v/>
      </c>
      <c r="I19" s="112"/>
      <c r="J19" s="2"/>
      <c r="K19" s="2">
        <f>IF(E19="","",MAX($K$5:K18)+0.001)</f>
        <v>27.002000000000002</v>
      </c>
    </row>
    <row r="20" spans="2:11" ht="25" customHeight="1">
      <c r="B20" s="50" t="str">
        <f t="shared" si="1"/>
        <v/>
      </c>
      <c r="C20" s="65"/>
      <c r="D20" s="66"/>
      <c r="E20" s="66"/>
      <c r="F20" s="62"/>
      <c r="G20" s="90"/>
      <c r="H20" s="90" t="str">
        <f t="shared" si="0"/>
        <v/>
      </c>
      <c r="I20" s="112"/>
      <c r="J20" s="2"/>
      <c r="K20" s="2" t="str">
        <f>IF(E20="","",MAX($K$5:K19)+0.001)</f>
        <v/>
      </c>
    </row>
    <row r="21" spans="2:11" ht="25" customHeight="1">
      <c r="B21" s="50" t="str">
        <f t="shared" si="1"/>
        <v/>
      </c>
      <c r="C21" s="55"/>
      <c r="D21" s="87" t="s">
        <v>1818</v>
      </c>
      <c r="E21" s="87"/>
      <c r="F21" s="100"/>
      <c r="G21" s="90"/>
      <c r="H21" s="90" t="str">
        <f t="shared" si="0"/>
        <v/>
      </c>
      <c r="I21" s="112"/>
      <c r="J21" s="2"/>
      <c r="K21" s="2" t="str">
        <f>IF(E21="","",MAX($K$5:K20)+0.001)</f>
        <v/>
      </c>
    </row>
    <row r="22" spans="2:11" ht="25" customHeight="1">
      <c r="B22" s="50" t="str">
        <f t="shared" si="1"/>
        <v/>
      </c>
      <c r="C22" s="55"/>
      <c r="D22" s="87"/>
      <c r="E22" s="54"/>
      <c r="F22" s="90"/>
      <c r="G22" s="90"/>
      <c r="H22" s="90" t="str">
        <f t="shared" si="0"/>
        <v/>
      </c>
      <c r="I22" s="112"/>
      <c r="J22" s="2" t="str">
        <f>IF(D22="","",MAX(J$5:$K21)+0.001)</f>
        <v/>
      </c>
      <c r="K22" s="2" t="str">
        <f>IF(E22="","",MAX($K$5:K21)+0.001)</f>
        <v/>
      </c>
    </row>
    <row r="23" spans="2:11" ht="45">
      <c r="B23" s="50" t="str">
        <f t="shared" si="1"/>
        <v/>
      </c>
      <c r="C23" s="101">
        <v>2300</v>
      </c>
      <c r="D23" s="87" t="s">
        <v>1819</v>
      </c>
      <c r="E23" s="55"/>
      <c r="F23" s="90"/>
      <c r="G23" s="90"/>
      <c r="H23" s="90" t="str">
        <f t="shared" si="0"/>
        <v/>
      </c>
      <c r="I23" s="112"/>
      <c r="J23" s="2"/>
      <c r="K23" s="2" t="str">
        <f>IF(E23="","",MAX($K$5:K22)+0.001)</f>
        <v/>
      </c>
    </row>
    <row r="24" spans="2:11" ht="25" customHeight="1">
      <c r="B24" s="50" t="str">
        <f t="shared" si="1"/>
        <v/>
      </c>
      <c r="C24" s="101"/>
      <c r="D24" s="87"/>
      <c r="E24" s="55"/>
      <c r="F24" s="90"/>
      <c r="G24" s="90"/>
      <c r="H24" s="90" t="str">
        <f t="shared" si="0"/>
        <v/>
      </c>
      <c r="I24" s="112"/>
      <c r="J24" s="2"/>
      <c r="K24" s="2" t="str">
        <f>IF(E24="","",MAX($K$5:K23)+0.001)</f>
        <v/>
      </c>
    </row>
    <row r="25" spans="2:11" ht="25" customHeight="1">
      <c r="B25" s="50" t="str">
        <f t="shared" si="1"/>
        <v/>
      </c>
      <c r="C25" s="101">
        <v>23.01</v>
      </c>
      <c r="D25" s="87" t="s">
        <v>1820</v>
      </c>
      <c r="E25" s="55"/>
      <c r="F25" s="90"/>
      <c r="G25" s="90"/>
      <c r="H25" s="90" t="str">
        <f t="shared" si="0"/>
        <v/>
      </c>
      <c r="I25" s="112"/>
      <c r="J25" s="2"/>
      <c r="K25" s="2" t="str">
        <f>IF(E25="","",MAX($K$5:K24)+0.001)</f>
        <v/>
      </c>
    </row>
    <row r="26" spans="2:11" ht="25" customHeight="1">
      <c r="B26" s="50" t="str">
        <f t="shared" si="1"/>
        <v/>
      </c>
      <c r="C26" s="101"/>
      <c r="D26" s="87"/>
      <c r="E26" s="55"/>
      <c r="F26" s="90"/>
      <c r="G26" s="90"/>
      <c r="H26" s="90" t="str">
        <f t="shared" si="0"/>
        <v/>
      </c>
      <c r="I26" s="112"/>
      <c r="J26" s="2"/>
      <c r="K26" s="2" t="str">
        <f>IF(E26="","",MAX($K$5:K25)+0.001)</f>
        <v/>
      </c>
    </row>
    <row r="27" spans="2:11" ht="30">
      <c r="B27" s="50" t="str">
        <f t="shared" si="1"/>
        <v>B27.003</v>
      </c>
      <c r="C27" s="101"/>
      <c r="D27" s="66" t="s">
        <v>1821</v>
      </c>
      <c r="E27" s="55" t="s">
        <v>200</v>
      </c>
      <c r="F27" s="114">
        <v>2059</v>
      </c>
      <c r="G27" s="171"/>
      <c r="H27" s="90" t="str">
        <f t="shared" si="0"/>
        <v/>
      </c>
      <c r="I27" s="112"/>
      <c r="J27" s="2"/>
      <c r="K27" s="2">
        <f>IF(E27="","",MAX($K$5:K26)+0.001)</f>
        <v>27.003000000000004</v>
      </c>
    </row>
    <row r="28" spans="2:11" ht="25" customHeight="1">
      <c r="B28" s="50" t="str">
        <f t="shared" si="1"/>
        <v/>
      </c>
      <c r="C28" s="101"/>
      <c r="D28" s="87"/>
      <c r="E28" s="55"/>
      <c r="F28" s="114"/>
      <c r="G28" s="90"/>
      <c r="H28" s="90" t="str">
        <f t="shared" si="0"/>
        <v/>
      </c>
      <c r="J28" s="2" t="str">
        <f>IF(D28="","",MAX(J$5:$K27)+0.001)</f>
        <v/>
      </c>
      <c r="K28" s="2" t="str">
        <f>IF(E28="","",MAX($K$5:K27)+0.001)</f>
        <v/>
      </c>
    </row>
    <row r="29" spans="2:11" ht="25" customHeight="1">
      <c r="B29" s="50" t="str">
        <f t="shared" si="1"/>
        <v/>
      </c>
      <c r="C29" s="101">
        <v>23.02</v>
      </c>
      <c r="D29" s="87" t="s">
        <v>1822</v>
      </c>
      <c r="E29" s="55"/>
      <c r="F29" s="114"/>
      <c r="G29" s="90"/>
      <c r="H29" s="90" t="str">
        <f t="shared" si="0"/>
        <v/>
      </c>
      <c r="I29" s="112"/>
      <c r="J29" s="72"/>
      <c r="K29" s="2" t="str">
        <f>IF(E29="","",MAX($K$5:K28)+0.001)</f>
        <v/>
      </c>
    </row>
    <row r="30" spans="2:11" ht="25" customHeight="1">
      <c r="B30" s="50" t="str">
        <f t="shared" si="1"/>
        <v/>
      </c>
      <c r="C30" s="101"/>
      <c r="D30" s="87"/>
      <c r="E30" s="55"/>
      <c r="F30" s="114"/>
      <c r="G30" s="90"/>
      <c r="H30" s="90" t="str">
        <f t="shared" si="0"/>
        <v/>
      </c>
      <c r="I30" s="112"/>
      <c r="J30" s="72"/>
      <c r="K30" s="2" t="str">
        <f>IF(E30="","",MAX($K$5:K29)+0.001)</f>
        <v/>
      </c>
    </row>
    <row r="31" spans="2:11" ht="45">
      <c r="B31" s="50" t="str">
        <f t="shared" si="1"/>
        <v>B27.004</v>
      </c>
      <c r="C31" s="101"/>
      <c r="D31" s="66" t="s">
        <v>1823</v>
      </c>
      <c r="E31" s="55" t="s">
        <v>200</v>
      </c>
      <c r="F31" s="114">
        <v>2059</v>
      </c>
      <c r="G31" s="171"/>
      <c r="H31" s="90" t="str">
        <f t="shared" si="0"/>
        <v/>
      </c>
      <c r="I31" s="112"/>
      <c r="J31" s="72"/>
      <c r="K31" s="2">
        <f>IF(E31="","",MAX($K$5:K30)+0.001)</f>
        <v>27.004000000000005</v>
      </c>
    </row>
    <row r="32" spans="2:11" ht="25" customHeight="1">
      <c r="B32" s="50" t="str">
        <f t="shared" si="1"/>
        <v/>
      </c>
      <c r="C32" s="101"/>
      <c r="D32" s="87"/>
      <c r="E32" s="55"/>
      <c r="F32" s="90"/>
      <c r="G32" s="90"/>
      <c r="H32" s="90" t="str">
        <f t="shared" si="0"/>
        <v/>
      </c>
      <c r="I32" s="112"/>
      <c r="J32" s="72"/>
      <c r="K32" s="2" t="str">
        <f>IF(E32="","",MAX($K$5:K31)+0.001)</f>
        <v/>
      </c>
    </row>
    <row r="33" spans="2:11" ht="30">
      <c r="B33" s="50" t="str">
        <f t="shared" si="1"/>
        <v/>
      </c>
      <c r="C33" s="101" t="s">
        <v>1824</v>
      </c>
      <c r="D33" s="87" t="s">
        <v>1825</v>
      </c>
      <c r="E33" s="55"/>
      <c r="F33" s="90"/>
      <c r="G33" s="90"/>
      <c r="H33" s="90" t="str">
        <f t="shared" si="0"/>
        <v/>
      </c>
      <c r="I33" s="112"/>
      <c r="J33" s="72"/>
      <c r="K33" s="2" t="str">
        <f>IF(E33="","",MAX($K$5:K32)+0.001)</f>
        <v/>
      </c>
    </row>
    <row r="34" spans="2:11" ht="25" customHeight="1">
      <c r="B34" s="50" t="str">
        <f t="shared" si="1"/>
        <v/>
      </c>
      <c r="C34" s="55"/>
      <c r="D34" s="66"/>
      <c r="E34" s="55"/>
      <c r="F34" s="90"/>
      <c r="G34" s="90"/>
      <c r="H34" s="90" t="str">
        <f t="shared" si="0"/>
        <v/>
      </c>
      <c r="I34" s="112"/>
      <c r="J34" s="72"/>
      <c r="K34" s="2" t="str">
        <f>IF(E34="","",MAX($K$5:K33)+0.001)</f>
        <v/>
      </c>
    </row>
    <row r="35" spans="2:11" ht="25" customHeight="1">
      <c r="B35" s="50" t="str">
        <f t="shared" si="1"/>
        <v>B27.005</v>
      </c>
      <c r="C35" s="65"/>
      <c r="D35" s="66" t="s">
        <v>1826</v>
      </c>
      <c r="E35" s="65" t="s">
        <v>187</v>
      </c>
      <c r="F35" s="114">
        <v>1000</v>
      </c>
      <c r="G35" s="171"/>
      <c r="H35" s="90" t="str">
        <f t="shared" si="0"/>
        <v/>
      </c>
      <c r="I35" s="112"/>
      <c r="J35" s="72"/>
      <c r="K35" s="2">
        <f>IF(E35="","",MAX($K$5:K34)+0.001)</f>
        <v>27.005000000000006</v>
      </c>
    </row>
    <row r="36" spans="2:11" ht="25" customHeight="1">
      <c r="B36" s="50" t="str">
        <f t="shared" si="1"/>
        <v/>
      </c>
      <c r="C36" s="60"/>
      <c r="D36" s="64"/>
      <c r="E36" s="60"/>
      <c r="F36" s="62"/>
      <c r="G36" s="90"/>
      <c r="H36" s="90" t="str">
        <f t="shared" si="0"/>
        <v/>
      </c>
      <c r="I36" s="112"/>
      <c r="J36" s="72"/>
      <c r="K36" s="2" t="str">
        <f>IF(E36="","",MAX($K$5:K35)+0.001)</f>
        <v/>
      </c>
    </row>
    <row r="37" spans="2:11" ht="25" customHeight="1">
      <c r="B37" s="50" t="str">
        <f t="shared" si="1"/>
        <v/>
      </c>
      <c r="C37" s="60"/>
      <c r="D37" s="64"/>
      <c r="E37" s="60"/>
      <c r="F37" s="62"/>
      <c r="G37" s="90"/>
      <c r="H37" s="90" t="str">
        <f t="shared" si="0"/>
        <v/>
      </c>
      <c r="I37" s="112"/>
      <c r="J37" s="72"/>
      <c r="K37" s="2" t="str">
        <f>IF(E37="","",MAX($K$5:K36)+0.001)</f>
        <v/>
      </c>
    </row>
    <row r="38" spans="2:11" ht="25" customHeight="1">
      <c r="B38" s="50" t="str">
        <f t="shared" si="1"/>
        <v/>
      </c>
      <c r="C38" s="60"/>
      <c r="D38" s="64"/>
      <c r="E38" s="60"/>
      <c r="F38" s="62"/>
      <c r="G38" s="90"/>
      <c r="H38" s="90" t="str">
        <f t="shared" si="0"/>
        <v/>
      </c>
      <c r="I38" s="112"/>
      <c r="J38" s="72"/>
      <c r="K38" s="2" t="str">
        <f>IF(E38="","",MAX($K$5:K37)+0.001)</f>
        <v/>
      </c>
    </row>
    <row r="39" spans="2:11" ht="25" customHeight="1">
      <c r="B39" s="50" t="str">
        <f t="shared" si="1"/>
        <v/>
      </c>
      <c r="C39" s="60"/>
      <c r="D39" s="64"/>
      <c r="E39" s="60"/>
      <c r="F39" s="62"/>
      <c r="G39" s="90"/>
      <c r="H39" s="90" t="str">
        <f t="shared" si="0"/>
        <v/>
      </c>
      <c r="I39" s="112"/>
      <c r="J39" s="72"/>
      <c r="K39" s="2" t="str">
        <f>IF(E39="","",MAX($K$5:K38)+0.001)</f>
        <v/>
      </c>
    </row>
    <row r="40" spans="2:11" ht="25" customHeight="1">
      <c r="B40" s="50" t="str">
        <f t="shared" si="1"/>
        <v/>
      </c>
      <c r="C40" s="60"/>
      <c r="D40" s="64"/>
      <c r="E40" s="60"/>
      <c r="F40" s="62"/>
      <c r="G40" s="90"/>
      <c r="H40" s="90" t="str">
        <f t="shared" si="0"/>
        <v/>
      </c>
      <c r="I40" s="112"/>
      <c r="J40" s="72"/>
      <c r="K40" s="2" t="str">
        <f>IF(E40="","",MAX($K$5:K39)+0.001)</f>
        <v/>
      </c>
    </row>
    <row r="41" spans="2:11" ht="25" customHeight="1">
      <c r="B41" s="50"/>
      <c r="C41" s="60"/>
      <c r="D41" s="64"/>
      <c r="E41" s="60"/>
      <c r="F41" s="62"/>
      <c r="G41" s="90"/>
      <c r="H41" s="90" t="str">
        <f t="shared" si="0"/>
        <v/>
      </c>
      <c r="I41" s="112"/>
      <c r="J41" s="72"/>
      <c r="K41" s="2" t="str">
        <f>IF(E41="","",MAX($K$5:K40)+0.001)</f>
        <v/>
      </c>
    </row>
    <row r="42" spans="2:11" ht="25" customHeight="1">
      <c r="B42" s="50"/>
      <c r="C42" s="60"/>
      <c r="D42" s="64"/>
      <c r="E42" s="60"/>
      <c r="F42" s="62"/>
      <c r="G42" s="90"/>
      <c r="H42" s="90" t="str">
        <f t="shared" si="0"/>
        <v/>
      </c>
      <c r="I42" s="112"/>
      <c r="J42" s="72"/>
      <c r="K42" s="2" t="str">
        <f>IF(E42="","",MAX($K$5:K41)+0.001)</f>
        <v/>
      </c>
    </row>
    <row r="43" spans="2:11" ht="25" customHeight="1">
      <c r="B43" s="368" t="s">
        <v>62</v>
      </c>
      <c r="C43" s="368"/>
      <c r="D43" s="368"/>
      <c r="E43" s="368"/>
      <c r="F43" s="368"/>
      <c r="G43" s="368"/>
      <c r="H43" s="95">
        <f>SUM(H3:H42)</f>
        <v>0</v>
      </c>
      <c r="I43" s="115"/>
      <c r="J43" s="72"/>
      <c r="K43" s="2" t="str">
        <f>IF(E43="","",MAX($K$5:K42)+0.001)</f>
        <v/>
      </c>
    </row>
    <row r="44" spans="2:11" ht="25" customHeight="1">
      <c r="B44" s="45" t="s">
        <v>226</v>
      </c>
      <c r="C44" s="45" t="s">
        <v>2</v>
      </c>
      <c r="D44" s="45" t="s">
        <v>3</v>
      </c>
      <c r="E44" s="46" t="s">
        <v>4</v>
      </c>
      <c r="F44" s="95" t="s">
        <v>5</v>
      </c>
      <c r="G44" s="47" t="s">
        <v>6</v>
      </c>
      <c r="H44" s="47" t="s">
        <v>7</v>
      </c>
      <c r="I44" s="49"/>
      <c r="J44" s="72"/>
      <c r="K44" s="2"/>
    </row>
    <row r="45" spans="2:11" ht="25" customHeight="1">
      <c r="B45" s="368" t="s">
        <v>64</v>
      </c>
      <c r="C45" s="368"/>
      <c r="D45" s="368"/>
      <c r="E45" s="368"/>
      <c r="F45" s="368"/>
      <c r="G45" s="368"/>
      <c r="H45" s="47">
        <f>H43</f>
        <v>0</v>
      </c>
      <c r="I45" s="116"/>
      <c r="J45" s="72"/>
      <c r="K45" s="2" t="str">
        <f>IF(E45="","",MAX($K$5:K44)+0.001)</f>
        <v/>
      </c>
    </row>
    <row r="46" spans="2:11" ht="25" customHeight="1">
      <c r="B46" s="98"/>
      <c r="C46" s="98"/>
      <c r="D46" s="97"/>
      <c r="E46" s="99"/>
      <c r="F46" s="100"/>
      <c r="G46" s="100"/>
      <c r="H46" s="107" t="str">
        <f t="shared" ref="H46:H81" si="2">IF($F46="-","Rate Only",IF($G46="","",ROUNDUP($F46*$G46,2)))</f>
        <v/>
      </c>
      <c r="I46" s="116"/>
      <c r="J46" s="72"/>
      <c r="K46" s="2" t="str">
        <f>IF(E46="","",MAX($K$5:K45)+0.001)</f>
        <v/>
      </c>
    </row>
    <row r="47" spans="2:11" ht="25" customHeight="1">
      <c r="B47" s="50" t="str">
        <f t="shared" ref="B47:B77" si="3">IF(K47="","","B"&amp;TEXT(ROUND(K47,3),"0.000"))</f>
        <v/>
      </c>
      <c r="C47" s="55"/>
      <c r="D47" s="87" t="s">
        <v>1827</v>
      </c>
      <c r="E47" s="87"/>
      <c r="F47" s="100"/>
      <c r="G47" s="90"/>
      <c r="H47" s="90" t="str">
        <f t="shared" si="2"/>
        <v/>
      </c>
      <c r="I47" s="112"/>
      <c r="J47" s="72"/>
      <c r="K47" s="2" t="str">
        <f>IF(E47="","",MAX($K$5:K46)+0.001)</f>
        <v/>
      </c>
    </row>
    <row r="48" spans="2:11" ht="25" customHeight="1">
      <c r="B48" s="50" t="str">
        <f t="shared" si="3"/>
        <v/>
      </c>
      <c r="C48" s="55"/>
      <c r="D48" s="87"/>
      <c r="E48" s="54"/>
      <c r="F48" s="90"/>
      <c r="G48" s="90"/>
      <c r="H48" s="90" t="str">
        <f t="shared" si="2"/>
        <v/>
      </c>
      <c r="I48" s="112"/>
      <c r="J48" s="72"/>
      <c r="K48" s="2" t="str">
        <f>IF(E48="","",MAX($K$5:K47)+0.001)</f>
        <v/>
      </c>
    </row>
    <row r="49" spans="2:11" ht="75">
      <c r="B49" s="50" t="str">
        <f t="shared" si="3"/>
        <v/>
      </c>
      <c r="C49" s="101">
        <v>3200</v>
      </c>
      <c r="D49" s="87" t="s">
        <v>1828</v>
      </c>
      <c r="E49" s="55"/>
      <c r="F49" s="90"/>
      <c r="G49" s="90"/>
      <c r="H49" s="90" t="str">
        <f t="shared" si="2"/>
        <v/>
      </c>
      <c r="I49" s="112"/>
      <c r="J49" s="72"/>
      <c r="K49" s="2" t="str">
        <f>IF(E49="","",MAX($K$5:K48)+0.001)</f>
        <v/>
      </c>
    </row>
    <row r="50" spans="2:11" ht="25" customHeight="1">
      <c r="B50" s="50" t="str">
        <f t="shared" si="3"/>
        <v/>
      </c>
      <c r="C50" s="101"/>
      <c r="D50" s="87"/>
      <c r="E50" s="55"/>
      <c r="F50" s="90"/>
      <c r="G50" s="90"/>
      <c r="H50" s="90" t="str">
        <f t="shared" si="2"/>
        <v/>
      </c>
      <c r="I50" s="112"/>
      <c r="J50" s="72"/>
      <c r="K50" s="2" t="str">
        <f>IF(E50="","",MAX($K$5:K49)+0.001)</f>
        <v/>
      </c>
    </row>
    <row r="51" spans="2:11" ht="30">
      <c r="B51" s="50" t="str">
        <f t="shared" si="3"/>
        <v>B27.006</v>
      </c>
      <c r="C51" s="98" t="s">
        <v>1829</v>
      </c>
      <c r="D51" s="66" t="s">
        <v>1830</v>
      </c>
      <c r="E51" s="65" t="s">
        <v>164</v>
      </c>
      <c r="F51" s="114">
        <v>15600</v>
      </c>
      <c r="G51" s="171"/>
      <c r="H51" s="90" t="str">
        <f t="shared" si="2"/>
        <v/>
      </c>
      <c r="I51" s="112"/>
      <c r="J51" s="72"/>
      <c r="K51" s="2">
        <f>IF(E51="","",MAX($K$5:K50)+0.001)</f>
        <v>27.006000000000007</v>
      </c>
    </row>
    <row r="52" spans="2:11" ht="25" customHeight="1">
      <c r="B52" s="50" t="str">
        <f t="shared" si="3"/>
        <v/>
      </c>
      <c r="C52" s="101"/>
      <c r="D52" s="66"/>
      <c r="E52" s="55"/>
      <c r="F52" s="90"/>
      <c r="G52" s="90"/>
      <c r="H52" s="90" t="str">
        <f t="shared" si="2"/>
        <v/>
      </c>
      <c r="I52" s="112"/>
      <c r="J52" s="72"/>
      <c r="K52" s="2" t="str">
        <f>IF(E52="","",MAX($K$5:K51)+0.001)</f>
        <v/>
      </c>
    </row>
    <row r="53" spans="2:11" ht="30">
      <c r="B53" s="50" t="str">
        <f t="shared" si="3"/>
        <v/>
      </c>
      <c r="C53" s="101" t="s">
        <v>1831</v>
      </c>
      <c r="D53" s="66" t="s">
        <v>1832</v>
      </c>
      <c r="E53" s="55"/>
      <c r="F53" s="90"/>
      <c r="G53" s="90"/>
      <c r="H53" s="90" t="str">
        <f t="shared" si="2"/>
        <v/>
      </c>
      <c r="I53" s="112"/>
      <c r="J53" s="72"/>
      <c r="K53" s="2" t="str">
        <f>IF(E53="","",MAX($K$5:K52)+0.001)</f>
        <v/>
      </c>
    </row>
    <row r="54" spans="2:11" ht="25" customHeight="1">
      <c r="B54" s="50" t="str">
        <f t="shared" si="3"/>
        <v/>
      </c>
      <c r="C54" s="55"/>
      <c r="D54" s="66"/>
      <c r="E54" s="55"/>
      <c r="F54" s="90"/>
      <c r="G54" s="90"/>
      <c r="H54" s="90" t="str">
        <f t="shared" si="2"/>
        <v/>
      </c>
      <c r="I54" s="112"/>
      <c r="J54" s="72"/>
      <c r="K54" s="2" t="str">
        <f>IF(E54="","",MAX($K$5:K53)+0.001)</f>
        <v/>
      </c>
    </row>
    <row r="55" spans="2:11" ht="25" customHeight="1">
      <c r="B55" s="50" t="str">
        <f t="shared" si="3"/>
        <v>B27.007</v>
      </c>
      <c r="C55" s="65"/>
      <c r="D55" s="66" t="s">
        <v>1833</v>
      </c>
      <c r="E55" s="65" t="s">
        <v>164</v>
      </c>
      <c r="F55" s="114">
        <v>4700</v>
      </c>
      <c r="G55" s="171"/>
      <c r="H55" s="90" t="str">
        <f t="shared" si="2"/>
        <v/>
      </c>
      <c r="I55" s="112"/>
      <c r="J55" s="72"/>
      <c r="K55" s="2">
        <f>IF(E55="","",MAX($K$5:K54)+0.001)</f>
        <v>27.007000000000009</v>
      </c>
    </row>
    <row r="56" spans="2:11" ht="25" customHeight="1">
      <c r="B56" s="50" t="str">
        <f t="shared" si="3"/>
        <v/>
      </c>
      <c r="C56" s="60"/>
      <c r="D56" s="64"/>
      <c r="E56" s="60"/>
      <c r="F56" s="62"/>
      <c r="G56" s="90"/>
      <c r="H56" s="90" t="str">
        <f t="shared" si="2"/>
        <v/>
      </c>
      <c r="I56" s="112"/>
      <c r="J56" s="72"/>
      <c r="K56" s="2" t="str">
        <f>IF(E56="","",MAX($K$5:K55)+0.001)</f>
        <v/>
      </c>
    </row>
    <row r="57" spans="2:11" ht="25" customHeight="1">
      <c r="B57" s="50" t="str">
        <f t="shared" si="3"/>
        <v/>
      </c>
      <c r="C57" s="55"/>
      <c r="D57" s="87" t="s">
        <v>1834</v>
      </c>
      <c r="E57" s="55"/>
      <c r="F57" s="90"/>
      <c r="G57" s="90"/>
      <c r="H57" s="90" t="str">
        <f t="shared" si="2"/>
        <v/>
      </c>
      <c r="I57" s="112"/>
      <c r="J57" s="72"/>
      <c r="K57" s="2" t="str">
        <f>IF(E57="","",MAX($K$5:K56)+0.001)</f>
        <v/>
      </c>
    </row>
    <row r="58" spans="2:11" ht="25" customHeight="1">
      <c r="B58" s="50" t="str">
        <f t="shared" si="3"/>
        <v/>
      </c>
      <c r="C58" s="55"/>
      <c r="D58" s="87"/>
      <c r="E58" s="55"/>
      <c r="F58" s="90"/>
      <c r="G58" s="90"/>
      <c r="H58" s="90" t="str">
        <f t="shared" si="2"/>
        <v/>
      </c>
      <c r="I58" s="112"/>
      <c r="J58" s="72"/>
      <c r="K58" s="2" t="str">
        <f>IF(E58="","",MAX($K$5:K57)+0.001)</f>
        <v/>
      </c>
    </row>
    <row r="59" spans="2:11" ht="25" customHeight="1">
      <c r="B59" s="50" t="str">
        <f t="shared" si="3"/>
        <v/>
      </c>
      <c r="C59" s="101">
        <v>3300</v>
      </c>
      <c r="D59" s="87" t="s">
        <v>1327</v>
      </c>
      <c r="E59" s="55"/>
      <c r="F59" s="90"/>
      <c r="G59" s="90"/>
      <c r="H59" s="90" t="str">
        <f t="shared" si="2"/>
        <v/>
      </c>
      <c r="I59" s="112"/>
      <c r="J59" s="72"/>
      <c r="K59" s="2" t="str">
        <f>IF(E59="","",MAX($K$5:K58)+0.001)</f>
        <v/>
      </c>
    </row>
    <row r="60" spans="2:11" ht="25" customHeight="1">
      <c r="B60" s="50" t="str">
        <f t="shared" si="3"/>
        <v/>
      </c>
      <c r="C60" s="101"/>
      <c r="D60" s="87"/>
      <c r="E60" s="55"/>
      <c r="F60" s="90"/>
      <c r="G60" s="90"/>
      <c r="H60" s="90" t="str">
        <f t="shared" si="2"/>
        <v/>
      </c>
      <c r="I60" s="112"/>
      <c r="J60" s="72"/>
      <c r="K60" s="2" t="str">
        <f>IF(E60="","",MAX($K$5:K59)+0.001)</f>
        <v/>
      </c>
    </row>
    <row r="61" spans="2:11" ht="30">
      <c r="B61" s="50" t="str">
        <f t="shared" si="3"/>
        <v/>
      </c>
      <c r="C61" s="101"/>
      <c r="D61" s="66" t="s">
        <v>1835</v>
      </c>
      <c r="E61" s="55"/>
      <c r="F61" s="90"/>
      <c r="G61" s="90"/>
      <c r="H61" s="90" t="str">
        <f t="shared" si="2"/>
        <v/>
      </c>
      <c r="I61" s="112"/>
      <c r="J61" s="72"/>
      <c r="K61" s="2" t="str">
        <f>IF(E61="","",MAX($K$5:K60)+0.001)</f>
        <v/>
      </c>
    </row>
    <row r="62" spans="2:11" ht="25" customHeight="1">
      <c r="B62" s="50" t="str">
        <f t="shared" si="3"/>
        <v/>
      </c>
      <c r="C62" s="101"/>
      <c r="D62" s="87"/>
      <c r="E62" s="55"/>
      <c r="F62" s="90"/>
      <c r="G62" s="90"/>
      <c r="H62" s="90" t="str">
        <f t="shared" si="2"/>
        <v/>
      </c>
      <c r="I62" s="112"/>
      <c r="J62" s="72"/>
      <c r="K62" s="2" t="str">
        <f>IF(E62="","",MAX($K$5:K61)+0.001)</f>
        <v/>
      </c>
    </row>
    <row r="63" spans="2:11" ht="30">
      <c r="B63" s="50" t="str">
        <f t="shared" si="3"/>
        <v/>
      </c>
      <c r="C63" s="101" t="s">
        <v>1836</v>
      </c>
      <c r="D63" s="87" t="s">
        <v>1837</v>
      </c>
      <c r="E63" s="55"/>
      <c r="F63" s="90"/>
      <c r="G63" s="90"/>
      <c r="H63" s="90" t="str">
        <f t="shared" si="2"/>
        <v/>
      </c>
      <c r="I63" s="112"/>
      <c r="J63" s="72"/>
      <c r="K63" s="2" t="str">
        <f>IF(E63="","",MAX($K$5:K62)+0.001)</f>
        <v/>
      </c>
    </row>
    <row r="64" spans="2:11" ht="25" customHeight="1">
      <c r="B64" s="50" t="str">
        <f t="shared" si="3"/>
        <v/>
      </c>
      <c r="C64" s="55"/>
      <c r="D64" s="66"/>
      <c r="E64" s="55"/>
      <c r="F64" s="90"/>
      <c r="G64" s="90"/>
      <c r="H64" s="90" t="str">
        <f t="shared" si="2"/>
        <v/>
      </c>
      <c r="I64" s="112"/>
      <c r="J64" s="72"/>
      <c r="K64" s="2" t="str">
        <f>IF(E64="","",MAX($K$5:K63)+0.001)</f>
        <v/>
      </c>
    </row>
    <row r="65" spans="2:11" ht="30">
      <c r="B65" s="50" t="str">
        <f t="shared" si="3"/>
        <v/>
      </c>
      <c r="C65" s="55"/>
      <c r="D65" s="66" t="s">
        <v>1838</v>
      </c>
      <c r="E65" s="55"/>
      <c r="F65" s="90"/>
      <c r="G65" s="90"/>
      <c r="H65" s="90" t="str">
        <f t="shared" si="2"/>
        <v/>
      </c>
      <c r="I65" s="112"/>
      <c r="J65" s="72"/>
      <c r="K65" s="2" t="str">
        <f>IF(E65="","",MAX($K$5:K64)+0.001)</f>
        <v/>
      </c>
    </row>
    <row r="66" spans="2:11" ht="30">
      <c r="B66" s="50" t="str">
        <f t="shared" si="3"/>
        <v>B27.008</v>
      </c>
      <c r="C66" s="55"/>
      <c r="D66" s="89" t="s">
        <v>1839</v>
      </c>
      <c r="E66" s="55" t="s">
        <v>164</v>
      </c>
      <c r="F66" s="90">
        <v>11</v>
      </c>
      <c r="G66" s="171"/>
      <c r="H66" s="90" t="str">
        <f t="shared" si="2"/>
        <v/>
      </c>
      <c r="I66" s="112"/>
      <c r="J66" s="72"/>
      <c r="K66" s="2">
        <f>IF(E66="","",MAX($K$5:K65)+0.001)</f>
        <v>27.00800000000001</v>
      </c>
    </row>
    <row r="67" spans="2:11" ht="25" customHeight="1">
      <c r="B67" s="50" t="str">
        <f t="shared" si="3"/>
        <v/>
      </c>
      <c r="C67" s="55"/>
      <c r="D67" s="89"/>
      <c r="E67" s="55"/>
      <c r="F67" s="90"/>
      <c r="G67" s="90"/>
      <c r="H67" s="90" t="str">
        <f t="shared" si="2"/>
        <v/>
      </c>
      <c r="I67" s="112"/>
      <c r="J67" s="72"/>
      <c r="K67" s="2" t="str">
        <f>IF(E67="","",MAX($K$5:K66)+0.001)</f>
        <v/>
      </c>
    </row>
    <row r="68" spans="2:11" ht="15">
      <c r="B68" s="50" t="str">
        <f t="shared" si="3"/>
        <v/>
      </c>
      <c r="C68" s="117" t="s">
        <v>1840</v>
      </c>
      <c r="D68" s="87" t="s">
        <v>1841</v>
      </c>
      <c r="E68" s="55"/>
      <c r="F68" s="90"/>
      <c r="G68" s="90"/>
      <c r="H68" s="90" t="str">
        <f t="shared" si="2"/>
        <v/>
      </c>
      <c r="I68" s="112"/>
      <c r="J68" s="72"/>
      <c r="K68" s="2" t="str">
        <f>IF(E68="","",MAX($K$5:K67)+0.001)</f>
        <v/>
      </c>
    </row>
    <row r="69" spans="2:11" ht="25" customHeight="1">
      <c r="B69" s="50" t="str">
        <f t="shared" si="3"/>
        <v/>
      </c>
      <c r="C69" s="55"/>
      <c r="D69" s="66"/>
      <c r="E69" s="55"/>
      <c r="F69" s="90"/>
      <c r="G69" s="90"/>
      <c r="H69" s="90" t="str">
        <f t="shared" si="2"/>
        <v/>
      </c>
      <c r="I69" s="112"/>
      <c r="J69" s="72"/>
      <c r="K69" s="2" t="str">
        <f>IF(E69="","",MAX($K$5:K68)+0.001)</f>
        <v/>
      </c>
    </row>
    <row r="70" spans="2:11" ht="30">
      <c r="B70" s="50" t="str">
        <f t="shared" si="3"/>
        <v>B27.009</v>
      </c>
      <c r="C70" s="55"/>
      <c r="D70" s="66" t="s">
        <v>1842</v>
      </c>
      <c r="E70" s="55" t="s">
        <v>164</v>
      </c>
      <c r="F70" s="90">
        <v>1000</v>
      </c>
      <c r="G70" s="171"/>
      <c r="H70" s="90" t="str">
        <f t="shared" si="2"/>
        <v/>
      </c>
      <c r="I70" s="112"/>
      <c r="J70" s="72"/>
      <c r="K70" s="2">
        <f>IF(E70="","",MAX($K$5:K69)+0.001)</f>
        <v>27.009000000000011</v>
      </c>
    </row>
    <row r="71" spans="2:11" ht="25" customHeight="1">
      <c r="B71" s="50" t="str">
        <f t="shared" si="3"/>
        <v/>
      </c>
      <c r="C71" s="55"/>
      <c r="D71" s="66"/>
      <c r="E71" s="55"/>
      <c r="F71" s="90"/>
      <c r="G71" s="90"/>
      <c r="H71" s="90" t="str">
        <f t="shared" si="2"/>
        <v/>
      </c>
      <c r="I71" s="112"/>
      <c r="J71" s="72"/>
      <c r="K71" s="2" t="str">
        <f>IF(E71="","",MAX($K$5:K70)+0.001)</f>
        <v/>
      </c>
    </row>
    <row r="72" spans="2:11" ht="45">
      <c r="B72" s="50" t="str">
        <f t="shared" si="3"/>
        <v>B27.010</v>
      </c>
      <c r="C72" s="55"/>
      <c r="D72" s="66" t="s">
        <v>1843</v>
      </c>
      <c r="E72" s="55" t="s">
        <v>164</v>
      </c>
      <c r="F72" s="90">
        <v>12000</v>
      </c>
      <c r="G72" s="171"/>
      <c r="H72" s="90" t="str">
        <f t="shared" si="2"/>
        <v/>
      </c>
      <c r="I72" s="112"/>
      <c r="J72" s="72"/>
      <c r="K72" s="2">
        <f>IF(E72="","",MAX($K$5:K71)+0.001)</f>
        <v>27.010000000000012</v>
      </c>
    </row>
    <row r="73" spans="2:11" ht="25" customHeight="1">
      <c r="B73" s="50" t="str">
        <f t="shared" si="3"/>
        <v/>
      </c>
      <c r="C73" s="55"/>
      <c r="D73" s="66"/>
      <c r="E73" s="55"/>
      <c r="F73" s="90"/>
      <c r="G73" s="90"/>
      <c r="H73" s="90" t="str">
        <f t="shared" si="2"/>
        <v/>
      </c>
      <c r="I73" s="112"/>
      <c r="J73" s="72"/>
      <c r="K73" s="2" t="str">
        <f>IF(E73="","",MAX($K$5:K72)+0.001)</f>
        <v/>
      </c>
    </row>
    <row r="74" spans="2:11" ht="25" customHeight="1">
      <c r="B74" s="50" t="str">
        <f t="shared" si="3"/>
        <v/>
      </c>
      <c r="C74" s="101" t="s">
        <v>1844</v>
      </c>
      <c r="D74" s="87" t="s">
        <v>1845</v>
      </c>
      <c r="E74" s="55"/>
      <c r="F74" s="90"/>
      <c r="G74" s="90"/>
      <c r="H74" s="90" t="str">
        <f t="shared" si="2"/>
        <v/>
      </c>
      <c r="I74" s="112"/>
      <c r="J74" s="72"/>
      <c r="K74" s="2" t="str">
        <f>IF(E74="","",MAX($K$5:K73)+0.001)</f>
        <v/>
      </c>
    </row>
    <row r="75" spans="2:11" ht="25" customHeight="1">
      <c r="B75" s="50" t="str">
        <f t="shared" si="3"/>
        <v/>
      </c>
      <c r="C75" s="55"/>
      <c r="D75" s="66"/>
      <c r="E75" s="55"/>
      <c r="F75" s="90"/>
      <c r="G75" s="90"/>
      <c r="H75" s="90" t="str">
        <f t="shared" si="2"/>
        <v/>
      </c>
      <c r="I75" s="112"/>
      <c r="J75" s="72"/>
      <c r="K75" s="2" t="str">
        <f>IF(E75="","",MAX($K$5:K74)+0.001)</f>
        <v/>
      </c>
    </row>
    <row r="76" spans="2:11" ht="45">
      <c r="B76" s="50" t="str">
        <f t="shared" si="3"/>
        <v>B27.011</v>
      </c>
      <c r="C76" s="55"/>
      <c r="D76" s="66" t="s">
        <v>1846</v>
      </c>
      <c r="E76" s="55" t="s">
        <v>164</v>
      </c>
      <c r="F76" s="90">
        <v>11800</v>
      </c>
      <c r="G76" s="171"/>
      <c r="H76" s="90" t="str">
        <f t="shared" si="2"/>
        <v/>
      </c>
      <c r="I76" s="112"/>
      <c r="J76" s="72"/>
      <c r="K76" s="2">
        <f>IF(E76="","",MAX($K$5:K75)+0.001)</f>
        <v>27.011000000000013</v>
      </c>
    </row>
    <row r="77" spans="2:11" ht="25" customHeight="1">
      <c r="B77" s="50" t="str">
        <f t="shared" si="3"/>
        <v/>
      </c>
      <c r="C77" s="60"/>
      <c r="D77" s="64"/>
      <c r="E77" s="60"/>
      <c r="F77" s="62"/>
      <c r="G77" s="90"/>
      <c r="H77" s="90" t="str">
        <f t="shared" si="2"/>
        <v/>
      </c>
      <c r="I77" s="112"/>
      <c r="J77" s="72"/>
      <c r="K77" s="2" t="str">
        <f>IF(E77="","",MAX($K$5:K76)+0.001)</f>
        <v/>
      </c>
    </row>
    <row r="78" spans="2:11" ht="25" customHeight="1">
      <c r="B78" s="50"/>
      <c r="C78" s="55"/>
      <c r="D78" s="89"/>
      <c r="E78" s="55"/>
      <c r="F78" s="90"/>
      <c r="G78" s="90"/>
      <c r="H78" s="90" t="str">
        <f t="shared" si="2"/>
        <v/>
      </c>
      <c r="I78" s="112"/>
      <c r="J78" s="72"/>
      <c r="K78" s="2" t="str">
        <f>IF(E78="","",MAX($K$5:K77)+0.001)</f>
        <v/>
      </c>
    </row>
    <row r="79" spans="2:11" ht="25" customHeight="1">
      <c r="B79" s="50"/>
      <c r="C79" s="55"/>
      <c r="D79" s="89"/>
      <c r="E79" s="55"/>
      <c r="F79" s="90"/>
      <c r="G79" s="90"/>
      <c r="H79" s="90" t="str">
        <f t="shared" si="2"/>
        <v/>
      </c>
      <c r="I79" s="112"/>
      <c r="J79" s="72"/>
      <c r="K79" s="2" t="str">
        <f>IF(E79="","",MAX($K$5:K78)+0.001)</f>
        <v/>
      </c>
    </row>
    <row r="80" spans="2:11" ht="25" customHeight="1">
      <c r="B80" s="50"/>
      <c r="C80" s="55"/>
      <c r="D80" s="89"/>
      <c r="E80" s="55"/>
      <c r="F80" s="90"/>
      <c r="G80" s="90"/>
      <c r="H80" s="90" t="str">
        <f t="shared" si="2"/>
        <v/>
      </c>
      <c r="I80" s="112"/>
      <c r="J80" s="72"/>
      <c r="K80" s="2" t="str">
        <f>IF(E80="","",MAX($K$5:K79)+0.001)</f>
        <v/>
      </c>
    </row>
    <row r="81" spans="2:11" ht="25" customHeight="1">
      <c r="B81" s="50" t="str">
        <f>IF(K81="","","B"&amp;TEXT(ROUND(K81,3),"0.000"))</f>
        <v/>
      </c>
      <c r="C81" s="65"/>
      <c r="D81" s="66"/>
      <c r="E81" s="55"/>
      <c r="F81" s="90"/>
      <c r="G81" s="90"/>
      <c r="H81" s="90" t="str">
        <f t="shared" si="2"/>
        <v/>
      </c>
      <c r="I81" s="112"/>
      <c r="J81" s="72"/>
      <c r="K81" s="2" t="str">
        <f>IF(E81="","",MAX($K$5:K80)+0.001)</f>
        <v/>
      </c>
    </row>
    <row r="82" spans="2:11" ht="25" customHeight="1">
      <c r="B82" s="368" t="s">
        <v>62</v>
      </c>
      <c r="C82" s="368"/>
      <c r="D82" s="368"/>
      <c r="E82" s="368"/>
      <c r="F82" s="368"/>
      <c r="G82" s="368"/>
      <c r="H82" s="95">
        <f>SUM(H45:H81)</f>
        <v>0</v>
      </c>
      <c r="I82" s="115"/>
      <c r="J82" s="72"/>
      <c r="K82" s="2" t="str">
        <f>IF(E82="","",MAX($K$5:K81)+0.001)</f>
        <v/>
      </c>
    </row>
    <row r="83" spans="2:11" ht="25" customHeight="1">
      <c r="B83" s="45" t="s">
        <v>226</v>
      </c>
      <c r="C83" s="45" t="s">
        <v>2</v>
      </c>
      <c r="D83" s="45" t="s">
        <v>3</v>
      </c>
      <c r="E83" s="46" t="s">
        <v>4</v>
      </c>
      <c r="F83" s="95" t="s">
        <v>5</v>
      </c>
      <c r="G83" s="47" t="s">
        <v>6</v>
      </c>
      <c r="H83" s="47" t="s">
        <v>7</v>
      </c>
      <c r="I83" s="49"/>
      <c r="J83" s="72"/>
      <c r="K83" s="2"/>
    </row>
    <row r="84" spans="2:11" ht="25" customHeight="1">
      <c r="B84" s="368" t="s">
        <v>64</v>
      </c>
      <c r="C84" s="368"/>
      <c r="D84" s="368"/>
      <c r="E84" s="368"/>
      <c r="F84" s="368"/>
      <c r="G84" s="368"/>
      <c r="H84" s="47">
        <f>H82</f>
        <v>0</v>
      </c>
      <c r="I84" s="118"/>
      <c r="J84" s="72"/>
      <c r="K84" s="2" t="str">
        <f>IF(E84="","",MAX($K$5:K83)+0.001)</f>
        <v/>
      </c>
    </row>
    <row r="85" spans="2:11" ht="25" customHeight="1">
      <c r="B85" s="55"/>
      <c r="C85" s="55"/>
      <c r="D85" s="87"/>
      <c r="E85" s="108"/>
      <c r="F85" s="90"/>
      <c r="G85" s="90"/>
      <c r="H85" s="90" t="str">
        <f t="shared" ref="H85:H122" si="4">IF($F85="-","Rate Only",IF($G85="","",ROUNDUP($F85*$G85,2)))</f>
        <v/>
      </c>
      <c r="J85" s="72"/>
      <c r="K85" s="2" t="str">
        <f>IF(E85="","",MAX($K$5:K84)+0.001)</f>
        <v/>
      </c>
    </row>
    <row r="86" spans="2:11" ht="25" customHeight="1">
      <c r="B86" s="50" t="str">
        <f t="shared" ref="B86:B117" si="5">IF(K86="","","B"&amp;TEXT(ROUND(K86,3),"0.000"))</f>
        <v/>
      </c>
      <c r="C86" s="55"/>
      <c r="D86" s="87" t="s">
        <v>1847</v>
      </c>
      <c r="E86" s="55"/>
      <c r="F86" s="90"/>
      <c r="G86" s="90"/>
      <c r="H86" s="90" t="str">
        <f t="shared" si="4"/>
        <v/>
      </c>
      <c r="K86" s="2" t="str">
        <f>IF(E86="","",MAX($K$5:K85)+0.001)</f>
        <v/>
      </c>
    </row>
    <row r="87" spans="2:11" ht="25" customHeight="1">
      <c r="B87" s="50" t="str">
        <f t="shared" si="5"/>
        <v/>
      </c>
      <c r="C87" s="55"/>
      <c r="D87" s="87"/>
      <c r="E87" s="55"/>
      <c r="F87" s="90"/>
      <c r="G87" s="90"/>
      <c r="H87" s="90" t="str">
        <f t="shared" si="4"/>
        <v/>
      </c>
      <c r="I87" s="112"/>
      <c r="K87" s="2" t="str">
        <f>IF(E87="","",MAX($K$5:K86)+0.001)</f>
        <v/>
      </c>
    </row>
    <row r="88" spans="2:11" ht="25" customHeight="1">
      <c r="B88" s="50" t="str">
        <f t="shared" si="5"/>
        <v/>
      </c>
      <c r="C88" s="101">
        <v>3400</v>
      </c>
      <c r="D88" s="87" t="s">
        <v>1848</v>
      </c>
      <c r="E88" s="55"/>
      <c r="F88" s="90"/>
      <c r="G88" s="90"/>
      <c r="H88" s="90" t="str">
        <f t="shared" si="4"/>
        <v/>
      </c>
      <c r="I88" s="112"/>
      <c r="K88" s="2" t="str">
        <f>IF(E88="","",MAX($K$5:K87)+0.001)</f>
        <v/>
      </c>
    </row>
    <row r="89" spans="2:11" ht="25" customHeight="1">
      <c r="B89" s="50" t="str">
        <f t="shared" si="5"/>
        <v/>
      </c>
      <c r="C89" s="55"/>
      <c r="D89" s="54"/>
      <c r="E89" s="54"/>
      <c r="F89" s="90"/>
      <c r="G89" s="90"/>
      <c r="H89" s="90" t="str">
        <f t="shared" si="4"/>
        <v/>
      </c>
      <c r="I89" s="112"/>
      <c r="K89" s="2" t="str">
        <f>IF(E89="","",MAX($K$5:K88)+0.001)</f>
        <v/>
      </c>
    </row>
    <row r="90" spans="2:11" ht="45">
      <c r="B90" s="50" t="str">
        <f t="shared" si="5"/>
        <v/>
      </c>
      <c r="C90" s="101" t="s">
        <v>1849</v>
      </c>
      <c r="D90" s="87" t="s">
        <v>1850</v>
      </c>
      <c r="E90" s="54"/>
      <c r="F90" s="90"/>
      <c r="G90" s="90"/>
      <c r="H90" s="90" t="str">
        <f t="shared" si="4"/>
        <v/>
      </c>
      <c r="I90" s="112"/>
      <c r="K90" s="2" t="str">
        <f>IF(E90="","",MAX($K$5:K89)+0.001)</f>
        <v/>
      </c>
    </row>
    <row r="91" spans="2:11" ht="25" customHeight="1">
      <c r="B91" s="50" t="str">
        <f t="shared" si="5"/>
        <v/>
      </c>
      <c r="C91" s="55"/>
      <c r="D91" s="54"/>
      <c r="E91" s="54"/>
      <c r="F91" s="90"/>
      <c r="G91" s="90"/>
      <c r="H91" s="90" t="str">
        <f t="shared" si="4"/>
        <v/>
      </c>
      <c r="I91" s="112"/>
      <c r="K91" s="2" t="str">
        <f>IF(E91="","",MAX($K$5:K90)+0.001)</f>
        <v/>
      </c>
    </row>
    <row r="92" spans="2:11" ht="30">
      <c r="B92" s="50" t="str">
        <f t="shared" si="5"/>
        <v/>
      </c>
      <c r="C92" s="55"/>
      <c r="D92" s="66" t="s">
        <v>1851</v>
      </c>
      <c r="E92" s="54"/>
      <c r="F92" s="90"/>
      <c r="G92" s="90"/>
      <c r="H92" s="90" t="str">
        <f t="shared" si="4"/>
        <v/>
      </c>
      <c r="I92" s="112"/>
      <c r="K92" s="2" t="str">
        <f>IF(E92="","",MAX($K$5:K91)+0.001)</f>
        <v/>
      </c>
    </row>
    <row r="93" spans="2:11" ht="25" customHeight="1">
      <c r="B93" s="50" t="str">
        <f t="shared" si="5"/>
        <v/>
      </c>
      <c r="C93" s="55"/>
      <c r="D93" s="54"/>
      <c r="E93" s="54"/>
      <c r="F93" s="90"/>
      <c r="G93" s="90"/>
      <c r="H93" s="90" t="str">
        <f t="shared" si="4"/>
        <v/>
      </c>
      <c r="I93" s="112"/>
      <c r="K93" s="2" t="str">
        <f>IF(E93="","",MAX($K$5:K92)+0.001)</f>
        <v/>
      </c>
    </row>
    <row r="94" spans="2:11" ht="30">
      <c r="B94" s="50" t="str">
        <f t="shared" si="5"/>
        <v>B27.012</v>
      </c>
      <c r="C94" s="55"/>
      <c r="D94" s="89" t="s">
        <v>1852</v>
      </c>
      <c r="E94" s="55" t="s">
        <v>164</v>
      </c>
      <c r="F94" s="90">
        <v>3140</v>
      </c>
      <c r="G94" s="171"/>
      <c r="H94" s="90" t="str">
        <f t="shared" si="4"/>
        <v/>
      </c>
      <c r="I94" s="112"/>
      <c r="K94" s="2">
        <f>IF(E94="","",MAX($K$5:K93)+0.001)</f>
        <v>27.012000000000015</v>
      </c>
    </row>
    <row r="95" spans="2:11" ht="25" customHeight="1">
      <c r="B95" s="50" t="str">
        <f t="shared" si="5"/>
        <v/>
      </c>
      <c r="C95" s="55"/>
      <c r="D95" s="66"/>
      <c r="E95" s="55"/>
      <c r="F95" s="90"/>
      <c r="G95" s="90"/>
      <c r="H95" s="90" t="str">
        <f t="shared" si="4"/>
        <v/>
      </c>
      <c r="I95" s="112"/>
      <c r="K95" s="2" t="str">
        <f>IF(E95="","",MAX($K$5:K94)+0.001)</f>
        <v/>
      </c>
    </row>
    <row r="96" spans="2:11" ht="30">
      <c r="B96" s="50" t="str">
        <f t="shared" si="5"/>
        <v/>
      </c>
      <c r="C96" s="101" t="s">
        <v>1853</v>
      </c>
      <c r="D96" s="87" t="s">
        <v>1854</v>
      </c>
      <c r="E96" s="55"/>
      <c r="F96" s="90"/>
      <c r="G96" s="90"/>
      <c r="H96" s="90" t="str">
        <f t="shared" si="4"/>
        <v/>
      </c>
      <c r="I96" s="112"/>
      <c r="K96" s="2" t="str">
        <f>IF(E96="","",MAX($K$5:K95)+0.001)</f>
        <v/>
      </c>
    </row>
    <row r="97" spans="2:11" ht="25" customHeight="1">
      <c r="B97" s="50" t="str">
        <f t="shared" si="5"/>
        <v/>
      </c>
      <c r="C97" s="55"/>
      <c r="D97" s="66"/>
      <c r="E97" s="55"/>
      <c r="F97" s="90"/>
      <c r="G97" s="90"/>
      <c r="H97" s="90" t="str">
        <f t="shared" si="4"/>
        <v/>
      </c>
      <c r="I97" s="112"/>
      <c r="K97" s="2" t="str">
        <f>IF(E97="","",MAX($K$5:K96)+0.001)</f>
        <v/>
      </c>
    </row>
    <row r="98" spans="2:11" ht="45">
      <c r="B98" s="50" t="str">
        <f t="shared" si="5"/>
        <v>B27.013</v>
      </c>
      <c r="C98" s="55"/>
      <c r="D98" s="66" t="s">
        <v>1855</v>
      </c>
      <c r="E98" s="55" t="s">
        <v>164</v>
      </c>
      <c r="F98" s="90">
        <v>314</v>
      </c>
      <c r="G98" s="171"/>
      <c r="H98" s="90" t="str">
        <f t="shared" si="4"/>
        <v/>
      </c>
      <c r="I98" s="112"/>
      <c r="K98" s="2">
        <f>IF(E98="","",MAX($K$5:K97)+0.001)</f>
        <v>27.013000000000016</v>
      </c>
    </row>
    <row r="99" spans="2:11" ht="25" customHeight="1">
      <c r="B99" s="50" t="str">
        <f t="shared" si="5"/>
        <v/>
      </c>
      <c r="C99" s="98"/>
      <c r="D99" s="97"/>
      <c r="E99" s="60"/>
      <c r="F99" s="62"/>
      <c r="G99" s="90"/>
      <c r="H99" s="90" t="str">
        <f t="shared" si="4"/>
        <v/>
      </c>
      <c r="I99" s="112"/>
      <c r="K99" s="2" t="str">
        <f>IF(E99="","",MAX($K$5:K98)+0.001)</f>
        <v/>
      </c>
    </row>
    <row r="100" spans="2:11" ht="25" customHeight="1">
      <c r="B100" s="50" t="str">
        <f t="shared" si="5"/>
        <v/>
      </c>
      <c r="C100" s="55"/>
      <c r="D100" s="113" t="s">
        <v>1856</v>
      </c>
      <c r="E100" s="55"/>
      <c r="F100" s="90"/>
      <c r="G100" s="90"/>
      <c r="H100" s="90" t="str">
        <f t="shared" si="4"/>
        <v/>
      </c>
      <c r="I100" s="112"/>
      <c r="K100" s="2" t="str">
        <f>IF(E100="","",MAX($K$5:K99)+0.001)</f>
        <v/>
      </c>
    </row>
    <row r="101" spans="2:11" ht="25" customHeight="1">
      <c r="B101" s="50" t="str">
        <f t="shared" si="5"/>
        <v/>
      </c>
      <c r="C101" s="55"/>
      <c r="D101" s="54"/>
      <c r="E101" s="55"/>
      <c r="F101" s="90"/>
      <c r="G101" s="90"/>
      <c r="H101" s="90" t="str">
        <f t="shared" si="4"/>
        <v/>
      </c>
      <c r="I101" s="112"/>
      <c r="K101" s="2" t="str">
        <f>IF(E101="","",MAX($K$5:K100)+0.001)</f>
        <v/>
      </c>
    </row>
    <row r="102" spans="2:11" ht="30">
      <c r="B102" s="50" t="str">
        <f t="shared" si="5"/>
        <v/>
      </c>
      <c r="C102" s="101">
        <v>5100</v>
      </c>
      <c r="D102" s="87" t="s">
        <v>1857</v>
      </c>
      <c r="E102" s="55"/>
      <c r="F102" s="90"/>
      <c r="G102" s="90"/>
      <c r="H102" s="90" t="str">
        <f t="shared" si="4"/>
        <v/>
      </c>
      <c r="I102" s="112"/>
      <c r="K102" s="2" t="str">
        <f>IF(E102="","",MAX($K$5:K101)+0.001)</f>
        <v/>
      </c>
    </row>
    <row r="103" spans="2:11" ht="25" customHeight="1">
      <c r="B103" s="50" t="str">
        <f t="shared" si="5"/>
        <v/>
      </c>
      <c r="C103" s="55"/>
      <c r="D103" s="54"/>
      <c r="E103" s="55"/>
      <c r="F103" s="90"/>
      <c r="G103" s="90"/>
      <c r="H103" s="90" t="str">
        <f t="shared" si="4"/>
        <v/>
      </c>
      <c r="I103" s="112"/>
      <c r="K103" s="2" t="str">
        <f>IF(E103="","",MAX($K$5:K102)+0.001)</f>
        <v/>
      </c>
    </row>
    <row r="104" spans="2:11" ht="25" customHeight="1">
      <c r="B104" s="50" t="str">
        <f t="shared" si="5"/>
        <v/>
      </c>
      <c r="C104" s="101" t="s">
        <v>1858</v>
      </c>
      <c r="D104" s="113" t="s">
        <v>1859</v>
      </c>
      <c r="E104" s="55"/>
      <c r="F104" s="90"/>
      <c r="G104" s="90"/>
      <c r="H104" s="90" t="str">
        <f t="shared" si="4"/>
        <v/>
      </c>
      <c r="I104" s="112"/>
      <c r="K104" s="2" t="str">
        <f>IF(E104="","",MAX($K$5:K103)+0.001)</f>
        <v/>
      </c>
    </row>
    <row r="105" spans="2:11" ht="25" customHeight="1">
      <c r="B105" s="50" t="str">
        <f t="shared" si="5"/>
        <v/>
      </c>
      <c r="C105" s="55"/>
      <c r="D105" s="54"/>
      <c r="E105" s="55"/>
      <c r="F105" s="90"/>
      <c r="G105" s="90"/>
      <c r="H105" s="90" t="str">
        <f t="shared" si="4"/>
        <v/>
      </c>
      <c r="I105" s="112"/>
      <c r="K105" s="2" t="str">
        <f>IF(E105="","",MAX($K$5:K104)+0.001)</f>
        <v/>
      </c>
    </row>
    <row r="106" spans="2:11" ht="30">
      <c r="B106" s="50" t="str">
        <f t="shared" si="5"/>
        <v>B27.014</v>
      </c>
      <c r="C106" s="55"/>
      <c r="D106" s="66" t="s">
        <v>1860</v>
      </c>
      <c r="E106" s="55" t="s">
        <v>187</v>
      </c>
      <c r="F106" s="119">
        <v>1000</v>
      </c>
      <c r="G106" s="171"/>
      <c r="H106" s="90" t="str">
        <f t="shared" si="4"/>
        <v/>
      </c>
      <c r="I106" s="112"/>
      <c r="K106" s="2">
        <f>IF(E106="","",MAX($K$5:K105)+0.001)</f>
        <v>27.014000000000017</v>
      </c>
    </row>
    <row r="107" spans="2:11" ht="30">
      <c r="B107" s="50" t="str">
        <f t="shared" si="5"/>
        <v>B27.015</v>
      </c>
      <c r="C107" s="55"/>
      <c r="D107" s="66" t="s">
        <v>1861</v>
      </c>
      <c r="E107" s="55" t="s">
        <v>187</v>
      </c>
      <c r="F107" s="119">
        <v>6600</v>
      </c>
      <c r="G107" s="171"/>
      <c r="H107" s="90" t="str">
        <f t="shared" si="4"/>
        <v/>
      </c>
      <c r="I107" s="112"/>
      <c r="K107" s="2">
        <f>IF(E107="","",MAX($K$5:K106)+0.001)</f>
        <v>27.015000000000018</v>
      </c>
    </row>
    <row r="108" spans="2:11" ht="30">
      <c r="B108" s="50" t="str">
        <f t="shared" si="5"/>
        <v>B27.016</v>
      </c>
      <c r="C108" s="55"/>
      <c r="D108" s="66" t="s">
        <v>1862</v>
      </c>
      <c r="E108" s="55" t="s">
        <v>187</v>
      </c>
      <c r="F108" s="119">
        <v>250</v>
      </c>
      <c r="G108" s="171"/>
      <c r="H108" s="90" t="str">
        <f t="shared" si="4"/>
        <v/>
      </c>
      <c r="I108" s="112"/>
      <c r="K108" s="2">
        <f>IF(E108="","",MAX($K$5:K107)+0.001)</f>
        <v>27.01600000000002</v>
      </c>
    </row>
    <row r="109" spans="2:11" ht="25" customHeight="1">
      <c r="B109" s="50" t="str">
        <f t="shared" si="5"/>
        <v/>
      </c>
      <c r="C109" s="60"/>
      <c r="D109" s="64"/>
      <c r="E109" s="60"/>
      <c r="F109" s="62"/>
      <c r="G109" s="90"/>
      <c r="H109" s="90" t="str">
        <f t="shared" si="4"/>
        <v/>
      </c>
      <c r="I109" s="112"/>
      <c r="K109" s="2" t="str">
        <f>IF(E109="","",MAX($K$5:K108)+0.001)</f>
        <v/>
      </c>
    </row>
    <row r="110" spans="2:11" ht="25" customHeight="1">
      <c r="B110" s="50" t="str">
        <f t="shared" si="5"/>
        <v/>
      </c>
      <c r="C110" s="101"/>
      <c r="D110" s="87" t="s">
        <v>1863</v>
      </c>
      <c r="E110" s="55"/>
      <c r="F110" s="90"/>
      <c r="G110" s="90"/>
      <c r="H110" s="90" t="str">
        <f t="shared" si="4"/>
        <v/>
      </c>
      <c r="I110" s="112"/>
      <c r="K110" s="2" t="str">
        <f>IF(E110="","",MAX($K$5:K109)+0.001)</f>
        <v/>
      </c>
    </row>
    <row r="111" spans="2:11" ht="25" customHeight="1">
      <c r="B111" s="50" t="str">
        <f t="shared" si="5"/>
        <v/>
      </c>
      <c r="C111" s="101"/>
      <c r="D111" s="87"/>
      <c r="E111" s="55"/>
      <c r="F111" s="90"/>
      <c r="G111" s="90"/>
      <c r="H111" s="90" t="str">
        <f t="shared" si="4"/>
        <v/>
      </c>
      <c r="I111" s="112"/>
      <c r="K111" s="2" t="str">
        <f>IF(E111="","",MAX($K$5:K110)+0.001)</f>
        <v/>
      </c>
    </row>
    <row r="112" spans="2:11" ht="30">
      <c r="B112" s="50" t="str">
        <f t="shared" si="5"/>
        <v/>
      </c>
      <c r="C112" s="101">
        <v>6200</v>
      </c>
      <c r="D112" s="87" t="s">
        <v>1864</v>
      </c>
      <c r="E112" s="55"/>
      <c r="F112" s="90"/>
      <c r="G112" s="90"/>
      <c r="H112" s="90" t="str">
        <f t="shared" si="4"/>
        <v/>
      </c>
      <c r="I112" s="112"/>
      <c r="K112" s="2" t="str">
        <f>IF(E112="","",MAX($K$5:K111)+0.001)</f>
        <v/>
      </c>
    </row>
    <row r="113" spans="2:11" ht="25" customHeight="1">
      <c r="B113" s="50" t="str">
        <f t="shared" si="5"/>
        <v/>
      </c>
      <c r="C113" s="55"/>
      <c r="D113" s="66"/>
      <c r="E113" s="55"/>
      <c r="F113" s="90"/>
      <c r="G113" s="90"/>
      <c r="H113" s="90" t="str">
        <f t="shared" si="4"/>
        <v/>
      </c>
      <c r="I113" s="112"/>
      <c r="K113" s="2" t="str">
        <f>IF(E113="","",MAX($K$5:K112)+0.001)</f>
        <v/>
      </c>
    </row>
    <row r="114" spans="2:11" ht="25" customHeight="1">
      <c r="B114" s="50" t="str">
        <f t="shared" si="5"/>
        <v/>
      </c>
      <c r="C114" s="101">
        <v>62.02</v>
      </c>
      <c r="D114" s="66" t="s">
        <v>1865</v>
      </c>
      <c r="E114" s="55"/>
      <c r="F114" s="90"/>
      <c r="G114" s="90"/>
      <c r="H114" s="90" t="str">
        <f t="shared" si="4"/>
        <v/>
      </c>
      <c r="I114" s="112"/>
      <c r="K114" s="2" t="str">
        <f>IF(E114="","",MAX($K$5:K113)+0.001)</f>
        <v/>
      </c>
    </row>
    <row r="115" spans="2:11" ht="25" customHeight="1">
      <c r="B115" s="50" t="str">
        <f t="shared" si="5"/>
        <v/>
      </c>
      <c r="C115" s="55"/>
      <c r="D115" s="66"/>
      <c r="E115" s="55"/>
      <c r="F115" s="90"/>
      <c r="G115" s="90"/>
      <c r="H115" s="90" t="str">
        <f t="shared" si="4"/>
        <v/>
      </c>
      <c r="I115" s="112"/>
      <c r="K115" s="2" t="str">
        <f>IF(E115="","",MAX($K$5:K114)+0.001)</f>
        <v/>
      </c>
    </row>
    <row r="116" spans="2:11" ht="25" customHeight="1">
      <c r="B116" s="50" t="str">
        <f t="shared" si="5"/>
        <v>B27.017</v>
      </c>
      <c r="C116" s="55"/>
      <c r="D116" s="66" t="s">
        <v>1866</v>
      </c>
      <c r="E116" s="65" t="s">
        <v>187</v>
      </c>
      <c r="F116" s="90">
        <v>350</v>
      </c>
      <c r="G116" s="171"/>
      <c r="H116" s="90" t="str">
        <f t="shared" si="4"/>
        <v/>
      </c>
      <c r="I116" s="112"/>
      <c r="K116" s="2">
        <f>IF(E116="","",MAX($K$5:K115)+0.001)</f>
        <v>27.017000000000021</v>
      </c>
    </row>
    <row r="117" spans="2:11" ht="25" customHeight="1">
      <c r="B117" s="50" t="str">
        <f t="shared" si="5"/>
        <v>B27.018</v>
      </c>
      <c r="C117" s="55"/>
      <c r="D117" s="66" t="s">
        <v>1867</v>
      </c>
      <c r="E117" s="65" t="s">
        <v>187</v>
      </c>
      <c r="F117" s="90">
        <v>70</v>
      </c>
      <c r="G117" s="171"/>
      <c r="H117" s="90" t="str">
        <f t="shared" si="4"/>
        <v/>
      </c>
      <c r="I117" s="112"/>
      <c r="K117" s="2">
        <f>IF(E117="","",MAX($K$5:K116)+0.001)</f>
        <v>27.018000000000022</v>
      </c>
    </row>
    <row r="118" spans="2:11" ht="25" customHeight="1">
      <c r="B118" s="50"/>
      <c r="C118" s="55"/>
      <c r="D118" s="66"/>
      <c r="E118" s="65"/>
      <c r="F118" s="90"/>
      <c r="G118" s="171"/>
      <c r="H118" s="90"/>
      <c r="I118" s="112"/>
      <c r="K118" s="2" t="str">
        <f>IF(E118="","",MAX($K$5:K117)+0.001)</f>
        <v/>
      </c>
    </row>
    <row r="119" spans="2:11" ht="25" customHeight="1">
      <c r="B119" s="50"/>
      <c r="C119" s="55"/>
      <c r="D119" s="66"/>
      <c r="E119" s="65"/>
      <c r="F119" s="90"/>
      <c r="G119" s="171"/>
      <c r="H119" s="90"/>
      <c r="I119" s="112"/>
      <c r="K119" s="2" t="str">
        <f>IF(E119="","",MAX($K$5:K118)+0.001)</f>
        <v/>
      </c>
    </row>
    <row r="120" spans="2:11" ht="25" customHeight="1">
      <c r="B120" s="50"/>
      <c r="C120" s="55"/>
      <c r="D120" s="66"/>
      <c r="E120" s="65"/>
      <c r="F120" s="90"/>
      <c r="G120" s="171"/>
      <c r="H120" s="90"/>
      <c r="I120" s="112"/>
      <c r="K120" s="2" t="str">
        <f>IF(E120="","",MAX($K$5:K119)+0.001)</f>
        <v/>
      </c>
    </row>
    <row r="121" spans="2:11" ht="25" customHeight="1">
      <c r="B121" s="50"/>
      <c r="C121" s="55"/>
      <c r="D121" s="66"/>
      <c r="E121" s="65"/>
      <c r="F121" s="90"/>
      <c r="G121" s="90"/>
      <c r="H121" s="90" t="str">
        <f t="shared" si="4"/>
        <v/>
      </c>
      <c r="I121" s="112"/>
      <c r="K121" s="2" t="str">
        <f>IF(E121="","",MAX($K$5:K120)+0.001)</f>
        <v/>
      </c>
    </row>
    <row r="122" spans="2:11" ht="10" customHeight="1">
      <c r="B122" s="50" t="str">
        <f>IF(K122="","","B"&amp;TEXT(ROUND(K122,3),"0.000"))</f>
        <v/>
      </c>
      <c r="C122" s="65"/>
      <c r="D122" s="66"/>
      <c r="E122" s="55"/>
      <c r="F122" s="90"/>
      <c r="G122" s="90"/>
      <c r="H122" s="90" t="str">
        <f t="shared" si="4"/>
        <v/>
      </c>
      <c r="I122" s="112"/>
      <c r="J122" s="72"/>
      <c r="K122" s="2" t="str">
        <f>IF(E122="","",MAX($K$5:K121)+0.001)</f>
        <v/>
      </c>
    </row>
    <row r="123" spans="2:11" ht="25" customHeight="1">
      <c r="B123" s="368" t="s">
        <v>62</v>
      </c>
      <c r="C123" s="368"/>
      <c r="D123" s="368"/>
      <c r="E123" s="368"/>
      <c r="F123" s="368"/>
      <c r="G123" s="368"/>
      <c r="H123" s="95">
        <f>SUM(H84:H122)</f>
        <v>0</v>
      </c>
      <c r="I123" s="115"/>
      <c r="J123" s="72"/>
      <c r="K123" s="2" t="str">
        <f>IF(E123="","",MAX($K$5:K122)+0.001)</f>
        <v/>
      </c>
    </row>
    <row r="124" spans="2:11" ht="25" customHeight="1">
      <c r="B124" s="45" t="s">
        <v>226</v>
      </c>
      <c r="C124" s="45" t="s">
        <v>2</v>
      </c>
      <c r="D124" s="45" t="s">
        <v>3</v>
      </c>
      <c r="E124" s="46" t="s">
        <v>4</v>
      </c>
      <c r="F124" s="95" t="s">
        <v>5</v>
      </c>
      <c r="G124" s="47" t="s">
        <v>6</v>
      </c>
      <c r="H124" s="47" t="s">
        <v>7</v>
      </c>
      <c r="I124" s="49"/>
      <c r="J124" s="72"/>
      <c r="K124" s="2"/>
    </row>
    <row r="125" spans="2:11" ht="25" customHeight="1">
      <c r="B125" s="368" t="s">
        <v>64</v>
      </c>
      <c r="C125" s="368"/>
      <c r="D125" s="368"/>
      <c r="E125" s="368"/>
      <c r="F125" s="368"/>
      <c r="G125" s="368"/>
      <c r="H125" s="47">
        <f>H123</f>
        <v>0</v>
      </c>
      <c r="I125" s="118"/>
      <c r="J125" s="72"/>
      <c r="K125" s="2" t="str">
        <f>IF(E125="","",MAX($K$5:K124)+0.001)</f>
        <v/>
      </c>
    </row>
    <row r="126" spans="2:11" ht="25" customHeight="1">
      <c r="B126" s="50" t="str">
        <f t="shared" ref="B126:B165" si="6">IF(K126="","","B"&amp;TEXT(ROUND(K126,3),"0.000"))</f>
        <v/>
      </c>
      <c r="C126" s="101"/>
      <c r="D126" s="87" t="s">
        <v>1868</v>
      </c>
      <c r="E126" s="55"/>
      <c r="F126" s="90"/>
      <c r="G126" s="90"/>
      <c r="H126" s="90" t="str">
        <f t="shared" ref="H126:H166" si="7">IF($F126="-","Rate Only",IF($G126="","",ROUNDUP($F126*$G126,2)))</f>
        <v/>
      </c>
      <c r="I126" s="112"/>
      <c r="K126" s="2" t="str">
        <f>IF(E126="","",MAX($K$5:K125)+0.001)</f>
        <v/>
      </c>
    </row>
    <row r="127" spans="2:11" ht="25" customHeight="1">
      <c r="B127" s="50" t="str">
        <f t="shared" si="6"/>
        <v/>
      </c>
      <c r="C127" s="101"/>
      <c r="D127" s="87"/>
      <c r="E127" s="55"/>
      <c r="F127" s="90"/>
      <c r="G127" s="90"/>
      <c r="H127" s="90" t="str">
        <f t="shared" si="7"/>
        <v/>
      </c>
      <c r="I127" s="112"/>
      <c r="K127" s="2" t="str">
        <f>IF(E127="","",MAX($K$5:K126)+0.001)</f>
        <v/>
      </c>
    </row>
    <row r="128" spans="2:11" ht="25" customHeight="1">
      <c r="B128" s="50" t="str">
        <f t="shared" si="6"/>
        <v/>
      </c>
      <c r="C128" s="101">
        <v>6300</v>
      </c>
      <c r="D128" s="87" t="s">
        <v>1869</v>
      </c>
      <c r="E128" s="55"/>
      <c r="F128" s="90"/>
      <c r="G128" s="90"/>
      <c r="H128" s="90" t="str">
        <f t="shared" si="7"/>
        <v/>
      </c>
      <c r="I128" s="112"/>
      <c r="K128" s="2" t="str">
        <f>IF(E128="","",MAX($K$5:K127)+0.001)</f>
        <v/>
      </c>
    </row>
    <row r="129" spans="2:11" ht="25" customHeight="1">
      <c r="B129" s="50" t="str">
        <f t="shared" si="6"/>
        <v/>
      </c>
      <c r="C129" s="55"/>
      <c r="D129" s="66"/>
      <c r="E129" s="55"/>
      <c r="F129" s="90"/>
      <c r="G129" s="90"/>
      <c r="H129" s="90" t="str">
        <f t="shared" si="7"/>
        <v/>
      </c>
      <c r="I129" s="112"/>
      <c r="K129" s="2" t="str">
        <f>IF(E129="","",MAX($K$5:K128)+0.001)</f>
        <v/>
      </c>
    </row>
    <row r="130" spans="2:11" ht="25" customHeight="1">
      <c r="B130" s="50" t="str">
        <f t="shared" si="6"/>
        <v/>
      </c>
      <c r="C130" s="101">
        <v>63.01</v>
      </c>
      <c r="D130" s="66" t="s">
        <v>1870</v>
      </c>
      <c r="E130" s="55"/>
      <c r="F130" s="90"/>
      <c r="G130" s="90"/>
      <c r="H130" s="90" t="str">
        <f t="shared" si="7"/>
        <v/>
      </c>
      <c r="I130" s="112"/>
      <c r="K130" s="2" t="str">
        <f>IF(E130="","",MAX($K$5:K129)+0.001)</f>
        <v/>
      </c>
    </row>
    <row r="131" spans="2:11" ht="25" customHeight="1">
      <c r="B131" s="50" t="str">
        <f t="shared" si="6"/>
        <v/>
      </c>
      <c r="C131" s="55"/>
      <c r="D131" s="66"/>
      <c r="E131" s="65"/>
      <c r="F131" s="90"/>
      <c r="G131" s="90"/>
      <c r="H131" s="90" t="str">
        <f t="shared" si="7"/>
        <v/>
      </c>
      <c r="I131" s="112"/>
      <c r="K131" s="2" t="str">
        <f>IF(E131="","",MAX($K$5:K130)+0.001)</f>
        <v/>
      </c>
    </row>
    <row r="132" spans="2:11" ht="25" customHeight="1">
      <c r="B132" s="50" t="str">
        <f t="shared" si="6"/>
        <v/>
      </c>
      <c r="C132" s="55"/>
      <c r="D132" s="66" t="s">
        <v>1871</v>
      </c>
      <c r="E132" s="54"/>
      <c r="F132" s="90"/>
      <c r="G132" s="90"/>
      <c r="H132" s="90" t="str">
        <f t="shared" si="7"/>
        <v/>
      </c>
      <c r="I132" s="112"/>
      <c r="K132" s="2" t="str">
        <f>IF(E132="","",MAX($K$5:K131)+0.001)</f>
        <v/>
      </c>
    </row>
    <row r="133" spans="2:11" ht="25" customHeight="1">
      <c r="B133" s="50" t="str">
        <f t="shared" si="6"/>
        <v>B27.019</v>
      </c>
      <c r="C133" s="55"/>
      <c r="D133" s="89" t="s">
        <v>1872</v>
      </c>
      <c r="E133" s="65" t="s">
        <v>1873</v>
      </c>
      <c r="F133" s="90">
        <v>30</v>
      </c>
      <c r="G133" s="171"/>
      <c r="H133" s="90" t="str">
        <f t="shared" si="7"/>
        <v/>
      </c>
      <c r="I133" s="112"/>
      <c r="K133" s="2">
        <f>IF(E133="","",MAX($K$5:K132)+0.001)</f>
        <v>27.019000000000023</v>
      </c>
    </row>
    <row r="134" spans="2:11" ht="25" customHeight="1">
      <c r="B134" s="50" t="str">
        <f t="shared" si="6"/>
        <v/>
      </c>
      <c r="C134" s="55"/>
      <c r="D134" s="66"/>
      <c r="E134" s="65"/>
      <c r="F134" s="90"/>
      <c r="G134" s="90"/>
      <c r="H134" s="90" t="str">
        <f t="shared" si="7"/>
        <v/>
      </c>
      <c r="I134" s="112"/>
      <c r="K134" s="2" t="str">
        <f>IF(E134="","",MAX($K$5:K133)+0.001)</f>
        <v/>
      </c>
    </row>
    <row r="135" spans="2:11" ht="25" customHeight="1">
      <c r="B135" s="50" t="str">
        <f t="shared" si="6"/>
        <v/>
      </c>
      <c r="C135" s="55"/>
      <c r="D135" s="66" t="s">
        <v>1874</v>
      </c>
      <c r="E135" s="55"/>
      <c r="F135" s="90"/>
      <c r="G135" s="90"/>
      <c r="H135" s="90" t="str">
        <f t="shared" si="7"/>
        <v/>
      </c>
      <c r="I135" s="112"/>
      <c r="K135" s="2" t="str">
        <f>IF(E135="","",MAX($K$5:K134)+0.001)</f>
        <v/>
      </c>
    </row>
    <row r="136" spans="2:11" ht="25" customHeight="1">
      <c r="B136" s="50" t="str">
        <f t="shared" si="6"/>
        <v>B27.020</v>
      </c>
      <c r="C136" s="55"/>
      <c r="D136" s="89" t="s">
        <v>1875</v>
      </c>
      <c r="E136" s="65" t="s">
        <v>1873</v>
      </c>
      <c r="F136" s="90">
        <v>1.5</v>
      </c>
      <c r="G136" s="171"/>
      <c r="H136" s="90" t="str">
        <f t="shared" si="7"/>
        <v/>
      </c>
      <c r="I136" s="112"/>
      <c r="K136" s="2">
        <f>IF(E136="","",MAX($K$5:K135)+0.001)</f>
        <v>27.020000000000024</v>
      </c>
    </row>
    <row r="137" spans="2:11" ht="25" customHeight="1">
      <c r="B137" s="50" t="str">
        <f t="shared" si="6"/>
        <v/>
      </c>
      <c r="C137" s="60"/>
      <c r="D137" s="64"/>
      <c r="E137" s="60"/>
      <c r="F137" s="62"/>
      <c r="G137" s="90"/>
      <c r="H137" s="90" t="str">
        <f t="shared" si="7"/>
        <v/>
      </c>
      <c r="I137" s="112"/>
      <c r="K137" s="2" t="str">
        <f>IF(E137="","",MAX($K$5:K136)+0.001)</f>
        <v/>
      </c>
    </row>
    <row r="138" spans="2:11" ht="25" customHeight="1">
      <c r="B138" s="50" t="str">
        <f t="shared" si="6"/>
        <v/>
      </c>
      <c r="C138" s="101"/>
      <c r="D138" s="87" t="s">
        <v>1876</v>
      </c>
      <c r="E138" s="55"/>
      <c r="F138" s="90"/>
      <c r="G138" s="90"/>
      <c r="H138" s="90" t="str">
        <f t="shared" si="7"/>
        <v/>
      </c>
      <c r="I138" s="112"/>
      <c r="K138" s="2" t="str">
        <f>IF(E138="","",MAX($K$5:K137)+0.001)</f>
        <v/>
      </c>
    </row>
    <row r="139" spans="2:11" ht="25" customHeight="1">
      <c r="B139" s="50" t="str">
        <f t="shared" si="6"/>
        <v/>
      </c>
      <c r="C139" s="101"/>
      <c r="D139" s="87"/>
      <c r="E139" s="55"/>
      <c r="F139" s="90"/>
      <c r="G139" s="90"/>
      <c r="H139" s="90" t="str">
        <f t="shared" si="7"/>
        <v/>
      </c>
      <c r="I139" s="112"/>
      <c r="K139" s="2" t="str">
        <f>IF(E139="","",MAX($K$5:K138)+0.001)</f>
        <v/>
      </c>
    </row>
    <row r="140" spans="2:11" ht="25" customHeight="1">
      <c r="B140" s="50" t="str">
        <f t="shared" si="6"/>
        <v/>
      </c>
      <c r="C140" s="101">
        <v>6400</v>
      </c>
      <c r="D140" s="87" t="s">
        <v>1877</v>
      </c>
      <c r="E140" s="55"/>
      <c r="F140" s="90"/>
      <c r="G140" s="90"/>
      <c r="H140" s="90" t="str">
        <f t="shared" si="7"/>
        <v/>
      </c>
      <c r="I140" s="112"/>
      <c r="K140" s="2" t="str">
        <f>IF(E140="","",MAX($K$5:K139)+0.001)</f>
        <v/>
      </c>
    </row>
    <row r="141" spans="2:11" ht="25" customHeight="1">
      <c r="B141" s="50" t="str">
        <f t="shared" si="6"/>
        <v/>
      </c>
      <c r="C141" s="55"/>
      <c r="D141" s="66"/>
      <c r="E141" s="55"/>
      <c r="F141" s="90"/>
      <c r="G141" s="90"/>
      <c r="H141" s="90" t="str">
        <f t="shared" si="7"/>
        <v/>
      </c>
      <c r="I141" s="112"/>
      <c r="K141" s="2" t="str">
        <f>IF(E141="","",MAX($K$5:K140)+0.001)</f>
        <v/>
      </c>
    </row>
    <row r="142" spans="2:11" ht="25" customHeight="1">
      <c r="B142" s="50" t="str">
        <f t="shared" si="6"/>
        <v/>
      </c>
      <c r="C142" s="101">
        <v>64.010000000000005</v>
      </c>
      <c r="D142" s="66" t="s">
        <v>1878</v>
      </c>
      <c r="E142" s="55"/>
      <c r="F142" s="90"/>
      <c r="G142" s="90"/>
      <c r="H142" s="90" t="str">
        <f t="shared" si="7"/>
        <v/>
      </c>
      <c r="I142" s="112"/>
      <c r="K142" s="2" t="str">
        <f>IF(E142="","",MAX($K$5:K141)+0.001)</f>
        <v/>
      </c>
    </row>
    <row r="143" spans="2:11" ht="25" customHeight="1">
      <c r="B143" s="50" t="str">
        <f t="shared" si="6"/>
        <v>B27.021</v>
      </c>
      <c r="C143" s="55"/>
      <c r="D143" s="66" t="s">
        <v>1879</v>
      </c>
      <c r="E143" s="65" t="s">
        <v>164</v>
      </c>
      <c r="F143" s="90">
        <v>7</v>
      </c>
      <c r="G143" s="171"/>
      <c r="H143" s="90" t="str">
        <f t="shared" si="7"/>
        <v/>
      </c>
      <c r="I143" s="112"/>
      <c r="K143" s="2">
        <f>IF(E143="","",MAX($K$5:K142)+0.001)</f>
        <v>27.021000000000026</v>
      </c>
    </row>
    <row r="144" spans="2:11" ht="25" customHeight="1">
      <c r="B144" s="50" t="str">
        <f t="shared" si="6"/>
        <v/>
      </c>
      <c r="C144" s="55"/>
      <c r="D144" s="66"/>
      <c r="E144" s="65"/>
      <c r="F144" s="90"/>
      <c r="G144" s="90"/>
      <c r="H144" s="90" t="str">
        <f t="shared" si="7"/>
        <v/>
      </c>
      <c r="I144" s="112"/>
      <c r="K144" s="2" t="str">
        <f>IF(E144="","",MAX($K$5:K143)+0.001)</f>
        <v/>
      </c>
    </row>
    <row r="145" spans="2:11" ht="25" customHeight="1">
      <c r="B145" s="50" t="str">
        <f t="shared" si="6"/>
        <v>B27.022</v>
      </c>
      <c r="C145" s="55"/>
      <c r="D145" s="66" t="s">
        <v>1880</v>
      </c>
      <c r="E145" s="65" t="s">
        <v>164</v>
      </c>
      <c r="F145" s="90">
        <v>14</v>
      </c>
      <c r="G145" s="171"/>
      <c r="H145" s="90" t="str">
        <f t="shared" si="7"/>
        <v/>
      </c>
      <c r="I145" s="112"/>
      <c r="K145" s="2">
        <f>IF(E145="","",MAX($K$5:K144)+0.001)</f>
        <v>27.022000000000027</v>
      </c>
    </row>
    <row r="146" spans="2:11" ht="25" customHeight="1">
      <c r="B146" s="50" t="str">
        <f t="shared" si="6"/>
        <v/>
      </c>
      <c r="C146" s="55"/>
      <c r="D146" s="66"/>
      <c r="E146" s="55"/>
      <c r="F146" s="90"/>
      <c r="G146" s="90"/>
      <c r="H146" s="90" t="str">
        <f t="shared" si="7"/>
        <v/>
      </c>
      <c r="I146" s="112"/>
      <c r="K146" s="2" t="str">
        <f>IF(E146="","",MAX($K$5:K145)+0.001)</f>
        <v/>
      </c>
    </row>
    <row r="147" spans="2:11" ht="25" customHeight="1">
      <c r="B147" s="50" t="str">
        <f t="shared" si="6"/>
        <v>B27.023</v>
      </c>
      <c r="C147" s="55"/>
      <c r="D147" s="66" t="s">
        <v>1881</v>
      </c>
      <c r="E147" s="65" t="s">
        <v>164</v>
      </c>
      <c r="F147" s="90">
        <v>2.1</v>
      </c>
      <c r="G147" s="171"/>
      <c r="H147" s="90" t="str">
        <f t="shared" si="7"/>
        <v/>
      </c>
      <c r="I147" s="112"/>
      <c r="K147" s="2">
        <f>IF(E147="","",MAX($K$5:K146)+0.001)</f>
        <v>27.023000000000028</v>
      </c>
    </row>
    <row r="148" spans="2:11" ht="25" customHeight="1">
      <c r="B148" s="50" t="str">
        <f t="shared" si="6"/>
        <v/>
      </c>
      <c r="C148" s="55"/>
      <c r="D148" s="66"/>
      <c r="E148" s="55"/>
      <c r="F148" s="90"/>
      <c r="G148" s="90"/>
      <c r="H148" s="90" t="str">
        <f t="shared" si="7"/>
        <v/>
      </c>
      <c r="I148" s="112"/>
      <c r="K148" s="2" t="str">
        <f>IF(E148="","",MAX($K$5:K147)+0.001)</f>
        <v/>
      </c>
    </row>
    <row r="149" spans="2:11" ht="25" customHeight="1">
      <c r="B149" s="50" t="str">
        <f t="shared" si="6"/>
        <v>B27.024</v>
      </c>
      <c r="C149" s="55"/>
      <c r="D149" s="66" t="s">
        <v>1882</v>
      </c>
      <c r="E149" s="65" t="s">
        <v>164</v>
      </c>
      <c r="F149" s="90">
        <v>0.5</v>
      </c>
      <c r="G149" s="171"/>
      <c r="H149" s="90" t="str">
        <f t="shared" si="7"/>
        <v/>
      </c>
      <c r="I149" s="112"/>
      <c r="K149" s="2">
        <f>IF(E149="","",MAX($K$5:K148)+0.001)</f>
        <v>27.024000000000029</v>
      </c>
    </row>
    <row r="150" spans="2:11" ht="25" customHeight="1">
      <c r="B150" s="50" t="str">
        <f t="shared" si="6"/>
        <v/>
      </c>
      <c r="C150" s="55"/>
      <c r="D150" s="66"/>
      <c r="E150" s="65"/>
      <c r="F150" s="90"/>
      <c r="G150" s="90"/>
      <c r="H150" s="90" t="str">
        <f t="shared" si="7"/>
        <v/>
      </c>
      <c r="I150" s="112"/>
      <c r="K150" s="2" t="str">
        <f>IF(E150="","",MAX($K$5:K149)+0.001)</f>
        <v/>
      </c>
    </row>
    <row r="151" spans="2:11" ht="25" customHeight="1">
      <c r="B151" s="50" t="str">
        <f t="shared" si="6"/>
        <v>B27.025</v>
      </c>
      <c r="C151" s="55"/>
      <c r="D151" s="66" t="s">
        <v>1883</v>
      </c>
      <c r="E151" s="65" t="s">
        <v>164</v>
      </c>
      <c r="F151" s="90">
        <v>17</v>
      </c>
      <c r="G151" s="171"/>
      <c r="H151" s="90" t="str">
        <f t="shared" si="7"/>
        <v/>
      </c>
      <c r="I151" s="112"/>
      <c r="K151" s="2">
        <f>IF(E151="","",MAX($K$5:K150)+0.001)</f>
        <v>27.025000000000031</v>
      </c>
    </row>
    <row r="152" spans="2:11" ht="25" customHeight="1">
      <c r="B152" s="50" t="str">
        <f t="shared" si="6"/>
        <v/>
      </c>
      <c r="C152" s="55"/>
      <c r="D152" s="66"/>
      <c r="E152" s="55"/>
      <c r="F152" s="90"/>
      <c r="G152" s="90"/>
      <c r="H152" s="90" t="str">
        <f t="shared" si="7"/>
        <v/>
      </c>
      <c r="I152" s="112"/>
      <c r="K152" s="2" t="str">
        <f>IF(E152="","",MAX($K$5:K151)+0.001)</f>
        <v/>
      </c>
    </row>
    <row r="153" spans="2:11" ht="25" customHeight="1">
      <c r="B153" s="50" t="str">
        <f t="shared" si="6"/>
        <v>B27.026</v>
      </c>
      <c r="C153" s="55"/>
      <c r="D153" s="66" t="s">
        <v>1884</v>
      </c>
      <c r="E153" s="65" t="s">
        <v>164</v>
      </c>
      <c r="F153" s="90">
        <v>13</v>
      </c>
      <c r="G153" s="171"/>
      <c r="H153" s="90" t="str">
        <f t="shared" si="7"/>
        <v/>
      </c>
      <c r="I153" s="112"/>
      <c r="K153" s="2">
        <f>IF(E153="","",MAX($K$5:K152)+0.001)</f>
        <v>27.026000000000032</v>
      </c>
    </row>
    <row r="154" spans="2:11" ht="25" customHeight="1">
      <c r="B154" s="50" t="str">
        <f t="shared" si="6"/>
        <v/>
      </c>
      <c r="C154" s="55"/>
      <c r="D154" s="54"/>
      <c r="E154" s="55"/>
      <c r="F154" s="90"/>
      <c r="G154" s="90"/>
      <c r="H154" s="90" t="str">
        <f t="shared" si="7"/>
        <v/>
      </c>
      <c r="I154" s="112"/>
      <c r="K154" s="2" t="str">
        <f>IF(E154="","",MAX($K$5:K153)+0.001)</f>
        <v/>
      </c>
    </row>
    <row r="155" spans="2:11" ht="25" customHeight="1">
      <c r="B155" s="50" t="str">
        <f t="shared" si="6"/>
        <v/>
      </c>
      <c r="C155" s="101"/>
      <c r="D155" s="87" t="s">
        <v>1885</v>
      </c>
      <c r="E155" s="55"/>
      <c r="F155" s="90"/>
      <c r="G155" s="413"/>
      <c r="H155" s="119" t="str">
        <f t="shared" si="7"/>
        <v/>
      </c>
      <c r="I155" s="120"/>
      <c r="K155" s="2" t="str">
        <f>IF(E155="","",MAX($K$5:K154)+0.001)</f>
        <v/>
      </c>
    </row>
    <row r="156" spans="2:11" ht="25" customHeight="1">
      <c r="B156" s="50" t="str">
        <f t="shared" si="6"/>
        <v/>
      </c>
      <c r="C156" s="101"/>
      <c r="D156" s="87"/>
      <c r="E156" s="55"/>
      <c r="F156" s="90"/>
      <c r="G156" s="413"/>
      <c r="H156" s="119" t="str">
        <f t="shared" si="7"/>
        <v/>
      </c>
      <c r="I156" s="120"/>
      <c r="K156" s="2" t="str">
        <f>IF(E156="","",MAX($K$5:K155)+0.001)</f>
        <v/>
      </c>
    </row>
    <row r="157" spans="2:11" ht="25" customHeight="1">
      <c r="B157" s="50" t="str">
        <f t="shared" si="6"/>
        <v/>
      </c>
      <c r="C157" s="101">
        <v>7300</v>
      </c>
      <c r="D157" s="87" t="s">
        <v>1886</v>
      </c>
      <c r="E157" s="55"/>
      <c r="F157" s="90"/>
      <c r="G157" s="413"/>
      <c r="H157" s="119" t="str">
        <f t="shared" si="7"/>
        <v/>
      </c>
      <c r="I157" s="120"/>
      <c r="K157" s="2" t="str">
        <f>IF(E157="","",MAX($K$5:K156)+0.001)</f>
        <v/>
      </c>
    </row>
    <row r="158" spans="2:11" ht="25" customHeight="1">
      <c r="B158" s="50" t="str">
        <f t="shared" si="6"/>
        <v/>
      </c>
      <c r="C158" s="55"/>
      <c r="D158" s="66"/>
      <c r="E158" s="55"/>
      <c r="F158" s="90"/>
      <c r="G158" s="413"/>
      <c r="H158" s="119" t="str">
        <f t="shared" si="7"/>
        <v/>
      </c>
      <c r="I158" s="120"/>
      <c r="K158" s="2" t="str">
        <f>IF(E158="","",MAX($K$5:K157)+0.001)</f>
        <v/>
      </c>
    </row>
    <row r="159" spans="2:11" ht="25" customHeight="1">
      <c r="B159" s="50" t="str">
        <f t="shared" si="6"/>
        <v/>
      </c>
      <c r="C159" s="101">
        <v>73.010000000000005</v>
      </c>
      <c r="D159" s="113" t="s">
        <v>1887</v>
      </c>
      <c r="E159" s="55"/>
      <c r="F159" s="90"/>
      <c r="G159" s="413"/>
      <c r="H159" s="119" t="str">
        <f t="shared" si="7"/>
        <v/>
      </c>
      <c r="I159" s="120"/>
      <c r="K159" s="2" t="str">
        <f>IF(E159="","",MAX($K$5:K158)+0.001)</f>
        <v/>
      </c>
    </row>
    <row r="160" spans="2:11" ht="30">
      <c r="B160" s="50" t="str">
        <f t="shared" si="6"/>
        <v>B27.027</v>
      </c>
      <c r="C160" s="55"/>
      <c r="D160" s="66" t="s">
        <v>1888</v>
      </c>
      <c r="E160" s="55" t="s">
        <v>187</v>
      </c>
      <c r="F160" s="90">
        <v>15700</v>
      </c>
      <c r="G160" s="171"/>
      <c r="H160" s="90" t="str">
        <f t="shared" si="7"/>
        <v/>
      </c>
      <c r="I160" s="112"/>
      <c r="K160" s="2">
        <f>IF(E160="","",MAX($K$5:K159)+0.001)</f>
        <v>27.027000000000033</v>
      </c>
    </row>
    <row r="161" spans="2:11" ht="25" customHeight="1">
      <c r="B161" s="50" t="str">
        <f t="shared" si="6"/>
        <v/>
      </c>
      <c r="C161" s="55"/>
      <c r="D161" s="66"/>
      <c r="E161" s="55"/>
      <c r="F161" s="90"/>
      <c r="G161" s="413"/>
      <c r="H161" s="119" t="str">
        <f t="shared" si="7"/>
        <v/>
      </c>
      <c r="I161" s="120"/>
      <c r="K161" s="2" t="str">
        <f>IF(E161="","",MAX($K$5:K160)+0.001)</f>
        <v/>
      </c>
    </row>
    <row r="162" spans="2:11" ht="25" customHeight="1">
      <c r="B162" s="50" t="str">
        <f t="shared" si="6"/>
        <v/>
      </c>
      <c r="C162" s="101">
        <v>73.03</v>
      </c>
      <c r="D162" s="87" t="s">
        <v>1889</v>
      </c>
      <c r="E162" s="55"/>
      <c r="F162" s="90"/>
      <c r="G162" s="413"/>
      <c r="H162" s="119" t="str">
        <f t="shared" si="7"/>
        <v/>
      </c>
      <c r="I162" s="120"/>
      <c r="K162" s="2" t="str">
        <f>IF(E162="","",MAX($K$5:K161)+0.001)</f>
        <v/>
      </c>
    </row>
    <row r="163" spans="2:11" ht="25" customHeight="1">
      <c r="B163" s="50" t="str">
        <f t="shared" si="6"/>
        <v/>
      </c>
      <c r="C163" s="55"/>
      <c r="D163" s="66"/>
      <c r="E163" s="55"/>
      <c r="F163" s="90"/>
      <c r="G163" s="413"/>
      <c r="H163" s="119" t="str">
        <f t="shared" si="7"/>
        <v/>
      </c>
      <c r="I163" s="120"/>
      <c r="K163" s="2" t="str">
        <f>IF(E163="","",MAX($K$5:K162)+0.001)</f>
        <v/>
      </c>
    </row>
    <row r="164" spans="2:11" ht="25" customHeight="1">
      <c r="B164" s="50" t="str">
        <f t="shared" si="6"/>
        <v>B27.028</v>
      </c>
      <c r="C164" s="55"/>
      <c r="D164" s="66" t="s">
        <v>1890</v>
      </c>
      <c r="E164" s="65" t="s">
        <v>1891</v>
      </c>
      <c r="F164" s="90">
        <v>1</v>
      </c>
      <c r="G164" s="413">
        <v>35000</v>
      </c>
      <c r="H164" s="119">
        <f t="shared" si="7"/>
        <v>35000</v>
      </c>
      <c r="I164" s="120"/>
      <c r="K164" s="2">
        <f>IF(E164="","",MAX($K$5:K163)+0.001)</f>
        <v>27.028000000000034</v>
      </c>
    </row>
    <row r="165" spans="2:11" ht="30">
      <c r="B165" s="50" t="str">
        <f t="shared" si="6"/>
        <v>B27.029</v>
      </c>
      <c r="C165" s="55"/>
      <c r="D165" s="66" t="s">
        <v>1892</v>
      </c>
      <c r="E165" s="55" t="s">
        <v>128</v>
      </c>
      <c r="F165" s="90">
        <v>35000</v>
      </c>
      <c r="G165" s="414"/>
      <c r="H165" s="119" t="str">
        <f t="shared" si="7"/>
        <v/>
      </c>
      <c r="I165" s="120"/>
      <c r="K165" s="2">
        <f>IF(E165="","",MAX($K$5:K164)+0.001)</f>
        <v>27.029000000000035</v>
      </c>
    </row>
    <row r="166" spans="2:11" ht="25" customHeight="1">
      <c r="B166" s="50" t="str">
        <f>IF(K166="","","B"&amp;TEXT(ROUND(K166,3),"0.000"))</f>
        <v/>
      </c>
      <c r="C166" s="65"/>
      <c r="D166" s="66"/>
      <c r="E166" s="66"/>
      <c r="F166" s="62"/>
      <c r="G166" s="90"/>
      <c r="H166" s="90" t="str">
        <f t="shared" si="7"/>
        <v/>
      </c>
      <c r="I166" s="112"/>
      <c r="J166" s="72"/>
      <c r="K166" s="2" t="str">
        <f>IF(E166="","",MAX($K$5:K165)+0.001)</f>
        <v/>
      </c>
    </row>
    <row r="167" spans="2:11" ht="25" customHeight="1">
      <c r="B167" s="368" t="s">
        <v>62</v>
      </c>
      <c r="C167" s="368"/>
      <c r="D167" s="368"/>
      <c r="E167" s="368"/>
      <c r="F167" s="368"/>
      <c r="G167" s="368"/>
      <c r="H167" s="95">
        <f>SUM(H125:H166)</f>
        <v>35000</v>
      </c>
      <c r="I167" s="115"/>
      <c r="J167" s="72"/>
      <c r="K167" s="2" t="str">
        <f>IF(E167="","",MAX($K$5:K166)+0.001)</f>
        <v/>
      </c>
    </row>
    <row r="168" spans="2:11" ht="25" customHeight="1">
      <c r="B168" s="45" t="s">
        <v>226</v>
      </c>
      <c r="C168" s="45" t="s">
        <v>2</v>
      </c>
      <c r="D168" s="45" t="s">
        <v>3</v>
      </c>
      <c r="E168" s="46" t="s">
        <v>4</v>
      </c>
      <c r="F168" s="95" t="s">
        <v>5</v>
      </c>
      <c r="G168" s="47" t="s">
        <v>6</v>
      </c>
      <c r="H168" s="47" t="s">
        <v>7</v>
      </c>
      <c r="I168" s="49"/>
      <c r="J168" s="72"/>
      <c r="K168" s="2"/>
    </row>
    <row r="169" spans="2:11" ht="25" customHeight="1">
      <c r="B169" s="368" t="s">
        <v>64</v>
      </c>
      <c r="C169" s="368"/>
      <c r="D169" s="368"/>
      <c r="E169" s="368"/>
      <c r="F169" s="368"/>
      <c r="G169" s="368"/>
      <c r="H169" s="47">
        <f>H167</f>
        <v>35000</v>
      </c>
      <c r="I169" s="116"/>
      <c r="J169" s="72"/>
      <c r="K169" s="2" t="str">
        <f>IF(E169="","",MAX($K$5:K168)+0.001)</f>
        <v/>
      </c>
    </row>
    <row r="170" spans="2:11" ht="25" customHeight="1">
      <c r="B170" s="50" t="str">
        <f t="shared" ref="B170:B209" si="8">IF(K170="","","B"&amp;TEXT(ROUND(K170,3),"0.000"))</f>
        <v/>
      </c>
      <c r="C170" s="101"/>
      <c r="D170" s="87" t="s">
        <v>1893</v>
      </c>
      <c r="E170" s="55"/>
      <c r="F170" s="90"/>
      <c r="G170" s="90"/>
      <c r="H170" s="90" t="str">
        <f t="shared" ref="H170:H209" si="9">IF($F170="-","Rate Only",IF($G170="","",ROUNDUP($F170*$G170,2)))</f>
        <v/>
      </c>
      <c r="K170" s="2" t="str">
        <f>IF(E170="","",MAX($K$5:K169)+0.001)</f>
        <v/>
      </c>
    </row>
    <row r="171" spans="2:11" ht="25" customHeight="1">
      <c r="B171" s="50" t="str">
        <f t="shared" si="8"/>
        <v/>
      </c>
      <c r="C171" s="101"/>
      <c r="D171" s="87"/>
      <c r="E171" s="55"/>
      <c r="F171" s="90"/>
      <c r="G171" s="90"/>
      <c r="H171" s="90" t="str">
        <f t="shared" si="9"/>
        <v/>
      </c>
      <c r="K171" s="2" t="str">
        <f>IF(E171="","",MAX($K$5:K170)+0.001)</f>
        <v/>
      </c>
    </row>
    <row r="172" spans="2:11" ht="25" customHeight="1">
      <c r="B172" s="50" t="str">
        <f t="shared" si="8"/>
        <v/>
      </c>
      <c r="C172" s="101">
        <v>8100</v>
      </c>
      <c r="D172" s="87" t="s">
        <v>1894</v>
      </c>
      <c r="E172" s="55"/>
      <c r="F172" s="90"/>
      <c r="G172" s="90"/>
      <c r="H172" s="90" t="str">
        <f t="shared" si="9"/>
        <v/>
      </c>
      <c r="K172" s="2" t="str">
        <f>IF(E172="","",MAX($K$5:K171)+0.001)</f>
        <v/>
      </c>
    </row>
    <row r="173" spans="2:11" ht="25" customHeight="1">
      <c r="B173" s="50" t="str">
        <f t="shared" si="8"/>
        <v/>
      </c>
      <c r="C173" s="55"/>
      <c r="D173" s="66"/>
      <c r="E173" s="55"/>
      <c r="F173" s="90"/>
      <c r="G173" s="90"/>
      <c r="H173" s="90" t="str">
        <f t="shared" si="9"/>
        <v/>
      </c>
      <c r="K173" s="2" t="str">
        <f>IF(E173="","",MAX($K$5:K172)+0.001)</f>
        <v/>
      </c>
    </row>
    <row r="174" spans="2:11" ht="25" customHeight="1">
      <c r="B174" s="50" t="str">
        <f t="shared" si="8"/>
        <v/>
      </c>
      <c r="C174" s="101">
        <v>81.02</v>
      </c>
      <c r="D174" s="87" t="s">
        <v>1895</v>
      </c>
      <c r="E174" s="55"/>
      <c r="F174" s="90"/>
      <c r="G174" s="90"/>
      <c r="H174" s="90" t="str">
        <f t="shared" si="9"/>
        <v/>
      </c>
      <c r="K174" s="2" t="str">
        <f>IF(E174="","",MAX($K$5:K173)+0.001)</f>
        <v/>
      </c>
    </row>
    <row r="175" spans="2:11" ht="25" customHeight="1">
      <c r="B175" s="50" t="str">
        <f t="shared" si="8"/>
        <v/>
      </c>
      <c r="C175" s="55"/>
      <c r="D175" s="66"/>
      <c r="E175" s="55"/>
      <c r="F175" s="90"/>
      <c r="G175" s="90"/>
      <c r="H175" s="90" t="str">
        <f t="shared" si="9"/>
        <v/>
      </c>
      <c r="K175" s="2" t="str">
        <f>IF(E175="","",MAX($K$5:K174)+0.001)</f>
        <v/>
      </c>
    </row>
    <row r="176" spans="2:11" ht="25" customHeight="1">
      <c r="B176" s="50" t="str">
        <f t="shared" si="8"/>
        <v>B27.030</v>
      </c>
      <c r="C176" s="55"/>
      <c r="D176" s="66" t="s">
        <v>1896</v>
      </c>
      <c r="E176" s="65" t="s">
        <v>144</v>
      </c>
      <c r="F176" s="90">
        <v>1</v>
      </c>
      <c r="G176" s="90">
        <v>150000</v>
      </c>
      <c r="H176" s="119">
        <f t="shared" si="9"/>
        <v>150000</v>
      </c>
      <c r="I176" s="120"/>
      <c r="K176" s="2">
        <f>IF(E176="","",MAX($K$5:K175)+0.001)</f>
        <v>27.030000000000037</v>
      </c>
    </row>
    <row r="177" spans="2:11" ht="25" customHeight="1">
      <c r="B177" s="50" t="str">
        <f t="shared" si="8"/>
        <v/>
      </c>
      <c r="C177" s="55"/>
      <c r="D177" s="66"/>
      <c r="E177" s="55"/>
      <c r="F177" s="90"/>
      <c r="G177" s="90"/>
      <c r="H177" s="90" t="str">
        <f t="shared" si="9"/>
        <v/>
      </c>
      <c r="K177" s="2" t="str">
        <f>IF(E177="","",MAX($K$5:K176)+0.001)</f>
        <v/>
      </c>
    </row>
    <row r="178" spans="2:11" ht="25" customHeight="1">
      <c r="B178" s="50" t="str">
        <f t="shared" si="8"/>
        <v>B27.031</v>
      </c>
      <c r="C178" s="55"/>
      <c r="D178" s="66" t="s">
        <v>1897</v>
      </c>
      <c r="E178" s="55" t="s">
        <v>128</v>
      </c>
      <c r="F178" s="90">
        <v>150000</v>
      </c>
      <c r="G178" s="414"/>
      <c r="H178" s="119" t="str">
        <f t="shared" si="9"/>
        <v/>
      </c>
      <c r="I178" s="120"/>
      <c r="K178" s="2">
        <f>IF(E178="","",MAX($K$5:K177)+0.001)</f>
        <v>27.031000000000038</v>
      </c>
    </row>
    <row r="179" spans="2:11" ht="25" customHeight="1">
      <c r="B179" s="50" t="str">
        <f t="shared" si="8"/>
        <v/>
      </c>
      <c r="C179" s="60"/>
      <c r="D179" s="61"/>
      <c r="E179" s="60"/>
      <c r="F179" s="62"/>
      <c r="G179" s="90"/>
      <c r="H179" s="90" t="str">
        <f t="shared" si="9"/>
        <v/>
      </c>
      <c r="I179" s="112"/>
      <c r="K179" s="2" t="str">
        <f>IF(E179="","",MAX($K$5:K178)+0.001)</f>
        <v/>
      </c>
    </row>
    <row r="180" spans="2:11" ht="25" customHeight="1">
      <c r="B180" s="50" t="str">
        <f t="shared" si="8"/>
        <v/>
      </c>
      <c r="C180" s="101"/>
      <c r="D180" s="87" t="s">
        <v>1898</v>
      </c>
      <c r="E180" s="55"/>
      <c r="F180" s="90"/>
      <c r="G180" s="413"/>
      <c r="H180" s="119" t="str">
        <f t="shared" si="9"/>
        <v/>
      </c>
      <c r="I180" s="120"/>
      <c r="K180" s="2" t="str">
        <f>IF(E180="","",MAX($K$5:K179)+0.001)</f>
        <v/>
      </c>
    </row>
    <row r="181" spans="2:11" ht="25" customHeight="1">
      <c r="B181" s="50" t="str">
        <f t="shared" si="8"/>
        <v/>
      </c>
      <c r="C181" s="101"/>
      <c r="D181" s="87"/>
      <c r="E181" s="55"/>
      <c r="F181" s="90"/>
      <c r="G181" s="413"/>
      <c r="H181" s="119" t="str">
        <f t="shared" si="9"/>
        <v/>
      </c>
      <c r="I181" s="120"/>
      <c r="K181" s="2" t="str">
        <f>IF(E181="","",MAX($K$5:K180)+0.001)</f>
        <v/>
      </c>
    </row>
    <row r="182" spans="2:11" ht="25" customHeight="1">
      <c r="B182" s="50" t="str">
        <f t="shared" si="8"/>
        <v/>
      </c>
      <c r="C182" s="101">
        <v>8500</v>
      </c>
      <c r="D182" s="87" t="s">
        <v>1899</v>
      </c>
      <c r="E182" s="55"/>
      <c r="F182" s="90"/>
      <c r="G182" s="413"/>
      <c r="H182" s="119" t="str">
        <f t="shared" si="9"/>
        <v/>
      </c>
      <c r="I182" s="120"/>
      <c r="K182" s="2" t="str">
        <f>IF(E182="","",MAX($K$5:K181)+0.001)</f>
        <v/>
      </c>
    </row>
    <row r="183" spans="2:11" ht="25" customHeight="1">
      <c r="B183" s="50" t="str">
        <f t="shared" si="8"/>
        <v/>
      </c>
      <c r="C183" s="101" t="s">
        <v>1900</v>
      </c>
      <c r="D183" s="66" t="s">
        <v>1901</v>
      </c>
      <c r="E183" s="55"/>
      <c r="F183" s="90"/>
      <c r="G183" s="413"/>
      <c r="H183" s="119" t="str">
        <f t="shared" si="9"/>
        <v/>
      </c>
      <c r="I183" s="120"/>
      <c r="K183" s="2" t="str">
        <f>IF(E183="","",MAX($K$5:K182)+0.001)</f>
        <v/>
      </c>
    </row>
    <row r="184" spans="2:11" ht="25" customHeight="1">
      <c r="B184" s="50" t="str">
        <f t="shared" si="8"/>
        <v/>
      </c>
      <c r="C184" s="101"/>
      <c r="D184" s="66"/>
      <c r="E184" s="55"/>
      <c r="F184" s="90"/>
      <c r="G184" s="413"/>
      <c r="H184" s="119" t="str">
        <f t="shared" si="9"/>
        <v/>
      </c>
      <c r="I184" s="120"/>
      <c r="K184" s="2" t="str">
        <f>IF(E184="","",MAX($K$5:K183)+0.001)</f>
        <v/>
      </c>
    </row>
    <row r="185" spans="2:11" ht="25" customHeight="1">
      <c r="B185" s="50" t="str">
        <f t="shared" si="8"/>
        <v>B27.032</v>
      </c>
      <c r="C185" s="101"/>
      <c r="D185" s="89" t="s">
        <v>1902</v>
      </c>
      <c r="E185" s="65" t="s">
        <v>126</v>
      </c>
      <c r="F185" s="90">
        <v>1</v>
      </c>
      <c r="G185" s="413">
        <v>150000</v>
      </c>
      <c r="H185" s="119">
        <f t="shared" si="9"/>
        <v>150000</v>
      </c>
      <c r="I185" s="121"/>
      <c r="K185" s="2">
        <f>IF(E185="","",MAX($K$5:K184)+0.001)</f>
        <v>27.032000000000039</v>
      </c>
    </row>
    <row r="186" spans="2:11" ht="25" customHeight="1">
      <c r="B186" s="50" t="str">
        <f t="shared" si="8"/>
        <v/>
      </c>
      <c r="C186" s="101"/>
      <c r="D186" s="89"/>
      <c r="E186" s="55"/>
      <c r="F186" s="90"/>
      <c r="G186" s="413"/>
      <c r="H186" s="119" t="str">
        <f t="shared" si="9"/>
        <v/>
      </c>
      <c r="I186" s="120"/>
      <c r="K186" s="2" t="str">
        <f>IF(E186="","",MAX($K$5:K185)+0.001)</f>
        <v/>
      </c>
    </row>
    <row r="187" spans="2:11" ht="30">
      <c r="B187" s="50" t="str">
        <f t="shared" si="8"/>
        <v>B27.033</v>
      </c>
      <c r="C187" s="101"/>
      <c r="D187" s="89" t="s">
        <v>1903</v>
      </c>
      <c r="E187" s="55" t="s">
        <v>128</v>
      </c>
      <c r="F187" s="90">
        <f>H185</f>
        <v>150000</v>
      </c>
      <c r="G187" s="415"/>
      <c r="H187" s="119" t="str">
        <f t="shared" si="9"/>
        <v/>
      </c>
      <c r="I187" s="120"/>
      <c r="K187" s="2">
        <f>IF(E187="","",MAX($K$5:K186)+0.001)</f>
        <v>27.03300000000004</v>
      </c>
    </row>
    <row r="188" spans="2:11" ht="25" customHeight="1">
      <c r="B188" s="50" t="str">
        <f t="shared" si="8"/>
        <v/>
      </c>
      <c r="C188" s="60"/>
      <c r="D188" s="64"/>
      <c r="E188" s="60"/>
      <c r="F188" s="62"/>
      <c r="G188" s="90"/>
      <c r="H188" s="90" t="str">
        <f t="shared" si="9"/>
        <v/>
      </c>
      <c r="I188" s="112"/>
      <c r="K188" s="2" t="str">
        <f>IF(E188="","",MAX($K$5:K187)+0.001)</f>
        <v/>
      </c>
    </row>
    <row r="189" spans="2:11" ht="25" customHeight="1">
      <c r="B189" s="50" t="str">
        <f t="shared" si="8"/>
        <v/>
      </c>
      <c r="C189" s="98" t="s">
        <v>1904</v>
      </c>
      <c r="D189" s="97" t="s">
        <v>1905</v>
      </c>
      <c r="E189" s="101"/>
      <c r="F189" s="107"/>
      <c r="G189" s="90"/>
      <c r="H189" s="90" t="str">
        <f t="shared" si="9"/>
        <v/>
      </c>
      <c r="I189" s="112"/>
      <c r="K189" s="2" t="str">
        <f>IF(E189="","",MAX($K$5:K188)+0.001)</f>
        <v/>
      </c>
    </row>
    <row r="190" spans="2:11" ht="25" customHeight="1">
      <c r="B190" s="50" t="str">
        <f t="shared" si="8"/>
        <v/>
      </c>
      <c r="C190" s="101"/>
      <c r="D190" s="97"/>
      <c r="E190" s="101"/>
      <c r="F190" s="107"/>
      <c r="G190" s="90"/>
      <c r="H190" s="90" t="str">
        <f t="shared" si="9"/>
        <v/>
      </c>
      <c r="I190" s="112"/>
      <c r="K190" s="2" t="str">
        <f>IF(E190="","",MAX($K$5:K189)+0.001)</f>
        <v/>
      </c>
    </row>
    <row r="191" spans="2:11" ht="25" customHeight="1">
      <c r="B191" s="50" t="str">
        <f t="shared" si="8"/>
        <v/>
      </c>
      <c r="C191" s="101" t="s">
        <v>1906</v>
      </c>
      <c r="D191" s="97" t="s">
        <v>1236</v>
      </c>
      <c r="E191" s="101"/>
      <c r="F191" s="107"/>
      <c r="G191" s="90"/>
      <c r="H191" s="90" t="str">
        <f t="shared" si="9"/>
        <v/>
      </c>
      <c r="I191" s="112"/>
      <c r="J191" s="72"/>
      <c r="K191" s="2" t="str">
        <f>IF(E191="","",MAX($K$5:K190)+0.001)</f>
        <v/>
      </c>
    </row>
    <row r="192" spans="2:11" ht="25" customHeight="1">
      <c r="B192" s="50" t="str">
        <f t="shared" si="8"/>
        <v/>
      </c>
      <c r="C192" s="101"/>
      <c r="D192" s="98"/>
      <c r="E192" s="101"/>
      <c r="F192" s="107"/>
      <c r="G192" s="90"/>
      <c r="H192" s="90" t="str">
        <f t="shared" si="9"/>
        <v/>
      </c>
      <c r="I192" s="112"/>
      <c r="J192" s="72"/>
      <c r="K192" s="2" t="str">
        <f>IF(E192="","",MAX($K$5:K191)+0.001)</f>
        <v/>
      </c>
    </row>
    <row r="193" spans="2:11" ht="25" customHeight="1">
      <c r="B193" s="50" t="str">
        <f t="shared" si="8"/>
        <v/>
      </c>
      <c r="C193" s="101" t="s">
        <v>57</v>
      </c>
      <c r="D193" s="89" t="s">
        <v>1907</v>
      </c>
      <c r="E193" s="101"/>
      <c r="F193" s="107"/>
      <c r="G193" s="90"/>
      <c r="H193" s="90" t="str">
        <f t="shared" si="9"/>
        <v/>
      </c>
      <c r="I193" s="112"/>
      <c r="J193" s="72"/>
      <c r="K193" s="2" t="str">
        <f>IF(E193="","",MAX($K$5:K192)+0.001)</f>
        <v/>
      </c>
    </row>
    <row r="194" spans="2:11" ht="25" customHeight="1">
      <c r="B194" s="50" t="str">
        <f t="shared" si="8"/>
        <v/>
      </c>
      <c r="C194" s="101"/>
      <c r="D194" s="97"/>
      <c r="E194" s="101"/>
      <c r="F194" s="107"/>
      <c r="G194" s="90"/>
      <c r="H194" s="90" t="str">
        <f t="shared" si="9"/>
        <v/>
      </c>
      <c r="I194" s="112"/>
      <c r="J194" s="72"/>
      <c r="K194" s="2" t="str">
        <f>IF(E194="","",MAX($K$5:K193)+0.001)</f>
        <v/>
      </c>
    </row>
    <row r="195" spans="2:11" ht="30">
      <c r="B195" s="50" t="str">
        <f t="shared" si="8"/>
        <v>B27.034</v>
      </c>
      <c r="C195" s="101"/>
      <c r="D195" s="89" t="s">
        <v>2004</v>
      </c>
      <c r="E195" s="55" t="s">
        <v>164</v>
      </c>
      <c r="F195" s="119">
        <f>85500</f>
        <v>85500</v>
      </c>
      <c r="G195" s="171"/>
      <c r="H195" s="90" t="str">
        <f t="shared" si="9"/>
        <v/>
      </c>
      <c r="I195" s="112"/>
      <c r="K195" s="2">
        <f>IF(E195="","",MAX($K$5:K194)+0.001)</f>
        <v>27.034000000000042</v>
      </c>
    </row>
    <row r="196" spans="2:11" ht="25" customHeight="1">
      <c r="B196" s="50" t="str">
        <f t="shared" si="8"/>
        <v/>
      </c>
      <c r="C196" s="60"/>
      <c r="D196" s="97"/>
      <c r="E196" s="60"/>
      <c r="F196" s="62"/>
      <c r="G196" s="90"/>
      <c r="H196" s="90" t="str">
        <f t="shared" si="9"/>
        <v/>
      </c>
      <c r="I196" s="112"/>
      <c r="K196" s="2" t="str">
        <f>IF(E196="","",MAX($K$5:K195)+0.001)</f>
        <v/>
      </c>
    </row>
    <row r="197" spans="2:11" ht="25" customHeight="1">
      <c r="B197" s="50" t="str">
        <f t="shared" si="8"/>
        <v/>
      </c>
      <c r="C197" s="65"/>
      <c r="D197" s="87" t="s">
        <v>1908</v>
      </c>
      <c r="E197" s="66"/>
      <c r="F197" s="62"/>
      <c r="G197" s="90"/>
      <c r="H197" s="90" t="str">
        <f t="shared" si="9"/>
        <v/>
      </c>
      <c r="I197" s="112"/>
      <c r="K197" s="2" t="str">
        <f>IF(E197="","",MAX($K$5:K196)+0.001)</f>
        <v/>
      </c>
    </row>
    <row r="198" spans="2:11" ht="25" customHeight="1">
      <c r="B198" s="50" t="str">
        <f t="shared" si="8"/>
        <v/>
      </c>
      <c r="C198" s="98"/>
      <c r="D198" s="87"/>
      <c r="E198" s="60"/>
      <c r="F198" s="62"/>
      <c r="G198" s="90"/>
      <c r="H198" s="90" t="str">
        <f t="shared" si="9"/>
        <v/>
      </c>
      <c r="I198" s="112"/>
      <c r="K198" s="2" t="str">
        <f>IF(E198="","",MAX($K$5:K197)+0.001)</f>
        <v/>
      </c>
    </row>
    <row r="199" spans="2:11" ht="25" customHeight="1">
      <c r="B199" s="50" t="str">
        <f t="shared" si="8"/>
        <v/>
      </c>
      <c r="C199" s="101" t="s">
        <v>1909</v>
      </c>
      <c r="D199" s="87" t="s">
        <v>1910</v>
      </c>
      <c r="E199" s="66"/>
      <c r="F199" s="62"/>
      <c r="G199" s="90"/>
      <c r="H199" s="90" t="str">
        <f t="shared" si="9"/>
        <v/>
      </c>
      <c r="I199" s="112"/>
      <c r="K199" s="2" t="str">
        <f>IF(E199="","",MAX($K$5:K198)+0.001)</f>
        <v/>
      </c>
    </row>
    <row r="200" spans="2:11" ht="25" customHeight="1">
      <c r="B200" s="50" t="str">
        <f t="shared" si="8"/>
        <v/>
      </c>
      <c r="C200" s="101"/>
      <c r="D200" s="66"/>
      <c r="E200" s="60"/>
      <c r="F200" s="62"/>
      <c r="G200" s="90"/>
      <c r="H200" s="90" t="str">
        <f t="shared" si="9"/>
        <v/>
      </c>
      <c r="I200" s="112"/>
      <c r="K200" s="2" t="str">
        <f>IF(E200="","",MAX($K$5:K199)+0.001)</f>
        <v/>
      </c>
    </row>
    <row r="201" spans="2:11" ht="25" customHeight="1">
      <c r="B201" s="50" t="str">
        <f t="shared" si="8"/>
        <v/>
      </c>
      <c r="C201" s="101" t="s">
        <v>1911</v>
      </c>
      <c r="D201" s="66" t="s">
        <v>1912</v>
      </c>
      <c r="E201" s="60"/>
      <c r="F201" s="62"/>
      <c r="G201" s="90"/>
      <c r="H201" s="90" t="str">
        <f t="shared" si="9"/>
        <v/>
      </c>
      <c r="I201" s="112"/>
      <c r="K201" s="2" t="str">
        <f>IF(E201="","",MAX($K$5:K200)+0.001)</f>
        <v/>
      </c>
    </row>
    <row r="202" spans="2:11" ht="25" customHeight="1">
      <c r="B202" s="50" t="str">
        <f t="shared" si="8"/>
        <v>B27.035</v>
      </c>
      <c r="C202" s="65"/>
      <c r="D202" s="66" t="s">
        <v>2005</v>
      </c>
      <c r="E202" s="55" t="s">
        <v>164</v>
      </c>
      <c r="F202" s="119">
        <v>85500</v>
      </c>
      <c r="G202" s="171"/>
      <c r="H202" s="90" t="str">
        <f t="shared" si="9"/>
        <v/>
      </c>
      <c r="I202" s="112"/>
      <c r="K202" s="2">
        <f>IF(E202="","",MAX($K$5:K201)+0.001)</f>
        <v>27.035000000000043</v>
      </c>
    </row>
    <row r="203" spans="2:11" ht="25" customHeight="1">
      <c r="B203" s="50" t="str">
        <f t="shared" si="8"/>
        <v/>
      </c>
      <c r="C203" s="60"/>
      <c r="D203" s="64"/>
      <c r="E203" s="60"/>
      <c r="F203" s="62"/>
      <c r="G203" s="90"/>
      <c r="H203" s="90" t="str">
        <f t="shared" si="9"/>
        <v/>
      </c>
      <c r="I203" s="112"/>
      <c r="K203" s="2" t="str">
        <f>IF(E203="","",MAX($K$5:K202)+0.001)</f>
        <v/>
      </c>
    </row>
    <row r="204" spans="2:11" ht="25" customHeight="1">
      <c r="B204" s="50" t="str">
        <f t="shared" si="8"/>
        <v/>
      </c>
      <c r="C204" s="60"/>
      <c r="D204" s="87" t="s">
        <v>1913</v>
      </c>
      <c r="E204" s="60"/>
      <c r="F204" s="62"/>
      <c r="G204" s="90"/>
      <c r="H204" s="90" t="str">
        <f t="shared" si="9"/>
        <v/>
      </c>
      <c r="I204" s="112"/>
      <c r="K204" s="2" t="str">
        <f>IF(E204="","",MAX($K$5:K203)+0.001)</f>
        <v/>
      </c>
    </row>
    <row r="205" spans="2:11" ht="25" customHeight="1">
      <c r="B205" s="50" t="str">
        <f t="shared" si="8"/>
        <v/>
      </c>
      <c r="C205" s="60"/>
      <c r="D205" s="66"/>
      <c r="E205" s="60"/>
      <c r="F205" s="62"/>
      <c r="G205" s="90"/>
      <c r="H205" s="90" t="str">
        <f t="shared" si="9"/>
        <v/>
      </c>
      <c r="I205" s="112"/>
      <c r="K205" s="2" t="str">
        <f>IF(E205="","",MAX($K$5:K204)+0.001)</f>
        <v/>
      </c>
    </row>
    <row r="206" spans="2:11" ht="25" customHeight="1">
      <c r="B206" s="50" t="str">
        <f t="shared" si="8"/>
        <v>B27.036</v>
      </c>
      <c r="C206" s="101" t="s">
        <v>1914</v>
      </c>
      <c r="D206" s="66" t="s">
        <v>1915</v>
      </c>
      <c r="E206" s="55" t="s">
        <v>187</v>
      </c>
      <c r="F206" s="119">
        <v>108000</v>
      </c>
      <c r="G206" s="171"/>
      <c r="H206" s="90" t="str">
        <f t="shared" si="9"/>
        <v/>
      </c>
      <c r="I206" s="112"/>
      <c r="K206" s="2">
        <f>IF(E206="","",MAX($K$5:K205)+0.001)</f>
        <v>27.036000000000044</v>
      </c>
    </row>
    <row r="207" spans="2:11" ht="25" customHeight="1">
      <c r="B207" s="50" t="str">
        <f t="shared" si="8"/>
        <v/>
      </c>
      <c r="C207" s="55"/>
      <c r="D207" s="66"/>
      <c r="E207" s="55"/>
      <c r="F207" s="119"/>
      <c r="G207" s="90"/>
      <c r="H207" s="90" t="str">
        <f t="shared" si="9"/>
        <v/>
      </c>
      <c r="I207" s="112"/>
      <c r="K207" s="2" t="str">
        <f>IF(E207="","",MAX($K$5:K206)+0.001)</f>
        <v/>
      </c>
    </row>
    <row r="208" spans="2:11" ht="25" customHeight="1">
      <c r="B208" s="50" t="str">
        <f t="shared" si="8"/>
        <v>B27.037</v>
      </c>
      <c r="C208" s="101" t="s">
        <v>1916</v>
      </c>
      <c r="D208" s="66" t="s">
        <v>1917</v>
      </c>
      <c r="E208" s="55" t="s">
        <v>187</v>
      </c>
      <c r="F208" s="119">
        <v>108000</v>
      </c>
      <c r="G208" s="171"/>
      <c r="H208" s="90" t="str">
        <f t="shared" si="9"/>
        <v/>
      </c>
      <c r="I208" s="112"/>
      <c r="K208" s="2">
        <f>IF(E208="","",MAX($K$5:K207)+0.001)</f>
        <v>27.037000000000045</v>
      </c>
    </row>
    <row r="209" spans="2:11" ht="30">
      <c r="B209" s="50" t="str">
        <f t="shared" si="8"/>
        <v>B27.038</v>
      </c>
      <c r="C209" s="101" t="s">
        <v>1918</v>
      </c>
      <c r="D209" s="66" t="s">
        <v>1919</v>
      </c>
      <c r="E209" s="55" t="s">
        <v>187</v>
      </c>
      <c r="F209" s="119">
        <v>29500</v>
      </c>
      <c r="G209" s="171"/>
      <c r="H209" s="90" t="str">
        <f t="shared" si="9"/>
        <v/>
      </c>
      <c r="I209" s="112"/>
      <c r="K209" s="2">
        <f>IF(E209="","",MAX($K$5:K208)+0.001)</f>
        <v>27.038000000000046</v>
      </c>
    </row>
    <row r="210" spans="2:11" ht="10" customHeight="1">
      <c r="B210" s="50"/>
      <c r="C210" s="101"/>
      <c r="D210" s="66"/>
      <c r="E210" s="55"/>
      <c r="F210" s="119"/>
      <c r="G210" s="171"/>
      <c r="H210" s="90"/>
      <c r="I210" s="112"/>
      <c r="K210" s="2" t="str">
        <f>IF(E210="","",MAX($K$5:K209)+0.001)</f>
        <v/>
      </c>
    </row>
    <row r="211" spans="2:11" ht="25" customHeight="1">
      <c r="B211" s="368" t="s">
        <v>62</v>
      </c>
      <c r="C211" s="368"/>
      <c r="D211" s="368"/>
      <c r="E211" s="368"/>
      <c r="F211" s="368"/>
      <c r="G211" s="368"/>
      <c r="H211" s="95">
        <f>SUM(H169:H209)</f>
        <v>335000</v>
      </c>
      <c r="I211" s="115"/>
      <c r="J211" s="72"/>
      <c r="K211" s="2" t="str">
        <f>IF(E211="","",MAX($K$5:K210)+0.001)</f>
        <v/>
      </c>
    </row>
    <row r="212" spans="2:11" ht="25" customHeight="1">
      <c r="B212" s="45" t="s">
        <v>226</v>
      </c>
      <c r="C212" s="45" t="s">
        <v>2</v>
      </c>
      <c r="D212" s="45" t="s">
        <v>3</v>
      </c>
      <c r="E212" s="46" t="s">
        <v>4</v>
      </c>
      <c r="F212" s="95" t="s">
        <v>5</v>
      </c>
      <c r="G212" s="47" t="s">
        <v>6</v>
      </c>
      <c r="H212" s="47" t="s">
        <v>7</v>
      </c>
      <c r="I212" s="49"/>
      <c r="J212" s="72"/>
      <c r="K212" s="2"/>
    </row>
    <row r="213" spans="2:11" ht="25" customHeight="1">
      <c r="B213" s="368" t="s">
        <v>64</v>
      </c>
      <c r="C213" s="368"/>
      <c r="D213" s="368"/>
      <c r="E213" s="368"/>
      <c r="F213" s="368"/>
      <c r="G213" s="368"/>
      <c r="H213" s="47">
        <f>H211</f>
        <v>335000</v>
      </c>
      <c r="I213" s="116"/>
      <c r="J213" s="72"/>
      <c r="K213" s="2" t="str">
        <f>IF(E213="","",MAX($K$5:K212)+0.001)</f>
        <v/>
      </c>
    </row>
    <row r="214" spans="2:11" ht="25" customHeight="1">
      <c r="B214" s="98"/>
      <c r="C214" s="98"/>
      <c r="D214" s="97"/>
      <c r="E214" s="99"/>
      <c r="F214" s="100"/>
      <c r="G214" s="100"/>
      <c r="H214" s="107" t="str">
        <f t="shared" ref="H214:H253" si="10">IF($F214="-","Rate Only",IF($G214="","",ROUNDUP($F214*$G214,2)))</f>
        <v/>
      </c>
      <c r="I214" s="116"/>
      <c r="J214" s="72"/>
      <c r="K214" s="2" t="str">
        <f>IF(E214="","",MAX($K$5:K213)+0.001)</f>
        <v/>
      </c>
    </row>
    <row r="215" spans="2:11" ht="25" customHeight="1">
      <c r="B215" s="50" t="str">
        <f t="shared" ref="B215:B229" si="11">IF(K215="","","B"&amp;TEXT(ROUND(K215,3),"0.000"))</f>
        <v/>
      </c>
      <c r="C215" s="60"/>
      <c r="D215" s="87" t="s">
        <v>1920</v>
      </c>
      <c r="E215" s="60"/>
      <c r="F215" s="62"/>
      <c r="G215" s="90"/>
      <c r="H215" s="90" t="str">
        <f t="shared" si="10"/>
        <v/>
      </c>
      <c r="I215" s="112"/>
      <c r="K215" s="2" t="str">
        <f>IF(E215="","",MAX($K$5:K214)+0.001)</f>
        <v/>
      </c>
    </row>
    <row r="216" spans="2:11" ht="25" customHeight="1">
      <c r="B216" s="50" t="str">
        <f t="shared" si="11"/>
        <v/>
      </c>
      <c r="C216" s="60"/>
      <c r="D216" s="66"/>
      <c r="E216" s="60"/>
      <c r="F216" s="62" t="s">
        <v>1947</v>
      </c>
      <c r="G216" s="90"/>
      <c r="H216" s="90" t="str">
        <f t="shared" si="10"/>
        <v/>
      </c>
      <c r="I216" s="112"/>
      <c r="K216" s="2" t="str">
        <f>IF(E216="","",MAX($K$5:K215)+0.001)</f>
        <v/>
      </c>
    </row>
    <row r="217" spans="2:11" ht="25" customHeight="1">
      <c r="B217" s="50" t="str">
        <f t="shared" si="11"/>
        <v/>
      </c>
      <c r="C217" s="60"/>
      <c r="D217" s="87" t="s">
        <v>1921</v>
      </c>
      <c r="E217" s="60"/>
      <c r="F217" s="62"/>
      <c r="G217" s="90"/>
      <c r="H217" s="90" t="str">
        <f t="shared" si="10"/>
        <v/>
      </c>
      <c r="I217" s="112"/>
      <c r="K217" s="2" t="str">
        <f>IF(E217="","",MAX($K$5:K216)+0.001)</f>
        <v/>
      </c>
    </row>
    <row r="218" spans="2:11" ht="25" customHeight="1">
      <c r="B218" s="50" t="str">
        <f t="shared" si="11"/>
        <v/>
      </c>
      <c r="C218" s="60"/>
      <c r="D218" s="66"/>
      <c r="E218" s="60"/>
      <c r="F218" s="62"/>
      <c r="G218" s="90"/>
      <c r="H218" s="90" t="str">
        <f t="shared" si="10"/>
        <v/>
      </c>
      <c r="I218" s="112"/>
      <c r="K218" s="2" t="str">
        <f>IF(E218="","",MAX($K$5:K217)+0.001)</f>
        <v/>
      </c>
    </row>
    <row r="219" spans="2:11" ht="25" customHeight="1">
      <c r="B219" s="50" t="str">
        <f t="shared" si="11"/>
        <v/>
      </c>
      <c r="C219" s="101" t="s">
        <v>1922</v>
      </c>
      <c r="D219" s="87" t="s">
        <v>1923</v>
      </c>
      <c r="E219" s="60"/>
      <c r="F219" s="62"/>
      <c r="G219" s="90"/>
      <c r="H219" s="90" t="str">
        <f t="shared" si="10"/>
        <v/>
      </c>
      <c r="I219" s="112"/>
      <c r="K219" s="2" t="str">
        <f>IF(E219="","",MAX($K$5:K218)+0.001)</f>
        <v/>
      </c>
    </row>
    <row r="220" spans="2:11" ht="25" customHeight="1">
      <c r="B220" s="50" t="str">
        <f t="shared" si="11"/>
        <v/>
      </c>
      <c r="C220" s="101"/>
      <c r="D220" s="66"/>
      <c r="E220" s="66"/>
      <c r="F220" s="62"/>
      <c r="G220" s="90"/>
      <c r="H220" s="90" t="str">
        <f t="shared" si="10"/>
        <v/>
      </c>
      <c r="I220" s="112"/>
      <c r="K220" s="2" t="str">
        <f>IF(E220="","",MAX($K$5:K219)+0.001)</f>
        <v/>
      </c>
    </row>
    <row r="221" spans="2:11" ht="25" customHeight="1">
      <c r="B221" s="50" t="str">
        <f t="shared" si="11"/>
        <v/>
      </c>
      <c r="C221" s="101" t="s">
        <v>183</v>
      </c>
      <c r="D221" s="66" t="s">
        <v>1924</v>
      </c>
      <c r="E221" s="60"/>
      <c r="F221" s="62"/>
      <c r="G221" s="90"/>
      <c r="H221" s="90" t="str">
        <f t="shared" si="10"/>
        <v/>
      </c>
      <c r="I221" s="112"/>
      <c r="K221" s="2" t="str">
        <f>IF(E221="","",MAX($K$5:K220)+0.001)</f>
        <v/>
      </c>
    </row>
    <row r="222" spans="2:11" ht="25" customHeight="1">
      <c r="B222" s="50" t="str">
        <f t="shared" si="11"/>
        <v/>
      </c>
      <c r="C222" s="101"/>
      <c r="D222" s="66"/>
      <c r="E222" s="60"/>
      <c r="F222" s="62"/>
      <c r="G222" s="90"/>
      <c r="H222" s="90" t="str">
        <f t="shared" si="10"/>
        <v/>
      </c>
      <c r="I222" s="112"/>
      <c r="K222" s="2" t="str">
        <f>IF(E222="","",MAX($K$5:K221)+0.001)</f>
        <v/>
      </c>
    </row>
    <row r="223" spans="2:11" ht="45">
      <c r="B223" s="50" t="str">
        <f t="shared" si="11"/>
        <v>B27.039</v>
      </c>
      <c r="C223" s="101" t="s">
        <v>1925</v>
      </c>
      <c r="D223" s="66" t="s">
        <v>1926</v>
      </c>
      <c r="E223" s="55" t="s">
        <v>158</v>
      </c>
      <c r="F223" s="119">
        <v>2</v>
      </c>
      <c r="G223" s="171"/>
      <c r="H223" s="90" t="str">
        <f t="shared" si="10"/>
        <v/>
      </c>
      <c r="I223" s="112"/>
      <c r="K223" s="2">
        <f>IF(E223="","",MAX($K$5:K222)+0.001)</f>
        <v>27.039000000000048</v>
      </c>
    </row>
    <row r="224" spans="2:11" ht="25" customHeight="1">
      <c r="B224" s="50" t="str">
        <f t="shared" si="11"/>
        <v/>
      </c>
      <c r="C224" s="101"/>
      <c r="D224" s="66"/>
      <c r="E224" s="55"/>
      <c r="F224" s="119"/>
      <c r="G224" s="90"/>
      <c r="H224" s="90" t="str">
        <f t="shared" si="10"/>
        <v/>
      </c>
      <c r="I224" s="112"/>
      <c r="K224" s="2" t="str">
        <f>IF(E224="","",MAX($K$5:K223)+0.001)</f>
        <v/>
      </c>
    </row>
    <row r="225" spans="2:11" ht="25" customHeight="1">
      <c r="B225" s="50" t="str">
        <f t="shared" si="11"/>
        <v>B27.040</v>
      </c>
      <c r="C225" s="101" t="s">
        <v>1927</v>
      </c>
      <c r="D225" s="66" t="s">
        <v>1928</v>
      </c>
      <c r="E225" s="55" t="s">
        <v>200</v>
      </c>
      <c r="F225" s="119">
        <v>624</v>
      </c>
      <c r="G225" s="171"/>
      <c r="H225" s="90" t="str">
        <f t="shared" si="10"/>
        <v/>
      </c>
      <c r="I225" s="112"/>
      <c r="K225" s="2">
        <f>IF(E225="","",MAX($K$5:K224)+0.001)</f>
        <v>27.040000000000049</v>
      </c>
    </row>
    <row r="226" spans="2:11" ht="25" customHeight="1">
      <c r="B226" s="50" t="str">
        <f t="shared" si="11"/>
        <v/>
      </c>
      <c r="C226" s="101"/>
      <c r="D226" s="66"/>
      <c r="E226" s="55"/>
      <c r="F226" s="119"/>
      <c r="G226" s="90"/>
      <c r="H226" s="90" t="str">
        <f t="shared" si="10"/>
        <v/>
      </c>
      <c r="I226" s="112"/>
      <c r="K226" s="2" t="str">
        <f>IF(E226="","",MAX($K$5:K225)+0.001)</f>
        <v/>
      </c>
    </row>
    <row r="227" spans="2:11" ht="45">
      <c r="B227" s="50" t="str">
        <f t="shared" si="11"/>
        <v>B27.041</v>
      </c>
      <c r="C227" s="101" t="s">
        <v>1929</v>
      </c>
      <c r="D227" s="66" t="s">
        <v>1930</v>
      </c>
      <c r="E227" s="55" t="s">
        <v>200</v>
      </c>
      <c r="F227" s="119">
        <v>5</v>
      </c>
      <c r="G227" s="171"/>
      <c r="H227" s="90" t="str">
        <f t="shared" si="10"/>
        <v/>
      </c>
      <c r="I227" s="112"/>
      <c r="K227" s="2">
        <f>IF(E227="","",MAX($K$5:K226)+0.001)</f>
        <v>27.04100000000005</v>
      </c>
    </row>
    <row r="228" spans="2:11" ht="25" customHeight="1">
      <c r="B228" s="50" t="str">
        <f t="shared" si="11"/>
        <v/>
      </c>
      <c r="C228" s="60"/>
      <c r="D228" s="61"/>
      <c r="E228" s="60"/>
      <c r="F228" s="62"/>
      <c r="G228" s="90"/>
      <c r="H228" s="90" t="str">
        <f t="shared" si="10"/>
        <v/>
      </c>
      <c r="I228" s="112"/>
      <c r="K228" s="2" t="str">
        <f>IF(E228="","",MAX($K$5:K227)+0.001)</f>
        <v/>
      </c>
    </row>
    <row r="229" spans="2:11" ht="25" customHeight="1">
      <c r="B229" s="50" t="str">
        <f t="shared" si="11"/>
        <v/>
      </c>
      <c r="C229" s="60"/>
      <c r="D229" s="64"/>
      <c r="E229" s="60"/>
      <c r="F229" s="62"/>
      <c r="G229" s="90"/>
      <c r="H229" s="90" t="str">
        <f t="shared" si="10"/>
        <v/>
      </c>
      <c r="I229" s="112"/>
      <c r="K229" s="2" t="str">
        <f>IF(E229="","",MAX($K$5:K228)+0.001)</f>
        <v/>
      </c>
    </row>
    <row r="230" spans="2:11" ht="25" customHeight="1">
      <c r="B230" s="50"/>
      <c r="C230" s="60"/>
      <c r="D230" s="64"/>
      <c r="E230" s="60"/>
      <c r="F230" s="62"/>
      <c r="G230" s="90"/>
      <c r="H230" s="90" t="str">
        <f t="shared" si="10"/>
        <v/>
      </c>
      <c r="I230" s="112"/>
      <c r="K230" s="2" t="str">
        <f>IF(E230="","",MAX($K$5:K229)+0.001)</f>
        <v/>
      </c>
    </row>
    <row r="231" spans="2:11" ht="25" customHeight="1">
      <c r="B231" s="50"/>
      <c r="C231" s="60"/>
      <c r="D231" s="64"/>
      <c r="E231" s="60"/>
      <c r="F231" s="62"/>
      <c r="G231" s="90"/>
      <c r="H231" s="90" t="str">
        <f t="shared" si="10"/>
        <v/>
      </c>
      <c r="I231" s="112"/>
      <c r="K231" s="2" t="str">
        <f>IF(E231="","",MAX($K$5:K230)+0.001)</f>
        <v/>
      </c>
    </row>
    <row r="232" spans="2:11" ht="25" customHeight="1">
      <c r="B232" s="50"/>
      <c r="C232" s="60"/>
      <c r="D232" s="64"/>
      <c r="E232" s="60"/>
      <c r="F232" s="62"/>
      <c r="G232" s="90"/>
      <c r="H232" s="90" t="str">
        <f t="shared" si="10"/>
        <v/>
      </c>
      <c r="I232" s="112"/>
      <c r="K232" s="2" t="str">
        <f>IF(E232="","",MAX($K$5:K231)+0.001)</f>
        <v/>
      </c>
    </row>
    <row r="233" spans="2:11" ht="25" customHeight="1">
      <c r="B233" s="50"/>
      <c r="C233" s="60"/>
      <c r="D233" s="64"/>
      <c r="E233" s="60"/>
      <c r="F233" s="62"/>
      <c r="G233" s="90"/>
      <c r="H233" s="90" t="str">
        <f t="shared" si="10"/>
        <v/>
      </c>
      <c r="I233" s="112"/>
      <c r="K233" s="2" t="str">
        <f>IF(E233="","",MAX($K$5:K232)+0.001)</f>
        <v/>
      </c>
    </row>
    <row r="234" spans="2:11" ht="25" customHeight="1">
      <c r="B234" s="50"/>
      <c r="C234" s="60"/>
      <c r="D234" s="64"/>
      <c r="E234" s="60"/>
      <c r="F234" s="62"/>
      <c r="G234" s="90"/>
      <c r="H234" s="90" t="str">
        <f t="shared" si="10"/>
        <v/>
      </c>
      <c r="I234" s="112"/>
      <c r="K234" s="2" t="str">
        <f>IF(E234="","",MAX($K$5:K233)+0.001)</f>
        <v/>
      </c>
    </row>
    <row r="235" spans="2:11" ht="25" customHeight="1">
      <c r="B235" s="50"/>
      <c r="C235" s="60"/>
      <c r="D235" s="64"/>
      <c r="E235" s="60"/>
      <c r="F235" s="62"/>
      <c r="G235" s="90"/>
      <c r="H235" s="90" t="str">
        <f t="shared" si="10"/>
        <v/>
      </c>
      <c r="I235" s="112"/>
      <c r="K235" s="2" t="str">
        <f>IF(E235="","",MAX($K$5:K234)+0.001)</f>
        <v/>
      </c>
    </row>
    <row r="236" spans="2:11" ht="25" customHeight="1">
      <c r="B236" s="50"/>
      <c r="C236" s="60"/>
      <c r="D236" s="64"/>
      <c r="E236" s="60"/>
      <c r="F236" s="62"/>
      <c r="G236" s="90"/>
      <c r="H236" s="90" t="str">
        <f t="shared" si="10"/>
        <v/>
      </c>
      <c r="I236" s="112"/>
      <c r="K236" s="2" t="str">
        <f>IF(E236="","",MAX($K$5:K235)+0.001)</f>
        <v/>
      </c>
    </row>
    <row r="237" spans="2:11" ht="25" customHeight="1">
      <c r="B237" s="50"/>
      <c r="C237" s="60"/>
      <c r="D237" s="64"/>
      <c r="E237" s="60"/>
      <c r="F237" s="62"/>
      <c r="G237" s="90"/>
      <c r="H237" s="90" t="str">
        <f t="shared" si="10"/>
        <v/>
      </c>
      <c r="I237" s="112"/>
      <c r="K237" s="2" t="str">
        <f>IF(E237="","",MAX($K$5:K236)+0.001)</f>
        <v/>
      </c>
    </row>
    <row r="238" spans="2:11" ht="25" customHeight="1">
      <c r="B238" s="50"/>
      <c r="C238" s="60"/>
      <c r="D238" s="64"/>
      <c r="E238" s="60"/>
      <c r="F238" s="62"/>
      <c r="G238" s="90"/>
      <c r="H238" s="90" t="str">
        <f t="shared" si="10"/>
        <v/>
      </c>
      <c r="I238" s="112"/>
      <c r="K238" s="2" t="str">
        <f>IF(E238="","",MAX($K$5:K237)+0.001)</f>
        <v/>
      </c>
    </row>
    <row r="239" spans="2:11" ht="25" customHeight="1">
      <c r="B239" s="50"/>
      <c r="C239" s="60"/>
      <c r="D239" s="64"/>
      <c r="E239" s="60"/>
      <c r="F239" s="62"/>
      <c r="G239" s="90"/>
      <c r="H239" s="90" t="str">
        <f t="shared" si="10"/>
        <v/>
      </c>
      <c r="I239" s="112"/>
      <c r="K239" s="2" t="str">
        <f>IF(E239="","",MAX($K$5:K238)+0.001)</f>
        <v/>
      </c>
    </row>
    <row r="240" spans="2:11" ht="25" customHeight="1">
      <c r="B240" s="50"/>
      <c r="C240" s="60"/>
      <c r="D240" s="64"/>
      <c r="E240" s="60"/>
      <c r="F240" s="62"/>
      <c r="G240" s="90"/>
      <c r="H240" s="90" t="str">
        <f t="shared" si="10"/>
        <v/>
      </c>
      <c r="I240" s="112"/>
      <c r="K240" s="2" t="str">
        <f>IF(E240="","",MAX($K$5:K239)+0.001)</f>
        <v/>
      </c>
    </row>
    <row r="241" spans="2:11" ht="25" customHeight="1">
      <c r="B241" s="50"/>
      <c r="C241" s="60"/>
      <c r="D241" s="64"/>
      <c r="E241" s="60"/>
      <c r="F241" s="62"/>
      <c r="G241" s="90"/>
      <c r="H241" s="90" t="str">
        <f t="shared" si="10"/>
        <v/>
      </c>
      <c r="I241" s="112"/>
      <c r="K241" s="2" t="str">
        <f>IF(E241="","",MAX($K$5:K240)+0.001)</f>
        <v/>
      </c>
    </row>
    <row r="242" spans="2:11" ht="25" customHeight="1">
      <c r="B242" s="50"/>
      <c r="C242" s="60"/>
      <c r="D242" s="64"/>
      <c r="E242" s="60"/>
      <c r="F242" s="62"/>
      <c r="G242" s="90"/>
      <c r="H242" s="90" t="str">
        <f t="shared" si="10"/>
        <v/>
      </c>
      <c r="I242" s="112"/>
      <c r="K242" s="2" t="str">
        <f>IF(E242="","",MAX($K$5:K241)+0.001)</f>
        <v/>
      </c>
    </row>
    <row r="243" spans="2:11" ht="25" customHeight="1">
      <c r="B243" s="50"/>
      <c r="C243" s="60"/>
      <c r="D243" s="64"/>
      <c r="E243" s="60"/>
      <c r="F243" s="62"/>
      <c r="G243" s="90"/>
      <c r="H243" s="90" t="str">
        <f t="shared" si="10"/>
        <v/>
      </c>
      <c r="I243" s="112"/>
      <c r="K243" s="2" t="str">
        <f>IF(E243="","",MAX($K$5:K242)+0.001)</f>
        <v/>
      </c>
    </row>
    <row r="244" spans="2:11" ht="25" customHeight="1">
      <c r="B244" s="50"/>
      <c r="C244" s="60"/>
      <c r="D244" s="64"/>
      <c r="E244" s="60"/>
      <c r="F244" s="62"/>
      <c r="G244" s="90"/>
      <c r="H244" s="90" t="str">
        <f t="shared" si="10"/>
        <v/>
      </c>
      <c r="I244" s="112"/>
      <c r="K244" s="2" t="str">
        <f>IF(E244="","",MAX($K$5:K243)+0.001)</f>
        <v/>
      </c>
    </row>
    <row r="245" spans="2:11" ht="25" customHeight="1">
      <c r="B245" s="50"/>
      <c r="C245" s="65"/>
      <c r="D245" s="66"/>
      <c r="E245" s="66"/>
      <c r="F245" s="62"/>
      <c r="G245" s="90"/>
      <c r="H245" s="90" t="str">
        <f t="shared" si="10"/>
        <v/>
      </c>
      <c r="I245" s="112"/>
      <c r="K245" s="2" t="str">
        <f>IF(E245="","",MAX($K$5:K244)+0.001)</f>
        <v/>
      </c>
    </row>
    <row r="246" spans="2:11" ht="25" customHeight="1">
      <c r="B246" s="50"/>
      <c r="C246" s="65"/>
      <c r="D246" s="66"/>
      <c r="E246" s="66"/>
      <c r="F246" s="62"/>
      <c r="G246" s="90"/>
      <c r="H246" s="90" t="str">
        <f t="shared" si="10"/>
        <v/>
      </c>
      <c r="I246" s="112"/>
      <c r="K246" s="2" t="str">
        <f>IF(E246="","",MAX($K$5:K245)+0.001)</f>
        <v/>
      </c>
    </row>
    <row r="247" spans="2:11" ht="25" customHeight="1">
      <c r="B247" s="50"/>
      <c r="C247" s="65"/>
      <c r="D247" s="66"/>
      <c r="E247" s="66"/>
      <c r="F247" s="62"/>
      <c r="G247" s="90"/>
      <c r="H247" s="90" t="str">
        <f t="shared" si="10"/>
        <v/>
      </c>
      <c r="I247" s="112"/>
      <c r="K247" s="2" t="str">
        <f>IF(E247="","",MAX($K$5:K246)+0.001)</f>
        <v/>
      </c>
    </row>
    <row r="248" spans="2:11" ht="25" customHeight="1">
      <c r="B248" s="50"/>
      <c r="C248" s="65"/>
      <c r="D248" s="66"/>
      <c r="E248" s="66"/>
      <c r="F248" s="62"/>
      <c r="G248" s="90"/>
      <c r="H248" s="90" t="str">
        <f t="shared" si="10"/>
        <v/>
      </c>
      <c r="I248" s="112"/>
      <c r="K248" s="2" t="str">
        <f>IF(E248="","",MAX($K$5:K247)+0.001)</f>
        <v/>
      </c>
    </row>
    <row r="249" spans="2:11" ht="25" customHeight="1">
      <c r="B249" s="50"/>
      <c r="C249" s="65"/>
      <c r="D249" s="66"/>
      <c r="E249" s="66"/>
      <c r="F249" s="62"/>
      <c r="G249" s="90"/>
      <c r="H249" s="90"/>
      <c r="I249" s="112"/>
      <c r="K249" s="2" t="str">
        <f>IF(E249="","",MAX($K$5:K248)+0.001)</f>
        <v/>
      </c>
    </row>
    <row r="250" spans="2:11" ht="25" customHeight="1">
      <c r="B250" s="50"/>
      <c r="C250" s="60"/>
      <c r="D250" s="64"/>
      <c r="E250" s="60"/>
      <c r="F250" s="62"/>
      <c r="G250" s="90"/>
      <c r="H250" s="90" t="str">
        <f t="shared" si="10"/>
        <v/>
      </c>
      <c r="I250" s="112"/>
      <c r="K250" s="2" t="str">
        <f>IF(E250="","",MAX($K$5:K249)+0.001)</f>
        <v/>
      </c>
    </row>
    <row r="251" spans="2:11" ht="25" customHeight="1">
      <c r="B251" s="50"/>
      <c r="C251" s="60"/>
      <c r="D251" s="64"/>
      <c r="E251" s="60"/>
      <c r="F251" s="62"/>
      <c r="G251" s="90"/>
      <c r="H251" s="90" t="str">
        <f t="shared" si="10"/>
        <v/>
      </c>
      <c r="I251" s="112"/>
      <c r="K251" s="2" t="str">
        <f>IF(E251="","",MAX($K$5:K250)+0.001)</f>
        <v/>
      </c>
    </row>
    <row r="252" spans="2:11" ht="25" customHeight="1">
      <c r="B252" s="50" t="str">
        <f>IF(K252="","","B"&amp;TEXT(ROUND(K252,3),"0.000"))</f>
        <v/>
      </c>
      <c r="C252" s="55"/>
      <c r="D252" s="66"/>
      <c r="E252" s="55"/>
      <c r="F252" s="90"/>
      <c r="G252" s="90"/>
      <c r="H252" s="90" t="str">
        <f t="shared" si="10"/>
        <v/>
      </c>
      <c r="I252" s="112"/>
      <c r="K252" s="2" t="str">
        <f>IF(E252="","",MAX($K$5:K251)+0.001)</f>
        <v/>
      </c>
    </row>
    <row r="253" spans="2:11" ht="10" customHeight="1">
      <c r="B253" s="50" t="str">
        <f>IF(K253="","","B"&amp;TEXT(ROUND(K253,3),"0.000"))</f>
        <v/>
      </c>
      <c r="C253" s="55"/>
      <c r="D253" s="89"/>
      <c r="E253" s="122"/>
      <c r="F253" s="90"/>
      <c r="G253" s="90"/>
      <c r="H253" s="90" t="str">
        <f t="shared" si="10"/>
        <v/>
      </c>
      <c r="I253" s="112"/>
      <c r="K253" s="2" t="str">
        <f>IF(E253="","",MAX($K$5:K252)+0.001)</f>
        <v/>
      </c>
    </row>
    <row r="254" spans="2:11" ht="25" customHeight="1">
      <c r="B254" s="368" t="s">
        <v>337</v>
      </c>
      <c r="C254" s="369"/>
      <c r="D254" s="368"/>
      <c r="E254" s="368"/>
      <c r="F254" s="368"/>
      <c r="G254" s="368"/>
      <c r="H254" s="95">
        <f>SUM(H213:H253)</f>
        <v>335000</v>
      </c>
      <c r="I254" s="123"/>
      <c r="K254" s="2" t="str">
        <f>IF(E254="","",MAX($K$5:K253)+0.001)</f>
        <v/>
      </c>
    </row>
    <row r="255" spans="2:11" ht="25" customHeight="1">
      <c r="B255" s="68"/>
      <c r="C255" s="68"/>
      <c r="D255" s="69"/>
      <c r="E255" s="68"/>
      <c r="F255" s="70"/>
      <c r="G255" s="70"/>
      <c r="H255" s="70"/>
      <c r="K255" s="2" t="str">
        <f>IF(E255="","",MAX($K$5:K254)+0.001)</f>
        <v/>
      </c>
    </row>
    <row r="256" spans="2:11" ht="25" customHeight="1">
      <c r="K256" s="2" t="str">
        <f>IF(E256="","",MAX($K$5:K255)+0.001)</f>
        <v/>
      </c>
    </row>
    <row r="257" spans="11:11" ht="25" customHeight="1">
      <c r="K257" s="2" t="str">
        <f>IF(E257="","",MAX($K$5:K256)+0.001)</f>
        <v/>
      </c>
    </row>
    <row r="258" spans="11:11" ht="25" customHeight="1">
      <c r="K258" s="2" t="str">
        <f>IF(E258="","",MAX($K$5:K257)+0.001)</f>
        <v/>
      </c>
    </row>
    <row r="259" spans="11:11" ht="25" customHeight="1">
      <c r="K259" s="2" t="str">
        <f>IF(E259="","",MAX($K$5:K258)+0.001)</f>
        <v/>
      </c>
    </row>
    <row r="260" spans="11:11" ht="25" customHeight="1">
      <c r="K260" s="2" t="str">
        <f>IF(E260="","",MAX($K$5:K259)+0.001)</f>
        <v/>
      </c>
    </row>
    <row r="261" spans="11:11" ht="25" customHeight="1">
      <c r="K261" s="2" t="str">
        <f>IF(E261="","",MAX($K$5:K260)+0.001)</f>
        <v/>
      </c>
    </row>
    <row r="262" spans="11:11" ht="25" customHeight="1">
      <c r="K262" s="2" t="str">
        <f>IF(E262="","",MAX($K$5:K261)+0.001)</f>
        <v/>
      </c>
    </row>
    <row r="263" spans="11:11" ht="25" customHeight="1">
      <c r="K263" s="2" t="str">
        <f>IF(E263="","",MAX($K$5:K262)+0.001)</f>
        <v/>
      </c>
    </row>
    <row r="264" spans="11:11" ht="25" customHeight="1">
      <c r="K264" s="2" t="str">
        <f>IF(E264="","",MAX($K$5:K263)+0.001)</f>
        <v/>
      </c>
    </row>
    <row r="265" spans="11:11" ht="25" customHeight="1">
      <c r="K265" s="2" t="str">
        <f>IF(E265="","",MAX($K$5:K264)+0.001)</f>
        <v/>
      </c>
    </row>
    <row r="266" spans="11:11" ht="25" customHeight="1">
      <c r="K266" s="2" t="str">
        <f>IF(E266="","",MAX($K$5:K265)+0.001)</f>
        <v/>
      </c>
    </row>
    <row r="267" spans="11:11" ht="25" customHeight="1">
      <c r="K267" s="2" t="str">
        <f>IF(E267="","",MAX($K$5:K266)+0.001)</f>
        <v/>
      </c>
    </row>
    <row r="268" spans="11:11" ht="25" customHeight="1">
      <c r="K268" s="2" t="str">
        <f>IF(E268="","",MAX($K$5:K267)+0.001)</f>
        <v/>
      </c>
    </row>
    <row r="269" spans="11:11" ht="25" customHeight="1">
      <c r="K269" s="2" t="str">
        <f>IF(E269="","",MAX($K$5:K268)+0.001)</f>
        <v/>
      </c>
    </row>
    <row r="270" spans="11:11" ht="25" customHeight="1">
      <c r="K270" s="2" t="str">
        <f>IF(E270="","",MAX($K$5:K269)+0.001)</f>
        <v/>
      </c>
    </row>
    <row r="271" spans="11:11" ht="25" customHeight="1">
      <c r="K271" s="2" t="str">
        <f>IF(E271="","",MAX($K$5:K270)+0.001)</f>
        <v/>
      </c>
    </row>
    <row r="272" spans="11:11" ht="25" customHeight="1">
      <c r="K272" s="2" t="str">
        <f>IF(E272="","",MAX($K$5:K271)+0.001)</f>
        <v/>
      </c>
    </row>
    <row r="273" spans="11:11" ht="25" customHeight="1">
      <c r="K273" s="2" t="str">
        <f>IF(E273="","",MAX($K$5:K272)+0.001)</f>
        <v/>
      </c>
    </row>
    <row r="274" spans="11:11" ht="25" customHeight="1">
      <c r="K274" s="2" t="str">
        <f>IF(E274="","",MAX($K$5:K273)+0.001)</f>
        <v/>
      </c>
    </row>
    <row r="275" spans="11:11" ht="25" customHeight="1">
      <c r="K275" s="2" t="str">
        <f>IF(E275="","",MAX($K$5:K274)+0.001)</f>
        <v/>
      </c>
    </row>
    <row r="276" spans="11:11" ht="25" customHeight="1">
      <c r="K276" s="2" t="str">
        <f>IF(E276="","",MAX($K$5:K275)+0.001)</f>
        <v/>
      </c>
    </row>
    <row r="277" spans="11:11" ht="25" customHeight="1">
      <c r="K277" s="2" t="str">
        <f>IF(E277="","",MAX($K$5:K276)+0.001)</f>
        <v/>
      </c>
    </row>
    <row r="278" spans="11:11" ht="25" customHeight="1">
      <c r="K278" s="2" t="str">
        <f>IF(E278="","",MAX($K$5:K277)+0.001)</f>
        <v/>
      </c>
    </row>
    <row r="279" spans="11:11" ht="25" customHeight="1">
      <c r="K279" s="2" t="str">
        <f>IF(E279="","",MAX($K$5:K278)+0.001)</f>
        <v/>
      </c>
    </row>
    <row r="280" spans="11:11" ht="25" customHeight="1">
      <c r="K280" s="2" t="str">
        <f>IF(E280="","",MAX($K$5:K279)+0.001)</f>
        <v/>
      </c>
    </row>
    <row r="281" spans="11:11" ht="25" customHeight="1">
      <c r="K281" s="2" t="str">
        <f>IF(E281="","",MAX($K$5:K280)+0.001)</f>
        <v/>
      </c>
    </row>
    <row r="282" spans="11:11" ht="25" customHeight="1">
      <c r="K282" s="2" t="str">
        <f>IF(E282="","",MAX($K$5:K281)+0.001)</f>
        <v/>
      </c>
    </row>
    <row r="283" spans="11:11" ht="25" customHeight="1">
      <c r="K283" s="2" t="str">
        <f>IF(E283="","",MAX($K$5:K282)+0.001)</f>
        <v/>
      </c>
    </row>
    <row r="284" spans="11:11" ht="25" customHeight="1">
      <c r="K284" s="2" t="str">
        <f>IF(E284="","",MAX($K$5:K283)+0.001)</f>
        <v/>
      </c>
    </row>
    <row r="285" spans="11:11" ht="25" customHeight="1">
      <c r="K285" s="2" t="str">
        <f>IF(E285="","",MAX($K$5:K284)+0.001)</f>
        <v/>
      </c>
    </row>
    <row r="286" spans="11:11" ht="25" customHeight="1">
      <c r="K286" s="2" t="str">
        <f>IF(E286="","",MAX($K$5:K285)+0.001)</f>
        <v/>
      </c>
    </row>
    <row r="287" spans="11:11" ht="25" customHeight="1">
      <c r="K287" s="2" t="str">
        <f>IF(E287="","",MAX($K$5:K286)+0.001)</f>
        <v/>
      </c>
    </row>
    <row r="288" spans="11:11" ht="25" customHeight="1">
      <c r="K288" s="2" t="str">
        <f>IF(E288="","",MAX($K$5:K287)+0.001)</f>
        <v/>
      </c>
    </row>
    <row r="289" spans="11:11" ht="25" customHeight="1">
      <c r="K289" s="2" t="str">
        <f>IF(E289="","",MAX($K$5:K288)+0.001)</f>
        <v/>
      </c>
    </row>
    <row r="290" spans="11:11" ht="25" customHeight="1">
      <c r="K290" s="2" t="str">
        <f>IF(E290="","",MAX($K$5:K289)+0.001)</f>
        <v/>
      </c>
    </row>
    <row r="291" spans="11:11" ht="25" customHeight="1">
      <c r="K291" s="2" t="str">
        <f>IF(E291="","",MAX($K$5:K290)+0.001)</f>
        <v/>
      </c>
    </row>
    <row r="292" spans="11:11" ht="25" customHeight="1">
      <c r="K292" s="2" t="str">
        <f>IF(E292="","",MAX($K$5:K291)+0.001)</f>
        <v/>
      </c>
    </row>
    <row r="293" spans="11:11" ht="25" customHeight="1">
      <c r="K293" s="2" t="str">
        <f>IF(E293="","",MAX($K$5:K292)+0.001)</f>
        <v/>
      </c>
    </row>
    <row r="294" spans="11:11" ht="25" customHeight="1">
      <c r="K294" s="2" t="str">
        <f>IF(E294="","",MAX($K$5:K293)+0.001)</f>
        <v/>
      </c>
    </row>
    <row r="295" spans="11:11" ht="25" customHeight="1">
      <c r="K295" s="2" t="str">
        <f>IF(E295="","",MAX($K$5:K294)+0.001)</f>
        <v/>
      </c>
    </row>
    <row r="296" spans="11:11" ht="25" customHeight="1">
      <c r="K296" s="2" t="str">
        <f>IF(E296="","",MAX($K$5:K295)+0.001)</f>
        <v/>
      </c>
    </row>
    <row r="297" spans="11:11" ht="25" customHeight="1">
      <c r="K297" s="2" t="str">
        <f>IF(E297="","",MAX($K$5:K296)+0.001)</f>
        <v/>
      </c>
    </row>
    <row r="298" spans="11:11" ht="25" customHeight="1">
      <c r="K298" s="2" t="str">
        <f>IF(E298="","",MAX($K$5:K297)+0.001)</f>
        <v/>
      </c>
    </row>
    <row r="299" spans="11:11" ht="25" customHeight="1">
      <c r="K299" s="2" t="str">
        <f>IF(E299="","",MAX($K$5:K298)+0.001)</f>
        <v/>
      </c>
    </row>
    <row r="300" spans="11:11" ht="25" customHeight="1">
      <c r="K300" s="2" t="str">
        <f>IF(E300="","",MAX($K$5:K299)+0.001)</f>
        <v/>
      </c>
    </row>
    <row r="301" spans="11:11" ht="25" customHeight="1">
      <c r="K301" s="2" t="str">
        <f>IF(E301="","",MAX($K$5:K300)+0.001)</f>
        <v/>
      </c>
    </row>
    <row r="302" spans="11:11" ht="25" customHeight="1">
      <c r="K302" s="2" t="str">
        <f>IF(E302="","",MAX($K$5:K301)+0.001)</f>
        <v/>
      </c>
    </row>
    <row r="303" spans="11:11" ht="25" customHeight="1">
      <c r="K303" s="2" t="str">
        <f>IF(E303="","",MAX($K$5:K302)+0.001)</f>
        <v/>
      </c>
    </row>
    <row r="304" spans="11:11" ht="25" customHeight="1">
      <c r="K304" s="2" t="str">
        <f>IF(E304="","",MAX($K$5:K303)+0.001)</f>
        <v/>
      </c>
    </row>
    <row r="305" spans="11:11" ht="25" customHeight="1">
      <c r="K305" s="2" t="str">
        <f>IF(E305="","",MAX($K$5:K304)+0.001)</f>
        <v/>
      </c>
    </row>
    <row r="306" spans="11:11" ht="25" customHeight="1">
      <c r="K306" s="2" t="str">
        <f>IF(E306="","",MAX($K$5:K305)+0.001)</f>
        <v/>
      </c>
    </row>
    <row r="307" spans="11:11" ht="25" customHeight="1">
      <c r="K307" s="75"/>
    </row>
    <row r="310" spans="11:11" ht="25" customHeight="1">
      <c r="K310" s="75"/>
    </row>
    <row r="313" spans="11:11" ht="25" customHeight="1">
      <c r="K313" s="75"/>
    </row>
    <row r="316" spans="11:11" ht="25" customHeight="1">
      <c r="K316" s="75"/>
    </row>
    <row r="319" spans="11:11" ht="25" customHeight="1">
      <c r="K319" s="75"/>
    </row>
    <row r="322" spans="11:11" ht="25" customHeight="1">
      <c r="K322" s="75"/>
    </row>
    <row r="325" spans="11:11" ht="25" customHeight="1">
      <c r="K325" s="75"/>
    </row>
    <row r="328" spans="11:11" ht="25" customHeight="1">
      <c r="K328" s="75"/>
    </row>
    <row r="343" spans="1:32" s="66" customFormat="1" ht="25" customHeight="1">
      <c r="A343" s="73"/>
      <c r="B343" s="72"/>
      <c r="C343" s="72"/>
      <c r="D343" s="73"/>
      <c r="E343" s="72"/>
      <c r="F343" s="74"/>
      <c r="G343" s="74"/>
      <c r="H343" s="74"/>
      <c r="I343" s="48"/>
      <c r="J343" s="48"/>
      <c r="K343" s="48"/>
      <c r="L343" s="48"/>
      <c r="M343" s="73"/>
      <c r="N343" s="73"/>
      <c r="O343" s="73"/>
      <c r="P343" s="73"/>
      <c r="Q343" s="73"/>
      <c r="R343" s="73"/>
      <c r="S343" s="73"/>
      <c r="T343" s="73"/>
      <c r="U343" s="73"/>
      <c r="V343" s="73"/>
      <c r="W343" s="73"/>
      <c r="X343" s="73"/>
      <c r="Y343" s="73"/>
      <c r="Z343" s="73"/>
      <c r="AA343" s="73"/>
      <c r="AB343" s="73"/>
      <c r="AC343" s="73"/>
      <c r="AD343" s="73"/>
      <c r="AE343" s="73"/>
      <c r="AF343" s="73"/>
    </row>
    <row r="344" spans="1:32" s="66" customFormat="1" ht="25" customHeight="1">
      <c r="A344" s="73"/>
      <c r="B344" s="72"/>
      <c r="C344" s="72"/>
      <c r="D344" s="73"/>
      <c r="E344" s="72"/>
      <c r="F344" s="74"/>
      <c r="G344" s="74"/>
      <c r="H344" s="74"/>
      <c r="I344" s="48"/>
      <c r="J344" s="48"/>
      <c r="K344" s="48"/>
      <c r="L344" s="48"/>
      <c r="M344" s="73"/>
      <c r="N344" s="73"/>
      <c r="O344" s="73"/>
      <c r="P344" s="73"/>
      <c r="Q344" s="73"/>
      <c r="R344" s="73"/>
      <c r="S344" s="73"/>
      <c r="T344" s="73"/>
      <c r="U344" s="73"/>
      <c r="V344" s="73"/>
      <c r="W344" s="73"/>
      <c r="X344" s="73"/>
      <c r="Y344" s="73"/>
      <c r="Z344" s="73"/>
      <c r="AA344" s="73"/>
      <c r="AB344" s="73"/>
      <c r="AC344" s="73"/>
      <c r="AD344" s="73"/>
      <c r="AE344" s="73"/>
      <c r="AF344" s="73"/>
    </row>
    <row r="345" spans="1:32" s="66" customFormat="1" ht="25" customHeight="1">
      <c r="A345" s="73"/>
      <c r="B345" s="72"/>
      <c r="C345" s="72"/>
      <c r="D345" s="73"/>
      <c r="E345" s="72"/>
      <c r="F345" s="74"/>
      <c r="G345" s="74"/>
      <c r="H345" s="74"/>
      <c r="I345" s="48"/>
      <c r="J345" s="48"/>
      <c r="K345" s="48"/>
      <c r="L345" s="48"/>
      <c r="M345" s="73"/>
      <c r="N345" s="73"/>
      <c r="O345" s="73"/>
      <c r="P345" s="73"/>
      <c r="Q345" s="73"/>
      <c r="R345" s="73"/>
      <c r="S345" s="73"/>
      <c r="T345" s="73"/>
      <c r="U345" s="73"/>
      <c r="V345" s="73"/>
      <c r="W345" s="73"/>
      <c r="X345" s="73"/>
      <c r="Y345" s="73"/>
      <c r="Z345" s="73"/>
      <c r="AA345" s="73"/>
      <c r="AB345" s="73"/>
      <c r="AC345" s="73"/>
      <c r="AD345" s="73"/>
      <c r="AE345" s="73"/>
      <c r="AF345" s="73"/>
    </row>
    <row r="346" spans="1:32" s="66" customFormat="1" ht="25" customHeight="1">
      <c r="A346" s="73"/>
      <c r="B346" s="72"/>
      <c r="C346" s="72"/>
      <c r="D346" s="73"/>
      <c r="E346" s="72"/>
      <c r="F346" s="74"/>
      <c r="G346" s="74"/>
      <c r="H346" s="74"/>
      <c r="I346" s="48"/>
      <c r="J346" s="48"/>
      <c r="K346" s="48"/>
      <c r="L346" s="48"/>
      <c r="M346" s="73"/>
      <c r="N346" s="73"/>
      <c r="O346" s="73"/>
      <c r="P346" s="73"/>
      <c r="Q346" s="73"/>
      <c r="R346" s="73"/>
      <c r="S346" s="73"/>
      <c r="T346" s="73"/>
      <c r="U346" s="73"/>
      <c r="V346" s="73"/>
      <c r="W346" s="73"/>
      <c r="X346" s="73"/>
      <c r="Y346" s="73"/>
      <c r="Z346" s="73"/>
      <c r="AA346" s="73"/>
      <c r="AB346" s="73"/>
      <c r="AC346" s="73"/>
      <c r="AD346" s="73"/>
      <c r="AE346" s="73"/>
      <c r="AF346" s="73"/>
    </row>
    <row r="347" spans="1:32" s="66" customFormat="1" ht="25" customHeight="1">
      <c r="A347" s="73"/>
      <c r="B347" s="72"/>
      <c r="C347" s="72"/>
      <c r="D347" s="73"/>
      <c r="E347" s="72"/>
      <c r="F347" s="74"/>
      <c r="G347" s="74"/>
      <c r="H347" s="74"/>
      <c r="I347" s="48"/>
      <c r="J347" s="48"/>
      <c r="K347" s="48"/>
      <c r="L347" s="48"/>
      <c r="M347" s="73"/>
      <c r="N347" s="73"/>
      <c r="O347" s="73"/>
      <c r="P347" s="73"/>
      <c r="Q347" s="73"/>
      <c r="R347" s="73"/>
      <c r="S347" s="73"/>
      <c r="T347" s="73"/>
      <c r="U347" s="73"/>
      <c r="V347" s="73"/>
      <c r="W347" s="73"/>
      <c r="X347" s="73"/>
      <c r="Y347" s="73"/>
      <c r="Z347" s="73"/>
      <c r="AA347" s="73"/>
      <c r="AB347" s="73"/>
      <c r="AC347" s="73"/>
      <c r="AD347" s="73"/>
      <c r="AE347" s="73"/>
      <c r="AF347" s="73"/>
    </row>
    <row r="348" spans="1:32" s="66" customFormat="1" ht="25" customHeight="1">
      <c r="A348" s="73"/>
      <c r="B348" s="72"/>
      <c r="C348" s="72"/>
      <c r="D348" s="73"/>
      <c r="E348" s="72"/>
      <c r="F348" s="74"/>
      <c r="G348" s="74"/>
      <c r="H348" s="74"/>
      <c r="I348" s="48"/>
      <c r="J348" s="48"/>
      <c r="K348" s="48"/>
      <c r="L348" s="48"/>
      <c r="M348" s="73"/>
      <c r="N348" s="73"/>
      <c r="O348" s="73"/>
      <c r="P348" s="73"/>
      <c r="Q348" s="73"/>
      <c r="R348" s="73"/>
      <c r="S348" s="73"/>
      <c r="T348" s="73"/>
      <c r="U348" s="73"/>
      <c r="V348" s="73"/>
      <c r="W348" s="73"/>
      <c r="X348" s="73"/>
      <c r="Y348" s="73"/>
      <c r="Z348" s="73"/>
      <c r="AA348" s="73"/>
      <c r="AB348" s="73"/>
      <c r="AC348" s="73"/>
      <c r="AD348" s="73"/>
      <c r="AE348" s="73"/>
      <c r="AF348" s="73"/>
    </row>
    <row r="349" spans="1:32" s="66" customFormat="1" ht="25" customHeight="1">
      <c r="A349" s="73"/>
      <c r="B349" s="72"/>
      <c r="C349" s="72"/>
      <c r="D349" s="73"/>
      <c r="E349" s="72"/>
      <c r="F349" s="74"/>
      <c r="G349" s="74"/>
      <c r="H349" s="74"/>
      <c r="I349" s="48"/>
      <c r="J349" s="48"/>
      <c r="K349" s="48"/>
      <c r="L349" s="48"/>
      <c r="M349" s="73"/>
      <c r="N349" s="73"/>
      <c r="O349" s="73"/>
      <c r="P349" s="73"/>
      <c r="Q349" s="73"/>
      <c r="R349" s="73"/>
      <c r="S349" s="73"/>
      <c r="T349" s="73"/>
      <c r="U349" s="73"/>
      <c r="V349" s="73"/>
      <c r="W349" s="73"/>
      <c r="X349" s="73"/>
      <c r="Y349" s="73"/>
      <c r="Z349" s="73"/>
      <c r="AA349" s="73"/>
      <c r="AB349" s="73"/>
      <c r="AC349" s="73"/>
      <c r="AD349" s="73"/>
      <c r="AE349" s="73"/>
      <c r="AF349" s="73"/>
    </row>
    <row r="350" spans="1:32" s="66" customFormat="1" ht="25" customHeight="1">
      <c r="A350" s="73"/>
      <c r="B350" s="72"/>
      <c r="C350" s="72"/>
      <c r="D350" s="73"/>
      <c r="E350" s="72"/>
      <c r="F350" s="74"/>
      <c r="G350" s="74"/>
      <c r="H350" s="74"/>
      <c r="I350" s="48"/>
      <c r="J350" s="48"/>
      <c r="K350" s="48"/>
      <c r="L350" s="48"/>
      <c r="M350" s="73"/>
      <c r="N350" s="73"/>
      <c r="O350" s="73"/>
      <c r="P350" s="73"/>
      <c r="Q350" s="73"/>
      <c r="R350" s="73"/>
      <c r="S350" s="73"/>
      <c r="T350" s="73"/>
      <c r="U350" s="73"/>
      <c r="V350" s="73"/>
      <c r="W350" s="73"/>
      <c r="X350" s="73"/>
      <c r="Y350" s="73"/>
      <c r="Z350" s="73"/>
      <c r="AA350" s="73"/>
      <c r="AB350" s="73"/>
      <c r="AC350" s="73"/>
      <c r="AD350" s="73"/>
      <c r="AE350" s="73"/>
      <c r="AF350" s="73"/>
    </row>
    <row r="351" spans="1:32" s="66" customFormat="1" ht="25" customHeight="1">
      <c r="A351" s="73"/>
      <c r="B351" s="72"/>
      <c r="C351" s="72"/>
      <c r="D351" s="73"/>
      <c r="E351" s="72"/>
      <c r="F351" s="74"/>
      <c r="G351" s="74"/>
      <c r="H351" s="74"/>
      <c r="I351" s="48"/>
      <c r="J351" s="48"/>
      <c r="K351" s="48"/>
      <c r="L351" s="48"/>
      <c r="M351" s="73"/>
      <c r="N351" s="73"/>
      <c r="O351" s="73"/>
      <c r="P351" s="73"/>
      <c r="Q351" s="73"/>
      <c r="R351" s="73"/>
      <c r="S351" s="73"/>
      <c r="T351" s="73"/>
      <c r="U351" s="73"/>
      <c r="V351" s="73"/>
      <c r="W351" s="73"/>
      <c r="X351" s="73"/>
      <c r="Y351" s="73"/>
      <c r="Z351" s="73"/>
      <c r="AA351" s="73"/>
      <c r="AB351" s="73"/>
      <c r="AC351" s="73"/>
      <c r="AD351" s="73"/>
      <c r="AE351" s="73"/>
      <c r="AF351" s="73"/>
    </row>
    <row r="352" spans="1:32" s="66" customFormat="1" ht="25" customHeight="1">
      <c r="A352" s="73"/>
      <c r="B352" s="72"/>
      <c r="C352" s="72"/>
      <c r="D352" s="73"/>
      <c r="E352" s="72"/>
      <c r="F352" s="74"/>
      <c r="G352" s="74"/>
      <c r="H352" s="74"/>
      <c r="I352" s="48"/>
      <c r="J352" s="48"/>
      <c r="K352" s="48"/>
      <c r="L352" s="48"/>
      <c r="M352" s="73"/>
      <c r="N352" s="73"/>
      <c r="O352" s="73"/>
      <c r="P352" s="73"/>
      <c r="Q352" s="73"/>
      <c r="R352" s="73"/>
      <c r="S352" s="73"/>
      <c r="T352" s="73"/>
      <c r="U352" s="73"/>
      <c r="V352" s="73"/>
      <c r="W352" s="73"/>
      <c r="X352" s="73"/>
      <c r="Y352" s="73"/>
      <c r="Z352" s="73"/>
      <c r="AA352" s="73"/>
      <c r="AB352" s="73"/>
      <c r="AC352" s="73"/>
      <c r="AD352" s="73"/>
      <c r="AE352" s="73"/>
      <c r="AF352" s="73"/>
    </row>
    <row r="353" spans="1:32" s="66" customFormat="1" ht="25" customHeight="1">
      <c r="A353" s="73"/>
      <c r="B353" s="72"/>
      <c r="C353" s="72"/>
      <c r="D353" s="73"/>
      <c r="E353" s="72"/>
      <c r="F353" s="74"/>
      <c r="G353" s="74"/>
      <c r="H353" s="74"/>
      <c r="I353" s="48"/>
      <c r="J353" s="48"/>
      <c r="K353" s="48"/>
      <c r="L353" s="48"/>
      <c r="M353" s="73"/>
      <c r="N353" s="73"/>
      <c r="O353" s="73"/>
      <c r="P353" s="73"/>
      <c r="Q353" s="73"/>
      <c r="R353" s="73"/>
      <c r="S353" s="73"/>
      <c r="T353" s="73"/>
      <c r="U353" s="73"/>
      <c r="V353" s="73"/>
      <c r="W353" s="73"/>
      <c r="X353" s="73"/>
      <c r="Y353" s="73"/>
      <c r="Z353" s="73"/>
      <c r="AA353" s="73"/>
      <c r="AB353" s="73"/>
      <c r="AC353" s="73"/>
      <c r="AD353" s="73"/>
      <c r="AE353" s="73"/>
      <c r="AF353" s="73"/>
    </row>
    <row r="354" spans="1:32" s="66" customFormat="1" ht="25" customHeight="1">
      <c r="A354" s="73"/>
      <c r="B354" s="72"/>
      <c r="C354" s="72"/>
      <c r="D354" s="73"/>
      <c r="E354" s="72"/>
      <c r="F354" s="74"/>
      <c r="G354" s="74"/>
      <c r="H354" s="74"/>
      <c r="I354" s="48"/>
      <c r="J354" s="48"/>
      <c r="K354" s="48"/>
      <c r="L354" s="48"/>
      <c r="M354" s="73"/>
      <c r="N354" s="73"/>
      <c r="O354" s="73"/>
      <c r="P354" s="73"/>
      <c r="Q354" s="73"/>
      <c r="R354" s="73"/>
      <c r="S354" s="73"/>
      <c r="T354" s="73"/>
      <c r="U354" s="73"/>
      <c r="V354" s="73"/>
      <c r="W354" s="73"/>
      <c r="X354" s="73"/>
      <c r="Y354" s="73"/>
      <c r="Z354" s="73"/>
      <c r="AA354" s="73"/>
      <c r="AB354" s="73"/>
      <c r="AC354" s="73"/>
      <c r="AD354" s="73"/>
      <c r="AE354" s="73"/>
      <c r="AF354" s="73"/>
    </row>
    <row r="355" spans="1:32" s="66" customFormat="1" ht="25" customHeight="1">
      <c r="A355" s="73"/>
      <c r="B355" s="72"/>
      <c r="C355" s="72"/>
      <c r="D355" s="73"/>
      <c r="E355" s="72"/>
      <c r="F355" s="74"/>
      <c r="G355" s="74"/>
      <c r="H355" s="74"/>
      <c r="I355" s="48"/>
      <c r="J355" s="48"/>
      <c r="K355" s="48"/>
      <c r="L355" s="48"/>
      <c r="M355" s="73"/>
      <c r="N355" s="73"/>
      <c r="O355" s="73"/>
      <c r="P355" s="73"/>
      <c r="Q355" s="73"/>
      <c r="R355" s="73"/>
      <c r="S355" s="73"/>
      <c r="T355" s="73"/>
      <c r="U355" s="73"/>
      <c r="V355" s="73"/>
      <c r="W355" s="73"/>
      <c r="X355" s="73"/>
      <c r="Y355" s="73"/>
      <c r="Z355" s="73"/>
      <c r="AA355" s="73"/>
      <c r="AB355" s="73"/>
      <c r="AC355" s="73"/>
      <c r="AD355" s="73"/>
      <c r="AE355" s="73"/>
      <c r="AF355" s="73"/>
    </row>
    <row r="356" spans="1:32" s="66" customFormat="1" ht="25" customHeight="1">
      <c r="A356" s="73"/>
      <c r="B356" s="72"/>
      <c r="C356" s="72"/>
      <c r="D356" s="73"/>
      <c r="E356" s="72"/>
      <c r="F356" s="74"/>
      <c r="G356" s="74"/>
      <c r="H356" s="74"/>
      <c r="I356" s="48"/>
      <c r="J356" s="48"/>
      <c r="K356" s="48"/>
      <c r="L356" s="48"/>
      <c r="M356" s="73"/>
      <c r="N356" s="73"/>
      <c r="O356" s="73"/>
      <c r="P356" s="73"/>
      <c r="Q356" s="73"/>
      <c r="R356" s="73"/>
      <c r="S356" s="73"/>
      <c r="T356" s="73"/>
      <c r="U356" s="73"/>
      <c r="V356" s="73"/>
      <c r="W356" s="73"/>
      <c r="X356" s="73"/>
      <c r="Y356" s="73"/>
      <c r="Z356" s="73"/>
      <c r="AA356" s="73"/>
      <c r="AB356" s="73"/>
      <c r="AC356" s="73"/>
      <c r="AD356" s="73"/>
      <c r="AE356" s="73"/>
      <c r="AF356" s="73"/>
    </row>
    <row r="357" spans="1:32" s="66" customFormat="1" ht="25" customHeight="1">
      <c r="A357" s="73"/>
      <c r="B357" s="72"/>
      <c r="C357" s="72"/>
      <c r="D357" s="73"/>
      <c r="E357" s="72"/>
      <c r="F357" s="74"/>
      <c r="G357" s="74"/>
      <c r="H357" s="74"/>
      <c r="I357" s="48"/>
      <c r="J357" s="48"/>
      <c r="K357" s="48"/>
      <c r="L357" s="48"/>
      <c r="M357" s="73"/>
      <c r="N357" s="73"/>
      <c r="O357" s="73"/>
      <c r="P357" s="73"/>
      <c r="Q357" s="73"/>
      <c r="R357" s="73"/>
      <c r="S357" s="73"/>
      <c r="T357" s="73"/>
      <c r="U357" s="73"/>
      <c r="V357" s="73"/>
      <c r="W357" s="73"/>
      <c r="X357" s="73"/>
      <c r="Y357" s="73"/>
      <c r="Z357" s="73"/>
      <c r="AA357" s="73"/>
      <c r="AB357" s="73"/>
      <c r="AC357" s="73"/>
      <c r="AD357" s="73"/>
      <c r="AE357" s="73"/>
      <c r="AF357" s="73"/>
    </row>
    <row r="358" spans="1:32" s="66" customFormat="1" ht="25" customHeight="1">
      <c r="A358" s="73"/>
      <c r="B358" s="72"/>
      <c r="C358" s="72"/>
      <c r="D358" s="73"/>
      <c r="E358" s="72"/>
      <c r="F358" s="74"/>
      <c r="G358" s="74"/>
      <c r="H358" s="74"/>
      <c r="I358" s="48"/>
      <c r="J358" s="48"/>
      <c r="K358" s="48"/>
      <c r="L358" s="48"/>
      <c r="M358" s="73"/>
      <c r="N358" s="73"/>
      <c r="O358" s="73"/>
      <c r="P358" s="73"/>
      <c r="Q358" s="73"/>
      <c r="R358" s="73"/>
      <c r="S358" s="73"/>
      <c r="T358" s="73"/>
      <c r="U358" s="73"/>
      <c r="V358" s="73"/>
      <c r="W358" s="73"/>
      <c r="X358" s="73"/>
      <c r="Y358" s="73"/>
      <c r="Z358" s="73"/>
      <c r="AA358" s="73"/>
      <c r="AB358" s="73"/>
      <c r="AC358" s="73"/>
      <c r="AD358" s="73"/>
      <c r="AE358" s="73"/>
      <c r="AF358" s="73"/>
    </row>
    <row r="359" spans="1:32" s="66" customFormat="1" ht="25" customHeight="1">
      <c r="A359" s="73"/>
      <c r="B359" s="72"/>
      <c r="C359" s="72"/>
      <c r="D359" s="73"/>
      <c r="E359" s="72"/>
      <c r="F359" s="74"/>
      <c r="G359" s="74"/>
      <c r="H359" s="74"/>
      <c r="I359" s="48"/>
      <c r="J359" s="48"/>
      <c r="K359" s="48"/>
      <c r="L359" s="48"/>
      <c r="M359" s="73"/>
      <c r="N359" s="73"/>
      <c r="O359" s="73"/>
      <c r="P359" s="73"/>
      <c r="Q359" s="73"/>
      <c r="R359" s="73"/>
      <c r="S359" s="73"/>
      <c r="T359" s="73"/>
      <c r="U359" s="73"/>
      <c r="V359" s="73"/>
      <c r="W359" s="73"/>
      <c r="X359" s="73"/>
      <c r="Y359" s="73"/>
      <c r="Z359" s="73"/>
      <c r="AA359" s="73"/>
      <c r="AB359" s="73"/>
      <c r="AC359" s="73"/>
      <c r="AD359" s="73"/>
      <c r="AE359" s="73"/>
      <c r="AF359" s="73"/>
    </row>
    <row r="360" spans="1:32" s="66" customFormat="1" ht="25" customHeight="1">
      <c r="A360" s="73"/>
      <c r="B360" s="72"/>
      <c r="C360" s="72"/>
      <c r="D360" s="73"/>
      <c r="E360" s="72"/>
      <c r="F360" s="74"/>
      <c r="G360" s="74"/>
      <c r="H360" s="74"/>
      <c r="I360" s="48"/>
      <c r="J360" s="48"/>
      <c r="K360" s="48"/>
      <c r="L360" s="48"/>
      <c r="M360" s="73"/>
      <c r="N360" s="73"/>
      <c r="O360" s="73"/>
      <c r="P360" s="73"/>
      <c r="Q360" s="73"/>
      <c r="R360" s="73"/>
      <c r="S360" s="73"/>
      <c r="T360" s="73"/>
      <c r="U360" s="73"/>
      <c r="V360" s="73"/>
      <c r="W360" s="73"/>
      <c r="X360" s="73"/>
      <c r="Y360" s="73"/>
      <c r="Z360" s="73"/>
      <c r="AA360" s="73"/>
      <c r="AB360" s="73"/>
      <c r="AC360" s="73"/>
      <c r="AD360" s="73"/>
      <c r="AE360" s="73"/>
      <c r="AF360" s="73"/>
    </row>
    <row r="361" spans="1:32" s="66" customFormat="1" ht="25" customHeight="1">
      <c r="A361" s="73"/>
      <c r="B361" s="72"/>
      <c r="C361" s="72"/>
      <c r="D361" s="73"/>
      <c r="E361" s="72"/>
      <c r="F361" s="74"/>
      <c r="G361" s="74"/>
      <c r="H361" s="74"/>
      <c r="I361" s="48"/>
      <c r="J361" s="48"/>
      <c r="K361" s="48"/>
      <c r="L361" s="48"/>
      <c r="M361" s="73"/>
      <c r="N361" s="73"/>
      <c r="O361" s="73"/>
      <c r="P361" s="73"/>
      <c r="Q361" s="73"/>
      <c r="R361" s="73"/>
      <c r="S361" s="73"/>
      <c r="T361" s="73"/>
      <c r="U361" s="73"/>
      <c r="V361" s="73"/>
      <c r="W361" s="73"/>
      <c r="X361" s="73"/>
      <c r="Y361" s="73"/>
      <c r="Z361" s="73"/>
      <c r="AA361" s="73"/>
      <c r="AB361" s="73"/>
      <c r="AC361" s="73"/>
      <c r="AD361" s="73"/>
      <c r="AE361" s="73"/>
      <c r="AF361" s="73"/>
    </row>
    <row r="362" spans="1:32" s="66" customFormat="1" ht="25" customHeight="1">
      <c r="A362" s="73"/>
      <c r="B362" s="72"/>
      <c r="C362" s="72"/>
      <c r="D362" s="73"/>
      <c r="E362" s="72"/>
      <c r="F362" s="74"/>
      <c r="G362" s="74"/>
      <c r="H362" s="74"/>
      <c r="I362" s="48"/>
      <c r="J362" s="48"/>
      <c r="K362" s="48"/>
      <c r="L362" s="48"/>
      <c r="M362" s="73"/>
      <c r="N362" s="73"/>
      <c r="O362" s="73"/>
      <c r="P362" s="73"/>
      <c r="Q362" s="73"/>
      <c r="R362" s="73"/>
      <c r="S362" s="73"/>
      <c r="T362" s="73"/>
      <c r="U362" s="73"/>
      <c r="V362" s="73"/>
      <c r="W362" s="73"/>
      <c r="X362" s="73"/>
      <c r="Y362" s="73"/>
      <c r="Z362" s="73"/>
      <c r="AA362" s="73"/>
      <c r="AB362" s="73"/>
      <c r="AC362" s="73"/>
      <c r="AD362" s="73"/>
      <c r="AE362" s="73"/>
      <c r="AF362" s="73"/>
    </row>
    <row r="363" spans="1:32" s="66" customFormat="1" ht="25" customHeight="1">
      <c r="A363" s="73"/>
      <c r="B363" s="72"/>
      <c r="C363" s="72"/>
      <c r="D363" s="73"/>
      <c r="E363" s="72"/>
      <c r="F363" s="74"/>
      <c r="G363" s="74"/>
      <c r="H363" s="74"/>
      <c r="I363" s="48"/>
      <c r="J363" s="48"/>
      <c r="K363" s="48"/>
      <c r="L363" s="48"/>
      <c r="M363" s="73"/>
      <c r="N363" s="73"/>
      <c r="O363" s="73"/>
      <c r="P363" s="73"/>
      <c r="Q363" s="73"/>
      <c r="R363" s="73"/>
      <c r="S363" s="73"/>
      <c r="T363" s="73"/>
      <c r="U363" s="73"/>
      <c r="V363" s="73"/>
      <c r="W363" s="73"/>
      <c r="X363" s="73"/>
      <c r="Y363" s="73"/>
      <c r="Z363" s="73"/>
      <c r="AA363" s="73"/>
      <c r="AB363" s="73"/>
      <c r="AC363" s="73"/>
      <c r="AD363" s="73"/>
      <c r="AE363" s="73"/>
      <c r="AF363" s="73"/>
    </row>
    <row r="364" spans="1:32" s="66" customFormat="1" ht="25" customHeight="1">
      <c r="A364" s="73"/>
      <c r="B364" s="72"/>
      <c r="C364" s="72"/>
      <c r="D364" s="73"/>
      <c r="E364" s="72"/>
      <c r="F364" s="74"/>
      <c r="G364" s="74"/>
      <c r="H364" s="74"/>
      <c r="I364" s="48"/>
      <c r="J364" s="48"/>
      <c r="K364" s="48"/>
      <c r="L364" s="48"/>
      <c r="M364" s="73"/>
      <c r="N364" s="73"/>
      <c r="O364" s="73"/>
      <c r="P364" s="73"/>
      <c r="Q364" s="73"/>
      <c r="R364" s="73"/>
      <c r="S364" s="73"/>
      <c r="T364" s="73"/>
      <c r="U364" s="73"/>
      <c r="V364" s="73"/>
      <c r="W364" s="73"/>
      <c r="X364" s="73"/>
      <c r="Y364" s="73"/>
      <c r="Z364" s="73"/>
      <c r="AA364" s="73"/>
      <c r="AB364" s="73"/>
      <c r="AC364" s="73"/>
      <c r="AD364" s="73"/>
      <c r="AE364" s="73"/>
      <c r="AF364" s="73"/>
    </row>
    <row r="365" spans="1:32" s="66" customFormat="1" ht="25" customHeight="1">
      <c r="A365" s="73"/>
      <c r="B365" s="72"/>
      <c r="C365" s="72"/>
      <c r="D365" s="73"/>
      <c r="E365" s="72"/>
      <c r="F365" s="74"/>
      <c r="G365" s="74"/>
      <c r="H365" s="74"/>
      <c r="I365" s="48"/>
      <c r="J365" s="48"/>
      <c r="K365" s="48"/>
      <c r="L365" s="48"/>
      <c r="M365" s="73"/>
      <c r="N365" s="73"/>
      <c r="O365" s="73"/>
      <c r="P365" s="73"/>
      <c r="Q365" s="73"/>
      <c r="R365" s="73"/>
      <c r="S365" s="73"/>
      <c r="T365" s="73"/>
      <c r="U365" s="73"/>
      <c r="V365" s="73"/>
      <c r="W365" s="73"/>
      <c r="X365" s="73"/>
      <c r="Y365" s="73"/>
      <c r="Z365" s="73"/>
      <c r="AA365" s="73"/>
      <c r="AB365" s="73"/>
      <c r="AC365" s="73"/>
      <c r="AD365" s="73"/>
      <c r="AE365" s="73"/>
      <c r="AF365" s="73"/>
    </row>
    <row r="366" spans="1:32" s="66" customFormat="1" ht="25" customHeight="1">
      <c r="A366" s="73"/>
      <c r="B366" s="72"/>
      <c r="C366" s="72"/>
      <c r="D366" s="73"/>
      <c r="E366" s="72"/>
      <c r="F366" s="74"/>
      <c r="G366" s="74"/>
      <c r="H366" s="74"/>
      <c r="I366" s="48"/>
      <c r="J366" s="48"/>
      <c r="K366" s="48"/>
      <c r="L366" s="48"/>
      <c r="M366" s="73"/>
      <c r="N366" s="73"/>
      <c r="O366" s="73"/>
      <c r="P366" s="73"/>
      <c r="Q366" s="73"/>
      <c r="R366" s="73"/>
      <c r="S366" s="73"/>
      <c r="T366" s="73"/>
      <c r="U366" s="73"/>
      <c r="V366" s="73"/>
      <c r="W366" s="73"/>
      <c r="X366" s="73"/>
      <c r="Y366" s="73"/>
      <c r="Z366" s="73"/>
      <c r="AA366" s="73"/>
      <c r="AB366" s="73"/>
      <c r="AC366" s="73"/>
      <c r="AD366" s="73"/>
      <c r="AE366" s="73"/>
      <c r="AF366" s="73"/>
    </row>
    <row r="367" spans="1:32" s="66" customFormat="1" ht="25" customHeight="1">
      <c r="A367" s="73"/>
      <c r="B367" s="72"/>
      <c r="C367" s="72"/>
      <c r="D367" s="73"/>
      <c r="E367" s="72"/>
      <c r="F367" s="74"/>
      <c r="G367" s="74"/>
      <c r="H367" s="74"/>
      <c r="I367" s="48"/>
      <c r="J367" s="48"/>
      <c r="K367" s="48"/>
      <c r="L367" s="48"/>
      <c r="M367" s="73"/>
      <c r="N367" s="73"/>
      <c r="O367" s="73"/>
      <c r="P367" s="73"/>
      <c r="Q367" s="73"/>
      <c r="R367" s="73"/>
      <c r="S367" s="73"/>
      <c r="T367" s="73"/>
      <c r="U367" s="73"/>
      <c r="V367" s="73"/>
      <c r="W367" s="73"/>
      <c r="X367" s="73"/>
      <c r="Y367" s="73"/>
      <c r="Z367" s="73"/>
      <c r="AA367" s="73"/>
      <c r="AB367" s="73"/>
      <c r="AC367" s="73"/>
      <c r="AD367" s="73"/>
      <c r="AE367" s="73"/>
      <c r="AF367" s="73"/>
    </row>
    <row r="368" spans="1:32" s="66" customFormat="1" ht="25" customHeight="1">
      <c r="A368" s="73"/>
      <c r="B368" s="72"/>
      <c r="C368" s="72"/>
      <c r="D368" s="73"/>
      <c r="E368" s="72"/>
      <c r="F368" s="74"/>
      <c r="G368" s="74"/>
      <c r="H368" s="74"/>
      <c r="I368" s="48"/>
      <c r="J368" s="48"/>
      <c r="K368" s="48"/>
      <c r="L368" s="48"/>
      <c r="M368" s="73"/>
      <c r="N368" s="73"/>
      <c r="O368" s="73"/>
      <c r="P368" s="73"/>
      <c r="Q368" s="73"/>
      <c r="R368" s="73"/>
      <c r="S368" s="73"/>
      <c r="T368" s="73"/>
      <c r="U368" s="73"/>
      <c r="V368" s="73"/>
      <c r="W368" s="73"/>
      <c r="X368" s="73"/>
      <c r="Y368" s="73"/>
      <c r="Z368" s="73"/>
      <c r="AA368" s="73"/>
      <c r="AB368" s="73"/>
      <c r="AC368" s="73"/>
      <c r="AD368" s="73"/>
      <c r="AE368" s="73"/>
      <c r="AF368" s="73"/>
    </row>
    <row r="369" spans="1:32" s="66" customFormat="1" ht="25" customHeight="1">
      <c r="A369" s="73"/>
      <c r="B369" s="72"/>
      <c r="C369" s="72"/>
      <c r="D369" s="73"/>
      <c r="E369" s="72"/>
      <c r="F369" s="74"/>
      <c r="G369" s="74"/>
      <c r="H369" s="74"/>
      <c r="I369" s="48"/>
      <c r="J369" s="48"/>
      <c r="K369" s="48"/>
      <c r="L369" s="48"/>
      <c r="M369" s="73"/>
      <c r="N369" s="73"/>
      <c r="O369" s="73"/>
      <c r="P369" s="73"/>
      <c r="Q369" s="73"/>
      <c r="R369" s="73"/>
      <c r="S369" s="73"/>
      <c r="T369" s="73"/>
      <c r="U369" s="73"/>
      <c r="V369" s="73"/>
      <c r="W369" s="73"/>
      <c r="X369" s="73"/>
      <c r="Y369" s="73"/>
      <c r="Z369" s="73"/>
      <c r="AA369" s="73"/>
      <c r="AB369" s="73"/>
      <c r="AC369" s="73"/>
      <c r="AD369" s="73"/>
      <c r="AE369" s="73"/>
      <c r="AF369" s="73"/>
    </row>
    <row r="370" spans="1:32" s="66" customFormat="1" ht="25" customHeight="1">
      <c r="A370" s="73"/>
      <c r="B370" s="72"/>
      <c r="C370" s="72"/>
      <c r="D370" s="73"/>
      <c r="E370" s="72"/>
      <c r="F370" s="74"/>
      <c r="G370" s="74"/>
      <c r="H370" s="74"/>
      <c r="I370" s="48"/>
      <c r="J370" s="48"/>
      <c r="K370" s="48"/>
      <c r="L370" s="48"/>
      <c r="M370" s="73"/>
      <c r="N370" s="73"/>
      <c r="O370" s="73"/>
      <c r="P370" s="73"/>
      <c r="Q370" s="73"/>
      <c r="R370" s="73"/>
      <c r="S370" s="73"/>
      <c r="T370" s="73"/>
      <c r="U370" s="73"/>
      <c r="V370" s="73"/>
      <c r="W370" s="73"/>
      <c r="X370" s="73"/>
      <c r="Y370" s="73"/>
      <c r="Z370" s="73"/>
      <c r="AA370" s="73"/>
      <c r="AB370" s="73"/>
      <c r="AC370" s="73"/>
      <c r="AD370" s="73"/>
      <c r="AE370" s="73"/>
      <c r="AF370" s="73"/>
    </row>
    <row r="371" spans="1:32" s="66" customFormat="1" ht="25" customHeight="1">
      <c r="A371" s="73"/>
      <c r="B371" s="72"/>
      <c r="C371" s="72"/>
      <c r="D371" s="73"/>
      <c r="E371" s="72"/>
      <c r="F371" s="74"/>
      <c r="G371" s="74"/>
      <c r="H371" s="74"/>
      <c r="I371" s="48"/>
      <c r="J371" s="48"/>
      <c r="K371" s="48"/>
      <c r="L371" s="48"/>
      <c r="M371" s="73"/>
      <c r="N371" s="73"/>
      <c r="O371" s="73"/>
      <c r="P371" s="73"/>
      <c r="Q371" s="73"/>
      <c r="R371" s="73"/>
      <c r="S371" s="73"/>
      <c r="T371" s="73"/>
      <c r="U371" s="73"/>
      <c r="V371" s="73"/>
      <c r="W371" s="73"/>
      <c r="X371" s="73"/>
      <c r="Y371" s="73"/>
      <c r="Z371" s="73"/>
      <c r="AA371" s="73"/>
      <c r="AB371" s="73"/>
      <c r="AC371" s="73"/>
      <c r="AD371" s="73"/>
      <c r="AE371" s="73"/>
      <c r="AF371" s="73"/>
    </row>
    <row r="372" spans="1:32" s="66" customFormat="1" ht="25" customHeight="1">
      <c r="A372" s="73"/>
      <c r="B372" s="72"/>
      <c r="C372" s="72"/>
      <c r="D372" s="73"/>
      <c r="E372" s="72"/>
      <c r="F372" s="74"/>
      <c r="G372" s="74"/>
      <c r="H372" s="74"/>
      <c r="I372" s="48"/>
      <c r="J372" s="48"/>
      <c r="K372" s="48"/>
      <c r="L372" s="48"/>
      <c r="M372" s="73"/>
      <c r="N372" s="73"/>
      <c r="O372" s="73"/>
      <c r="P372" s="73"/>
      <c r="Q372" s="73"/>
      <c r="R372" s="73"/>
      <c r="S372" s="73"/>
      <c r="T372" s="73"/>
      <c r="U372" s="73"/>
      <c r="V372" s="73"/>
      <c r="W372" s="73"/>
      <c r="X372" s="73"/>
      <c r="Y372" s="73"/>
      <c r="Z372" s="73"/>
      <c r="AA372" s="73"/>
      <c r="AB372" s="73"/>
      <c r="AC372" s="73"/>
      <c r="AD372" s="73"/>
      <c r="AE372" s="73"/>
      <c r="AF372" s="73"/>
    </row>
    <row r="373" spans="1:32" s="66" customFormat="1" ht="25" customHeight="1">
      <c r="A373" s="73"/>
      <c r="B373" s="72"/>
      <c r="C373" s="72"/>
      <c r="D373" s="73"/>
      <c r="E373" s="72"/>
      <c r="F373" s="74"/>
      <c r="G373" s="74"/>
      <c r="H373" s="74"/>
      <c r="I373" s="48"/>
      <c r="J373" s="48"/>
      <c r="K373" s="48"/>
      <c r="L373" s="48"/>
      <c r="M373" s="73"/>
      <c r="N373" s="73"/>
      <c r="O373" s="73"/>
      <c r="P373" s="73"/>
      <c r="Q373" s="73"/>
      <c r="R373" s="73"/>
      <c r="S373" s="73"/>
      <c r="T373" s="73"/>
      <c r="U373" s="73"/>
      <c r="V373" s="73"/>
      <c r="W373" s="73"/>
      <c r="X373" s="73"/>
      <c r="Y373" s="73"/>
      <c r="Z373" s="73"/>
      <c r="AA373" s="73"/>
      <c r="AB373" s="73"/>
      <c r="AC373" s="73"/>
      <c r="AD373" s="73"/>
      <c r="AE373" s="73"/>
      <c r="AF373" s="73"/>
    </row>
    <row r="374" spans="1:32" s="66" customFormat="1" ht="25" customHeight="1">
      <c r="A374" s="73"/>
      <c r="B374" s="72"/>
      <c r="C374" s="72"/>
      <c r="D374" s="73"/>
      <c r="E374" s="72"/>
      <c r="F374" s="74"/>
      <c r="G374" s="74"/>
      <c r="H374" s="74"/>
      <c r="I374" s="48"/>
      <c r="J374" s="48"/>
      <c r="K374" s="48"/>
      <c r="L374" s="48"/>
      <c r="M374" s="73"/>
      <c r="N374" s="73"/>
      <c r="O374" s="73"/>
      <c r="P374" s="73"/>
      <c r="Q374" s="73"/>
      <c r="R374" s="73"/>
      <c r="S374" s="73"/>
      <c r="T374" s="73"/>
      <c r="U374" s="73"/>
      <c r="V374" s="73"/>
      <c r="W374" s="73"/>
      <c r="X374" s="73"/>
      <c r="Y374" s="73"/>
      <c r="Z374" s="73"/>
      <c r="AA374" s="73"/>
      <c r="AB374" s="73"/>
      <c r="AC374" s="73"/>
      <c r="AD374" s="73"/>
      <c r="AE374" s="73"/>
      <c r="AF374" s="73"/>
    </row>
    <row r="375" spans="1:32" s="66" customFormat="1" ht="25" customHeight="1">
      <c r="A375" s="73"/>
      <c r="B375" s="72"/>
      <c r="C375" s="72"/>
      <c r="D375" s="73"/>
      <c r="E375" s="72"/>
      <c r="F375" s="74"/>
      <c r="G375" s="74"/>
      <c r="H375" s="74"/>
      <c r="I375" s="48"/>
      <c r="J375" s="48"/>
      <c r="K375" s="48"/>
      <c r="L375" s="48"/>
      <c r="M375" s="73"/>
      <c r="N375" s="73"/>
      <c r="O375" s="73"/>
      <c r="P375" s="73"/>
      <c r="Q375" s="73"/>
      <c r="R375" s="73"/>
      <c r="S375" s="73"/>
      <c r="T375" s="73"/>
      <c r="U375" s="73"/>
      <c r="V375" s="73"/>
      <c r="W375" s="73"/>
      <c r="X375" s="73"/>
      <c r="Y375" s="73"/>
      <c r="Z375" s="73"/>
      <c r="AA375" s="73"/>
      <c r="AB375" s="73"/>
      <c r="AC375" s="73"/>
      <c r="AD375" s="73"/>
      <c r="AE375" s="73"/>
      <c r="AF375" s="73"/>
    </row>
    <row r="376" spans="1:32" s="66" customFormat="1" ht="25" customHeight="1">
      <c r="A376" s="73"/>
      <c r="B376" s="72"/>
      <c r="C376" s="72"/>
      <c r="D376" s="73"/>
      <c r="E376" s="72"/>
      <c r="F376" s="74"/>
      <c r="G376" s="74"/>
      <c r="H376" s="74"/>
      <c r="I376" s="48"/>
      <c r="J376" s="48"/>
      <c r="K376" s="48"/>
      <c r="L376" s="48"/>
      <c r="M376" s="73"/>
      <c r="N376" s="73"/>
      <c r="O376" s="73"/>
      <c r="P376" s="73"/>
      <c r="Q376" s="73"/>
      <c r="R376" s="73"/>
      <c r="S376" s="73"/>
      <c r="T376" s="73"/>
      <c r="U376" s="73"/>
      <c r="V376" s="73"/>
      <c r="W376" s="73"/>
      <c r="X376" s="73"/>
      <c r="Y376" s="73"/>
      <c r="Z376" s="73"/>
      <c r="AA376" s="73"/>
      <c r="AB376" s="73"/>
      <c r="AC376" s="73"/>
      <c r="AD376" s="73"/>
      <c r="AE376" s="73"/>
      <c r="AF376" s="73"/>
    </row>
    <row r="377" spans="1:32" s="66" customFormat="1" ht="25" customHeight="1">
      <c r="A377" s="73"/>
      <c r="B377" s="72"/>
      <c r="C377" s="72"/>
      <c r="D377" s="73"/>
      <c r="E377" s="72"/>
      <c r="F377" s="74"/>
      <c r="G377" s="74"/>
      <c r="H377" s="74"/>
      <c r="I377" s="48"/>
      <c r="J377" s="48"/>
      <c r="K377" s="48"/>
      <c r="L377" s="48"/>
      <c r="M377" s="73"/>
      <c r="N377" s="73"/>
      <c r="O377" s="73"/>
      <c r="P377" s="73"/>
      <c r="Q377" s="73"/>
      <c r="R377" s="73"/>
      <c r="S377" s="73"/>
      <c r="T377" s="73"/>
      <c r="U377" s="73"/>
      <c r="V377" s="73"/>
      <c r="W377" s="73"/>
      <c r="X377" s="73"/>
      <c r="Y377" s="73"/>
      <c r="Z377" s="73"/>
      <c r="AA377" s="73"/>
      <c r="AB377" s="73"/>
      <c r="AC377" s="73"/>
      <c r="AD377" s="73"/>
      <c r="AE377" s="73"/>
      <c r="AF377" s="73"/>
    </row>
    <row r="378" spans="1:32" s="66" customFormat="1" ht="25" customHeight="1">
      <c r="A378" s="73"/>
      <c r="B378" s="72"/>
      <c r="C378" s="72"/>
      <c r="D378" s="73"/>
      <c r="E378" s="72"/>
      <c r="F378" s="74"/>
      <c r="G378" s="74"/>
      <c r="H378" s="74"/>
      <c r="I378" s="48"/>
      <c r="J378" s="48"/>
      <c r="K378" s="48"/>
      <c r="L378" s="48"/>
      <c r="M378" s="73"/>
      <c r="N378" s="73"/>
      <c r="O378" s="73"/>
      <c r="P378" s="73"/>
      <c r="Q378" s="73"/>
      <c r="R378" s="73"/>
      <c r="S378" s="73"/>
      <c r="T378" s="73"/>
      <c r="U378" s="73"/>
      <c r="V378" s="73"/>
      <c r="W378" s="73"/>
      <c r="X378" s="73"/>
      <c r="Y378" s="73"/>
      <c r="Z378" s="73"/>
      <c r="AA378" s="73"/>
      <c r="AB378" s="73"/>
      <c r="AC378" s="73"/>
      <c r="AD378" s="73"/>
      <c r="AE378" s="73"/>
      <c r="AF378" s="73"/>
    </row>
    <row r="379" spans="1:32" s="66" customFormat="1" ht="25" customHeight="1">
      <c r="A379" s="73"/>
      <c r="B379" s="72"/>
      <c r="C379" s="72"/>
      <c r="D379" s="73"/>
      <c r="E379" s="72"/>
      <c r="F379" s="74"/>
      <c r="G379" s="74"/>
      <c r="H379" s="74"/>
      <c r="I379" s="48"/>
      <c r="J379" s="48"/>
      <c r="K379" s="48"/>
      <c r="L379" s="48"/>
      <c r="M379" s="73"/>
      <c r="N379" s="73"/>
      <c r="O379" s="73"/>
      <c r="P379" s="73"/>
      <c r="Q379" s="73"/>
      <c r="R379" s="73"/>
      <c r="S379" s="73"/>
      <c r="T379" s="73"/>
      <c r="U379" s="73"/>
      <c r="V379" s="73"/>
      <c r="W379" s="73"/>
      <c r="X379" s="73"/>
      <c r="Y379" s="73"/>
      <c r="Z379" s="73"/>
      <c r="AA379" s="73"/>
      <c r="AB379" s="73"/>
      <c r="AC379" s="73"/>
      <c r="AD379" s="73"/>
      <c r="AE379" s="73"/>
      <c r="AF379" s="73"/>
    </row>
    <row r="380" spans="1:32" s="66" customFormat="1" ht="25" customHeight="1">
      <c r="A380" s="73"/>
      <c r="B380" s="72"/>
      <c r="C380" s="72"/>
      <c r="D380" s="73"/>
      <c r="E380" s="72"/>
      <c r="F380" s="74"/>
      <c r="G380" s="74"/>
      <c r="H380" s="74"/>
      <c r="I380" s="48"/>
      <c r="J380" s="48"/>
      <c r="K380" s="48"/>
      <c r="L380" s="48"/>
      <c r="M380" s="73"/>
      <c r="N380" s="73"/>
      <c r="O380" s="73"/>
      <c r="P380" s="73"/>
      <c r="Q380" s="73"/>
      <c r="R380" s="73"/>
      <c r="S380" s="73"/>
      <c r="T380" s="73"/>
      <c r="U380" s="73"/>
      <c r="V380" s="73"/>
      <c r="W380" s="73"/>
      <c r="X380" s="73"/>
      <c r="Y380" s="73"/>
      <c r="Z380" s="73"/>
      <c r="AA380" s="73"/>
      <c r="AB380" s="73"/>
      <c r="AC380" s="73"/>
      <c r="AD380" s="73"/>
      <c r="AE380" s="73"/>
      <c r="AF380" s="73"/>
    </row>
    <row r="381" spans="1:32" s="66" customFormat="1" ht="25" customHeight="1">
      <c r="A381" s="73"/>
      <c r="B381" s="72"/>
      <c r="C381" s="72"/>
      <c r="D381" s="73"/>
      <c r="E381" s="72"/>
      <c r="F381" s="74"/>
      <c r="G381" s="74"/>
      <c r="H381" s="74"/>
      <c r="I381" s="48"/>
      <c r="J381" s="48"/>
      <c r="K381" s="48"/>
      <c r="L381" s="48"/>
      <c r="M381" s="73"/>
      <c r="N381" s="73"/>
      <c r="O381" s="73"/>
      <c r="P381" s="73"/>
      <c r="Q381" s="73"/>
      <c r="R381" s="73"/>
      <c r="S381" s="73"/>
      <c r="T381" s="73"/>
      <c r="U381" s="73"/>
      <c r="V381" s="73"/>
      <c r="W381" s="73"/>
      <c r="X381" s="73"/>
      <c r="Y381" s="73"/>
      <c r="Z381" s="73"/>
      <c r="AA381" s="73"/>
      <c r="AB381" s="73"/>
      <c r="AC381" s="73"/>
      <c r="AD381" s="73"/>
      <c r="AE381" s="73"/>
      <c r="AF381" s="73"/>
    </row>
    <row r="382" spans="1:32" s="66" customFormat="1" ht="25" customHeight="1">
      <c r="A382" s="73"/>
      <c r="B382" s="72"/>
      <c r="C382" s="72"/>
      <c r="D382" s="73"/>
      <c r="E382" s="72"/>
      <c r="F382" s="74"/>
      <c r="G382" s="74"/>
      <c r="H382" s="74"/>
      <c r="I382" s="48"/>
      <c r="J382" s="48"/>
      <c r="K382" s="48"/>
      <c r="L382" s="48"/>
      <c r="M382" s="73"/>
      <c r="N382" s="73"/>
      <c r="O382" s="73"/>
      <c r="P382" s="73"/>
      <c r="Q382" s="73"/>
      <c r="R382" s="73"/>
      <c r="S382" s="73"/>
      <c r="T382" s="73"/>
      <c r="U382" s="73"/>
      <c r="V382" s="73"/>
      <c r="W382" s="73"/>
      <c r="X382" s="73"/>
      <c r="Y382" s="73"/>
      <c r="Z382" s="73"/>
      <c r="AA382" s="73"/>
      <c r="AB382" s="73"/>
      <c r="AC382" s="73"/>
      <c r="AD382" s="73"/>
      <c r="AE382" s="73"/>
      <c r="AF382" s="73"/>
    </row>
    <row r="383" spans="1:32" s="66" customFormat="1" ht="25" customHeight="1">
      <c r="A383" s="73"/>
      <c r="B383" s="72"/>
      <c r="C383" s="72"/>
      <c r="D383" s="73"/>
      <c r="E383" s="72"/>
      <c r="F383" s="74"/>
      <c r="G383" s="74"/>
      <c r="H383" s="74"/>
      <c r="I383" s="48"/>
      <c r="J383" s="48"/>
      <c r="K383" s="48"/>
      <c r="L383" s="48"/>
      <c r="M383" s="73"/>
      <c r="N383" s="73"/>
      <c r="O383" s="73"/>
      <c r="P383" s="73"/>
      <c r="Q383" s="73"/>
      <c r="R383" s="73"/>
      <c r="S383" s="73"/>
      <c r="T383" s="73"/>
      <c r="U383" s="73"/>
      <c r="V383" s="73"/>
      <c r="W383" s="73"/>
      <c r="X383" s="73"/>
      <c r="Y383" s="73"/>
      <c r="Z383" s="73"/>
      <c r="AA383" s="73"/>
      <c r="AB383" s="73"/>
      <c r="AC383" s="73"/>
      <c r="AD383" s="73"/>
      <c r="AE383" s="73"/>
      <c r="AF383" s="73"/>
    </row>
    <row r="384" spans="1:32" s="66" customFormat="1" ht="25" customHeight="1">
      <c r="A384" s="73"/>
      <c r="B384" s="72"/>
      <c r="C384" s="72"/>
      <c r="D384" s="73"/>
      <c r="E384" s="72"/>
      <c r="F384" s="74"/>
      <c r="G384" s="74"/>
      <c r="H384" s="74"/>
      <c r="I384" s="48"/>
      <c r="J384" s="48"/>
      <c r="K384" s="48"/>
      <c r="L384" s="48"/>
      <c r="M384" s="73"/>
      <c r="N384" s="73"/>
      <c r="O384" s="73"/>
      <c r="P384" s="73"/>
      <c r="Q384" s="73"/>
      <c r="R384" s="73"/>
      <c r="S384" s="73"/>
      <c r="T384" s="73"/>
      <c r="U384" s="73"/>
      <c r="V384" s="73"/>
      <c r="W384" s="73"/>
      <c r="X384" s="73"/>
      <c r="Y384" s="73"/>
      <c r="Z384" s="73"/>
      <c r="AA384" s="73"/>
      <c r="AB384" s="73"/>
      <c r="AC384" s="73"/>
      <c r="AD384" s="73"/>
      <c r="AE384" s="73"/>
      <c r="AF384" s="73"/>
    </row>
    <row r="385" spans="1:32" s="66" customFormat="1" ht="25" customHeight="1">
      <c r="A385" s="73"/>
      <c r="B385" s="72"/>
      <c r="C385" s="72"/>
      <c r="D385" s="73"/>
      <c r="E385" s="72"/>
      <c r="F385" s="74"/>
      <c r="G385" s="74"/>
      <c r="H385" s="74"/>
      <c r="I385" s="48"/>
      <c r="J385" s="48"/>
      <c r="K385" s="48"/>
      <c r="L385" s="48"/>
      <c r="M385" s="73"/>
      <c r="N385" s="73"/>
      <c r="O385" s="73"/>
      <c r="P385" s="73"/>
      <c r="Q385" s="73"/>
      <c r="R385" s="73"/>
      <c r="S385" s="73"/>
      <c r="T385" s="73"/>
      <c r="U385" s="73"/>
      <c r="V385" s="73"/>
      <c r="W385" s="73"/>
      <c r="X385" s="73"/>
      <c r="Y385" s="73"/>
      <c r="Z385" s="73"/>
      <c r="AA385" s="73"/>
      <c r="AB385" s="73"/>
      <c r="AC385" s="73"/>
      <c r="AD385" s="73"/>
      <c r="AE385" s="73"/>
      <c r="AF385" s="73"/>
    </row>
    <row r="386" spans="1:32" s="66" customFormat="1" ht="25" customHeight="1">
      <c r="A386" s="73"/>
      <c r="B386" s="72"/>
      <c r="C386" s="72"/>
      <c r="D386" s="73"/>
      <c r="E386" s="72"/>
      <c r="F386" s="74"/>
      <c r="G386" s="74"/>
      <c r="H386" s="74"/>
      <c r="I386" s="48"/>
      <c r="J386" s="48"/>
      <c r="K386" s="48"/>
      <c r="L386" s="48"/>
      <c r="M386" s="73"/>
      <c r="N386" s="73"/>
      <c r="O386" s="73"/>
      <c r="P386" s="73"/>
      <c r="Q386" s="73"/>
      <c r="R386" s="73"/>
      <c r="S386" s="73"/>
      <c r="T386" s="73"/>
      <c r="U386" s="73"/>
      <c r="V386" s="73"/>
      <c r="W386" s="73"/>
      <c r="X386" s="73"/>
      <c r="Y386" s="73"/>
      <c r="Z386" s="73"/>
      <c r="AA386" s="73"/>
      <c r="AB386" s="73"/>
      <c r="AC386" s="73"/>
      <c r="AD386" s="73"/>
      <c r="AE386" s="73"/>
      <c r="AF386" s="73"/>
    </row>
    <row r="387" spans="1:32" s="66" customFormat="1" ht="25" customHeight="1">
      <c r="A387" s="73"/>
      <c r="B387" s="72"/>
      <c r="C387" s="72"/>
      <c r="D387" s="73"/>
      <c r="E387" s="72"/>
      <c r="F387" s="74"/>
      <c r="G387" s="74"/>
      <c r="H387" s="74"/>
      <c r="I387" s="48"/>
      <c r="J387" s="48"/>
      <c r="K387" s="48"/>
      <c r="L387" s="48"/>
      <c r="M387" s="73"/>
      <c r="N387" s="73"/>
      <c r="O387" s="73"/>
      <c r="P387" s="73"/>
      <c r="Q387" s="73"/>
      <c r="R387" s="73"/>
      <c r="S387" s="73"/>
      <c r="T387" s="73"/>
      <c r="U387" s="73"/>
      <c r="V387" s="73"/>
      <c r="W387" s="73"/>
      <c r="X387" s="73"/>
      <c r="Y387" s="73"/>
      <c r="Z387" s="73"/>
      <c r="AA387" s="73"/>
      <c r="AB387" s="73"/>
      <c r="AC387" s="73"/>
      <c r="AD387" s="73"/>
      <c r="AE387" s="73"/>
      <c r="AF387" s="73"/>
    </row>
  </sheetData>
  <mergeCells count="12">
    <mergeCell ref="B254:G254"/>
    <mergeCell ref="B1:H1"/>
    <mergeCell ref="B43:G43"/>
    <mergeCell ref="B45:G45"/>
    <mergeCell ref="B82:G82"/>
    <mergeCell ref="B84:G84"/>
    <mergeCell ref="B123:G123"/>
    <mergeCell ref="B125:G125"/>
    <mergeCell ref="B167:G167"/>
    <mergeCell ref="B169:G169"/>
    <mergeCell ref="B211:G211"/>
    <mergeCell ref="B213:G213"/>
  </mergeCells>
  <conditionalFormatting sqref="G1:H1048576">
    <cfRule type="containsText" dxfId="5" priority="1" operator="containsText" text="RATE">
      <formula>NOT(ISERROR(SEARCH("RATE",G1)))</formula>
    </cfRule>
    <cfRule type="containsText" dxfId="4" priority="2" stopIfTrue="1" operator="containsText" text="AMOUNT">
      <formula>NOT(ISERROR(SEARCH("AMOUNT",G1)))</formula>
    </cfRule>
    <cfRule type="containsText" dxfId="3"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5" manualBreakCount="5">
    <brk id="43" max="8" man="1"/>
    <brk id="82" max="8" man="1"/>
    <brk id="123" max="8" man="1"/>
    <brk id="167" max="8" man="1"/>
    <brk id="211" max="8" man="1"/>
  </rowBreaks>
  <ignoredErrors>
    <ignoredError sqref="K305:K379" formula="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B38BF5-6CDB-44C3-92FC-560B95B18A04}">
  <sheetPr>
    <tabColor theme="5"/>
  </sheetPr>
  <dimension ref="A1:R222"/>
  <sheetViews>
    <sheetView view="pageBreakPreview" topLeftCell="A52" zoomScale="50" zoomScaleNormal="100" zoomScaleSheetLayoutView="50" workbookViewId="0">
      <selection activeCell="P61" sqref="P61"/>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8.83203125" style="48"/>
    <col min="11" max="11" width="14.6640625" style="86" hidden="1" customWidth="1"/>
    <col min="12" max="16384" width="8.83203125" style="48"/>
  </cols>
  <sheetData>
    <row r="1" spans="2:11" s="44" customFormat="1" ht="25" customHeight="1">
      <c r="B1" s="379" t="s">
        <v>1973</v>
      </c>
      <c r="C1" s="380"/>
      <c r="D1" s="380"/>
      <c r="E1" s="380"/>
      <c r="F1" s="380"/>
      <c r="G1" s="380"/>
      <c r="H1" s="381"/>
      <c r="I1" s="76"/>
      <c r="K1" s="77"/>
    </row>
    <row r="2" spans="2:11" ht="25" customHeight="1">
      <c r="B2" s="45" t="s">
        <v>226</v>
      </c>
      <c r="C2" s="45" t="s">
        <v>2</v>
      </c>
      <c r="D2" s="45" t="s">
        <v>3</v>
      </c>
      <c r="E2" s="46" t="s">
        <v>4</v>
      </c>
      <c r="F2" s="47" t="s">
        <v>5</v>
      </c>
      <c r="G2" s="47" t="s">
        <v>6</v>
      </c>
      <c r="H2" s="47" t="s">
        <v>7</v>
      </c>
      <c r="I2" s="78"/>
      <c r="K2" s="79" t="s">
        <v>499</v>
      </c>
    </row>
    <row r="3" spans="2:11" ht="30">
      <c r="B3" s="80" t="s">
        <v>1469</v>
      </c>
      <c r="C3" s="81" t="s">
        <v>177</v>
      </c>
      <c r="D3" s="82" t="s">
        <v>178</v>
      </c>
      <c r="E3" s="83"/>
      <c r="F3" s="84"/>
      <c r="G3" s="107"/>
      <c r="H3" s="107" t="str">
        <f t="shared" ref="H3:H44" si="0">IF($F3="-","Rate Only",IF($G3="","",ROUNDUP($F3*$G3,2)))</f>
        <v/>
      </c>
      <c r="I3" s="85"/>
    </row>
    <row r="4" spans="2:11" ht="25" customHeight="1">
      <c r="B4" s="55"/>
      <c r="C4" s="55"/>
      <c r="D4" s="87"/>
      <c r="E4" s="65"/>
      <c r="F4" s="62"/>
      <c r="G4" s="90"/>
      <c r="H4" s="90" t="str">
        <f t="shared" si="0"/>
        <v/>
      </c>
    </row>
    <row r="5" spans="2:11" ht="25" customHeight="1">
      <c r="B5" s="55"/>
      <c r="C5" s="55" t="s">
        <v>181</v>
      </c>
      <c r="D5" s="87" t="s">
        <v>180</v>
      </c>
      <c r="E5" s="65"/>
      <c r="F5" s="62"/>
      <c r="G5" s="90"/>
      <c r="H5" s="90" t="str">
        <f t="shared" si="0"/>
        <v/>
      </c>
      <c r="K5" s="86" t="str">
        <f>IF(E5="","",MAX(#REF!)+31.001)</f>
        <v/>
      </c>
    </row>
    <row r="6" spans="2:11" ht="25" customHeight="1">
      <c r="B6" s="55"/>
      <c r="C6" s="55"/>
      <c r="D6" s="87"/>
      <c r="E6" s="65"/>
      <c r="F6" s="62"/>
      <c r="G6" s="90"/>
      <c r="H6" s="90" t="str">
        <f t="shared" si="0"/>
        <v/>
      </c>
    </row>
    <row r="7" spans="2:11" ht="25" customHeight="1">
      <c r="B7" s="55"/>
      <c r="C7" s="55" t="s">
        <v>183</v>
      </c>
      <c r="D7" s="87" t="s">
        <v>184</v>
      </c>
      <c r="E7" s="65"/>
      <c r="F7" s="62"/>
      <c r="G7" s="90"/>
      <c r="H7" s="90" t="str">
        <f t="shared" si="0"/>
        <v/>
      </c>
    </row>
    <row r="8" spans="2:11" ht="25" customHeight="1">
      <c r="B8" s="55"/>
      <c r="C8" s="55"/>
      <c r="D8" s="87" t="s">
        <v>185</v>
      </c>
      <c r="E8" s="65"/>
      <c r="F8" s="62"/>
      <c r="G8" s="90"/>
      <c r="H8" s="90" t="str">
        <f t="shared" si="0"/>
        <v/>
      </c>
    </row>
    <row r="9" spans="2:11" ht="25" customHeight="1">
      <c r="B9" s="50" t="str">
        <f t="shared" ref="B9:B87" si="1">IF(K9="","","B"&amp;TEXT(ROUND(K9,3),"0.000"))</f>
        <v>B28.001</v>
      </c>
      <c r="C9" s="55"/>
      <c r="D9" s="89" t="s">
        <v>189</v>
      </c>
      <c r="E9" s="55" t="s">
        <v>187</v>
      </c>
      <c r="F9" s="90">
        <v>50</v>
      </c>
      <c r="G9" s="171"/>
      <c r="H9" s="90" t="str">
        <f t="shared" si="0"/>
        <v/>
      </c>
      <c r="K9" s="86">
        <f>IF(E9="","",MAX($K$5:K8)+28.001)</f>
        <v>28.001000000000001</v>
      </c>
    </row>
    <row r="10" spans="2:11" ht="25" customHeight="1">
      <c r="B10" s="50" t="str">
        <f t="shared" si="1"/>
        <v/>
      </c>
      <c r="C10" s="55"/>
      <c r="D10" s="66"/>
      <c r="E10" s="55"/>
      <c r="F10" s="90"/>
      <c r="G10" s="90"/>
      <c r="H10" s="90" t="str">
        <f t="shared" si="0"/>
        <v/>
      </c>
      <c r="K10" s="86" t="str">
        <f>IF(E10="","",MAX($K$5:K9)+0.001)</f>
        <v/>
      </c>
    </row>
    <row r="11" spans="2:11" ht="25" customHeight="1">
      <c r="B11" s="50" t="str">
        <f t="shared" si="1"/>
        <v/>
      </c>
      <c r="C11" s="55" t="s">
        <v>190</v>
      </c>
      <c r="D11" s="87" t="s">
        <v>191</v>
      </c>
      <c r="E11" s="55"/>
      <c r="F11" s="90"/>
      <c r="G11" s="171"/>
      <c r="H11" s="90" t="str">
        <f t="shared" si="0"/>
        <v/>
      </c>
      <c r="K11" s="86" t="str">
        <f>IF(E11="","",MAX($K$5:K10)+0.001)</f>
        <v/>
      </c>
    </row>
    <row r="12" spans="2:11" ht="25" customHeight="1">
      <c r="B12" s="50" t="str">
        <f t="shared" si="1"/>
        <v/>
      </c>
      <c r="C12" s="55"/>
      <c r="D12" s="87" t="s">
        <v>185</v>
      </c>
      <c r="E12" s="55"/>
      <c r="F12" s="90"/>
      <c r="G12" s="90"/>
      <c r="H12" s="90" t="str">
        <f t="shared" si="0"/>
        <v/>
      </c>
      <c r="K12" s="86" t="str">
        <f>IF(E12="","",MAX($K$5:K11)+0.001)</f>
        <v/>
      </c>
    </row>
    <row r="13" spans="2:11" ht="25" customHeight="1">
      <c r="B13" s="50" t="str">
        <f t="shared" si="1"/>
        <v>B28.002</v>
      </c>
      <c r="C13" s="55"/>
      <c r="D13" s="89" t="s">
        <v>189</v>
      </c>
      <c r="E13" s="55" t="s">
        <v>187</v>
      </c>
      <c r="F13" s="90">
        <v>50</v>
      </c>
      <c r="G13" s="171"/>
      <c r="H13" s="90" t="str">
        <f t="shared" si="0"/>
        <v/>
      </c>
      <c r="J13" s="72"/>
      <c r="K13" s="86">
        <f>IF(E13="","",MAX($K$5:K12)+0.001)</f>
        <v>28.002000000000002</v>
      </c>
    </row>
    <row r="14" spans="2:11" ht="25" customHeight="1">
      <c r="B14" s="50" t="str">
        <f t="shared" si="1"/>
        <v/>
      </c>
      <c r="C14" s="55"/>
      <c r="D14" s="87" t="s">
        <v>278</v>
      </c>
      <c r="E14" s="55"/>
      <c r="F14" s="90"/>
      <c r="G14" s="171"/>
      <c r="H14" s="90" t="str">
        <f t="shared" si="0"/>
        <v/>
      </c>
      <c r="J14" s="72"/>
      <c r="K14" s="86" t="str">
        <f>IF(E14="","",MAX($K$5:K13)+0.001)</f>
        <v/>
      </c>
    </row>
    <row r="15" spans="2:11" ht="25" customHeight="1">
      <c r="B15" s="50" t="str">
        <f t="shared" si="1"/>
        <v>B28.003</v>
      </c>
      <c r="C15" s="55"/>
      <c r="D15" s="89" t="s">
        <v>1401</v>
      </c>
      <c r="E15" s="55" t="s">
        <v>187</v>
      </c>
      <c r="F15" s="90">
        <v>7</v>
      </c>
      <c r="G15" s="171"/>
      <c r="H15" s="90" t="str">
        <f t="shared" si="0"/>
        <v/>
      </c>
      <c r="J15" s="72"/>
      <c r="K15" s="86">
        <f>IF(E15="","",MAX($K$5:K14)+0.001)</f>
        <v>28.003000000000004</v>
      </c>
    </row>
    <row r="16" spans="2:11" ht="25" customHeight="1">
      <c r="B16" s="50" t="str">
        <f t="shared" si="1"/>
        <v/>
      </c>
      <c r="C16" s="55" t="s">
        <v>197</v>
      </c>
      <c r="D16" s="87" t="s">
        <v>198</v>
      </c>
      <c r="E16" s="55"/>
      <c r="F16" s="90"/>
      <c r="G16" s="171"/>
      <c r="H16" s="90" t="str">
        <f t="shared" si="0"/>
        <v/>
      </c>
      <c r="J16" s="72"/>
      <c r="K16" s="86" t="str">
        <f>IF(E16="","",MAX($K$5:K15)+0.001)</f>
        <v/>
      </c>
    </row>
    <row r="17" spans="2:11" ht="25" customHeight="1">
      <c r="B17" s="50" t="str">
        <f t="shared" si="1"/>
        <v>B28.004</v>
      </c>
      <c r="C17" s="55"/>
      <c r="D17" s="89" t="s">
        <v>1931</v>
      </c>
      <c r="E17" s="55" t="s">
        <v>200</v>
      </c>
      <c r="F17" s="90">
        <v>66</v>
      </c>
      <c r="G17" s="171"/>
      <c r="H17" s="90" t="str">
        <f t="shared" si="0"/>
        <v/>
      </c>
      <c r="J17" s="72"/>
      <c r="K17" s="86">
        <f>IF(E17="","",MAX($K$5:K16)+0.001)</f>
        <v>28.004000000000005</v>
      </c>
    </row>
    <row r="18" spans="2:11" ht="25" customHeight="1">
      <c r="B18" s="50" t="str">
        <f t="shared" si="1"/>
        <v/>
      </c>
      <c r="C18" s="55"/>
      <c r="D18" s="66"/>
      <c r="E18" s="55"/>
      <c r="F18" s="90"/>
      <c r="G18" s="171"/>
      <c r="H18" s="90" t="str">
        <f t="shared" si="0"/>
        <v/>
      </c>
      <c r="J18" s="72"/>
      <c r="K18" s="86" t="str">
        <f>IF(E18="","",MAX($K$5:K17)+0.001)</f>
        <v/>
      </c>
    </row>
    <row r="19" spans="2:11" ht="25" customHeight="1">
      <c r="B19" s="50" t="str">
        <f t="shared" si="1"/>
        <v/>
      </c>
      <c r="C19" s="55"/>
      <c r="D19" s="66"/>
      <c r="E19" s="55"/>
      <c r="F19" s="90"/>
      <c r="G19" s="90"/>
      <c r="H19" s="90" t="str">
        <f t="shared" si="0"/>
        <v/>
      </c>
      <c r="J19" s="72"/>
      <c r="K19" s="86" t="str">
        <f>IF(E19="","",MAX($K$5:K18)+0.001)</f>
        <v/>
      </c>
    </row>
    <row r="20" spans="2:11" ht="25" customHeight="1">
      <c r="B20" s="50" t="str">
        <f t="shared" si="1"/>
        <v/>
      </c>
      <c r="C20" s="55" t="s">
        <v>403</v>
      </c>
      <c r="D20" s="87" t="s">
        <v>202</v>
      </c>
      <c r="E20" s="55"/>
      <c r="F20" s="90"/>
      <c r="G20" s="171"/>
      <c r="H20" s="90" t="str">
        <f t="shared" si="0"/>
        <v/>
      </c>
      <c r="J20" s="72"/>
      <c r="K20" s="86" t="str">
        <f>IF(E20="","",MAX($K$5:K19)+0.001)</f>
        <v/>
      </c>
    </row>
    <row r="21" spans="2:11" ht="30">
      <c r="B21" s="50" t="str">
        <f t="shared" si="1"/>
        <v/>
      </c>
      <c r="C21" s="55"/>
      <c r="D21" s="87" t="s">
        <v>1932</v>
      </c>
      <c r="E21" s="55"/>
      <c r="F21" s="90"/>
      <c r="G21" s="90"/>
      <c r="H21" s="90" t="str">
        <f t="shared" si="0"/>
        <v/>
      </c>
      <c r="J21" s="72"/>
      <c r="K21" s="86" t="str">
        <f>IF(E21="","",MAX($K$5:K20)+0.001)</f>
        <v/>
      </c>
    </row>
    <row r="22" spans="2:11" ht="25" customHeight="1">
      <c r="B22" s="50" t="str">
        <f t="shared" si="1"/>
        <v>B28.005</v>
      </c>
      <c r="C22" s="55"/>
      <c r="D22" s="89" t="s">
        <v>1933</v>
      </c>
      <c r="E22" s="55" t="s">
        <v>158</v>
      </c>
      <c r="F22" s="90">
        <v>3</v>
      </c>
      <c r="G22" s="171"/>
      <c r="H22" s="90" t="str">
        <f t="shared" si="0"/>
        <v/>
      </c>
      <c r="J22" s="72"/>
      <c r="K22" s="86">
        <f>IF(E22="","",MAX($K$5:K21)+0.001)</f>
        <v>28.005000000000006</v>
      </c>
    </row>
    <row r="23" spans="2:11" ht="25" customHeight="1">
      <c r="B23" s="50" t="str">
        <f t="shared" si="1"/>
        <v>B28.006</v>
      </c>
      <c r="C23" s="55"/>
      <c r="D23" s="89" t="s">
        <v>1934</v>
      </c>
      <c r="E23" s="55" t="s">
        <v>158</v>
      </c>
      <c r="F23" s="90">
        <v>3</v>
      </c>
      <c r="G23" s="171"/>
      <c r="H23" s="90" t="str">
        <f t="shared" si="0"/>
        <v/>
      </c>
      <c r="J23" s="72"/>
      <c r="K23" s="86">
        <f>IF(E23="","",MAX($K$5:K22)+0.001)</f>
        <v>28.006000000000007</v>
      </c>
    </row>
    <row r="24" spans="2:11" ht="25" customHeight="1">
      <c r="B24" s="50" t="str">
        <f t="shared" si="1"/>
        <v>B28.007</v>
      </c>
      <c r="C24" s="55"/>
      <c r="D24" s="89" t="s">
        <v>1935</v>
      </c>
      <c r="E24" s="55" t="s">
        <v>158</v>
      </c>
      <c r="F24" s="90">
        <v>3</v>
      </c>
      <c r="G24" s="171"/>
      <c r="H24" s="90" t="str">
        <f t="shared" si="0"/>
        <v/>
      </c>
      <c r="J24" s="72"/>
      <c r="K24" s="86">
        <f>IF(E24="","",MAX($K$5:K23)+0.001)</f>
        <v>28.007000000000009</v>
      </c>
    </row>
    <row r="25" spans="2:11" ht="30">
      <c r="B25" s="50" t="str">
        <f t="shared" si="1"/>
        <v/>
      </c>
      <c r="C25" s="55"/>
      <c r="D25" s="87" t="s">
        <v>593</v>
      </c>
      <c r="E25" s="55"/>
      <c r="F25" s="90"/>
      <c r="G25" s="171"/>
      <c r="H25" s="90" t="str">
        <f t="shared" si="0"/>
        <v/>
      </c>
      <c r="J25" s="72"/>
      <c r="K25" s="86" t="str">
        <f>IF(E25="","",MAX($K$5:K24)+0.001)</f>
        <v/>
      </c>
    </row>
    <row r="26" spans="2:11" ht="25" customHeight="1">
      <c r="B26" s="50" t="str">
        <f t="shared" si="1"/>
        <v>B28.008</v>
      </c>
      <c r="C26" s="55"/>
      <c r="D26" s="89" t="s">
        <v>1936</v>
      </c>
      <c r="E26" s="55" t="s">
        <v>200</v>
      </c>
      <c r="F26" s="90">
        <v>11</v>
      </c>
      <c r="G26" s="171"/>
      <c r="H26" s="90" t="str">
        <f t="shared" si="0"/>
        <v/>
      </c>
      <c r="J26" s="72"/>
      <c r="K26" s="86">
        <f>IF(E26="","",MAX($K$5:K25)+0.001)</f>
        <v>28.00800000000001</v>
      </c>
    </row>
    <row r="27" spans="2:11" ht="25" customHeight="1">
      <c r="B27" s="50" t="str">
        <f t="shared" si="1"/>
        <v/>
      </c>
      <c r="C27" s="55"/>
      <c r="D27" s="89"/>
      <c r="E27" s="55"/>
      <c r="F27" s="90"/>
      <c r="G27" s="171"/>
      <c r="H27" s="90" t="str">
        <f t="shared" si="0"/>
        <v/>
      </c>
      <c r="J27" s="72"/>
      <c r="K27" s="86" t="str">
        <f>IF(E27="","",MAX($K$5:K26)+0.001)</f>
        <v/>
      </c>
    </row>
    <row r="28" spans="2:11" ht="25" customHeight="1">
      <c r="B28" s="50" t="str">
        <f t="shared" si="1"/>
        <v/>
      </c>
      <c r="C28" s="55" t="s">
        <v>216</v>
      </c>
      <c r="D28" s="87" t="s">
        <v>215</v>
      </c>
      <c r="E28" s="55"/>
      <c r="F28" s="90"/>
      <c r="G28" s="90"/>
      <c r="H28" s="90" t="str">
        <f t="shared" si="0"/>
        <v/>
      </c>
      <c r="J28" s="2"/>
      <c r="K28" s="86" t="str">
        <f>IF(E28="","",MAX($K$5:K27)+0.001)</f>
        <v/>
      </c>
    </row>
    <row r="29" spans="2:11" ht="25" customHeight="1">
      <c r="B29" s="50" t="str">
        <f t="shared" si="1"/>
        <v/>
      </c>
      <c r="C29" s="55"/>
      <c r="D29" s="87"/>
      <c r="E29" s="55"/>
      <c r="F29" s="90"/>
      <c r="G29" s="90"/>
      <c r="H29" s="90" t="str">
        <f t="shared" si="0"/>
        <v/>
      </c>
      <c r="J29" s="2"/>
      <c r="K29" s="86" t="str">
        <f>IF(E29="","",MAX($K$5:K28)+0.001)</f>
        <v/>
      </c>
    </row>
    <row r="30" spans="2:11" ht="25" customHeight="1">
      <c r="B30" s="50" t="str">
        <f t="shared" si="1"/>
        <v/>
      </c>
      <c r="C30" s="55" t="s">
        <v>12</v>
      </c>
      <c r="D30" s="87" t="s">
        <v>218</v>
      </c>
      <c r="E30" s="55"/>
      <c r="F30" s="90"/>
      <c r="G30" s="171"/>
      <c r="H30" s="90" t="str">
        <f t="shared" si="0"/>
        <v/>
      </c>
      <c r="J30" s="2"/>
      <c r="K30" s="86" t="str">
        <f>IF(E30="","",MAX($K$5:K29)+0.001)</f>
        <v/>
      </c>
    </row>
    <row r="31" spans="2:11" ht="25" customHeight="1">
      <c r="B31" s="50" t="str">
        <f t="shared" si="1"/>
        <v>B28.009</v>
      </c>
      <c r="C31" s="55"/>
      <c r="D31" s="89" t="s">
        <v>219</v>
      </c>
      <c r="E31" s="55" t="s">
        <v>220</v>
      </c>
      <c r="F31" s="90">
        <v>0.12</v>
      </c>
      <c r="G31" s="90"/>
      <c r="H31" s="90" t="str">
        <f t="shared" si="0"/>
        <v/>
      </c>
      <c r="J31" s="2"/>
      <c r="K31" s="86">
        <f>IF(E31="","",MAX($K$5:K30)+0.001)</f>
        <v>28.009000000000011</v>
      </c>
    </row>
    <row r="32" spans="2:11" ht="25" customHeight="1">
      <c r="B32" s="50" t="str">
        <f t="shared" si="1"/>
        <v/>
      </c>
      <c r="C32" s="55"/>
      <c r="D32" s="87" t="s">
        <v>221</v>
      </c>
      <c r="E32" s="55"/>
      <c r="F32" s="90"/>
      <c r="G32" s="171"/>
      <c r="H32" s="90" t="str">
        <f t="shared" si="0"/>
        <v/>
      </c>
      <c r="J32" s="2"/>
      <c r="K32" s="86" t="str">
        <f>IF(E32="","",MAX($K$5:K31)+0.001)</f>
        <v/>
      </c>
    </row>
    <row r="33" spans="2:15" ht="25" customHeight="1">
      <c r="B33" s="50" t="str">
        <f t="shared" si="1"/>
        <v>B28.010</v>
      </c>
      <c r="C33" s="55"/>
      <c r="D33" s="89" t="s">
        <v>223</v>
      </c>
      <c r="E33" s="55" t="s">
        <v>220</v>
      </c>
      <c r="F33" s="90">
        <v>1.04</v>
      </c>
      <c r="G33" s="90"/>
      <c r="H33" s="90" t="str">
        <f t="shared" si="0"/>
        <v/>
      </c>
      <c r="J33" s="2"/>
      <c r="K33" s="86">
        <f>IF(E33="","",MAX($K$5:K32)+0.001)</f>
        <v>28.010000000000012</v>
      </c>
    </row>
    <row r="34" spans="2:15" ht="25" customHeight="1">
      <c r="B34" s="50" t="str">
        <f t="shared" si="1"/>
        <v/>
      </c>
      <c r="C34" s="55"/>
      <c r="D34" s="66"/>
      <c r="E34" s="55"/>
      <c r="F34" s="90"/>
      <c r="G34" s="90"/>
      <c r="H34" s="90" t="str">
        <f t="shared" si="0"/>
        <v/>
      </c>
      <c r="J34" s="2"/>
      <c r="K34" s="86" t="str">
        <f>IF(E34="","",MAX($K$5:K33)+0.001)</f>
        <v/>
      </c>
      <c r="O34" s="91"/>
    </row>
    <row r="35" spans="2:15" ht="25" customHeight="1">
      <c r="B35" s="50" t="str">
        <f t="shared" si="1"/>
        <v/>
      </c>
      <c r="C35" s="55" t="s">
        <v>231</v>
      </c>
      <c r="D35" s="87" t="s">
        <v>230</v>
      </c>
      <c r="E35" s="55"/>
      <c r="F35" s="90"/>
      <c r="G35" s="90"/>
      <c r="H35" s="90" t="str">
        <f t="shared" si="0"/>
        <v/>
      </c>
      <c r="J35" s="2"/>
      <c r="K35" s="86" t="str">
        <f>IF(E35="","",MAX($K$5:K34)+0.001)</f>
        <v/>
      </c>
      <c r="O35" s="92"/>
    </row>
    <row r="36" spans="2:15" ht="25" customHeight="1">
      <c r="B36" s="50" t="str">
        <f t="shared" si="1"/>
        <v/>
      </c>
      <c r="C36" s="55"/>
      <c r="D36" s="66"/>
      <c r="E36" s="55"/>
      <c r="F36" s="90"/>
      <c r="G36" s="90"/>
      <c r="H36" s="90" t="str">
        <f t="shared" si="0"/>
        <v/>
      </c>
      <c r="J36" s="72"/>
      <c r="K36" s="86" t="str">
        <f>IF(E36="","",MAX($K$5:K35)+0.001)</f>
        <v/>
      </c>
    </row>
    <row r="37" spans="2:15" ht="25" customHeight="1">
      <c r="B37" s="50" t="str">
        <f t="shared" si="1"/>
        <v/>
      </c>
      <c r="C37" s="55" t="s">
        <v>65</v>
      </c>
      <c r="D37" s="87" t="s">
        <v>415</v>
      </c>
      <c r="E37" s="55"/>
      <c r="F37" s="90"/>
      <c r="G37" s="171"/>
      <c r="H37" s="90" t="str">
        <f t="shared" si="0"/>
        <v/>
      </c>
      <c r="J37" s="72"/>
      <c r="K37" s="86" t="str">
        <f>IF(E37="","",MAX($K$5:K36)+0.001)</f>
        <v/>
      </c>
    </row>
    <row r="38" spans="2:15" ht="25" customHeight="1">
      <c r="B38" s="50" t="str">
        <f t="shared" si="1"/>
        <v>B28.011</v>
      </c>
      <c r="C38" s="55"/>
      <c r="D38" s="89" t="s">
        <v>1937</v>
      </c>
      <c r="E38" s="55" t="s">
        <v>187</v>
      </c>
      <c r="F38" s="90">
        <v>33</v>
      </c>
      <c r="G38" s="90"/>
      <c r="H38" s="90" t="str">
        <f t="shared" si="0"/>
        <v/>
      </c>
      <c r="J38" s="72"/>
      <c r="K38" s="86">
        <f>IF(E38="","",MAX($K$5:K37)+0.001)</f>
        <v>28.011000000000013</v>
      </c>
    </row>
    <row r="39" spans="2:15" ht="25" customHeight="1">
      <c r="B39" s="50" t="str">
        <f t="shared" si="1"/>
        <v/>
      </c>
      <c r="C39" s="55"/>
      <c r="D39" s="66"/>
      <c r="E39" s="55"/>
      <c r="F39" s="90"/>
      <c r="G39" s="90"/>
      <c r="H39" s="90" t="str">
        <f t="shared" si="0"/>
        <v/>
      </c>
      <c r="J39" s="72"/>
      <c r="K39" s="86" t="str">
        <f>IF(E39="","",MAX($K$5:K38)+0.001)</f>
        <v/>
      </c>
    </row>
    <row r="40" spans="2:15" ht="25" customHeight="1">
      <c r="B40" s="50" t="str">
        <f t="shared" si="1"/>
        <v/>
      </c>
      <c r="C40" s="55" t="s">
        <v>90</v>
      </c>
      <c r="D40" s="87" t="s">
        <v>237</v>
      </c>
      <c r="E40" s="55"/>
      <c r="F40" s="90"/>
      <c r="G40" s="90"/>
      <c r="H40" s="90" t="str">
        <f t="shared" si="0"/>
        <v/>
      </c>
      <c r="J40" s="72"/>
      <c r="K40" s="86" t="str">
        <f>IF(E40="","",MAX($K$5:K39)+0.001)</f>
        <v/>
      </c>
    </row>
    <row r="41" spans="2:15" ht="25" customHeight="1">
      <c r="B41" s="50" t="str">
        <f t="shared" si="1"/>
        <v>B28.012</v>
      </c>
      <c r="C41" s="55"/>
      <c r="D41" s="89" t="s">
        <v>238</v>
      </c>
      <c r="E41" s="55" t="s">
        <v>164</v>
      </c>
      <c r="F41" s="90" t="s">
        <v>239</v>
      </c>
      <c r="G41" s="90"/>
      <c r="H41" s="90" t="str">
        <f t="shared" si="0"/>
        <v>Rate Only</v>
      </c>
      <c r="I41" s="93"/>
      <c r="J41" s="72"/>
      <c r="K41" s="86">
        <f>IF(E41="","",MAX($K$5:K40)+0.001)</f>
        <v>28.012000000000015</v>
      </c>
    </row>
    <row r="42" spans="2:15" ht="25" customHeight="1">
      <c r="B42" s="50" t="str">
        <f t="shared" si="1"/>
        <v/>
      </c>
      <c r="C42" s="60"/>
      <c r="D42" s="64"/>
      <c r="E42" s="60"/>
      <c r="F42" s="62"/>
      <c r="G42" s="90"/>
      <c r="H42" s="90" t="str">
        <f t="shared" si="0"/>
        <v/>
      </c>
      <c r="J42" s="72"/>
      <c r="K42" s="86" t="str">
        <f>IF(E42="","",MAX($K$5:K41)+0.001)</f>
        <v/>
      </c>
    </row>
    <row r="43" spans="2:15" ht="25" customHeight="1">
      <c r="B43" s="50" t="str">
        <f t="shared" si="1"/>
        <v/>
      </c>
      <c r="C43" s="55" t="s">
        <v>90</v>
      </c>
      <c r="D43" s="87" t="s">
        <v>240</v>
      </c>
      <c r="E43" s="55"/>
      <c r="F43" s="90"/>
      <c r="G43" s="171"/>
      <c r="H43" s="90" t="str">
        <f t="shared" si="0"/>
        <v/>
      </c>
      <c r="J43" s="72"/>
      <c r="K43" s="86" t="str">
        <f>IF(E43="","",MAX($K$5:K42)+0.001)</f>
        <v/>
      </c>
    </row>
    <row r="44" spans="2:15" ht="25" customHeight="1">
      <c r="B44" s="50" t="str">
        <f t="shared" si="1"/>
        <v>B28.013</v>
      </c>
      <c r="C44" s="55"/>
      <c r="D44" s="89" t="s">
        <v>1938</v>
      </c>
      <c r="E44" s="55" t="s">
        <v>164</v>
      </c>
      <c r="F44" s="90">
        <v>28</v>
      </c>
      <c r="G44" s="90"/>
      <c r="H44" s="90" t="str">
        <f t="shared" si="0"/>
        <v/>
      </c>
      <c r="J44" s="72"/>
      <c r="K44" s="86">
        <f>IF(E44="","",MAX($K$5:K43)+0.001)</f>
        <v>28.013000000000016</v>
      </c>
    </row>
    <row r="45" spans="2:15" ht="25" customHeight="1">
      <c r="B45" s="368" t="s">
        <v>62</v>
      </c>
      <c r="C45" s="368"/>
      <c r="D45" s="368"/>
      <c r="E45" s="368"/>
      <c r="F45" s="368"/>
      <c r="G45" s="368"/>
      <c r="H45" s="95">
        <f>SUM(H3:H44)</f>
        <v>0</v>
      </c>
      <c r="I45" s="94"/>
      <c r="J45" s="72"/>
      <c r="K45" s="86" t="str">
        <f>IF(E45="","",MAX($K$5:K44)+0.001)</f>
        <v/>
      </c>
    </row>
    <row r="46" spans="2:15" ht="25" customHeight="1">
      <c r="B46" s="45" t="s">
        <v>226</v>
      </c>
      <c r="C46" s="45" t="s">
        <v>2</v>
      </c>
      <c r="D46" s="45" t="s">
        <v>3</v>
      </c>
      <c r="E46" s="46" t="s">
        <v>4</v>
      </c>
      <c r="F46" s="95" t="s">
        <v>5</v>
      </c>
      <c r="G46" s="47" t="s">
        <v>6</v>
      </c>
      <c r="H46" s="47" t="s">
        <v>7</v>
      </c>
      <c r="I46" s="78"/>
      <c r="J46" s="72"/>
    </row>
    <row r="47" spans="2:15" ht="25" customHeight="1">
      <c r="B47" s="368" t="s">
        <v>64</v>
      </c>
      <c r="C47" s="368"/>
      <c r="D47" s="368"/>
      <c r="E47" s="368"/>
      <c r="F47" s="368"/>
      <c r="G47" s="368"/>
      <c r="H47" s="47">
        <f>H45</f>
        <v>0</v>
      </c>
      <c r="I47" s="96"/>
      <c r="J47" s="72"/>
      <c r="K47" s="86" t="str">
        <f>IF(E47="","",MAX($K$5:K46)+0.001)</f>
        <v/>
      </c>
    </row>
    <row r="48" spans="2:15" ht="25" customHeight="1">
      <c r="B48" s="98"/>
      <c r="C48" s="98"/>
      <c r="D48" s="97"/>
      <c r="E48" s="99"/>
      <c r="F48" s="100"/>
      <c r="G48" s="100"/>
      <c r="H48" s="107" t="str">
        <f t="shared" ref="H48:H88" si="2">IF($F48="-","Rate Only",IF($G48="","",ROUNDUP($F48*$G48,2)))</f>
        <v/>
      </c>
      <c r="I48" s="96"/>
      <c r="J48" s="72"/>
      <c r="K48" s="86" t="str">
        <f>IF(E48="","",MAX($K$5:K47)+0.001)</f>
        <v/>
      </c>
    </row>
    <row r="49" spans="2:11" ht="25" customHeight="1">
      <c r="B49" s="50" t="str">
        <f>IF(K49="","","B"&amp;TEXT(ROUND(K49,3),"0.000"))</f>
        <v/>
      </c>
      <c r="C49" s="55" t="s">
        <v>92</v>
      </c>
      <c r="D49" s="87" t="s">
        <v>243</v>
      </c>
      <c r="E49" s="55"/>
      <c r="F49" s="90"/>
      <c r="G49" s="90"/>
      <c r="H49" s="90" t="str">
        <f t="shared" si="2"/>
        <v/>
      </c>
      <c r="J49" s="72"/>
      <c r="K49" s="86" t="str">
        <f>IF(E49="","",MAX($K$5:K48)+0.001)</f>
        <v/>
      </c>
    </row>
    <row r="50" spans="2:11" ht="25" customHeight="1">
      <c r="B50" s="50" t="str">
        <f>IF(K50="","","B"&amp;TEXT(ROUND(K50,3),"0.000"))</f>
        <v/>
      </c>
      <c r="C50" s="55"/>
      <c r="D50" s="66"/>
      <c r="E50" s="55"/>
      <c r="F50" s="90"/>
      <c r="G50" s="90"/>
      <c r="H50" s="90" t="str">
        <f t="shared" si="2"/>
        <v/>
      </c>
      <c r="J50" s="72"/>
      <c r="K50" s="86" t="str">
        <f>IF(E50="","",MAX($K$5:K49)+0.001)</f>
        <v/>
      </c>
    </row>
    <row r="51" spans="2:11" ht="25" customHeight="1">
      <c r="B51" s="50" t="str">
        <f>IF(K51="","","B"&amp;TEXT(ROUND(K51,3),"0.000"))</f>
        <v/>
      </c>
      <c r="C51" s="55"/>
      <c r="D51" s="87" t="s">
        <v>246</v>
      </c>
      <c r="E51" s="55"/>
      <c r="F51" s="90"/>
      <c r="G51" s="171"/>
      <c r="H51" s="90" t="str">
        <f t="shared" si="2"/>
        <v/>
      </c>
      <c r="J51" s="72"/>
      <c r="K51" s="86" t="str">
        <f>IF(E51="","",MAX($K$5:K50)+0.001)</f>
        <v/>
      </c>
    </row>
    <row r="52" spans="2:11" ht="25" customHeight="1">
      <c r="B52" s="50" t="str">
        <f>IF(K52="","","B"&amp;TEXT(ROUND(K52,3),"0.000"))</f>
        <v>B28.014</v>
      </c>
      <c r="C52" s="55"/>
      <c r="D52" s="89" t="s">
        <v>363</v>
      </c>
      <c r="E52" s="55" t="s">
        <v>187</v>
      </c>
      <c r="F52" s="90">
        <v>19</v>
      </c>
      <c r="G52" s="171"/>
      <c r="H52" s="90" t="str">
        <f t="shared" si="2"/>
        <v/>
      </c>
      <c r="J52" s="72"/>
      <c r="K52" s="86">
        <f>IF(E52="","",MAX($K$5:K51)+0.001)</f>
        <v>28.014000000000017</v>
      </c>
    </row>
    <row r="53" spans="2:11" ht="25" customHeight="1">
      <c r="B53" s="50" t="str">
        <f>IF(K53="","","B"&amp;TEXT(ROUND(K53,3),"0.000"))</f>
        <v>B28.015</v>
      </c>
      <c r="C53" s="55"/>
      <c r="D53" s="89" t="s">
        <v>364</v>
      </c>
      <c r="E53" s="55" t="s">
        <v>187</v>
      </c>
      <c r="F53" s="90">
        <v>39</v>
      </c>
      <c r="G53" s="90"/>
      <c r="H53" s="90" t="str">
        <f t="shared" si="2"/>
        <v/>
      </c>
      <c r="J53" s="72"/>
      <c r="K53" s="86">
        <f>IF(E53="","",MAX($K$5:K52)+0.001)</f>
        <v>28.015000000000018</v>
      </c>
    </row>
    <row r="54" spans="2:11" ht="25" customHeight="1">
      <c r="B54" s="50"/>
      <c r="C54" s="60"/>
      <c r="D54" s="64"/>
      <c r="E54" s="60"/>
      <c r="F54" s="90"/>
      <c r="G54" s="171"/>
      <c r="H54" s="90"/>
      <c r="J54" s="72"/>
      <c r="K54" s="86" t="str">
        <f>IF(E54="","",MAX($K$5:K53)+0.001)</f>
        <v/>
      </c>
    </row>
    <row r="55" spans="2:11" ht="25" customHeight="1">
      <c r="B55" s="50" t="str">
        <f t="shared" si="1"/>
        <v>B28.016</v>
      </c>
      <c r="C55" s="101" t="s">
        <v>259</v>
      </c>
      <c r="D55" s="102" t="s">
        <v>260</v>
      </c>
      <c r="E55" s="55" t="s">
        <v>14</v>
      </c>
      <c r="F55" s="90">
        <v>1</v>
      </c>
      <c r="G55" s="90"/>
      <c r="H55" s="90" t="str">
        <f t="shared" si="2"/>
        <v/>
      </c>
      <c r="J55" s="72"/>
      <c r="K55" s="86">
        <f>IF(E55="","",MAX($K$5:K54)+0.001)</f>
        <v>28.01600000000002</v>
      </c>
    </row>
    <row r="56" spans="2:11" ht="25" customHeight="1">
      <c r="B56" s="50" t="str">
        <f t="shared" si="1"/>
        <v/>
      </c>
      <c r="C56" s="55"/>
      <c r="D56" s="66"/>
      <c r="E56" s="55"/>
      <c r="F56" s="90"/>
      <c r="G56" s="171"/>
      <c r="H56" s="90" t="str">
        <f t="shared" si="2"/>
        <v/>
      </c>
      <c r="J56" s="72"/>
      <c r="K56" s="86" t="str">
        <f>IF(E56="","",MAX($K$5:K55)+0.001)</f>
        <v/>
      </c>
    </row>
    <row r="57" spans="2:11" ht="30">
      <c r="B57" s="50" t="str">
        <f t="shared" si="1"/>
        <v/>
      </c>
      <c r="C57" s="101" t="s">
        <v>261</v>
      </c>
      <c r="D57" s="103" t="s">
        <v>262</v>
      </c>
      <c r="E57" s="55"/>
      <c r="F57" s="90"/>
      <c r="G57" s="171"/>
      <c r="H57" s="90" t="str">
        <f t="shared" si="2"/>
        <v/>
      </c>
      <c r="J57" s="72"/>
      <c r="K57" s="86" t="str">
        <f>IF(E57="","",MAX($K$5:K56)+0.001)</f>
        <v/>
      </c>
    </row>
    <row r="58" spans="2:11" ht="25" customHeight="1">
      <c r="B58" s="50" t="str">
        <f t="shared" si="1"/>
        <v/>
      </c>
      <c r="C58" s="55"/>
      <c r="D58" s="103" t="s">
        <v>538</v>
      </c>
      <c r="E58" s="55"/>
      <c r="F58" s="90"/>
      <c r="G58" s="171"/>
      <c r="H58" s="90" t="str">
        <f t="shared" si="2"/>
        <v/>
      </c>
      <c r="J58" s="72"/>
      <c r="K58" s="86" t="str">
        <f>IF(E58="","",MAX($K$5:K57)+0.001)</f>
        <v/>
      </c>
    </row>
    <row r="59" spans="2:11" ht="25" customHeight="1">
      <c r="B59" s="50" t="str">
        <f t="shared" si="1"/>
        <v>B28.017</v>
      </c>
      <c r="C59" s="55"/>
      <c r="D59" s="104" t="s">
        <v>1939</v>
      </c>
      <c r="E59" s="55" t="s">
        <v>158</v>
      </c>
      <c r="F59" s="90">
        <v>5</v>
      </c>
      <c r="G59" s="171"/>
      <c r="H59" s="90" t="str">
        <f t="shared" si="2"/>
        <v/>
      </c>
      <c r="I59" s="105"/>
      <c r="J59" s="106"/>
      <c r="K59" s="86">
        <f>IF(E59="","",MAX($K$5:K58)+0.001)</f>
        <v>28.017000000000021</v>
      </c>
    </row>
    <row r="60" spans="2:11" ht="25" customHeight="1">
      <c r="B60" s="50" t="str">
        <f t="shared" si="1"/>
        <v/>
      </c>
      <c r="C60" s="60"/>
      <c r="D60" s="64"/>
      <c r="E60" s="60"/>
      <c r="F60" s="90"/>
      <c r="G60" s="90"/>
      <c r="H60" s="90" t="str">
        <f t="shared" si="2"/>
        <v/>
      </c>
      <c r="J60" s="72"/>
      <c r="K60" s="86" t="str">
        <f>IF(E60="","",MAX($K$5:K59)+0.001)</f>
        <v/>
      </c>
    </row>
    <row r="61" spans="2:11" ht="30">
      <c r="B61" s="50" t="str">
        <f t="shared" si="1"/>
        <v/>
      </c>
      <c r="C61" s="98" t="s">
        <v>697</v>
      </c>
      <c r="D61" s="87" t="s">
        <v>273</v>
      </c>
      <c r="E61" s="55"/>
      <c r="F61" s="90"/>
      <c r="G61" s="90"/>
      <c r="H61" s="90" t="str">
        <f t="shared" si="2"/>
        <v/>
      </c>
      <c r="J61" s="72"/>
      <c r="K61" s="86" t="str">
        <f>IF(E61="","",MAX($K$5:K60)+0.001)</f>
        <v/>
      </c>
    </row>
    <row r="62" spans="2:11" ht="25" customHeight="1">
      <c r="B62" s="50" t="str">
        <f t="shared" si="1"/>
        <v/>
      </c>
      <c r="C62" s="55" t="s">
        <v>463</v>
      </c>
      <c r="D62" s="87" t="s">
        <v>464</v>
      </c>
      <c r="E62" s="55"/>
      <c r="F62" s="90"/>
      <c r="G62" s="171"/>
      <c r="H62" s="90" t="str">
        <f t="shared" si="2"/>
        <v/>
      </c>
      <c r="J62" s="72"/>
      <c r="K62" s="86" t="str">
        <f>IF(E62="","",MAX($K$5:K61)+0.001)</f>
        <v/>
      </c>
    </row>
    <row r="63" spans="2:11" ht="30">
      <c r="B63" s="50" t="str">
        <f t="shared" si="1"/>
        <v/>
      </c>
      <c r="C63" s="55"/>
      <c r="D63" s="87" t="s">
        <v>276</v>
      </c>
      <c r="E63" s="55"/>
      <c r="F63" s="90"/>
      <c r="G63" s="90"/>
      <c r="H63" s="90" t="str">
        <f t="shared" si="2"/>
        <v/>
      </c>
      <c r="J63" s="72"/>
      <c r="K63" s="86" t="str">
        <f>IF(E63="","",MAX($K$5:K62)+0.001)</f>
        <v/>
      </c>
    </row>
    <row r="64" spans="2:11" ht="25" customHeight="1">
      <c r="B64" s="50" t="str">
        <f t="shared" si="1"/>
        <v/>
      </c>
      <c r="C64" s="55"/>
      <c r="D64" s="87" t="s">
        <v>277</v>
      </c>
      <c r="E64" s="55"/>
      <c r="F64" s="90"/>
      <c r="G64" s="90"/>
      <c r="H64" s="90" t="str">
        <f t="shared" si="2"/>
        <v/>
      </c>
      <c r="J64" s="72"/>
      <c r="K64" s="86" t="str">
        <f>IF(E64="","",MAX($K$5:K63)+0.001)</f>
        <v/>
      </c>
    </row>
    <row r="65" spans="2:11" ht="25" customHeight="1">
      <c r="B65" s="50" t="str">
        <f t="shared" si="1"/>
        <v>B28.018</v>
      </c>
      <c r="C65" s="55"/>
      <c r="D65" s="89" t="s">
        <v>278</v>
      </c>
      <c r="E65" s="55" t="s">
        <v>200</v>
      </c>
      <c r="F65" s="90">
        <v>7</v>
      </c>
      <c r="G65" s="90"/>
      <c r="H65" s="90" t="str">
        <f t="shared" si="2"/>
        <v/>
      </c>
      <c r="J65" s="72"/>
      <c r="K65" s="86">
        <f>IF(E65="","",MAX($K$5:K64)+0.001)</f>
        <v>28.018000000000022</v>
      </c>
    </row>
    <row r="66" spans="2:11" ht="25" customHeight="1">
      <c r="B66" s="50" t="str">
        <f t="shared" si="1"/>
        <v>B28.019</v>
      </c>
      <c r="C66" s="55"/>
      <c r="D66" s="89" t="s">
        <v>279</v>
      </c>
      <c r="E66" s="55" t="s">
        <v>158</v>
      </c>
      <c r="F66" s="90">
        <v>6</v>
      </c>
      <c r="G66" s="90"/>
      <c r="H66" s="90" t="str">
        <f t="shared" si="2"/>
        <v/>
      </c>
      <c r="J66" s="72"/>
      <c r="K66" s="86">
        <f>IF(E66="","",MAX($K$5:K65)+0.001)</f>
        <v>28.019000000000023</v>
      </c>
    </row>
    <row r="67" spans="2:11" ht="25" customHeight="1">
      <c r="B67" s="50" t="str">
        <f t="shared" si="1"/>
        <v/>
      </c>
      <c r="C67" s="55"/>
      <c r="D67" s="87" t="s">
        <v>280</v>
      </c>
      <c r="E67" s="55"/>
      <c r="F67" s="90"/>
      <c r="G67" s="171"/>
      <c r="H67" s="90" t="str">
        <f t="shared" si="2"/>
        <v/>
      </c>
      <c r="J67" s="72"/>
      <c r="K67" s="86" t="str">
        <f>IF(E67="","",MAX($K$5:K66)+0.001)</f>
        <v/>
      </c>
    </row>
    <row r="68" spans="2:11" ht="25" customHeight="1">
      <c r="B68" s="50" t="str">
        <f t="shared" si="1"/>
        <v>B28.020</v>
      </c>
      <c r="C68" s="55"/>
      <c r="D68" s="89" t="s">
        <v>281</v>
      </c>
      <c r="E68" s="55" t="s">
        <v>158</v>
      </c>
      <c r="F68" s="90">
        <v>6</v>
      </c>
      <c r="G68" s="90"/>
      <c r="H68" s="90" t="str">
        <f t="shared" si="2"/>
        <v/>
      </c>
      <c r="J68" s="72"/>
      <c r="K68" s="86">
        <f>IF(E68="","",MAX($K$5:K67)+0.001)</f>
        <v>28.020000000000024</v>
      </c>
    </row>
    <row r="69" spans="2:11" ht="30">
      <c r="B69" s="50" t="str">
        <f t="shared" si="1"/>
        <v>B28.021</v>
      </c>
      <c r="C69" s="55"/>
      <c r="D69" s="89" t="s">
        <v>466</v>
      </c>
      <c r="E69" s="55" t="s">
        <v>284</v>
      </c>
      <c r="F69" s="90">
        <v>6</v>
      </c>
      <c r="G69" s="90"/>
      <c r="H69" s="90" t="str">
        <f t="shared" si="2"/>
        <v/>
      </c>
      <c r="J69" s="72"/>
      <c r="K69" s="86">
        <f>IF(E69="","",MAX($K$5:K68)+0.001)</f>
        <v>28.021000000000026</v>
      </c>
    </row>
    <row r="70" spans="2:11" ht="25" customHeight="1">
      <c r="B70" s="50" t="str">
        <f t="shared" si="1"/>
        <v/>
      </c>
      <c r="C70" s="60"/>
      <c r="D70" s="64"/>
      <c r="E70" s="60"/>
      <c r="F70" s="62"/>
      <c r="G70" s="171"/>
      <c r="H70" s="90" t="str">
        <f t="shared" si="2"/>
        <v/>
      </c>
      <c r="J70" s="72"/>
      <c r="K70" s="86" t="str">
        <f>IF(E70="","",MAX($K$5:K69)+0.001)</f>
        <v/>
      </c>
    </row>
    <row r="71" spans="2:11" ht="25" customHeight="1">
      <c r="B71" s="50" t="str">
        <f t="shared" si="1"/>
        <v/>
      </c>
      <c r="C71" s="60"/>
      <c r="D71" s="64"/>
      <c r="E71" s="60"/>
      <c r="F71" s="62"/>
      <c r="G71" s="171"/>
      <c r="H71" s="90" t="str">
        <f t="shared" si="2"/>
        <v/>
      </c>
      <c r="J71" s="72"/>
      <c r="K71" s="86" t="str">
        <f>IF(E71="","",MAX($K$5:K70)+0.001)</f>
        <v/>
      </c>
    </row>
    <row r="72" spans="2:11" ht="25" customHeight="1">
      <c r="B72" s="50" t="str">
        <f t="shared" si="1"/>
        <v/>
      </c>
      <c r="C72" s="55"/>
      <c r="D72" s="87"/>
      <c r="E72" s="101"/>
      <c r="F72" s="107"/>
      <c r="G72" s="90"/>
      <c r="H72" s="90" t="str">
        <f t="shared" si="2"/>
        <v/>
      </c>
      <c r="J72" s="72"/>
      <c r="K72" s="86" t="str">
        <f>IF(E72="","",MAX($K$5:K71)+0.001)</f>
        <v/>
      </c>
    </row>
    <row r="73" spans="2:11" ht="25" customHeight="1">
      <c r="B73" s="50" t="str">
        <f t="shared" si="1"/>
        <v/>
      </c>
      <c r="C73" s="98"/>
      <c r="D73" s="97"/>
      <c r="E73" s="65"/>
      <c r="F73" s="62"/>
      <c r="G73" s="90"/>
      <c r="H73" s="90" t="str">
        <f t="shared" si="2"/>
        <v/>
      </c>
      <c r="J73" s="72"/>
      <c r="K73" s="86" t="str">
        <f>IF(E73="","",MAX($K$5:K72)+0.001)</f>
        <v/>
      </c>
    </row>
    <row r="74" spans="2:11" ht="25" customHeight="1">
      <c r="B74" s="50" t="str">
        <f t="shared" si="1"/>
        <v/>
      </c>
      <c r="C74" s="65"/>
      <c r="D74" s="66"/>
      <c r="E74" s="66"/>
      <c r="F74" s="62"/>
      <c r="G74" s="90"/>
      <c r="H74" s="90" t="str">
        <f t="shared" si="2"/>
        <v/>
      </c>
      <c r="J74" s="72"/>
      <c r="K74" s="86" t="str">
        <f>IF(E74="","",MAX($K$5:K73)+0.001)</f>
        <v/>
      </c>
    </row>
    <row r="75" spans="2:11" ht="25" customHeight="1">
      <c r="B75" s="50" t="str">
        <f t="shared" si="1"/>
        <v/>
      </c>
      <c r="C75" s="60"/>
      <c r="D75" s="61"/>
      <c r="E75" s="65"/>
      <c r="F75" s="62"/>
      <c r="G75" s="90"/>
      <c r="H75" s="90" t="str">
        <f t="shared" si="2"/>
        <v/>
      </c>
      <c r="J75" s="72"/>
      <c r="K75" s="86" t="str">
        <f>IF(E75="","",MAX($K$5:K74)+0.001)</f>
        <v/>
      </c>
    </row>
    <row r="76" spans="2:11" ht="25" customHeight="1">
      <c r="B76" s="50" t="str">
        <f t="shared" si="1"/>
        <v/>
      </c>
      <c r="C76" s="60"/>
      <c r="D76" s="61"/>
      <c r="E76" s="65"/>
      <c r="F76" s="62"/>
      <c r="G76" s="90"/>
      <c r="H76" s="90" t="str">
        <f t="shared" si="2"/>
        <v/>
      </c>
      <c r="J76" s="72"/>
      <c r="K76" s="86" t="str">
        <f>IF(E76="","",MAX($K$5:K75)+0.001)</f>
        <v/>
      </c>
    </row>
    <row r="77" spans="2:11" ht="25" customHeight="1">
      <c r="B77" s="50"/>
      <c r="C77" s="60"/>
      <c r="D77" s="61"/>
      <c r="E77" s="65"/>
      <c r="F77" s="62"/>
      <c r="G77" s="90"/>
      <c r="H77" s="90" t="str">
        <f t="shared" si="2"/>
        <v/>
      </c>
      <c r="J77" s="72"/>
      <c r="K77" s="86" t="str">
        <f>IF(E77="","",MAX($K$5:K76)+0.001)</f>
        <v/>
      </c>
    </row>
    <row r="78" spans="2:11" ht="25" customHeight="1">
      <c r="B78" s="50"/>
      <c r="C78" s="60"/>
      <c r="D78" s="61"/>
      <c r="E78" s="65"/>
      <c r="F78" s="62"/>
      <c r="G78" s="90"/>
      <c r="H78" s="90" t="str">
        <f t="shared" si="2"/>
        <v/>
      </c>
      <c r="J78" s="72"/>
      <c r="K78" s="86" t="str">
        <f>IF(E78="","",MAX($K$5:K77)+0.001)</f>
        <v/>
      </c>
    </row>
    <row r="79" spans="2:11" ht="25" customHeight="1">
      <c r="B79" s="50"/>
      <c r="C79" s="60"/>
      <c r="D79" s="61"/>
      <c r="E79" s="65"/>
      <c r="F79" s="62"/>
      <c r="G79" s="90"/>
      <c r="H79" s="90" t="str">
        <f t="shared" si="2"/>
        <v/>
      </c>
      <c r="J79" s="72"/>
      <c r="K79" s="86" t="str">
        <f>IF(E79="","",MAX($K$5:K78)+0.001)</f>
        <v/>
      </c>
    </row>
    <row r="80" spans="2:11" ht="25" customHeight="1">
      <c r="B80" s="50"/>
      <c r="C80" s="60"/>
      <c r="D80" s="61"/>
      <c r="E80" s="65"/>
      <c r="F80" s="62"/>
      <c r="G80" s="90"/>
      <c r="H80" s="90" t="str">
        <f t="shared" si="2"/>
        <v/>
      </c>
      <c r="J80" s="72"/>
      <c r="K80" s="86" t="str">
        <f>IF(E80="","",MAX($K$5:K79)+0.001)</f>
        <v/>
      </c>
    </row>
    <row r="81" spans="2:11" ht="25" customHeight="1">
      <c r="B81" s="50"/>
      <c r="C81" s="60"/>
      <c r="D81" s="61"/>
      <c r="E81" s="65"/>
      <c r="F81" s="62"/>
      <c r="G81" s="90"/>
      <c r="H81" s="90" t="str">
        <f t="shared" si="2"/>
        <v/>
      </c>
      <c r="J81" s="72"/>
      <c r="K81" s="86" t="str">
        <f>IF(E81="","",MAX($K$5:K80)+0.001)</f>
        <v/>
      </c>
    </row>
    <row r="82" spans="2:11" ht="25" customHeight="1">
      <c r="B82" s="50" t="str">
        <f t="shared" si="1"/>
        <v/>
      </c>
      <c r="C82" s="60"/>
      <c r="D82" s="64"/>
      <c r="E82" s="65"/>
      <c r="F82" s="62"/>
      <c r="G82" s="90"/>
      <c r="H82" s="90" t="str">
        <f t="shared" si="2"/>
        <v/>
      </c>
      <c r="J82" s="72"/>
      <c r="K82" s="86" t="str">
        <f>IF(E82="","",MAX($K$5:K81)+0.001)</f>
        <v/>
      </c>
    </row>
    <row r="83" spans="2:11" ht="25" customHeight="1">
      <c r="B83" s="50" t="str">
        <f t="shared" si="1"/>
        <v/>
      </c>
      <c r="C83" s="60"/>
      <c r="D83" s="64"/>
      <c r="E83" s="60"/>
      <c r="F83" s="62"/>
      <c r="G83" s="90"/>
      <c r="H83" s="90" t="str">
        <f t="shared" si="2"/>
        <v/>
      </c>
      <c r="J83" s="72"/>
      <c r="K83" s="86" t="str">
        <f>IF(E83="","",MAX($K$5:K82)+0.001)</f>
        <v/>
      </c>
    </row>
    <row r="84" spans="2:11" ht="25" customHeight="1">
      <c r="B84" s="50" t="str">
        <f t="shared" si="1"/>
        <v/>
      </c>
      <c r="C84" s="60"/>
      <c r="D84" s="64"/>
      <c r="E84" s="60"/>
      <c r="F84" s="62"/>
      <c r="G84" s="171"/>
      <c r="H84" s="90" t="str">
        <f t="shared" si="2"/>
        <v/>
      </c>
      <c r="J84" s="72"/>
      <c r="K84" s="86" t="str">
        <f>IF(E84="","",MAX($K$5:K83)+0.001)</f>
        <v/>
      </c>
    </row>
    <row r="85" spans="2:11" ht="25" customHeight="1">
      <c r="B85" s="50" t="str">
        <f t="shared" si="1"/>
        <v/>
      </c>
      <c r="C85" s="60"/>
      <c r="D85" s="64"/>
      <c r="E85" s="60"/>
      <c r="F85" s="62"/>
      <c r="G85" s="171"/>
      <c r="H85" s="90" t="str">
        <f t="shared" si="2"/>
        <v/>
      </c>
      <c r="J85" s="72"/>
      <c r="K85" s="86" t="str">
        <f>IF(E85="","",MAX($K$5:K84)+0.001)</f>
        <v/>
      </c>
    </row>
    <row r="86" spans="2:11" ht="25" customHeight="1">
      <c r="B86" s="50" t="str">
        <f t="shared" si="1"/>
        <v/>
      </c>
      <c r="C86" s="60"/>
      <c r="D86" s="64"/>
      <c r="E86" s="60"/>
      <c r="F86" s="62"/>
      <c r="G86" s="171"/>
      <c r="H86" s="90" t="str">
        <f t="shared" si="2"/>
        <v/>
      </c>
      <c r="J86" s="72"/>
      <c r="K86" s="86" t="str">
        <f>IF(E86="","",MAX($K$5:K85)+0.001)</f>
        <v/>
      </c>
    </row>
    <row r="87" spans="2:11" ht="25" customHeight="1">
      <c r="B87" s="50" t="str">
        <f t="shared" si="1"/>
        <v/>
      </c>
      <c r="C87" s="65"/>
      <c r="D87" s="66"/>
      <c r="E87" s="55"/>
      <c r="F87" s="90"/>
      <c r="G87" s="90"/>
      <c r="H87" s="90" t="str">
        <f t="shared" si="2"/>
        <v/>
      </c>
      <c r="J87" s="72"/>
      <c r="K87" s="86" t="str">
        <f>IF(E87="","",MAX($K$5:K86)+0.001)</f>
        <v/>
      </c>
    </row>
    <row r="88" spans="2:11" ht="25" customHeight="1">
      <c r="B88" s="50"/>
      <c r="C88" s="60"/>
      <c r="D88" s="64"/>
      <c r="E88" s="60"/>
      <c r="F88" s="62"/>
      <c r="G88" s="90"/>
      <c r="H88" s="90" t="str">
        <f t="shared" si="2"/>
        <v/>
      </c>
      <c r="K88" s="86" t="str">
        <f>IF(E88="","",MAX($K$5:K87)+0.001)</f>
        <v/>
      </c>
    </row>
    <row r="89" spans="2:11" ht="25" customHeight="1">
      <c r="B89" s="368" t="s">
        <v>337</v>
      </c>
      <c r="C89" s="369"/>
      <c r="D89" s="368"/>
      <c r="E89" s="368"/>
      <c r="F89" s="368"/>
      <c r="G89" s="368"/>
      <c r="H89" s="95">
        <f>SUM(H47:H88)</f>
        <v>0</v>
      </c>
      <c r="I89" s="94"/>
      <c r="K89" s="86" t="str">
        <f>IF(E89="","",MAX($K$5:K88)+0.001)</f>
        <v/>
      </c>
    </row>
    <row r="90" spans="2:11" ht="25" customHeight="1">
      <c r="B90" s="68"/>
      <c r="C90" s="68"/>
      <c r="D90" s="69"/>
      <c r="E90" s="68"/>
      <c r="F90" s="70"/>
      <c r="G90" s="70"/>
      <c r="H90" s="70"/>
      <c r="K90" s="86" t="str">
        <f>IF(E90="","",MAX($K$5:K89)+0.001)</f>
        <v/>
      </c>
    </row>
    <row r="91" spans="2:11" ht="25" customHeight="1">
      <c r="K91" s="86" t="str">
        <f>IF(E91="","",MAX($K$5:K90)+0.001)</f>
        <v/>
      </c>
    </row>
    <row r="92" spans="2:11" ht="25" customHeight="1">
      <c r="K92" s="86" t="str">
        <f>IF(E92="","",MAX($K$5:K91)+0.001)</f>
        <v/>
      </c>
    </row>
    <row r="93" spans="2:11" ht="25" customHeight="1">
      <c r="K93" s="86" t="str">
        <f>IF(E93="","",MAX($K$5:K92)+0.001)</f>
        <v/>
      </c>
    </row>
    <row r="94" spans="2:11" ht="25" customHeight="1">
      <c r="K94" s="86" t="str">
        <f>IF(E94="","",MAX($K$5:K93)+0.001)</f>
        <v/>
      </c>
    </row>
    <row r="95" spans="2:11" ht="25" customHeight="1">
      <c r="K95" s="86" t="str">
        <f>IF(E95="","",MAX($K$5:K94)+0.001)</f>
        <v/>
      </c>
    </row>
    <row r="96" spans="2:11" ht="25" customHeight="1">
      <c r="K96" s="86" t="str">
        <f>IF(E96="","",MAX($K$5:K95)+0.001)</f>
        <v/>
      </c>
    </row>
    <row r="97" spans="11:11" ht="25" customHeight="1">
      <c r="K97" s="86" t="str">
        <f>IF(E97="","",MAX($K$5:K96)+0.001)</f>
        <v/>
      </c>
    </row>
    <row r="98" spans="11:11" ht="25" customHeight="1">
      <c r="K98" s="86" t="str">
        <f>IF(E98="","",MAX($K$5:K97)+0.001)</f>
        <v/>
      </c>
    </row>
    <row r="99" spans="11:11" ht="25" customHeight="1">
      <c r="K99" s="86" t="str">
        <f>IF(E99="","",MAX($K$5:K98)+0.001)</f>
        <v/>
      </c>
    </row>
    <row r="100" spans="11:11" ht="25" customHeight="1">
      <c r="K100" s="86" t="str">
        <f>IF(E100="","",MAX($K$5:K99)+0.001)</f>
        <v/>
      </c>
    </row>
    <row r="101" spans="11:11" ht="25" customHeight="1">
      <c r="K101" s="86" t="str">
        <f>IF(E101="","",MAX($K$5:K100)+0.001)</f>
        <v/>
      </c>
    </row>
    <row r="102" spans="11:11" ht="25" customHeight="1">
      <c r="K102" s="86" t="str">
        <f>IF(E102="","",MAX($K$5:K101)+0.001)</f>
        <v/>
      </c>
    </row>
    <row r="103" spans="11:11" ht="25" customHeight="1">
      <c r="K103" s="86" t="str">
        <f>IF(E103="","",MAX($K$5:K102)+0.001)</f>
        <v/>
      </c>
    </row>
    <row r="104" spans="11:11" ht="25" customHeight="1">
      <c r="K104" s="86" t="str">
        <f>IF(E104="","",MAX($K$5:K103)+0.001)</f>
        <v/>
      </c>
    </row>
    <row r="105" spans="11:11" ht="25" customHeight="1">
      <c r="K105" s="86" t="str">
        <f>IF(E105="","",MAX($K$5:K104)+0.001)</f>
        <v/>
      </c>
    </row>
    <row r="106" spans="11:11" ht="25" customHeight="1">
      <c r="K106" s="86" t="str">
        <f>IF(E106="","",MAX($K$5:K105)+0.001)</f>
        <v/>
      </c>
    </row>
    <row r="107" spans="11:11" ht="25" customHeight="1">
      <c r="K107" s="86" t="str">
        <f>IF(E107="","",MAX($K$5:K106)+0.001)</f>
        <v/>
      </c>
    </row>
    <row r="108" spans="11:11" ht="25" customHeight="1">
      <c r="K108" s="86" t="str">
        <f>IF(E108="","",MAX($K$5:K107)+0.001)</f>
        <v/>
      </c>
    </row>
    <row r="109" spans="11:11" ht="25" customHeight="1">
      <c r="K109" s="86" t="str">
        <f>IF(E109="","",MAX($K$5:K108)+0.001)</f>
        <v/>
      </c>
    </row>
    <row r="110" spans="11:11" ht="25" customHeight="1">
      <c r="K110" s="86" t="str">
        <f>IF(E110="","",MAX($K$5:K109)+0.001)</f>
        <v/>
      </c>
    </row>
    <row r="111" spans="11:11" ht="25" customHeight="1">
      <c r="K111" s="86" t="str">
        <f>IF(E111="","",MAX($K$5:K110)+0.001)</f>
        <v/>
      </c>
    </row>
    <row r="112" spans="11:11" ht="25" customHeight="1">
      <c r="K112" s="86" t="str">
        <f>IF(E112="","",MAX($K$5:K111)+0.001)</f>
        <v/>
      </c>
    </row>
    <row r="113" spans="11:11" ht="25" customHeight="1">
      <c r="K113" s="86" t="str">
        <f>IF(E113="","",MAX($K$5:K112)+0.001)</f>
        <v/>
      </c>
    </row>
    <row r="114" spans="11:11" ht="25" customHeight="1">
      <c r="K114" s="86" t="str">
        <f>IF(E114="","",MAX($K$5:K113)+0.001)</f>
        <v/>
      </c>
    </row>
    <row r="115" spans="11:11" ht="25" customHeight="1">
      <c r="K115" s="86" t="str">
        <f>IF(E115="","",MAX($K$5:K114)+0.001)</f>
        <v/>
      </c>
    </row>
    <row r="116" spans="11:11" ht="25" customHeight="1">
      <c r="K116" s="86" t="str">
        <f>IF(E116="","",MAX($K$5:K115)+0.001)</f>
        <v/>
      </c>
    </row>
    <row r="117" spans="11:11" ht="25" customHeight="1">
      <c r="K117" s="86" t="str">
        <f>IF(E117="","",MAX($K$5:K116)+0.001)</f>
        <v/>
      </c>
    </row>
    <row r="118" spans="11:11" ht="25" customHeight="1">
      <c r="K118" s="86" t="str">
        <f>IF(E118="","",MAX($K$5:K117)+0.001)</f>
        <v/>
      </c>
    </row>
    <row r="119" spans="11:11" ht="25" customHeight="1">
      <c r="K119" s="86" t="str">
        <f>IF(E119="","",MAX($K$5:K118)+0.001)</f>
        <v/>
      </c>
    </row>
    <row r="120" spans="11:11" ht="25" customHeight="1">
      <c r="K120" s="86" t="str">
        <f>IF(E120="","",MAX($K$5:K119)+0.001)</f>
        <v/>
      </c>
    </row>
    <row r="121" spans="11:11" ht="25" customHeight="1">
      <c r="K121" s="86" t="str">
        <f>IF(E121="","",MAX($K$5:K120)+0.001)</f>
        <v/>
      </c>
    </row>
    <row r="122" spans="11:11" ht="25" customHeight="1">
      <c r="K122" s="86" t="str">
        <f>IF(E122="","",MAX($K$5:K121)+0.001)</f>
        <v/>
      </c>
    </row>
    <row r="123" spans="11:11" ht="25" customHeight="1">
      <c r="K123" s="86" t="str">
        <f>IF(E123="","",MAX($K$5:K122)+0.001)</f>
        <v/>
      </c>
    </row>
    <row r="124" spans="11:11" ht="25" customHeight="1">
      <c r="K124" s="86" t="str">
        <f>IF(E124="","",MAX($K$5:K123)+0.001)</f>
        <v/>
      </c>
    </row>
    <row r="125" spans="11:11" ht="25" customHeight="1">
      <c r="K125" s="86" t="str">
        <f>IF(E125="","",MAX($K$5:K124)+0.001)</f>
        <v/>
      </c>
    </row>
    <row r="126" spans="11:11" ht="25" customHeight="1">
      <c r="K126" s="86" t="str">
        <f>IF(E126="","",MAX($K$5:K125)+0.001)</f>
        <v/>
      </c>
    </row>
    <row r="127" spans="11:11" ht="25" customHeight="1">
      <c r="K127" s="86" t="str">
        <f>IF(E127="","",MAX($K$5:K126)+0.001)</f>
        <v/>
      </c>
    </row>
    <row r="128" spans="11:11" ht="25" customHeight="1">
      <c r="K128" s="86" t="str">
        <f>IF(E128="","",MAX($K$5:K127)+0.001)</f>
        <v/>
      </c>
    </row>
    <row r="129" spans="11:11" ht="25" customHeight="1">
      <c r="K129" s="86" t="str">
        <f>IF(E129="","",MAX($K$5:K128)+0.001)</f>
        <v/>
      </c>
    </row>
    <row r="130" spans="11:11" ht="25" customHeight="1">
      <c r="K130" s="86" t="str">
        <f>IF(E130="","",MAX($K$5:K129)+0.001)</f>
        <v/>
      </c>
    </row>
    <row r="131" spans="11:11" ht="25" customHeight="1">
      <c r="K131" s="86" t="str">
        <f>IF(E131="","",MAX($K$5:K130)+0.001)</f>
        <v/>
      </c>
    </row>
    <row r="132" spans="11:11" ht="25" customHeight="1">
      <c r="K132" s="86" t="str">
        <f>IF(E132="","",MAX($K$5:K131)+0.001)</f>
        <v/>
      </c>
    </row>
    <row r="133" spans="11:11" ht="25" customHeight="1">
      <c r="K133" s="86" t="str">
        <f>IF(E133="","",MAX($K$5:K132)+0.001)</f>
        <v/>
      </c>
    </row>
    <row r="134" spans="11:11" ht="25" customHeight="1">
      <c r="K134" s="86" t="str">
        <f>IF(E134="","",MAX($K$5:K133)+0.001)</f>
        <v/>
      </c>
    </row>
    <row r="135" spans="11:11" ht="25" customHeight="1">
      <c r="K135" s="86" t="str">
        <f>IF(E135="","",MAX($K$5:K134)+0.001)</f>
        <v/>
      </c>
    </row>
    <row r="136" spans="11:11" ht="25" customHeight="1">
      <c r="K136" s="86" t="str">
        <f>IF(E136="","",MAX($K$5:K135)+0.001)</f>
        <v/>
      </c>
    </row>
    <row r="137" spans="11:11" ht="25" customHeight="1">
      <c r="K137" s="86" t="str">
        <f>IF(E137="","",MAX($K$5:K136)+0.001)</f>
        <v/>
      </c>
    </row>
    <row r="138" spans="11:11" ht="25" customHeight="1">
      <c r="K138" s="86" t="str">
        <f>IF(E138="","",MAX($K$5:K137)+0.001)</f>
        <v/>
      </c>
    </row>
    <row r="139" spans="11:11" ht="25" customHeight="1">
      <c r="K139" s="86" t="str">
        <f>IF(E139="","",MAX($K$5:K138)+0.001)</f>
        <v/>
      </c>
    </row>
    <row r="140" spans="11:11" ht="25" customHeight="1">
      <c r="K140" s="86" t="str">
        <f>IF(E140="","",MAX($K$5:K139)+0.001)</f>
        <v/>
      </c>
    </row>
    <row r="141" spans="11:11" ht="25" customHeight="1">
      <c r="K141" s="86" t="str">
        <f>IF(E141="","",MAX($K$5:K140)+0.001)</f>
        <v/>
      </c>
    </row>
    <row r="178" spans="1:18" s="66" customFormat="1" ht="25" customHeight="1">
      <c r="A178" s="73"/>
      <c r="B178" s="72"/>
      <c r="C178" s="72"/>
      <c r="D178" s="73"/>
      <c r="E178" s="72"/>
      <c r="F178" s="74"/>
      <c r="G178" s="74"/>
      <c r="H178" s="74"/>
      <c r="I178" s="88"/>
      <c r="J178" s="48"/>
      <c r="K178" s="86"/>
      <c r="L178" s="73"/>
      <c r="M178" s="73"/>
      <c r="N178" s="73"/>
      <c r="O178" s="73"/>
      <c r="P178" s="73"/>
      <c r="Q178" s="73"/>
      <c r="R178" s="73"/>
    </row>
    <row r="179" spans="1:18" s="66" customFormat="1" ht="25" customHeight="1">
      <c r="A179" s="73"/>
      <c r="B179" s="72"/>
      <c r="C179" s="72"/>
      <c r="D179" s="73"/>
      <c r="E179" s="72"/>
      <c r="F179" s="74"/>
      <c r="G179" s="74"/>
      <c r="H179" s="74"/>
      <c r="I179" s="88"/>
      <c r="J179" s="48"/>
      <c r="K179" s="86"/>
      <c r="L179" s="73"/>
      <c r="M179" s="73"/>
      <c r="N179" s="73"/>
      <c r="O179" s="73"/>
      <c r="P179" s="73"/>
      <c r="Q179" s="73"/>
      <c r="R179" s="73"/>
    </row>
    <row r="180" spans="1:18" s="66" customFormat="1" ht="25" customHeight="1">
      <c r="A180" s="73"/>
      <c r="B180" s="72"/>
      <c r="C180" s="72"/>
      <c r="D180" s="73"/>
      <c r="E180" s="72"/>
      <c r="F180" s="74"/>
      <c r="G180" s="74"/>
      <c r="H180" s="74"/>
      <c r="I180" s="88"/>
      <c r="J180" s="48"/>
      <c r="K180" s="86"/>
      <c r="L180" s="73"/>
      <c r="M180" s="73"/>
      <c r="N180" s="73"/>
      <c r="O180" s="73"/>
      <c r="P180" s="73"/>
      <c r="Q180" s="73"/>
      <c r="R180" s="73"/>
    </row>
    <row r="181" spans="1:18" s="66" customFormat="1" ht="25" customHeight="1">
      <c r="A181" s="73"/>
      <c r="B181" s="72"/>
      <c r="C181" s="72"/>
      <c r="D181" s="73"/>
      <c r="E181" s="72"/>
      <c r="F181" s="74"/>
      <c r="G181" s="74"/>
      <c r="H181" s="74"/>
      <c r="I181" s="88"/>
      <c r="J181" s="48"/>
      <c r="K181" s="86"/>
      <c r="L181" s="73"/>
      <c r="M181" s="73"/>
      <c r="N181" s="73"/>
      <c r="O181" s="73"/>
      <c r="P181" s="73"/>
      <c r="Q181" s="73"/>
      <c r="R181" s="73"/>
    </row>
    <row r="182" spans="1:18" s="66" customFormat="1" ht="25" customHeight="1">
      <c r="A182" s="73"/>
      <c r="B182" s="72"/>
      <c r="C182" s="72"/>
      <c r="D182" s="73"/>
      <c r="E182" s="72"/>
      <c r="F182" s="74"/>
      <c r="G182" s="74"/>
      <c r="H182" s="74"/>
      <c r="I182" s="88"/>
      <c r="J182" s="48"/>
      <c r="K182" s="86"/>
      <c r="L182" s="73"/>
      <c r="M182" s="73"/>
      <c r="N182" s="73"/>
      <c r="O182" s="73"/>
      <c r="P182" s="73"/>
      <c r="Q182" s="73"/>
      <c r="R182" s="73"/>
    </row>
    <row r="183" spans="1:18" s="66" customFormat="1" ht="25" customHeight="1">
      <c r="A183" s="73"/>
      <c r="B183" s="72"/>
      <c r="C183" s="72"/>
      <c r="D183" s="73"/>
      <c r="E183" s="72"/>
      <c r="F183" s="74"/>
      <c r="G183" s="74"/>
      <c r="H183" s="74"/>
      <c r="I183" s="88"/>
      <c r="J183" s="48"/>
      <c r="K183" s="86"/>
      <c r="L183" s="73"/>
      <c r="M183" s="73"/>
      <c r="N183" s="73"/>
      <c r="O183" s="73"/>
      <c r="P183" s="73"/>
      <c r="Q183" s="73"/>
      <c r="R183" s="73"/>
    </row>
    <row r="184" spans="1:18" s="66" customFormat="1" ht="25" customHeight="1">
      <c r="A184" s="73"/>
      <c r="B184" s="72"/>
      <c r="C184" s="72"/>
      <c r="D184" s="73"/>
      <c r="E184" s="72"/>
      <c r="F184" s="74"/>
      <c r="G184" s="74"/>
      <c r="H184" s="74"/>
      <c r="I184" s="88"/>
      <c r="J184" s="48"/>
      <c r="K184" s="86"/>
      <c r="L184" s="73"/>
      <c r="M184" s="73"/>
      <c r="N184" s="73"/>
      <c r="O184" s="73"/>
      <c r="P184" s="73"/>
      <c r="Q184" s="73"/>
      <c r="R184" s="73"/>
    </row>
    <row r="185" spans="1:18" s="66" customFormat="1" ht="25" customHeight="1">
      <c r="A185" s="73"/>
      <c r="B185" s="72"/>
      <c r="C185" s="72"/>
      <c r="D185" s="73"/>
      <c r="E185" s="72"/>
      <c r="F185" s="74"/>
      <c r="G185" s="74"/>
      <c r="H185" s="74"/>
      <c r="I185" s="88"/>
      <c r="J185" s="48"/>
      <c r="K185" s="86"/>
      <c r="L185" s="73"/>
      <c r="M185" s="73"/>
      <c r="N185" s="73"/>
      <c r="O185" s="73"/>
      <c r="P185" s="73"/>
      <c r="Q185" s="73"/>
      <c r="R185" s="73"/>
    </row>
    <row r="186" spans="1:18" s="66" customFormat="1" ht="25" customHeight="1">
      <c r="A186" s="73"/>
      <c r="B186" s="72"/>
      <c r="C186" s="72"/>
      <c r="D186" s="73"/>
      <c r="E186" s="72"/>
      <c r="F186" s="74"/>
      <c r="G186" s="74"/>
      <c r="H186" s="74"/>
      <c r="I186" s="88"/>
      <c r="J186" s="48"/>
      <c r="K186" s="86"/>
      <c r="L186" s="73"/>
      <c r="M186" s="73"/>
      <c r="N186" s="73"/>
      <c r="O186" s="73"/>
      <c r="P186" s="73"/>
      <c r="Q186" s="73"/>
      <c r="R186" s="73"/>
    </row>
    <row r="187" spans="1:18" s="66" customFormat="1" ht="25" customHeight="1">
      <c r="A187" s="73"/>
      <c r="B187" s="72"/>
      <c r="C187" s="72"/>
      <c r="D187" s="73"/>
      <c r="E187" s="72"/>
      <c r="F187" s="74"/>
      <c r="G187" s="74"/>
      <c r="H187" s="74"/>
      <c r="I187" s="88"/>
      <c r="J187" s="48"/>
      <c r="K187" s="86"/>
      <c r="L187" s="73"/>
      <c r="M187" s="73"/>
      <c r="N187" s="73"/>
      <c r="O187" s="73"/>
      <c r="P187" s="73"/>
      <c r="Q187" s="73"/>
      <c r="R187" s="73"/>
    </row>
    <row r="188" spans="1:18" s="66" customFormat="1" ht="25" customHeight="1">
      <c r="A188" s="73"/>
      <c r="B188" s="72"/>
      <c r="C188" s="72"/>
      <c r="D188" s="73"/>
      <c r="E188" s="72"/>
      <c r="F188" s="74"/>
      <c r="G188" s="74"/>
      <c r="H188" s="74"/>
      <c r="I188" s="88"/>
      <c r="J188" s="48"/>
      <c r="K188" s="86"/>
      <c r="L188" s="73"/>
      <c r="M188" s="73"/>
      <c r="N188" s="73"/>
      <c r="O188" s="73"/>
      <c r="P188" s="73"/>
      <c r="Q188" s="73"/>
      <c r="R188" s="73"/>
    </row>
    <row r="189" spans="1:18" s="66" customFormat="1" ht="25" customHeight="1">
      <c r="A189" s="73"/>
      <c r="B189" s="72"/>
      <c r="C189" s="72"/>
      <c r="D189" s="73"/>
      <c r="E189" s="72"/>
      <c r="F189" s="74"/>
      <c r="G189" s="74"/>
      <c r="H189" s="74"/>
      <c r="I189" s="88"/>
      <c r="J189" s="48"/>
      <c r="K189" s="86"/>
      <c r="L189" s="73"/>
      <c r="M189" s="73"/>
      <c r="N189" s="73"/>
      <c r="O189" s="73"/>
      <c r="P189" s="73"/>
      <c r="Q189" s="73"/>
      <c r="R189" s="73"/>
    </row>
    <row r="190" spans="1:18" s="66" customFormat="1" ht="25" customHeight="1">
      <c r="A190" s="73"/>
      <c r="B190" s="72"/>
      <c r="C190" s="72"/>
      <c r="D190" s="73"/>
      <c r="E190" s="72"/>
      <c r="F190" s="74"/>
      <c r="G190" s="74"/>
      <c r="H190" s="74"/>
      <c r="I190" s="88"/>
      <c r="J190" s="48"/>
      <c r="K190" s="86"/>
      <c r="L190" s="73"/>
      <c r="M190" s="73"/>
      <c r="N190" s="73"/>
      <c r="O190" s="73"/>
      <c r="P190" s="73"/>
      <c r="Q190" s="73"/>
      <c r="R190" s="73"/>
    </row>
    <row r="191" spans="1:18" s="66" customFormat="1" ht="25" customHeight="1">
      <c r="A191" s="73"/>
      <c r="B191" s="72"/>
      <c r="C191" s="72"/>
      <c r="D191" s="73"/>
      <c r="E191" s="72"/>
      <c r="F191" s="74"/>
      <c r="G191" s="74"/>
      <c r="H191" s="74"/>
      <c r="I191" s="88"/>
      <c r="J191" s="48"/>
      <c r="K191" s="86"/>
      <c r="L191" s="73"/>
      <c r="M191" s="73"/>
      <c r="N191" s="73"/>
      <c r="O191" s="73"/>
      <c r="P191" s="73"/>
      <c r="Q191" s="73"/>
      <c r="R191" s="73"/>
    </row>
    <row r="192" spans="1:18" s="66" customFormat="1" ht="25" customHeight="1">
      <c r="A192" s="73"/>
      <c r="B192" s="72"/>
      <c r="C192" s="72"/>
      <c r="D192" s="73"/>
      <c r="E192" s="72"/>
      <c r="F192" s="74"/>
      <c r="G192" s="74"/>
      <c r="H192" s="74"/>
      <c r="I192" s="88"/>
      <c r="J192" s="48"/>
      <c r="K192" s="86"/>
      <c r="L192" s="73"/>
      <c r="M192" s="73"/>
      <c r="N192" s="73"/>
      <c r="O192" s="73"/>
      <c r="P192" s="73"/>
      <c r="Q192" s="73"/>
      <c r="R192" s="73"/>
    </row>
    <row r="193" spans="1:18" s="66" customFormat="1" ht="25" customHeight="1">
      <c r="A193" s="73"/>
      <c r="B193" s="72"/>
      <c r="C193" s="72"/>
      <c r="D193" s="73"/>
      <c r="E193" s="72"/>
      <c r="F193" s="74"/>
      <c r="G193" s="74"/>
      <c r="H193" s="74"/>
      <c r="I193" s="88"/>
      <c r="J193" s="48"/>
      <c r="K193" s="86"/>
      <c r="L193" s="73"/>
      <c r="M193" s="73"/>
      <c r="N193" s="73"/>
      <c r="O193" s="73"/>
      <c r="P193" s="73"/>
      <c r="Q193" s="73"/>
      <c r="R193" s="73"/>
    </row>
    <row r="194" spans="1:18" s="66" customFormat="1" ht="25" customHeight="1">
      <c r="A194" s="73"/>
      <c r="B194" s="72"/>
      <c r="C194" s="72"/>
      <c r="D194" s="73"/>
      <c r="E194" s="72"/>
      <c r="F194" s="74"/>
      <c r="G194" s="74"/>
      <c r="H194" s="74"/>
      <c r="I194" s="88"/>
      <c r="J194" s="48"/>
      <c r="K194" s="86"/>
      <c r="L194" s="73"/>
      <c r="M194" s="73"/>
      <c r="N194" s="73"/>
      <c r="O194" s="73"/>
      <c r="P194" s="73"/>
      <c r="Q194" s="73"/>
      <c r="R194" s="73"/>
    </row>
    <row r="195" spans="1:18" s="66" customFormat="1" ht="25" customHeight="1">
      <c r="A195" s="73"/>
      <c r="B195" s="72"/>
      <c r="C195" s="72"/>
      <c r="D195" s="73"/>
      <c r="E195" s="72"/>
      <c r="F195" s="74"/>
      <c r="G195" s="74"/>
      <c r="H195" s="74"/>
      <c r="I195" s="88"/>
      <c r="J195" s="48"/>
      <c r="K195" s="86"/>
      <c r="L195" s="73"/>
      <c r="M195" s="73"/>
      <c r="N195" s="73"/>
      <c r="O195" s="73"/>
      <c r="P195" s="73"/>
      <c r="Q195" s="73"/>
      <c r="R195" s="73"/>
    </row>
    <row r="196" spans="1:18" s="66" customFormat="1" ht="25" customHeight="1">
      <c r="A196" s="73"/>
      <c r="B196" s="72"/>
      <c r="C196" s="72"/>
      <c r="D196" s="73"/>
      <c r="E196" s="72"/>
      <c r="F196" s="74"/>
      <c r="G196" s="74"/>
      <c r="H196" s="74"/>
      <c r="I196" s="88"/>
      <c r="J196" s="48"/>
      <c r="K196" s="86"/>
      <c r="L196" s="73"/>
      <c r="M196" s="73"/>
      <c r="N196" s="73"/>
      <c r="O196" s="73"/>
      <c r="P196" s="73"/>
      <c r="Q196" s="73"/>
      <c r="R196" s="73"/>
    </row>
    <row r="197" spans="1:18" s="66" customFormat="1" ht="25" customHeight="1">
      <c r="A197" s="73"/>
      <c r="B197" s="72"/>
      <c r="C197" s="72"/>
      <c r="D197" s="73"/>
      <c r="E197" s="72"/>
      <c r="F197" s="74"/>
      <c r="G197" s="74"/>
      <c r="H197" s="74"/>
      <c r="I197" s="88"/>
      <c r="J197" s="48"/>
      <c r="K197" s="86"/>
      <c r="L197" s="73"/>
      <c r="M197" s="73"/>
      <c r="N197" s="73"/>
      <c r="O197" s="73"/>
      <c r="P197" s="73"/>
      <c r="Q197" s="73"/>
      <c r="R197" s="73"/>
    </row>
    <row r="198" spans="1:18" s="66" customFormat="1" ht="25" customHeight="1">
      <c r="A198" s="73"/>
      <c r="B198" s="72"/>
      <c r="C198" s="72"/>
      <c r="D198" s="73"/>
      <c r="E198" s="72"/>
      <c r="F198" s="74"/>
      <c r="G198" s="74"/>
      <c r="H198" s="74"/>
      <c r="I198" s="88"/>
      <c r="J198" s="48"/>
      <c r="K198" s="86"/>
      <c r="L198" s="73"/>
      <c r="M198" s="73"/>
      <c r="N198" s="73"/>
      <c r="O198" s="73"/>
      <c r="P198" s="73"/>
      <c r="Q198" s="73"/>
      <c r="R198" s="73"/>
    </row>
    <row r="199" spans="1:18" s="66" customFormat="1" ht="25" customHeight="1">
      <c r="A199" s="73"/>
      <c r="B199" s="72"/>
      <c r="C199" s="72"/>
      <c r="D199" s="73"/>
      <c r="E199" s="72"/>
      <c r="F199" s="74"/>
      <c r="G199" s="74"/>
      <c r="H199" s="74"/>
      <c r="I199" s="88"/>
      <c r="J199" s="48"/>
      <c r="K199" s="86"/>
      <c r="L199" s="73"/>
      <c r="M199" s="73"/>
      <c r="N199" s="73"/>
      <c r="O199" s="73"/>
      <c r="P199" s="73"/>
      <c r="Q199" s="73"/>
      <c r="R199" s="73"/>
    </row>
    <row r="200" spans="1:18" s="66" customFormat="1" ht="25" customHeight="1">
      <c r="A200" s="73"/>
      <c r="B200" s="72"/>
      <c r="C200" s="72"/>
      <c r="D200" s="73"/>
      <c r="E200" s="72"/>
      <c r="F200" s="74"/>
      <c r="G200" s="74"/>
      <c r="H200" s="74"/>
      <c r="I200" s="88"/>
      <c r="J200" s="48"/>
      <c r="K200" s="86"/>
      <c r="L200" s="73"/>
      <c r="M200" s="73"/>
      <c r="N200" s="73"/>
      <c r="O200" s="73"/>
      <c r="P200" s="73"/>
      <c r="Q200" s="73"/>
      <c r="R200" s="73"/>
    </row>
    <row r="201" spans="1:18" s="66" customFormat="1" ht="25" customHeight="1">
      <c r="A201" s="73"/>
      <c r="B201" s="72"/>
      <c r="C201" s="72"/>
      <c r="D201" s="73"/>
      <c r="E201" s="72"/>
      <c r="F201" s="74"/>
      <c r="G201" s="74"/>
      <c r="H201" s="74"/>
      <c r="I201" s="88"/>
      <c r="J201" s="48"/>
      <c r="K201" s="86"/>
      <c r="L201" s="73"/>
      <c r="M201" s="73"/>
      <c r="N201" s="73"/>
      <c r="O201" s="73"/>
      <c r="P201" s="73"/>
      <c r="Q201" s="73"/>
      <c r="R201" s="73"/>
    </row>
    <row r="202" spans="1:18" s="66" customFormat="1" ht="25" customHeight="1">
      <c r="A202" s="73"/>
      <c r="B202" s="72"/>
      <c r="C202" s="72"/>
      <c r="D202" s="73"/>
      <c r="E202" s="72"/>
      <c r="F202" s="74"/>
      <c r="G202" s="74"/>
      <c r="H202" s="74"/>
      <c r="I202" s="88"/>
      <c r="J202" s="48"/>
      <c r="K202" s="86"/>
      <c r="L202" s="73"/>
      <c r="M202" s="73"/>
      <c r="N202" s="73"/>
      <c r="O202" s="73"/>
      <c r="P202" s="73"/>
      <c r="Q202" s="73"/>
      <c r="R202" s="73"/>
    </row>
    <row r="203" spans="1:18" s="66" customFormat="1" ht="25" customHeight="1">
      <c r="A203" s="73"/>
      <c r="B203" s="72"/>
      <c r="C203" s="72"/>
      <c r="D203" s="73"/>
      <c r="E203" s="72"/>
      <c r="F203" s="74"/>
      <c r="G203" s="74"/>
      <c r="H203" s="74"/>
      <c r="I203" s="88"/>
      <c r="J203" s="48"/>
      <c r="K203" s="86"/>
      <c r="L203" s="73"/>
      <c r="M203" s="73"/>
      <c r="N203" s="73"/>
      <c r="O203" s="73"/>
      <c r="P203" s="73"/>
      <c r="Q203" s="73"/>
      <c r="R203" s="73"/>
    </row>
    <row r="204" spans="1:18" s="66" customFormat="1" ht="25" customHeight="1">
      <c r="A204" s="73"/>
      <c r="B204" s="72"/>
      <c r="C204" s="72"/>
      <c r="D204" s="73"/>
      <c r="E204" s="72"/>
      <c r="F204" s="74"/>
      <c r="G204" s="74"/>
      <c r="H204" s="74"/>
      <c r="I204" s="88"/>
      <c r="J204" s="48"/>
      <c r="K204" s="86"/>
      <c r="L204" s="73"/>
      <c r="M204" s="73"/>
      <c r="N204" s="73"/>
      <c r="O204" s="73"/>
      <c r="P204" s="73"/>
      <c r="Q204" s="73"/>
      <c r="R204" s="73"/>
    </row>
    <row r="205" spans="1:18" s="66" customFormat="1" ht="25" customHeight="1">
      <c r="A205" s="73"/>
      <c r="B205" s="72"/>
      <c r="C205" s="72"/>
      <c r="D205" s="73"/>
      <c r="E205" s="72"/>
      <c r="F205" s="74"/>
      <c r="G205" s="74"/>
      <c r="H205" s="74"/>
      <c r="I205" s="88"/>
      <c r="J205" s="48"/>
      <c r="K205" s="86"/>
      <c r="L205" s="73"/>
      <c r="M205" s="73"/>
      <c r="N205" s="73"/>
      <c r="O205" s="73"/>
      <c r="P205" s="73"/>
      <c r="Q205" s="73"/>
      <c r="R205" s="73"/>
    </row>
    <row r="206" spans="1:18" s="66" customFormat="1" ht="25" customHeight="1">
      <c r="A206" s="73"/>
      <c r="B206" s="72"/>
      <c r="C206" s="72"/>
      <c r="D206" s="73"/>
      <c r="E206" s="72"/>
      <c r="F206" s="74"/>
      <c r="G206" s="74"/>
      <c r="H206" s="74"/>
      <c r="I206" s="88"/>
      <c r="J206" s="48"/>
      <c r="K206" s="86"/>
      <c r="L206" s="73"/>
      <c r="M206" s="73"/>
      <c r="N206" s="73"/>
      <c r="O206" s="73"/>
      <c r="P206" s="73"/>
      <c r="Q206" s="73"/>
      <c r="R206" s="73"/>
    </row>
    <row r="207" spans="1:18" s="66" customFormat="1" ht="25" customHeight="1">
      <c r="A207" s="73"/>
      <c r="B207" s="72"/>
      <c r="C207" s="72"/>
      <c r="D207" s="73"/>
      <c r="E207" s="72"/>
      <c r="F207" s="74"/>
      <c r="G207" s="74"/>
      <c r="H207" s="74"/>
      <c r="I207" s="88"/>
      <c r="J207" s="48"/>
      <c r="K207" s="86"/>
      <c r="L207" s="73"/>
      <c r="M207" s="73"/>
      <c r="N207" s="73"/>
      <c r="O207" s="73"/>
      <c r="P207" s="73"/>
      <c r="Q207" s="73"/>
      <c r="R207" s="73"/>
    </row>
    <row r="208" spans="1:18" s="66" customFormat="1" ht="25" customHeight="1">
      <c r="A208" s="73"/>
      <c r="B208" s="72"/>
      <c r="C208" s="72"/>
      <c r="D208" s="73"/>
      <c r="E208" s="72"/>
      <c r="F208" s="74"/>
      <c r="G208" s="74"/>
      <c r="H208" s="74"/>
      <c r="I208" s="88"/>
      <c r="J208" s="48"/>
      <c r="K208" s="86"/>
      <c r="L208" s="73"/>
      <c r="M208" s="73"/>
      <c r="N208" s="73"/>
      <c r="O208" s="73"/>
      <c r="P208" s="73"/>
      <c r="Q208" s="73"/>
      <c r="R208" s="73"/>
    </row>
    <row r="209" spans="1:18" s="66" customFormat="1" ht="25" customHeight="1">
      <c r="A209" s="73"/>
      <c r="B209" s="72"/>
      <c r="C209" s="72"/>
      <c r="D209" s="73"/>
      <c r="E209" s="72"/>
      <c r="F209" s="74"/>
      <c r="G209" s="74"/>
      <c r="H209" s="74"/>
      <c r="I209" s="88"/>
      <c r="J209" s="48"/>
      <c r="K209" s="86"/>
      <c r="L209" s="73"/>
      <c r="M209" s="73"/>
      <c r="N209" s="73"/>
      <c r="O209" s="73"/>
      <c r="P209" s="73"/>
      <c r="Q209" s="73"/>
      <c r="R209" s="73"/>
    </row>
    <row r="210" spans="1:18" s="66" customFormat="1" ht="25" customHeight="1">
      <c r="A210" s="73"/>
      <c r="B210" s="72"/>
      <c r="C210" s="72"/>
      <c r="D210" s="73"/>
      <c r="E210" s="72"/>
      <c r="F210" s="74"/>
      <c r="G210" s="74"/>
      <c r="H210" s="74"/>
      <c r="I210" s="88"/>
      <c r="J210" s="48"/>
      <c r="K210" s="86"/>
      <c r="L210" s="73"/>
      <c r="M210" s="73"/>
      <c r="N210" s="73"/>
      <c r="O210" s="73"/>
      <c r="P210" s="73"/>
      <c r="Q210" s="73"/>
      <c r="R210" s="73"/>
    </row>
    <row r="211" spans="1:18" s="66" customFormat="1" ht="25" customHeight="1">
      <c r="A211" s="73"/>
      <c r="B211" s="72"/>
      <c r="C211" s="72"/>
      <c r="D211" s="73"/>
      <c r="E211" s="72"/>
      <c r="F211" s="74"/>
      <c r="G211" s="74"/>
      <c r="H211" s="74"/>
      <c r="I211" s="88"/>
      <c r="J211" s="48"/>
      <c r="K211" s="86"/>
      <c r="L211" s="73"/>
      <c r="M211" s="73"/>
      <c r="N211" s="73"/>
      <c r="O211" s="73"/>
      <c r="P211" s="73"/>
      <c r="Q211" s="73"/>
      <c r="R211" s="73"/>
    </row>
    <row r="212" spans="1:18" s="66" customFormat="1" ht="25" customHeight="1">
      <c r="A212" s="73"/>
      <c r="B212" s="72"/>
      <c r="C212" s="72"/>
      <c r="D212" s="73"/>
      <c r="E212" s="72"/>
      <c r="F212" s="74"/>
      <c r="G212" s="74"/>
      <c r="H212" s="74"/>
      <c r="I212" s="88"/>
      <c r="J212" s="48"/>
      <c r="K212" s="86"/>
      <c r="L212" s="73"/>
      <c r="M212" s="73"/>
      <c r="N212" s="73"/>
      <c r="O212" s="73"/>
      <c r="P212" s="73"/>
      <c r="Q212" s="73"/>
      <c r="R212" s="73"/>
    </row>
    <row r="213" spans="1:18" s="66" customFormat="1" ht="25" customHeight="1">
      <c r="A213" s="73"/>
      <c r="B213" s="72"/>
      <c r="C213" s="72"/>
      <c r="D213" s="73"/>
      <c r="E213" s="72"/>
      <c r="F213" s="74"/>
      <c r="G213" s="74"/>
      <c r="H213" s="74"/>
      <c r="I213" s="88"/>
      <c r="J213" s="48"/>
      <c r="K213" s="86"/>
      <c r="L213" s="73"/>
      <c r="M213" s="73"/>
      <c r="N213" s="73"/>
      <c r="O213" s="73"/>
      <c r="P213" s="73"/>
      <c r="Q213" s="73"/>
      <c r="R213" s="73"/>
    </row>
    <row r="214" spans="1:18" s="66" customFormat="1" ht="25" customHeight="1">
      <c r="A214" s="73"/>
      <c r="B214" s="72"/>
      <c r="C214" s="72"/>
      <c r="D214" s="73"/>
      <c r="E214" s="72"/>
      <c r="F214" s="74"/>
      <c r="G214" s="74"/>
      <c r="H214" s="74"/>
      <c r="I214" s="88"/>
      <c r="J214" s="48"/>
      <c r="K214" s="86"/>
      <c r="L214" s="73"/>
      <c r="M214" s="73"/>
      <c r="N214" s="73"/>
      <c r="O214" s="73"/>
      <c r="P214" s="73"/>
      <c r="Q214" s="73"/>
      <c r="R214" s="73"/>
    </row>
    <row r="215" spans="1:18" s="66" customFormat="1" ht="25" customHeight="1">
      <c r="A215" s="73"/>
      <c r="B215" s="72"/>
      <c r="C215" s="72"/>
      <c r="D215" s="73"/>
      <c r="E215" s="72"/>
      <c r="F215" s="74"/>
      <c r="G215" s="74"/>
      <c r="H215" s="74"/>
      <c r="I215" s="88"/>
      <c r="J215" s="48"/>
      <c r="K215" s="86"/>
      <c r="L215" s="73"/>
      <c r="M215" s="73"/>
      <c r="N215" s="73"/>
      <c r="O215" s="73"/>
      <c r="P215" s="73"/>
      <c r="Q215" s="73"/>
      <c r="R215" s="73"/>
    </row>
    <row r="216" spans="1:18" s="66" customFormat="1" ht="25" customHeight="1">
      <c r="A216" s="73"/>
      <c r="B216" s="72"/>
      <c r="C216" s="72"/>
      <c r="D216" s="73"/>
      <c r="E216" s="72"/>
      <c r="F216" s="74"/>
      <c r="G216" s="74"/>
      <c r="H216" s="74"/>
      <c r="I216" s="88"/>
      <c r="J216" s="48"/>
      <c r="K216" s="86"/>
      <c r="L216" s="73"/>
      <c r="M216" s="73"/>
      <c r="N216" s="73"/>
      <c r="O216" s="73"/>
      <c r="P216" s="73"/>
      <c r="Q216" s="73"/>
      <c r="R216" s="73"/>
    </row>
    <row r="217" spans="1:18" s="66" customFormat="1" ht="25" customHeight="1">
      <c r="A217" s="73"/>
      <c r="B217" s="72"/>
      <c r="C217" s="72"/>
      <c r="D217" s="73"/>
      <c r="E217" s="72"/>
      <c r="F217" s="74"/>
      <c r="G217" s="74"/>
      <c r="H217" s="74"/>
      <c r="I217" s="88"/>
      <c r="J217" s="48"/>
      <c r="K217" s="86"/>
      <c r="L217" s="73"/>
      <c r="M217" s="73"/>
      <c r="N217" s="73"/>
      <c r="O217" s="73"/>
      <c r="P217" s="73"/>
      <c r="Q217" s="73"/>
      <c r="R217" s="73"/>
    </row>
    <row r="218" spans="1:18" s="66" customFormat="1" ht="25" customHeight="1">
      <c r="A218" s="73"/>
      <c r="B218" s="72"/>
      <c r="C218" s="72"/>
      <c r="D218" s="73"/>
      <c r="E218" s="72"/>
      <c r="F218" s="74"/>
      <c r="G218" s="74"/>
      <c r="H218" s="74"/>
      <c r="I218" s="88"/>
      <c r="J218" s="48"/>
      <c r="K218" s="86"/>
      <c r="L218" s="73"/>
      <c r="M218" s="73"/>
      <c r="N218" s="73"/>
      <c r="O218" s="73"/>
      <c r="P218" s="73"/>
      <c r="Q218" s="73"/>
      <c r="R218" s="73"/>
    </row>
    <row r="219" spans="1:18" s="66" customFormat="1" ht="25" customHeight="1">
      <c r="A219" s="73"/>
      <c r="B219" s="72"/>
      <c r="C219" s="72"/>
      <c r="D219" s="73"/>
      <c r="E219" s="72"/>
      <c r="F219" s="74"/>
      <c r="G219" s="74"/>
      <c r="H219" s="74"/>
      <c r="I219" s="88"/>
      <c r="J219" s="48"/>
      <c r="K219" s="86"/>
      <c r="L219" s="73"/>
      <c r="M219" s="73"/>
      <c r="N219" s="73"/>
      <c r="O219" s="73"/>
      <c r="P219" s="73"/>
      <c r="Q219" s="73"/>
      <c r="R219" s="73"/>
    </row>
    <row r="220" spans="1:18" s="66" customFormat="1" ht="25" customHeight="1">
      <c r="A220" s="73"/>
      <c r="B220" s="72"/>
      <c r="C220" s="72"/>
      <c r="D220" s="73"/>
      <c r="E220" s="72"/>
      <c r="F220" s="74"/>
      <c r="G220" s="74"/>
      <c r="H220" s="74"/>
      <c r="I220" s="88"/>
      <c r="J220" s="48"/>
      <c r="K220" s="86"/>
      <c r="L220" s="73"/>
      <c r="M220" s="73"/>
      <c r="N220" s="73"/>
      <c r="O220" s="73"/>
      <c r="P220" s="73"/>
      <c r="Q220" s="73"/>
      <c r="R220" s="73"/>
    </row>
    <row r="221" spans="1:18" s="66" customFormat="1" ht="25" customHeight="1">
      <c r="A221" s="73"/>
      <c r="B221" s="72"/>
      <c r="C221" s="72"/>
      <c r="D221" s="73"/>
      <c r="E221" s="72"/>
      <c r="F221" s="74"/>
      <c r="G221" s="74"/>
      <c r="H221" s="74"/>
      <c r="I221" s="88"/>
      <c r="J221" s="48"/>
      <c r="K221" s="86"/>
      <c r="L221" s="73"/>
      <c r="M221" s="73"/>
      <c r="N221" s="73"/>
      <c r="O221" s="73"/>
      <c r="P221" s="73"/>
      <c r="Q221" s="73"/>
      <c r="R221" s="73"/>
    </row>
    <row r="222" spans="1:18" s="66" customFormat="1" ht="25" customHeight="1">
      <c r="A222" s="73"/>
      <c r="B222" s="72"/>
      <c r="C222" s="72"/>
      <c r="D222" s="73"/>
      <c r="E222" s="72"/>
      <c r="F222" s="74"/>
      <c r="G222" s="74"/>
      <c r="H222" s="74"/>
      <c r="I222" s="88"/>
      <c r="J222" s="48"/>
      <c r="K222" s="86"/>
      <c r="L222" s="73"/>
      <c r="M222" s="73"/>
      <c r="N222" s="73"/>
      <c r="O222" s="73"/>
      <c r="P222" s="73"/>
      <c r="Q222" s="73"/>
      <c r="R222" s="73"/>
    </row>
  </sheetData>
  <mergeCells count="4">
    <mergeCell ref="B1:H1"/>
    <mergeCell ref="B45:G45"/>
    <mergeCell ref="B47:G47"/>
    <mergeCell ref="B89:G89"/>
  </mergeCells>
  <conditionalFormatting sqref="G1:H1048576">
    <cfRule type="containsText" dxfId="2" priority="1" operator="containsText" text="RATE">
      <formula>NOT(ISERROR(SEARCH("RATE",G1)))</formula>
    </cfRule>
    <cfRule type="containsText" dxfId="1" priority="2" stopIfTrue="1" operator="containsText" text="AMOUNT">
      <formula>NOT(ISERROR(SEARCH("AMOUNT",G1)))</formula>
    </cfRule>
    <cfRule type="containsText" dxfId="0" priority="3" stopIfTrue="1" operator="containsText" text="Rate Only">
      <formula>NOT(ISERROR(SEARCH("Rate Only",G1)))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45" max="8" man="1"/>
  </row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DFCD-18DC-4B8F-B296-693664E03407}">
  <sheetPr>
    <tabColor theme="5"/>
  </sheetPr>
  <dimension ref="A1:L178"/>
  <sheetViews>
    <sheetView tabSelected="1" view="pageBreakPreview" topLeftCell="B1" zoomScale="70" zoomScaleNormal="100" zoomScaleSheetLayoutView="70" workbookViewId="0">
      <selection activeCell="P23" sqref="P23"/>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7" width="12.83203125" style="74" customWidth="1"/>
    <col min="8" max="8" width="12.83203125" style="48" customWidth="1"/>
    <col min="9" max="9" width="0.5" style="48" customWidth="1"/>
    <col min="10" max="12" width="12.5" style="48" customWidth="1"/>
    <col min="13" max="16384" width="8.83203125" style="48"/>
  </cols>
  <sheetData>
    <row r="1" spans="2:11" s="44" customFormat="1" ht="25" customHeight="1">
      <c r="B1" s="370" t="s">
        <v>1974</v>
      </c>
      <c r="C1" s="370"/>
      <c r="D1" s="370"/>
      <c r="E1" s="370"/>
      <c r="F1" s="370"/>
      <c r="G1" s="370"/>
      <c r="H1" s="370"/>
    </row>
    <row r="2" spans="2:11" ht="25" customHeight="1">
      <c r="B2" s="45" t="s">
        <v>226</v>
      </c>
      <c r="C2" s="45" t="s">
        <v>2</v>
      </c>
      <c r="D2" s="45" t="s">
        <v>3</v>
      </c>
      <c r="E2" s="46" t="s">
        <v>4</v>
      </c>
      <c r="F2" s="47" t="s">
        <v>5</v>
      </c>
      <c r="G2" s="47" t="s">
        <v>6</v>
      </c>
      <c r="H2" s="46" t="s">
        <v>7</v>
      </c>
      <c r="K2" s="49"/>
    </row>
    <row r="3" spans="2:11" ht="30">
      <c r="B3" s="50" t="s">
        <v>1593</v>
      </c>
      <c r="C3" s="51" t="s">
        <v>1940</v>
      </c>
      <c r="D3" s="52" t="s">
        <v>1941</v>
      </c>
      <c r="E3" s="50"/>
      <c r="F3" s="53"/>
      <c r="G3" s="53"/>
      <c r="H3" s="54"/>
    </row>
    <row r="4" spans="2:11" ht="25" customHeight="1">
      <c r="B4" s="50"/>
      <c r="C4" s="51"/>
      <c r="D4" s="52"/>
      <c r="E4" s="50"/>
      <c r="F4" s="53"/>
      <c r="G4" s="53"/>
      <c r="H4" s="54"/>
    </row>
    <row r="5" spans="2:11" ht="25" customHeight="1">
      <c r="B5" s="55"/>
      <c r="C5" s="51" t="s">
        <v>1942</v>
      </c>
      <c r="D5" s="52" t="s">
        <v>1943</v>
      </c>
      <c r="E5" s="50"/>
      <c r="F5" s="53"/>
      <c r="G5" s="53"/>
      <c r="H5" s="56"/>
      <c r="K5" s="2" t="str">
        <f>IF(E5="","",MAX(#REF!)+32.001)</f>
        <v/>
      </c>
    </row>
    <row r="6" spans="2:11" ht="25" customHeight="1">
      <c r="B6" s="50"/>
      <c r="C6" s="57"/>
      <c r="D6" s="52"/>
      <c r="E6" s="50"/>
      <c r="F6" s="53"/>
      <c r="G6" s="53"/>
      <c r="H6" s="56"/>
      <c r="K6" s="2" t="str">
        <f>IF(E6="","",MAX($K$5:K5)+0.001)</f>
        <v/>
      </c>
    </row>
    <row r="7" spans="2:11" ht="25" customHeight="1">
      <c r="B7" s="50" t="str">
        <f>IF(K7="","","B"&amp;TEXT(ROUND(K7,3),"0.000"))</f>
        <v>B29.001</v>
      </c>
      <c r="C7" s="50"/>
      <c r="D7" s="58" t="s">
        <v>1944</v>
      </c>
      <c r="E7" s="50" t="s">
        <v>126</v>
      </c>
      <c r="F7" s="59">
        <v>1</v>
      </c>
      <c r="G7" s="90">
        <v>2200000</v>
      </c>
      <c r="H7" s="56">
        <f>ROUND(F7*G7,2)</f>
        <v>2200000</v>
      </c>
      <c r="K7" s="2">
        <f>IF(E7="","",MAX($K$5:K6)+29.001)</f>
        <v>29.001000000000001</v>
      </c>
    </row>
    <row r="8" spans="2:11" ht="25" customHeight="1">
      <c r="B8" s="50" t="str">
        <f>IF(K8="","","B"&amp;TEXT(ROUND(K8,3),"0.000"))</f>
        <v>B29.002</v>
      </c>
      <c r="C8" s="50"/>
      <c r="D8" s="58" t="s">
        <v>1945</v>
      </c>
      <c r="E8" s="50" t="s">
        <v>128</v>
      </c>
      <c r="F8" s="53">
        <f>G7</f>
        <v>2200000</v>
      </c>
      <c r="G8" s="171"/>
      <c r="H8" s="56">
        <f>ROUND(F8*G8,2)</f>
        <v>0</v>
      </c>
      <c r="K8" s="2">
        <f>IF(E8="","",MAX($K$5:K7)+0.001)</f>
        <v>29.002000000000002</v>
      </c>
    </row>
    <row r="9" spans="2:11" ht="25" customHeight="1">
      <c r="B9" s="50" t="str">
        <f>IF(K9="","","B"&amp;TEXT(ROUND(K9,3),"0.000"))</f>
        <v/>
      </c>
      <c r="C9" s="60"/>
      <c r="D9" s="61"/>
      <c r="E9" s="60"/>
      <c r="F9" s="62"/>
      <c r="G9" s="90"/>
      <c r="H9" s="56"/>
      <c r="I9" s="63"/>
      <c r="K9" s="2" t="str">
        <f>IF(E9="","",MAX($K$5:K8)+0.001)</f>
        <v/>
      </c>
    </row>
    <row r="10" spans="2:11" ht="25" customHeight="1">
      <c r="B10" s="50" t="str">
        <f>IF(K10="","","B"&amp;TEXT(ROUND(K10,3),"0.000"))</f>
        <v/>
      </c>
      <c r="C10" s="60"/>
      <c r="D10" s="64"/>
      <c r="E10" s="60"/>
      <c r="F10" s="62"/>
      <c r="G10" s="90"/>
      <c r="H10" s="56"/>
      <c r="I10" s="63"/>
      <c r="K10" s="2" t="str">
        <f>IF(E10="","",MAX($K$5:K9)+0.001)</f>
        <v/>
      </c>
    </row>
    <row r="11" spans="2:11" ht="25" customHeight="1">
      <c r="B11" s="50"/>
      <c r="C11" s="60"/>
      <c r="D11" s="64"/>
      <c r="E11" s="60"/>
      <c r="F11" s="62"/>
      <c r="G11" s="90"/>
      <c r="H11" s="56"/>
      <c r="K11" s="2"/>
    </row>
    <row r="12" spans="2:11" ht="25" customHeight="1">
      <c r="B12" s="50"/>
      <c r="C12" s="60"/>
      <c r="D12" s="64"/>
      <c r="E12" s="60"/>
      <c r="F12" s="62"/>
      <c r="G12" s="90"/>
      <c r="H12" s="56"/>
      <c r="K12" s="2"/>
    </row>
    <row r="13" spans="2:11" ht="25" customHeight="1">
      <c r="B13" s="50"/>
      <c r="C13" s="60"/>
      <c r="D13" s="64"/>
      <c r="E13" s="60"/>
      <c r="F13" s="62"/>
      <c r="G13" s="90"/>
      <c r="H13" s="56"/>
      <c r="K13" s="2"/>
    </row>
    <row r="14" spans="2:11" ht="25" customHeight="1">
      <c r="B14" s="50"/>
      <c r="C14" s="60"/>
      <c r="D14" s="64"/>
      <c r="E14" s="60"/>
      <c r="F14" s="62"/>
      <c r="G14" s="90"/>
      <c r="H14" s="56"/>
      <c r="K14" s="2"/>
    </row>
    <row r="15" spans="2:11" ht="25" customHeight="1">
      <c r="B15" s="50"/>
      <c r="C15" s="60"/>
      <c r="D15" s="64"/>
      <c r="E15" s="60"/>
      <c r="F15" s="62"/>
      <c r="G15" s="90"/>
      <c r="H15" s="56"/>
      <c r="K15" s="2"/>
    </row>
    <row r="16" spans="2:11" ht="25" customHeight="1">
      <c r="B16" s="50"/>
      <c r="C16" s="60"/>
      <c r="D16" s="64"/>
      <c r="E16" s="60"/>
      <c r="F16" s="62"/>
      <c r="G16" s="90"/>
      <c r="H16" s="56"/>
      <c r="K16" s="2"/>
    </row>
    <row r="17" spans="2:11" ht="25" customHeight="1">
      <c r="B17" s="50"/>
      <c r="C17" s="60"/>
      <c r="D17" s="64"/>
      <c r="E17" s="60"/>
      <c r="F17" s="62"/>
      <c r="G17" s="90"/>
      <c r="H17" s="56"/>
      <c r="K17" s="2"/>
    </row>
    <row r="18" spans="2:11" ht="25" customHeight="1">
      <c r="B18" s="50"/>
      <c r="C18" s="60"/>
      <c r="D18" s="64"/>
      <c r="E18" s="60"/>
      <c r="F18" s="62"/>
      <c r="G18" s="90"/>
      <c r="H18" s="56"/>
      <c r="K18" s="2"/>
    </row>
    <row r="19" spans="2:11" ht="25" customHeight="1">
      <c r="B19" s="50"/>
      <c r="C19" s="60"/>
      <c r="D19" s="64"/>
      <c r="E19" s="60"/>
      <c r="F19" s="62"/>
      <c r="G19" s="90"/>
      <c r="H19" s="56"/>
      <c r="K19" s="2"/>
    </row>
    <row r="20" spans="2:11" ht="25" customHeight="1">
      <c r="B20" s="50"/>
      <c r="C20" s="60"/>
      <c r="D20" s="64"/>
      <c r="E20" s="60"/>
      <c r="F20" s="62"/>
      <c r="G20" s="90"/>
      <c r="H20" s="56"/>
      <c r="K20" s="2"/>
    </row>
    <row r="21" spans="2:11" ht="25" customHeight="1">
      <c r="B21" s="50"/>
      <c r="C21" s="60"/>
      <c r="D21" s="64"/>
      <c r="E21" s="60"/>
      <c r="F21" s="62"/>
      <c r="G21" s="90"/>
      <c r="H21" s="56"/>
      <c r="K21" s="2"/>
    </row>
    <row r="22" spans="2:11" ht="25" customHeight="1">
      <c r="B22" s="50"/>
      <c r="C22" s="60"/>
      <c r="D22" s="64"/>
      <c r="E22" s="60"/>
      <c r="F22" s="62"/>
      <c r="G22" s="90"/>
      <c r="H22" s="56"/>
      <c r="K22" s="2"/>
    </row>
    <row r="23" spans="2:11" ht="25" customHeight="1">
      <c r="B23" s="50"/>
      <c r="C23" s="60"/>
      <c r="D23" s="64"/>
      <c r="E23" s="60"/>
      <c r="F23" s="62"/>
      <c r="G23" s="90"/>
      <c r="H23" s="56"/>
      <c r="K23" s="2"/>
    </row>
    <row r="24" spans="2:11" ht="25" customHeight="1">
      <c r="B24" s="50"/>
      <c r="C24" s="60"/>
      <c r="D24" s="64"/>
      <c r="E24" s="60"/>
      <c r="F24" s="62"/>
      <c r="G24" s="90"/>
      <c r="H24" s="56"/>
      <c r="K24" s="2"/>
    </row>
    <row r="25" spans="2:11" ht="25" customHeight="1">
      <c r="B25" s="50"/>
      <c r="C25" s="60"/>
      <c r="D25" s="64"/>
      <c r="E25" s="60"/>
      <c r="F25" s="62"/>
      <c r="G25" s="90"/>
      <c r="H25" s="56"/>
      <c r="K25" s="2"/>
    </row>
    <row r="26" spans="2:11" ht="25" customHeight="1">
      <c r="B26" s="50"/>
      <c r="C26" s="60"/>
      <c r="D26" s="64"/>
      <c r="E26" s="60"/>
      <c r="F26" s="62"/>
      <c r="G26" s="90"/>
      <c r="H26" s="56"/>
      <c r="K26" s="2"/>
    </row>
    <row r="27" spans="2:11" ht="25" customHeight="1">
      <c r="B27" s="50"/>
      <c r="C27" s="60"/>
      <c r="D27" s="64"/>
      <c r="E27" s="60"/>
      <c r="F27" s="62"/>
      <c r="G27" s="90"/>
      <c r="H27" s="56"/>
      <c r="K27" s="2"/>
    </row>
    <row r="28" spans="2:11" ht="25" customHeight="1">
      <c r="B28" s="50"/>
      <c r="C28" s="60"/>
      <c r="D28" s="64"/>
      <c r="E28" s="60"/>
      <c r="F28" s="62"/>
      <c r="G28" s="90"/>
      <c r="H28" s="56"/>
      <c r="K28" s="2"/>
    </row>
    <row r="29" spans="2:11" ht="25" customHeight="1">
      <c r="B29" s="50"/>
      <c r="C29" s="60"/>
      <c r="D29" s="64"/>
      <c r="E29" s="60"/>
      <c r="F29" s="62"/>
      <c r="G29" s="90"/>
      <c r="H29" s="56"/>
      <c r="K29" s="2"/>
    </row>
    <row r="30" spans="2:11" ht="25" customHeight="1">
      <c r="B30" s="50"/>
      <c r="C30" s="60"/>
      <c r="D30" s="64"/>
      <c r="E30" s="60"/>
      <c r="F30" s="62"/>
      <c r="G30" s="90"/>
      <c r="H30" s="56"/>
      <c r="K30" s="2"/>
    </row>
    <row r="31" spans="2:11" ht="25" customHeight="1">
      <c r="B31" s="50"/>
      <c r="C31" s="60"/>
      <c r="D31" s="64"/>
      <c r="E31" s="60"/>
      <c r="F31" s="62"/>
      <c r="G31" s="90"/>
      <c r="H31" s="56"/>
      <c r="K31" s="2"/>
    </row>
    <row r="32" spans="2:11" ht="25" customHeight="1">
      <c r="B32" s="50"/>
      <c r="C32" s="60"/>
      <c r="D32" s="64"/>
      <c r="E32" s="60"/>
      <c r="F32" s="62"/>
      <c r="G32" s="90"/>
      <c r="H32" s="56"/>
      <c r="K32" s="2"/>
    </row>
    <row r="33" spans="2:11" ht="25" customHeight="1">
      <c r="B33" s="50"/>
      <c r="C33" s="60"/>
      <c r="D33" s="64"/>
      <c r="E33" s="60"/>
      <c r="F33" s="62"/>
      <c r="G33" s="90"/>
      <c r="H33" s="56"/>
      <c r="K33" s="2"/>
    </row>
    <row r="34" spans="2:11" ht="25" customHeight="1">
      <c r="B34" s="50"/>
      <c r="C34" s="60"/>
      <c r="D34" s="64"/>
      <c r="E34" s="60"/>
      <c r="F34" s="62"/>
      <c r="G34" s="90"/>
      <c r="H34" s="56"/>
      <c r="K34" s="2"/>
    </row>
    <row r="35" spans="2:11" ht="25" customHeight="1">
      <c r="B35" s="50"/>
      <c r="C35" s="60"/>
      <c r="D35" s="64"/>
      <c r="E35" s="60"/>
      <c r="F35" s="62"/>
      <c r="G35" s="90"/>
      <c r="H35" s="56"/>
      <c r="K35" s="2"/>
    </row>
    <row r="36" spans="2:11" ht="25" customHeight="1">
      <c r="B36" s="50"/>
      <c r="C36" s="60"/>
      <c r="D36" s="64"/>
      <c r="E36" s="60"/>
      <c r="F36" s="62"/>
      <c r="G36" s="90"/>
      <c r="H36" s="56"/>
      <c r="K36" s="2"/>
    </row>
    <row r="37" spans="2:11" ht="25" customHeight="1">
      <c r="B37" s="50"/>
      <c r="C37" s="60"/>
      <c r="D37" s="64"/>
      <c r="E37" s="60"/>
      <c r="F37" s="62"/>
      <c r="G37" s="90"/>
      <c r="H37" s="56"/>
      <c r="K37" s="2"/>
    </row>
    <row r="38" spans="2:11" ht="25" customHeight="1">
      <c r="B38" s="50"/>
      <c r="C38" s="60"/>
      <c r="D38" s="64"/>
      <c r="E38" s="60"/>
      <c r="F38" s="62"/>
      <c r="G38" s="90"/>
      <c r="H38" s="56"/>
      <c r="K38" s="2"/>
    </row>
    <row r="39" spans="2:11" ht="25" customHeight="1">
      <c r="B39" s="50"/>
      <c r="C39" s="60"/>
      <c r="D39" s="64"/>
      <c r="E39" s="60"/>
      <c r="F39" s="62"/>
      <c r="G39" s="90"/>
      <c r="H39" s="56"/>
      <c r="K39" s="2"/>
    </row>
    <row r="40" spans="2:11" ht="25" customHeight="1">
      <c r="B40" s="50"/>
      <c r="C40" s="60"/>
      <c r="D40" s="64"/>
      <c r="E40" s="60"/>
      <c r="F40" s="62"/>
      <c r="G40" s="90"/>
      <c r="H40" s="56"/>
      <c r="K40" s="2"/>
    </row>
    <row r="41" spans="2:11" ht="25" customHeight="1">
      <c r="B41" s="50"/>
      <c r="C41" s="60"/>
      <c r="D41" s="64"/>
      <c r="E41" s="60"/>
      <c r="F41" s="62"/>
      <c r="G41" s="90"/>
      <c r="H41" s="56"/>
      <c r="K41" s="2"/>
    </row>
    <row r="42" spans="2:11" ht="25" customHeight="1">
      <c r="B42" s="50"/>
      <c r="C42" s="60"/>
      <c r="D42" s="64"/>
      <c r="E42" s="60"/>
      <c r="F42" s="62"/>
      <c r="G42" s="90"/>
      <c r="H42" s="56"/>
      <c r="K42" s="2"/>
    </row>
    <row r="43" spans="2:11" ht="25" customHeight="1">
      <c r="B43" s="50"/>
      <c r="C43" s="60"/>
      <c r="D43" s="64"/>
      <c r="E43" s="60"/>
      <c r="F43" s="62"/>
      <c r="G43" s="90"/>
      <c r="H43" s="56"/>
      <c r="K43" s="2"/>
    </row>
    <row r="44" spans="2:11" ht="25" customHeight="1">
      <c r="B44" s="50"/>
      <c r="C44" s="60"/>
      <c r="D44" s="64"/>
      <c r="E44" s="60"/>
      <c r="F44" s="62"/>
      <c r="G44" s="90"/>
      <c r="H44" s="56"/>
      <c r="K44" s="2"/>
    </row>
    <row r="45" spans="2:11" ht="25" customHeight="1">
      <c r="B45" s="368" t="s">
        <v>337</v>
      </c>
      <c r="C45" s="369"/>
      <c r="D45" s="368"/>
      <c r="E45" s="368"/>
      <c r="F45" s="368"/>
      <c r="G45" s="368"/>
      <c r="H45" s="95">
        <f>SUM(H3:H44)</f>
        <v>2200000</v>
      </c>
      <c r="K45" s="2" t="str">
        <f>IF(E45="","",MAX($K$5:K44)+0.001)</f>
        <v/>
      </c>
    </row>
    <row r="46" spans="2:11" ht="25" customHeight="1">
      <c r="B46" s="68"/>
      <c r="C46" s="68"/>
      <c r="D46" s="69"/>
      <c r="E46" s="68"/>
      <c r="F46" s="70"/>
      <c r="G46" s="70"/>
      <c r="H46" s="71"/>
      <c r="K46" s="2" t="str">
        <f>IF(E46="","",MAX($K$5:K45)+0.001)</f>
        <v/>
      </c>
    </row>
    <row r="47" spans="2:11" ht="25" customHeight="1">
      <c r="K47" s="2" t="str">
        <f>IF(E47="","",MAX($K$5:K46)+0.001)</f>
        <v/>
      </c>
    </row>
    <row r="48" spans="2:11" ht="25" customHeight="1">
      <c r="K48" s="2" t="str">
        <f>IF(E48="","",MAX($K$5:K47)+0.001)</f>
        <v/>
      </c>
    </row>
    <row r="49" spans="11:11" ht="25" customHeight="1">
      <c r="K49" s="2" t="str">
        <f>IF(E49="","",MAX($K$5:K48)+0.001)</f>
        <v/>
      </c>
    </row>
    <row r="50" spans="11:11" ht="25" customHeight="1">
      <c r="K50" s="2" t="str">
        <f>IF(E50="","",MAX($K$5:K49)+0.001)</f>
        <v/>
      </c>
    </row>
    <row r="51" spans="11:11" ht="25" customHeight="1">
      <c r="K51" s="2" t="str">
        <f>IF(E51="","",MAX($K$5:K50)+0.001)</f>
        <v/>
      </c>
    </row>
    <row r="52" spans="11:11" ht="25" customHeight="1">
      <c r="K52" s="2" t="str">
        <f>IF(E52="","",MAX($K$5:K51)+0.001)</f>
        <v/>
      </c>
    </row>
    <row r="53" spans="11:11" ht="25" customHeight="1">
      <c r="K53" s="2" t="str">
        <f>IF(E53="","",MAX($K$5:K52)+0.001)</f>
        <v/>
      </c>
    </row>
    <row r="54" spans="11:11" ht="25" customHeight="1">
      <c r="K54" s="2" t="str">
        <f>IF(E54="","",MAX($K$5:K53)+0.001)</f>
        <v/>
      </c>
    </row>
    <row r="55" spans="11:11" ht="25" customHeight="1">
      <c r="K55" s="2" t="str">
        <f>IF(E55="","",MAX($K$5:K54)+0.001)</f>
        <v/>
      </c>
    </row>
    <row r="56" spans="11:11" ht="25" customHeight="1">
      <c r="K56" s="2" t="str">
        <f>IF(E56="","",MAX($K$5:K55)+0.001)</f>
        <v/>
      </c>
    </row>
    <row r="57" spans="11:11" ht="25" customHeight="1">
      <c r="K57" s="2" t="str">
        <f>IF(E57="","",MAX($K$5:K56)+0.001)</f>
        <v/>
      </c>
    </row>
    <row r="58" spans="11:11" ht="25" customHeight="1">
      <c r="K58" s="2" t="str">
        <f>IF(E58="","",MAX($K$5:K57)+0.001)</f>
        <v/>
      </c>
    </row>
    <row r="59" spans="11:11" ht="25" customHeight="1">
      <c r="K59" s="2" t="str">
        <f>IF(E59="","",MAX($K$5:K58)+0.001)</f>
        <v/>
      </c>
    </row>
    <row r="60" spans="11:11" ht="25" customHeight="1">
      <c r="K60" s="2" t="str">
        <f>IF(E60="","",MAX($K$5:K59)+0.001)</f>
        <v/>
      </c>
    </row>
    <row r="61" spans="11:11" ht="25" customHeight="1">
      <c r="K61" s="2" t="str">
        <f>IF(E61="","",MAX($K$5:K60)+0.001)</f>
        <v/>
      </c>
    </row>
    <row r="62" spans="11:11" ht="25" customHeight="1">
      <c r="K62" s="2" t="str">
        <f>IF(E62="","",MAX($K$5:K61)+0.001)</f>
        <v/>
      </c>
    </row>
    <row r="63" spans="11:11" ht="25" customHeight="1">
      <c r="K63" s="2" t="str">
        <f>IF(E63="","",MAX($K$5:K62)+0.001)</f>
        <v/>
      </c>
    </row>
    <row r="64" spans="11:11" ht="25" customHeight="1">
      <c r="K64" s="2" t="str">
        <f>IF(E64="","",MAX($K$5:K63)+0.001)</f>
        <v/>
      </c>
    </row>
    <row r="65" spans="11:11" ht="25" customHeight="1">
      <c r="K65" s="2" t="str">
        <f>IF(E65="","",MAX($K$5:K64)+0.001)</f>
        <v/>
      </c>
    </row>
    <row r="66" spans="11:11" ht="25" customHeight="1">
      <c r="K66" s="2" t="str">
        <f>IF(E66="","",MAX($K$5:K65)+0.001)</f>
        <v/>
      </c>
    </row>
    <row r="67" spans="11:11" ht="25" customHeight="1">
      <c r="K67" s="2" t="str">
        <f>IF(E67="","",MAX($K$5:K66)+0.001)</f>
        <v/>
      </c>
    </row>
    <row r="68" spans="11:11" ht="25" customHeight="1">
      <c r="K68" s="2" t="str">
        <f>IF(E68="","",MAX($K$5:K67)+0.001)</f>
        <v/>
      </c>
    </row>
    <row r="69" spans="11:11" ht="25" customHeight="1">
      <c r="K69" s="2" t="str">
        <f>IF(E69="","",MAX($K$5:K68)+0.001)</f>
        <v/>
      </c>
    </row>
    <row r="70" spans="11:11" ht="25" customHeight="1">
      <c r="K70" s="2" t="str">
        <f>IF(E70="","",MAX($K$5:K69)+0.001)</f>
        <v/>
      </c>
    </row>
    <row r="71" spans="11:11" ht="25" customHeight="1">
      <c r="K71" s="2" t="str">
        <f>IF(E71="","",MAX($K$5:K70)+0.001)</f>
        <v/>
      </c>
    </row>
    <row r="72" spans="11:11" ht="25" customHeight="1">
      <c r="K72" s="2" t="str">
        <f>IF(E72="","",MAX($K$5:K71)+0.001)</f>
        <v/>
      </c>
    </row>
    <row r="73" spans="11:11" ht="25" customHeight="1">
      <c r="K73" s="2" t="str">
        <f>IF(E73="","",MAX($K$5:K72)+0.001)</f>
        <v/>
      </c>
    </row>
    <row r="74" spans="11:11" ht="25" customHeight="1">
      <c r="K74" s="2" t="str">
        <f>IF(E74="","",MAX($K$5:K73)+0.001)</f>
        <v/>
      </c>
    </row>
    <row r="75" spans="11:11" ht="25" customHeight="1">
      <c r="K75" s="2" t="str">
        <f>IF(E75="","",MAX($K$5:K74)+0.001)</f>
        <v/>
      </c>
    </row>
    <row r="76" spans="11:11" ht="25" customHeight="1">
      <c r="K76" s="2" t="str">
        <f>IF(E76="","",MAX($K$5:K75)+0.001)</f>
        <v/>
      </c>
    </row>
    <row r="77" spans="11:11" ht="25" customHeight="1">
      <c r="K77" s="2" t="str">
        <f>IF(E77="","",MAX($K$5:K76)+0.001)</f>
        <v/>
      </c>
    </row>
    <row r="78" spans="11:11" ht="25" customHeight="1">
      <c r="K78" s="2" t="str">
        <f>IF(E78="","",MAX($K$5:K77)+0.001)</f>
        <v/>
      </c>
    </row>
    <row r="79" spans="11:11" ht="25" customHeight="1">
      <c r="K79" s="2" t="str">
        <f>IF(E79="","",MAX($K$5:K78)+0.001)</f>
        <v/>
      </c>
    </row>
    <row r="80" spans="11:11" ht="25" customHeight="1">
      <c r="K80" s="2" t="str">
        <f>IF(E80="","",MAX($K$5:K79)+0.001)</f>
        <v/>
      </c>
    </row>
    <row r="81" spans="11:11" ht="25" customHeight="1">
      <c r="K81" s="2" t="str">
        <f>IF(E81="","",MAX($K$5:K80)+0.001)</f>
        <v/>
      </c>
    </row>
    <row r="82" spans="11:11" ht="25" customHeight="1">
      <c r="K82" s="2" t="str">
        <f>IF(E82="","",MAX($K$5:K81)+0.001)</f>
        <v/>
      </c>
    </row>
    <row r="83" spans="11:11" ht="25" customHeight="1">
      <c r="K83" s="2" t="str">
        <f>IF(E83="","",MAX($K$5:K82)+0.001)</f>
        <v/>
      </c>
    </row>
    <row r="84" spans="11:11" ht="25" customHeight="1">
      <c r="K84" s="2" t="str">
        <f>IF(E84="","",MAX($K$5:K83)+0.001)</f>
        <v/>
      </c>
    </row>
    <row r="85" spans="11:11" ht="25" customHeight="1">
      <c r="K85" s="2" t="str">
        <f>IF(E85="","",MAX($K$5:K84)+0.001)</f>
        <v/>
      </c>
    </row>
    <row r="86" spans="11:11" ht="25" customHeight="1">
      <c r="K86" s="2" t="str">
        <f>IF(E86="","",MAX($K$5:K85)+0.001)</f>
        <v/>
      </c>
    </row>
    <row r="87" spans="11:11" ht="25" customHeight="1">
      <c r="K87" s="2" t="str">
        <f>IF(E87="","",MAX($K$5:K86)+0.001)</f>
        <v/>
      </c>
    </row>
    <row r="88" spans="11:11" ht="25" customHeight="1">
      <c r="K88" s="2" t="str">
        <f>IF(E88="","",MAX($K$5:K87)+0.001)</f>
        <v/>
      </c>
    </row>
    <row r="89" spans="11:11" ht="25" customHeight="1">
      <c r="K89" s="2" t="str">
        <f>IF(E89="","",MAX($K$5:K88)+0.001)</f>
        <v/>
      </c>
    </row>
    <row r="90" spans="11:11" ht="25" customHeight="1">
      <c r="K90" s="2" t="str">
        <f>IF(E90="","",MAX($K$5:K89)+0.001)</f>
        <v/>
      </c>
    </row>
    <row r="91" spans="11:11" ht="25" customHeight="1">
      <c r="K91" s="2" t="str">
        <f>IF(E91="","",MAX($K$5:K90)+0.001)</f>
        <v/>
      </c>
    </row>
    <row r="92" spans="11:11" ht="25" customHeight="1">
      <c r="K92" s="2" t="str">
        <f>IF(E92="","",MAX($K$5:K91)+0.001)</f>
        <v/>
      </c>
    </row>
    <row r="93" spans="11:11" ht="25" customHeight="1">
      <c r="K93" s="2" t="str">
        <f>IF(E93="","",MAX($K$5:K92)+0.001)</f>
        <v/>
      </c>
    </row>
    <row r="94" spans="11:11" ht="25" customHeight="1">
      <c r="K94" s="2" t="str">
        <f>IF(E94="","",MAX($K$5:K93)+0.001)</f>
        <v/>
      </c>
    </row>
    <row r="95" spans="11:11" ht="25" customHeight="1">
      <c r="K95" s="2" t="str">
        <f>IF(E95="","",MAX($K$5:K94)+0.001)</f>
        <v/>
      </c>
    </row>
    <row r="96" spans="11:11" ht="25" customHeight="1">
      <c r="K96" s="2" t="str">
        <f>IF(E96="","",MAX($K$5:K95)+0.001)</f>
        <v/>
      </c>
    </row>
    <row r="97" spans="11:11" ht="25" customHeight="1">
      <c r="K97" s="2" t="str">
        <f>IF(E97="","",MAX($K$5:K96)+0.001)</f>
        <v/>
      </c>
    </row>
    <row r="98" spans="11:11" ht="25" customHeight="1">
      <c r="K98" s="75"/>
    </row>
    <row r="101" spans="11:11" ht="25" customHeight="1">
      <c r="K101" s="75"/>
    </row>
    <row r="104" spans="11:11" ht="25" customHeight="1">
      <c r="K104" s="75"/>
    </row>
    <row r="107" spans="11:11" ht="25" customHeight="1">
      <c r="K107" s="75"/>
    </row>
    <row r="110" spans="11:11" ht="25" customHeight="1">
      <c r="K110" s="75"/>
    </row>
    <row r="113" spans="11:11" ht="25" customHeight="1">
      <c r="K113" s="75"/>
    </row>
    <row r="116" spans="11:11" ht="25" customHeight="1">
      <c r="K116" s="75"/>
    </row>
    <row r="119" spans="11:11" ht="25" customHeight="1">
      <c r="K119" s="75"/>
    </row>
    <row r="134" spans="1:12" s="66" customFormat="1" ht="25" customHeight="1">
      <c r="A134" s="73"/>
      <c r="B134" s="72"/>
      <c r="C134" s="72"/>
      <c r="D134" s="73"/>
      <c r="E134" s="72"/>
      <c r="F134" s="74"/>
      <c r="G134" s="74"/>
      <c r="H134" s="48"/>
      <c r="I134" s="48"/>
      <c r="J134" s="48"/>
      <c r="K134" s="48"/>
      <c r="L134" s="48"/>
    </row>
    <row r="135" spans="1:12" s="66" customFormat="1" ht="25" customHeight="1">
      <c r="A135" s="73"/>
      <c r="B135" s="72"/>
      <c r="C135" s="72"/>
      <c r="D135" s="73"/>
      <c r="E135" s="72"/>
      <c r="F135" s="74"/>
      <c r="G135" s="74"/>
      <c r="H135" s="48"/>
      <c r="I135" s="48"/>
      <c r="J135" s="48"/>
      <c r="K135" s="48"/>
      <c r="L135" s="48"/>
    </row>
    <row r="136" spans="1:12" s="66" customFormat="1" ht="25" customHeight="1">
      <c r="A136" s="73"/>
      <c r="B136" s="72"/>
      <c r="C136" s="72"/>
      <c r="D136" s="73"/>
      <c r="E136" s="72"/>
      <c r="F136" s="74"/>
      <c r="G136" s="74"/>
      <c r="H136" s="48"/>
      <c r="I136" s="48"/>
      <c r="J136" s="48"/>
      <c r="K136" s="48"/>
      <c r="L136" s="48"/>
    </row>
    <row r="137" spans="1:12" s="66" customFormat="1" ht="25" customHeight="1">
      <c r="A137" s="73"/>
      <c r="B137" s="72"/>
      <c r="C137" s="72"/>
      <c r="D137" s="73"/>
      <c r="E137" s="72"/>
      <c r="F137" s="74"/>
      <c r="G137" s="74"/>
      <c r="H137" s="48"/>
      <c r="I137" s="48"/>
      <c r="J137" s="48"/>
      <c r="K137" s="48"/>
      <c r="L137" s="48"/>
    </row>
    <row r="138" spans="1:12" s="66" customFormat="1" ht="25" customHeight="1">
      <c r="A138" s="73"/>
      <c r="B138" s="72"/>
      <c r="C138" s="72"/>
      <c r="D138" s="73"/>
      <c r="E138" s="72"/>
      <c r="F138" s="74"/>
      <c r="G138" s="74"/>
      <c r="H138" s="48"/>
      <c r="I138" s="48"/>
      <c r="J138" s="48"/>
      <c r="K138" s="48"/>
      <c r="L138" s="48"/>
    </row>
    <row r="139" spans="1:12" s="66" customFormat="1" ht="25" customHeight="1">
      <c r="A139" s="73"/>
      <c r="B139" s="72"/>
      <c r="C139" s="72"/>
      <c r="D139" s="73"/>
      <c r="E139" s="72"/>
      <c r="F139" s="74"/>
      <c r="G139" s="74"/>
      <c r="H139" s="48"/>
      <c r="I139" s="48"/>
      <c r="J139" s="48"/>
      <c r="K139" s="48"/>
      <c r="L139" s="48"/>
    </row>
    <row r="140" spans="1:12" s="66" customFormat="1" ht="25" customHeight="1">
      <c r="A140" s="73"/>
      <c r="B140" s="72"/>
      <c r="C140" s="72"/>
      <c r="D140" s="73"/>
      <c r="E140" s="72"/>
      <c r="F140" s="74"/>
      <c r="G140" s="74"/>
      <c r="H140" s="48"/>
      <c r="I140" s="48"/>
      <c r="J140" s="48"/>
      <c r="K140" s="48"/>
      <c r="L140" s="48"/>
    </row>
    <row r="141" spans="1:12" s="66" customFormat="1" ht="25" customHeight="1">
      <c r="A141" s="73"/>
      <c r="B141" s="72"/>
      <c r="C141" s="72"/>
      <c r="D141" s="73"/>
      <c r="E141" s="72"/>
      <c r="F141" s="74"/>
      <c r="G141" s="74"/>
      <c r="H141" s="48"/>
      <c r="I141" s="48"/>
      <c r="J141" s="48"/>
      <c r="K141" s="48"/>
      <c r="L141" s="48"/>
    </row>
    <row r="142" spans="1:12" s="66" customFormat="1" ht="25" customHeight="1">
      <c r="A142" s="73"/>
      <c r="B142" s="72"/>
      <c r="C142" s="72"/>
      <c r="D142" s="73"/>
      <c r="E142" s="72"/>
      <c r="F142" s="74"/>
      <c r="G142" s="74"/>
      <c r="H142" s="48"/>
      <c r="I142" s="48"/>
      <c r="J142" s="48"/>
      <c r="K142" s="48"/>
      <c r="L142" s="48"/>
    </row>
    <row r="143" spans="1:12" s="66" customFormat="1" ht="25" customHeight="1">
      <c r="A143" s="73"/>
      <c r="B143" s="72"/>
      <c r="C143" s="72"/>
      <c r="D143" s="73"/>
      <c r="E143" s="72"/>
      <c r="F143" s="74"/>
      <c r="G143" s="74"/>
      <c r="H143" s="48"/>
      <c r="I143" s="48"/>
      <c r="J143" s="48"/>
      <c r="K143" s="48"/>
      <c r="L143" s="48"/>
    </row>
    <row r="144" spans="1:12" s="66" customFormat="1" ht="25" customHeight="1">
      <c r="A144" s="73"/>
      <c r="B144" s="72"/>
      <c r="C144" s="72"/>
      <c r="D144" s="73"/>
      <c r="E144" s="72"/>
      <c r="F144" s="74"/>
      <c r="G144" s="74"/>
      <c r="H144" s="48"/>
      <c r="I144" s="48"/>
      <c r="J144" s="48"/>
      <c r="K144" s="48"/>
      <c r="L144" s="48"/>
    </row>
    <row r="145" spans="1:12" s="66" customFormat="1" ht="25" customHeight="1">
      <c r="A145" s="73"/>
      <c r="B145" s="72"/>
      <c r="C145" s="72"/>
      <c r="D145" s="73"/>
      <c r="E145" s="72"/>
      <c r="F145" s="74"/>
      <c r="G145" s="74"/>
      <c r="H145" s="48"/>
      <c r="I145" s="48"/>
      <c r="J145" s="48"/>
      <c r="K145" s="48"/>
      <c r="L145" s="48"/>
    </row>
    <row r="146" spans="1:12" s="66" customFormat="1" ht="25" customHeight="1">
      <c r="A146" s="73"/>
      <c r="B146" s="72"/>
      <c r="C146" s="72"/>
      <c r="D146" s="73"/>
      <c r="E146" s="72"/>
      <c r="F146" s="74"/>
      <c r="G146" s="74"/>
      <c r="H146" s="48"/>
      <c r="I146" s="48"/>
      <c r="J146" s="48"/>
      <c r="K146" s="48"/>
      <c r="L146" s="48"/>
    </row>
    <row r="147" spans="1:12" s="66" customFormat="1" ht="25" customHeight="1">
      <c r="A147" s="73"/>
      <c r="B147" s="72"/>
      <c r="C147" s="72"/>
      <c r="D147" s="73"/>
      <c r="E147" s="72"/>
      <c r="F147" s="74"/>
      <c r="G147" s="74"/>
      <c r="H147" s="48"/>
      <c r="I147" s="48"/>
      <c r="J147" s="48"/>
      <c r="K147" s="48"/>
      <c r="L147" s="48"/>
    </row>
    <row r="148" spans="1:12" s="66" customFormat="1" ht="25" customHeight="1">
      <c r="A148" s="73"/>
      <c r="B148" s="72"/>
      <c r="C148" s="72"/>
      <c r="D148" s="73"/>
      <c r="E148" s="72"/>
      <c r="F148" s="74"/>
      <c r="G148" s="74"/>
      <c r="H148" s="48"/>
      <c r="I148" s="48"/>
      <c r="J148" s="48"/>
      <c r="K148" s="48"/>
      <c r="L148" s="48"/>
    </row>
    <row r="149" spans="1:12" s="66" customFormat="1" ht="25" customHeight="1">
      <c r="A149" s="73"/>
      <c r="B149" s="72"/>
      <c r="C149" s="72"/>
      <c r="D149" s="73"/>
      <c r="E149" s="72"/>
      <c r="F149" s="74"/>
      <c r="G149" s="74"/>
      <c r="H149" s="48"/>
      <c r="I149" s="48"/>
      <c r="J149" s="48"/>
      <c r="K149" s="48"/>
      <c r="L149" s="48"/>
    </row>
    <row r="150" spans="1:12" s="66" customFormat="1" ht="25" customHeight="1">
      <c r="A150" s="73"/>
      <c r="B150" s="72"/>
      <c r="C150" s="72"/>
      <c r="D150" s="73"/>
      <c r="E150" s="72"/>
      <c r="F150" s="74"/>
      <c r="G150" s="74"/>
      <c r="H150" s="48"/>
      <c r="I150" s="48"/>
      <c r="J150" s="48"/>
      <c r="K150" s="48"/>
      <c r="L150" s="48"/>
    </row>
    <row r="151" spans="1:12" s="66" customFormat="1" ht="25" customHeight="1">
      <c r="A151" s="73"/>
      <c r="B151" s="72"/>
      <c r="C151" s="72"/>
      <c r="D151" s="73"/>
      <c r="E151" s="72"/>
      <c r="F151" s="74"/>
      <c r="G151" s="74"/>
      <c r="H151" s="48"/>
      <c r="I151" s="48"/>
      <c r="J151" s="48"/>
      <c r="K151" s="48"/>
      <c r="L151" s="48"/>
    </row>
    <row r="152" spans="1:12" s="66" customFormat="1" ht="25" customHeight="1">
      <c r="A152" s="73"/>
      <c r="B152" s="72"/>
      <c r="C152" s="72"/>
      <c r="D152" s="73"/>
      <c r="E152" s="72"/>
      <c r="F152" s="74"/>
      <c r="G152" s="74"/>
      <c r="H152" s="48"/>
      <c r="I152" s="48"/>
      <c r="J152" s="48"/>
      <c r="K152" s="48"/>
      <c r="L152" s="48"/>
    </row>
    <row r="153" spans="1:12" s="66" customFormat="1" ht="25" customHeight="1">
      <c r="A153" s="73"/>
      <c r="B153" s="72"/>
      <c r="C153" s="72"/>
      <c r="D153" s="73"/>
      <c r="E153" s="72"/>
      <c r="F153" s="74"/>
      <c r="G153" s="74"/>
      <c r="H153" s="48"/>
      <c r="I153" s="48"/>
      <c r="J153" s="48"/>
      <c r="K153" s="48"/>
      <c r="L153" s="48"/>
    </row>
    <row r="154" spans="1:12" s="66" customFormat="1" ht="25" customHeight="1">
      <c r="A154" s="73"/>
      <c r="B154" s="72"/>
      <c r="C154" s="72"/>
      <c r="D154" s="73"/>
      <c r="E154" s="72"/>
      <c r="F154" s="74"/>
      <c r="G154" s="74"/>
      <c r="H154" s="48"/>
      <c r="I154" s="48"/>
      <c r="J154" s="48"/>
      <c r="K154" s="48"/>
      <c r="L154" s="48"/>
    </row>
    <row r="155" spans="1:12" s="66" customFormat="1" ht="25" customHeight="1">
      <c r="A155" s="73"/>
      <c r="B155" s="72"/>
      <c r="C155" s="72"/>
      <c r="D155" s="73"/>
      <c r="E155" s="72"/>
      <c r="F155" s="74"/>
      <c r="G155" s="74"/>
      <c r="H155" s="48"/>
      <c r="I155" s="48"/>
      <c r="J155" s="48"/>
      <c r="K155" s="48"/>
      <c r="L155" s="48"/>
    </row>
    <row r="156" spans="1:12" s="66" customFormat="1" ht="25" customHeight="1">
      <c r="A156" s="73"/>
      <c r="B156" s="72"/>
      <c r="C156" s="72"/>
      <c r="D156" s="73"/>
      <c r="E156" s="72"/>
      <c r="F156" s="74"/>
      <c r="G156" s="74"/>
      <c r="H156" s="48"/>
      <c r="I156" s="48"/>
      <c r="J156" s="48"/>
      <c r="K156" s="48"/>
      <c r="L156" s="48"/>
    </row>
    <row r="157" spans="1:12" s="66" customFormat="1" ht="25" customHeight="1">
      <c r="A157" s="73"/>
      <c r="B157" s="72"/>
      <c r="C157" s="72"/>
      <c r="D157" s="73"/>
      <c r="E157" s="72"/>
      <c r="F157" s="74"/>
      <c r="G157" s="74"/>
      <c r="H157" s="48"/>
      <c r="I157" s="48"/>
      <c r="J157" s="48"/>
      <c r="K157" s="48"/>
      <c r="L157" s="48"/>
    </row>
    <row r="158" spans="1:12" s="66" customFormat="1" ht="25" customHeight="1">
      <c r="A158" s="73"/>
      <c r="B158" s="72"/>
      <c r="C158" s="72"/>
      <c r="D158" s="73"/>
      <c r="E158" s="72"/>
      <c r="F158" s="74"/>
      <c r="G158" s="74"/>
      <c r="H158" s="48"/>
      <c r="I158" s="48"/>
      <c r="J158" s="48"/>
      <c r="K158" s="48"/>
      <c r="L158" s="48"/>
    </row>
    <row r="159" spans="1:12" s="66" customFormat="1" ht="25" customHeight="1">
      <c r="A159" s="73"/>
      <c r="B159" s="72"/>
      <c r="C159" s="72"/>
      <c r="D159" s="73"/>
      <c r="E159" s="72"/>
      <c r="F159" s="74"/>
      <c r="G159" s="74"/>
      <c r="H159" s="48"/>
      <c r="I159" s="48"/>
      <c r="J159" s="48"/>
      <c r="K159" s="48"/>
      <c r="L159" s="48"/>
    </row>
    <row r="160" spans="1:12" s="66" customFormat="1" ht="25" customHeight="1">
      <c r="A160" s="73"/>
      <c r="B160" s="72"/>
      <c r="C160" s="72"/>
      <c r="D160" s="73"/>
      <c r="E160" s="72"/>
      <c r="F160" s="74"/>
      <c r="G160" s="74"/>
      <c r="H160" s="48"/>
      <c r="I160" s="48"/>
      <c r="J160" s="48"/>
      <c r="K160" s="48"/>
      <c r="L160" s="48"/>
    </row>
    <row r="161" spans="1:12" s="66" customFormat="1" ht="25" customHeight="1">
      <c r="A161" s="73"/>
      <c r="B161" s="72"/>
      <c r="C161" s="72"/>
      <c r="D161" s="73"/>
      <c r="E161" s="72"/>
      <c r="F161" s="74"/>
      <c r="G161" s="74"/>
      <c r="H161" s="48"/>
      <c r="I161" s="48"/>
      <c r="J161" s="48"/>
      <c r="K161" s="48"/>
      <c r="L161" s="48"/>
    </row>
    <row r="162" spans="1:12" s="66" customFormat="1" ht="25" customHeight="1">
      <c r="A162" s="73"/>
      <c r="B162" s="72"/>
      <c r="C162" s="72"/>
      <c r="D162" s="73"/>
      <c r="E162" s="72"/>
      <c r="F162" s="74"/>
      <c r="G162" s="74"/>
      <c r="H162" s="48"/>
      <c r="I162" s="48"/>
      <c r="J162" s="48"/>
      <c r="K162" s="48"/>
      <c r="L162" s="48"/>
    </row>
    <row r="163" spans="1:12" s="66" customFormat="1" ht="25" customHeight="1">
      <c r="A163" s="73"/>
      <c r="B163" s="72"/>
      <c r="C163" s="72"/>
      <c r="D163" s="73"/>
      <c r="E163" s="72"/>
      <c r="F163" s="74"/>
      <c r="G163" s="74"/>
      <c r="H163" s="48"/>
      <c r="I163" s="48"/>
      <c r="J163" s="48"/>
      <c r="K163" s="48"/>
      <c r="L163" s="48"/>
    </row>
    <row r="164" spans="1:12" s="66" customFormat="1" ht="25" customHeight="1">
      <c r="A164" s="73"/>
      <c r="B164" s="72"/>
      <c r="C164" s="72"/>
      <c r="D164" s="73"/>
      <c r="E164" s="72"/>
      <c r="F164" s="74"/>
      <c r="G164" s="74"/>
      <c r="H164" s="48"/>
      <c r="I164" s="48"/>
      <c r="J164" s="48"/>
      <c r="K164" s="48"/>
      <c r="L164" s="48"/>
    </row>
    <row r="165" spans="1:12" s="66" customFormat="1" ht="25" customHeight="1">
      <c r="A165" s="73"/>
      <c r="B165" s="72"/>
      <c r="C165" s="72"/>
      <c r="D165" s="73"/>
      <c r="E165" s="72"/>
      <c r="F165" s="74"/>
      <c r="G165" s="74"/>
      <c r="H165" s="48"/>
      <c r="I165" s="48"/>
      <c r="J165" s="48"/>
      <c r="K165" s="48"/>
      <c r="L165" s="48"/>
    </row>
    <row r="166" spans="1:12" s="66" customFormat="1" ht="25" customHeight="1">
      <c r="A166" s="73"/>
      <c r="B166" s="72"/>
      <c r="C166" s="72"/>
      <c r="D166" s="73"/>
      <c r="E166" s="72"/>
      <c r="F166" s="74"/>
      <c r="G166" s="74"/>
      <c r="H166" s="48"/>
      <c r="I166" s="48"/>
      <c r="J166" s="48"/>
      <c r="K166" s="48"/>
      <c r="L166" s="48"/>
    </row>
    <row r="167" spans="1:12" s="66" customFormat="1" ht="25" customHeight="1">
      <c r="A167" s="73"/>
      <c r="B167" s="72"/>
      <c r="C167" s="72"/>
      <c r="D167" s="73"/>
      <c r="E167" s="72"/>
      <c r="F167" s="74"/>
      <c r="G167" s="74"/>
      <c r="H167" s="48"/>
      <c r="I167" s="48"/>
      <c r="J167" s="48"/>
      <c r="K167" s="48"/>
      <c r="L167" s="48"/>
    </row>
    <row r="168" spans="1:12" s="66" customFormat="1" ht="25" customHeight="1">
      <c r="A168" s="73"/>
      <c r="B168" s="72"/>
      <c r="C168" s="72"/>
      <c r="D168" s="73"/>
      <c r="E168" s="72"/>
      <c r="F168" s="74"/>
      <c r="G168" s="74"/>
      <c r="H168" s="48"/>
      <c r="I168" s="48"/>
      <c r="J168" s="48"/>
      <c r="K168" s="48"/>
      <c r="L168" s="48"/>
    </row>
    <row r="169" spans="1:12" s="66" customFormat="1" ht="25" customHeight="1">
      <c r="A169" s="73"/>
      <c r="B169" s="72"/>
      <c r="C169" s="72"/>
      <c r="D169" s="73"/>
      <c r="E169" s="72"/>
      <c r="F169" s="74"/>
      <c r="G169" s="74"/>
      <c r="H169" s="48"/>
      <c r="I169" s="48"/>
      <c r="J169" s="48"/>
      <c r="K169" s="48"/>
      <c r="L169" s="48"/>
    </row>
    <row r="170" spans="1:12" s="66" customFormat="1" ht="25" customHeight="1">
      <c r="A170" s="73"/>
      <c r="B170" s="72"/>
      <c r="C170" s="72"/>
      <c r="D170" s="73"/>
      <c r="E170" s="72"/>
      <c r="F170" s="74"/>
      <c r="G170" s="74"/>
      <c r="H170" s="48"/>
      <c r="I170" s="48"/>
      <c r="J170" s="48"/>
      <c r="K170" s="48"/>
      <c r="L170" s="48"/>
    </row>
    <row r="171" spans="1:12" s="66" customFormat="1" ht="25" customHeight="1">
      <c r="A171" s="73"/>
      <c r="B171" s="72"/>
      <c r="C171" s="72"/>
      <c r="D171" s="73"/>
      <c r="E171" s="72"/>
      <c r="F171" s="74"/>
      <c r="G171" s="74"/>
      <c r="H171" s="48"/>
      <c r="I171" s="48"/>
      <c r="J171" s="48"/>
      <c r="K171" s="48"/>
      <c r="L171" s="48"/>
    </row>
    <row r="172" spans="1:12" s="66" customFormat="1" ht="25" customHeight="1">
      <c r="A172" s="73"/>
      <c r="B172" s="72"/>
      <c r="C172" s="72"/>
      <c r="D172" s="73"/>
      <c r="E172" s="72"/>
      <c r="F172" s="74"/>
      <c r="G172" s="74"/>
      <c r="H172" s="48"/>
      <c r="I172" s="48"/>
      <c r="J172" s="48"/>
      <c r="K172" s="48"/>
      <c r="L172" s="48"/>
    </row>
    <row r="173" spans="1:12" s="66" customFormat="1" ht="25" customHeight="1">
      <c r="A173" s="73"/>
      <c r="B173" s="72"/>
      <c r="C173" s="72"/>
      <c r="D173" s="73"/>
      <c r="E173" s="72"/>
      <c r="F173" s="74"/>
      <c r="G173" s="74"/>
      <c r="H173" s="48"/>
      <c r="I173" s="48"/>
      <c r="J173" s="48"/>
      <c r="K173" s="48"/>
      <c r="L173" s="48"/>
    </row>
    <row r="174" spans="1:12" s="66" customFormat="1" ht="25" customHeight="1">
      <c r="A174" s="73"/>
      <c r="B174" s="72"/>
      <c r="C174" s="72"/>
      <c r="D174" s="73"/>
      <c r="E174" s="72"/>
      <c r="F174" s="74"/>
      <c r="G174" s="74"/>
      <c r="H174" s="48"/>
      <c r="I174" s="48"/>
      <c r="J174" s="48"/>
      <c r="K174" s="48"/>
      <c r="L174" s="48"/>
    </row>
    <row r="175" spans="1:12" s="66" customFormat="1" ht="25" customHeight="1">
      <c r="A175" s="73"/>
      <c r="B175" s="72"/>
      <c r="C175" s="72"/>
      <c r="D175" s="73"/>
      <c r="E175" s="72"/>
      <c r="F175" s="74"/>
      <c r="G175" s="74"/>
      <c r="H175" s="48"/>
      <c r="I175" s="48"/>
      <c r="J175" s="48"/>
      <c r="K175" s="48"/>
      <c r="L175" s="48"/>
    </row>
    <row r="176" spans="1:12" s="66" customFormat="1" ht="25" customHeight="1">
      <c r="A176" s="73"/>
      <c r="B176" s="72"/>
      <c r="C176" s="72"/>
      <c r="D176" s="73"/>
      <c r="E176" s="72"/>
      <c r="F176" s="74"/>
      <c r="G176" s="74"/>
      <c r="H176" s="48"/>
      <c r="I176" s="48"/>
      <c r="J176" s="48"/>
      <c r="K176" s="48"/>
      <c r="L176" s="48"/>
    </row>
    <row r="177" spans="1:12" s="66" customFormat="1" ht="25" customHeight="1">
      <c r="A177" s="73"/>
      <c r="B177" s="72"/>
      <c r="C177" s="72"/>
      <c r="D177" s="73"/>
      <c r="E177" s="72"/>
      <c r="F177" s="74"/>
      <c r="G177" s="74"/>
      <c r="H177" s="48"/>
      <c r="I177" s="48"/>
      <c r="J177" s="48"/>
      <c r="K177" s="48"/>
      <c r="L177" s="48"/>
    </row>
    <row r="178" spans="1:12" s="66" customFormat="1" ht="25" customHeight="1">
      <c r="A178" s="73"/>
      <c r="B178" s="72"/>
      <c r="C178" s="72"/>
      <c r="D178" s="73"/>
      <c r="E178" s="72"/>
      <c r="F178" s="74"/>
      <c r="G178" s="74"/>
      <c r="H178" s="48"/>
      <c r="I178" s="48"/>
      <c r="J178" s="48"/>
      <c r="K178" s="48"/>
      <c r="L178" s="48"/>
    </row>
  </sheetData>
  <mergeCells count="2">
    <mergeCell ref="B1:H1"/>
    <mergeCell ref="B45:G45"/>
  </mergeCells>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1F0ECF-9425-8A4A-A39B-F09D5F6B5FA8}">
  <sheetPr>
    <tabColor rgb="FF00B0F0"/>
  </sheetPr>
  <dimension ref="A1:I47"/>
  <sheetViews>
    <sheetView view="pageBreakPreview" zoomScale="80" zoomScaleNormal="100" zoomScaleSheetLayoutView="80" workbookViewId="0">
      <selection activeCell="G26" sqref="G26"/>
    </sheetView>
  </sheetViews>
  <sheetFormatPr baseColWidth="10" defaultColWidth="9.1640625" defaultRowHeight="35"/>
  <cols>
    <col min="1" max="1" width="8.83203125" style="48" customWidth="1"/>
    <col min="2" max="2" width="12.83203125" style="72" customWidth="1"/>
    <col min="3" max="3" width="45.33203125" style="73" customWidth="1"/>
    <col min="4" max="4" width="9.83203125" style="195"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9" width="8.83203125" style="48" customWidth="1"/>
    <col min="20" max="16384" width="9.1640625" style="48"/>
  </cols>
  <sheetData>
    <row r="1" spans="1:9">
      <c r="A1" s="370" t="s">
        <v>2016</v>
      </c>
      <c r="B1" s="370"/>
      <c r="C1" s="370"/>
      <c r="D1" s="370"/>
      <c r="E1" s="370"/>
      <c r="F1" s="370"/>
      <c r="G1" s="370"/>
    </row>
    <row r="2" spans="1:9" s="72" customFormat="1">
      <c r="A2" s="45" t="s">
        <v>1</v>
      </c>
      <c r="B2" s="45" t="s">
        <v>2050</v>
      </c>
      <c r="C2" s="45" t="s">
        <v>3</v>
      </c>
      <c r="D2" s="45" t="s">
        <v>4</v>
      </c>
      <c r="E2" s="46" t="s">
        <v>5</v>
      </c>
      <c r="F2" s="46" t="s">
        <v>6</v>
      </c>
      <c r="G2" s="46" t="s">
        <v>7</v>
      </c>
      <c r="H2" s="190"/>
      <c r="I2" s="271"/>
    </row>
    <row r="3" spans="1:9" ht="60">
      <c r="A3" s="55" t="str">
        <f>("C"&amp;TEXT(H3,0))</f>
        <v>C1</v>
      </c>
      <c r="B3" s="175" t="s">
        <v>2051</v>
      </c>
      <c r="C3" s="87" t="s">
        <v>2052</v>
      </c>
      <c r="D3" s="122"/>
      <c r="E3" s="55"/>
      <c r="F3" s="54"/>
      <c r="G3" s="272"/>
      <c r="H3" s="190">
        <v>1</v>
      </c>
    </row>
    <row r="4" spans="1:9">
      <c r="A4" s="55" t="str">
        <f>IF(H4="","","C"&amp;TEXT(ROUND(H4,3),"0.000"))</f>
        <v/>
      </c>
      <c r="B4" s="98"/>
      <c r="C4" s="87"/>
      <c r="D4" s="122"/>
      <c r="E4" s="55"/>
      <c r="F4" s="54"/>
      <c r="G4" s="272"/>
      <c r="H4" s="190" t="str">
        <f>IF(D4&lt;&gt;0,MAX($H$3:H3)+0.001,"")</f>
        <v/>
      </c>
    </row>
    <row r="5" spans="1:9">
      <c r="A5" s="55" t="str">
        <f t="shared" ref="A5:A31" si="0">IF(H5="","","C"&amp;TEXT(ROUND(H5,3),"0.000"))</f>
        <v/>
      </c>
      <c r="B5" s="101" t="s">
        <v>2053</v>
      </c>
      <c r="C5" s="52" t="s">
        <v>11</v>
      </c>
      <c r="D5" s="89"/>
      <c r="E5" s="55"/>
      <c r="F5" s="54"/>
      <c r="G5" s="272"/>
      <c r="H5" s="190" t="str">
        <f>IF(D5&lt;&gt;0,MAX($H$3:H4)+0.001,"")</f>
        <v/>
      </c>
    </row>
    <row r="6" spans="1:9">
      <c r="A6" s="55" t="str">
        <f t="shared" si="0"/>
        <v>C1.001</v>
      </c>
      <c r="B6" s="55" t="s">
        <v>2054</v>
      </c>
      <c r="C6" s="89" t="s">
        <v>2055</v>
      </c>
      <c r="D6" s="65" t="s">
        <v>14</v>
      </c>
      <c r="E6" s="55">
        <v>1</v>
      </c>
      <c r="F6" s="273"/>
      <c r="G6" s="274"/>
      <c r="H6" s="190">
        <f>IF(D6&lt;&gt;0,MAX($H$3:H5)+0.001,"")</f>
        <v>1.0009999999999999</v>
      </c>
    </row>
    <row r="7" spans="1:9">
      <c r="A7" s="55" t="str">
        <f t="shared" si="0"/>
        <v>C1.002</v>
      </c>
      <c r="B7" s="55" t="s">
        <v>2056</v>
      </c>
      <c r="C7" s="89" t="s">
        <v>2057</v>
      </c>
      <c r="D7" s="65" t="s">
        <v>14</v>
      </c>
      <c r="E7" s="55">
        <v>1</v>
      </c>
      <c r="F7" s="273"/>
      <c r="G7" s="274"/>
      <c r="H7" s="190">
        <f>IF(D7&lt;&gt;0,MAX($H$3:H6)+0.001,"")</f>
        <v>1.0019999999999998</v>
      </c>
    </row>
    <row r="8" spans="1:9">
      <c r="A8" s="55" t="str">
        <f t="shared" si="0"/>
        <v/>
      </c>
      <c r="B8" s="55"/>
      <c r="C8" s="89"/>
      <c r="D8" s="65"/>
      <c r="E8" s="55"/>
      <c r="F8" s="54"/>
      <c r="G8" s="272"/>
      <c r="H8" s="190" t="str">
        <f>IF(D8&lt;&gt;0,MAX($H$3:H7)+0.001,"")</f>
        <v/>
      </c>
    </row>
    <row r="9" spans="1:9">
      <c r="A9" s="55" t="str">
        <f t="shared" si="0"/>
        <v/>
      </c>
      <c r="B9" s="101" t="s">
        <v>2053</v>
      </c>
      <c r="C9" s="52" t="s">
        <v>2058</v>
      </c>
      <c r="D9" s="65"/>
      <c r="E9" s="55"/>
      <c r="F9" s="54"/>
      <c r="G9" s="272"/>
      <c r="H9" s="190" t="str">
        <f>IF(D9&lt;&gt;0,MAX($H$3:H8)+0.001,"")</f>
        <v/>
      </c>
    </row>
    <row r="10" spans="1:9">
      <c r="A10" s="55" t="str">
        <f t="shared" si="0"/>
        <v>C1.003</v>
      </c>
      <c r="B10" s="55" t="s">
        <v>2059</v>
      </c>
      <c r="C10" s="89" t="s">
        <v>2060</v>
      </c>
      <c r="D10" s="65" t="s">
        <v>14</v>
      </c>
      <c r="E10" s="55">
        <v>1</v>
      </c>
      <c r="F10" s="273"/>
      <c r="G10" s="274"/>
      <c r="H10" s="190">
        <f>IF(D10&lt;&gt;0,MAX($H$3:H9)+0.001,"")</f>
        <v>1.0029999999999997</v>
      </c>
    </row>
    <row r="11" spans="1:9">
      <c r="A11" s="55" t="str">
        <f t="shared" si="0"/>
        <v>C1.004</v>
      </c>
      <c r="B11" s="55" t="s">
        <v>2061</v>
      </c>
      <c r="C11" s="89" t="s">
        <v>2062</v>
      </c>
      <c r="D11" s="65" t="s">
        <v>14</v>
      </c>
      <c r="E11" s="55">
        <v>1</v>
      </c>
      <c r="F11" s="273"/>
      <c r="G11" s="274"/>
      <c r="H11" s="190">
        <f>IF(D11&lt;&gt;0,MAX($H$3:H10)+0.001,"")</f>
        <v>1.0039999999999996</v>
      </c>
    </row>
    <row r="12" spans="1:9">
      <c r="A12" s="55" t="str">
        <f t="shared" si="0"/>
        <v>C1.005</v>
      </c>
      <c r="B12" s="55" t="s">
        <v>2063</v>
      </c>
      <c r="C12" s="89" t="s">
        <v>2064</v>
      </c>
      <c r="D12" s="65" t="s">
        <v>14</v>
      </c>
      <c r="E12" s="55">
        <v>1</v>
      </c>
      <c r="F12" s="273"/>
      <c r="G12" s="274"/>
      <c r="H12" s="190">
        <f>IF(D12&lt;&gt;0,MAX($H$3:H11)+0.001,"")</f>
        <v>1.0049999999999994</v>
      </c>
    </row>
    <row r="13" spans="1:9">
      <c r="A13" s="55" t="str">
        <f t="shared" si="0"/>
        <v>C1.006</v>
      </c>
      <c r="B13" s="55" t="s">
        <v>2065</v>
      </c>
      <c r="C13" s="89" t="s">
        <v>2066</v>
      </c>
      <c r="D13" s="65" t="s">
        <v>14</v>
      </c>
      <c r="E13" s="55">
        <v>1</v>
      </c>
      <c r="F13" s="273"/>
      <c r="G13" s="274"/>
      <c r="H13" s="190">
        <f>IF(D13&lt;&gt;0,MAX($H$3:H12)+0.001,"")</f>
        <v>1.0059999999999993</v>
      </c>
    </row>
    <row r="14" spans="1:9">
      <c r="A14" s="55" t="str">
        <f t="shared" si="0"/>
        <v/>
      </c>
      <c r="B14" s="55" t="s">
        <v>2067</v>
      </c>
      <c r="C14" s="89" t="s">
        <v>2068</v>
      </c>
      <c r="D14" s="65"/>
      <c r="E14" s="55"/>
      <c r="F14" s="273"/>
      <c r="G14" s="274"/>
      <c r="H14" s="190" t="str">
        <f>IF(D14&lt;&gt;0,MAX($H$3:H13)+0.001,"")</f>
        <v/>
      </c>
    </row>
    <row r="15" spans="1:9">
      <c r="A15" s="55" t="str">
        <f t="shared" si="0"/>
        <v>C1.007</v>
      </c>
      <c r="B15" s="55" t="s">
        <v>2069</v>
      </c>
      <c r="C15" s="89" t="s">
        <v>2070</v>
      </c>
      <c r="D15" s="65" t="s">
        <v>2071</v>
      </c>
      <c r="E15" s="55">
        <v>100</v>
      </c>
      <c r="F15" s="273"/>
      <c r="G15" s="274"/>
      <c r="H15" s="190">
        <f>IF(D15&lt;&gt;0,MAX($H$3:H14)+0.001,"")</f>
        <v>1.0069999999999992</v>
      </c>
    </row>
    <row r="16" spans="1:9">
      <c r="A16" s="55" t="str">
        <f t="shared" si="0"/>
        <v>C1.008</v>
      </c>
      <c r="B16" s="55" t="s">
        <v>2072</v>
      </c>
      <c r="C16" s="89" t="s">
        <v>2073</v>
      </c>
      <c r="D16" s="65" t="s">
        <v>2071</v>
      </c>
      <c r="E16" s="55">
        <v>100</v>
      </c>
      <c r="F16" s="273"/>
      <c r="G16" s="274"/>
      <c r="H16" s="190">
        <f>IF(D16&lt;&gt;0,MAX($H$3:H15)+0.001,"")</f>
        <v>1.0079999999999991</v>
      </c>
    </row>
    <row r="17" spans="1:8">
      <c r="A17" s="55" t="str">
        <f t="shared" si="0"/>
        <v/>
      </c>
      <c r="B17" s="55"/>
      <c r="C17" s="89"/>
      <c r="D17" s="65"/>
      <c r="E17" s="55"/>
      <c r="F17" s="273"/>
      <c r="G17" s="274"/>
      <c r="H17" s="190" t="str">
        <f>IF(D17&lt;&gt;0,MAX($H$3:H16)+0.001,"")</f>
        <v/>
      </c>
    </row>
    <row r="18" spans="1:8">
      <c r="A18" s="55" t="str">
        <f t="shared" si="0"/>
        <v/>
      </c>
      <c r="B18" s="101" t="s">
        <v>2053</v>
      </c>
      <c r="C18" s="97" t="s">
        <v>2074</v>
      </c>
      <c r="D18" s="65"/>
      <c r="E18" s="55"/>
      <c r="F18" s="273"/>
      <c r="G18" s="274"/>
      <c r="H18" s="190" t="str">
        <f>IF(D18&lt;&gt;0,MAX($H$3:H17)+0.001,"")</f>
        <v/>
      </c>
    </row>
    <row r="19" spans="1:8">
      <c r="A19" s="55" t="str">
        <f t="shared" si="0"/>
        <v>C1.009</v>
      </c>
      <c r="B19" s="55" t="s">
        <v>2075</v>
      </c>
      <c r="C19" s="89" t="s">
        <v>2076</v>
      </c>
      <c r="D19" s="65" t="s">
        <v>126</v>
      </c>
      <c r="E19" s="55">
        <v>1</v>
      </c>
      <c r="F19" s="273">
        <v>650000</v>
      </c>
      <c r="G19" s="274">
        <f>F19*E19</f>
        <v>650000</v>
      </c>
      <c r="H19" s="190">
        <f>IF(D19&lt;&gt;0,MAX($H$3:H18)+0.001,"")</f>
        <v>1.008999999999999</v>
      </c>
    </row>
    <row r="20" spans="1:8">
      <c r="A20" s="55" t="str">
        <f t="shared" si="0"/>
        <v>C1.010</v>
      </c>
      <c r="B20" s="55" t="s">
        <v>2077</v>
      </c>
      <c r="C20" s="89" t="s">
        <v>2078</v>
      </c>
      <c r="D20" s="65" t="s">
        <v>128</v>
      </c>
      <c r="E20" s="274">
        <f>G19</f>
        <v>650000</v>
      </c>
      <c r="F20" s="275"/>
      <c r="G20" s="274"/>
      <c r="H20" s="190">
        <f>IF(D20&lt;&gt;0,MAX($H$3:H19)+0.001,"")</f>
        <v>1.0099999999999989</v>
      </c>
    </row>
    <row r="21" spans="1:8">
      <c r="A21" s="55" t="str">
        <f t="shared" si="0"/>
        <v>C1.011</v>
      </c>
      <c r="B21" s="55" t="s">
        <v>2079</v>
      </c>
      <c r="C21" s="89" t="s">
        <v>2080</v>
      </c>
      <c r="D21" s="65" t="s">
        <v>126</v>
      </c>
      <c r="E21" s="276">
        <v>1</v>
      </c>
      <c r="F21" s="273">
        <v>250000</v>
      </c>
      <c r="G21" s="274">
        <f>F21*E21</f>
        <v>250000</v>
      </c>
      <c r="H21" s="190">
        <f>IF(D21&lt;&gt;0,MAX($H$3:H20)+0.001,"")</f>
        <v>1.0109999999999988</v>
      </c>
    </row>
    <row r="22" spans="1:8">
      <c r="A22" s="55" t="str">
        <f t="shared" si="0"/>
        <v>C1.012</v>
      </c>
      <c r="B22" s="55" t="s">
        <v>2081</v>
      </c>
      <c r="C22" s="89" t="s">
        <v>2082</v>
      </c>
      <c r="D22" s="65" t="s">
        <v>128</v>
      </c>
      <c r="E22" s="274">
        <f>G21</f>
        <v>250000</v>
      </c>
      <c r="F22" s="275"/>
      <c r="G22" s="274"/>
      <c r="H22" s="190">
        <f>IF(D22&lt;&gt;0,MAX($H$3:H21)+0.001,"")</f>
        <v>1.0119999999999987</v>
      </c>
    </row>
    <row r="23" spans="1:8">
      <c r="A23" s="55" t="str">
        <f t="shared" si="0"/>
        <v>C1.013</v>
      </c>
      <c r="B23" s="55" t="s">
        <v>2083</v>
      </c>
      <c r="C23" s="89" t="s">
        <v>2084</v>
      </c>
      <c r="D23" s="65" t="s">
        <v>126</v>
      </c>
      <c r="E23" s="276">
        <v>1</v>
      </c>
      <c r="F23" s="273">
        <v>4500000</v>
      </c>
      <c r="G23" s="274">
        <f>F23*E23</f>
        <v>4500000</v>
      </c>
      <c r="H23" s="190">
        <f>IF(D23&lt;&gt;0,MAX($H$3:H22)+0.001,"")</f>
        <v>1.0129999999999986</v>
      </c>
    </row>
    <row r="24" spans="1:8">
      <c r="A24" s="55" t="str">
        <f t="shared" si="0"/>
        <v>C1.014</v>
      </c>
      <c r="B24" s="55" t="s">
        <v>2085</v>
      </c>
      <c r="C24" s="89" t="s">
        <v>2086</v>
      </c>
      <c r="D24" s="65" t="s">
        <v>128</v>
      </c>
      <c r="E24" s="274">
        <f>G23</f>
        <v>4500000</v>
      </c>
      <c r="F24" s="275"/>
      <c r="G24" s="274"/>
      <c r="H24" s="190">
        <f>IF(D24&lt;&gt;0,MAX($H$3:H23)+0.001,"")</f>
        <v>1.0139999999999985</v>
      </c>
    </row>
    <row r="25" spans="1:8">
      <c r="A25" s="55" t="str">
        <f t="shared" si="0"/>
        <v>C1.015</v>
      </c>
      <c r="B25" s="55" t="s">
        <v>2087</v>
      </c>
      <c r="C25" s="89" t="s">
        <v>2088</v>
      </c>
      <c r="D25" s="65" t="s">
        <v>126</v>
      </c>
      <c r="E25" s="276">
        <v>1</v>
      </c>
      <c r="F25" s="273">
        <v>5250000</v>
      </c>
      <c r="G25" s="274">
        <f>F25*E25</f>
        <v>5250000</v>
      </c>
      <c r="H25" s="190">
        <f>IF(D25&lt;&gt;0,MAX($H$3:H24)+0.001,"")</f>
        <v>1.0149999999999983</v>
      </c>
    </row>
    <row r="26" spans="1:8">
      <c r="A26" s="55" t="str">
        <f t="shared" si="0"/>
        <v>C1.016</v>
      </c>
      <c r="B26" s="55" t="s">
        <v>2089</v>
      </c>
      <c r="C26" s="89" t="s">
        <v>2090</v>
      </c>
      <c r="D26" s="65" t="s">
        <v>128</v>
      </c>
      <c r="E26" s="274">
        <f>G25</f>
        <v>5250000</v>
      </c>
      <c r="F26" s="275"/>
      <c r="G26" s="274"/>
      <c r="H26" s="190">
        <f>IF(D26&lt;&gt;0,MAX($H$3:H25)+0.001,"")</f>
        <v>1.0159999999999982</v>
      </c>
    </row>
    <row r="27" spans="1:8">
      <c r="A27" s="55"/>
      <c r="B27" s="55"/>
      <c r="C27" s="89"/>
      <c r="D27" s="65"/>
      <c r="E27" s="274"/>
      <c r="F27" s="275"/>
      <c r="G27" s="274"/>
    </row>
    <row r="28" spans="1:8">
      <c r="A28" s="55" t="str">
        <f t="shared" si="0"/>
        <v/>
      </c>
      <c r="B28" s="55"/>
      <c r="C28" s="89"/>
      <c r="D28" s="65"/>
      <c r="E28" s="274"/>
      <c r="F28" s="275"/>
      <c r="G28" s="274"/>
      <c r="H28" s="190" t="str">
        <f>IF(D28&lt;&gt;0,MAX($H$3:H27)+0.001,"")</f>
        <v/>
      </c>
    </row>
    <row r="29" spans="1:8">
      <c r="A29" s="55" t="str">
        <f t="shared" si="0"/>
        <v/>
      </c>
      <c r="B29" s="55"/>
      <c r="C29" s="89"/>
      <c r="D29" s="65"/>
      <c r="E29" s="274"/>
      <c r="F29" s="275"/>
      <c r="G29" s="274"/>
      <c r="H29" s="190" t="str">
        <f>IF(D29&lt;&gt;0,MAX($H$3:H28)+0.001,"")</f>
        <v/>
      </c>
    </row>
    <row r="30" spans="1:8">
      <c r="A30" s="55" t="str">
        <f t="shared" si="0"/>
        <v/>
      </c>
      <c r="B30" s="55"/>
      <c r="C30" s="89"/>
      <c r="D30" s="65"/>
      <c r="E30" s="274"/>
      <c r="F30" s="275"/>
      <c r="G30" s="274"/>
      <c r="H30" s="190" t="str">
        <f>IF(D30&lt;&gt;0,MAX($H$3:H29)+0.001,"")</f>
        <v/>
      </c>
    </row>
    <row r="31" spans="1:8">
      <c r="A31" s="55" t="str">
        <f t="shared" si="0"/>
        <v/>
      </c>
      <c r="B31" s="55"/>
      <c r="C31" s="89"/>
      <c r="D31" s="65"/>
      <c r="E31" s="274"/>
      <c r="F31" s="275"/>
      <c r="G31" s="274"/>
      <c r="H31" s="190" t="str">
        <f>IF(D31&lt;&gt;0,MAX($H$3:H30)+0.001,"")</f>
        <v/>
      </c>
    </row>
    <row r="32" spans="1:8">
      <c r="A32" s="368" t="s">
        <v>337</v>
      </c>
      <c r="B32" s="368"/>
      <c r="C32" s="368"/>
      <c r="D32" s="368"/>
      <c r="E32" s="368"/>
      <c r="F32" s="277"/>
      <c r="G32" s="278"/>
    </row>
    <row r="33" spans="1:7">
      <c r="A33" s="191"/>
      <c r="B33" s="191"/>
      <c r="C33" s="191"/>
      <c r="D33" s="191"/>
      <c r="E33" s="191"/>
    </row>
    <row r="34" spans="1:7">
      <c r="A34" s="195"/>
      <c r="B34" s="195"/>
      <c r="C34" s="195"/>
      <c r="E34" s="195"/>
    </row>
    <row r="47" spans="1:7">
      <c r="G47" s="75"/>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fitToHeight="0"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5BDD87-A76D-A949-8603-5C03FD80B272}">
  <sheetPr>
    <tabColor rgb="FF00B0F0"/>
  </sheetPr>
  <dimension ref="A1:I34"/>
  <sheetViews>
    <sheetView view="pageBreakPreview" topLeftCell="A22" zoomScale="80" zoomScaleNormal="100" zoomScaleSheetLayoutView="80" workbookViewId="0">
      <selection activeCell="F25" sqref="F25"/>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9">
      <c r="A1" s="370" t="s">
        <v>2017</v>
      </c>
      <c r="B1" s="370"/>
      <c r="C1" s="370"/>
      <c r="D1" s="370"/>
      <c r="E1" s="370"/>
      <c r="F1" s="370"/>
      <c r="G1" s="370"/>
      <c r="H1" s="279"/>
    </row>
    <row r="2" spans="1:9" s="72" customFormat="1">
      <c r="A2" s="45" t="s">
        <v>1</v>
      </c>
      <c r="B2" s="172" t="s">
        <v>2050</v>
      </c>
      <c r="C2" s="280" t="s">
        <v>3</v>
      </c>
      <c r="D2" s="46" t="s">
        <v>4</v>
      </c>
      <c r="E2" s="281" t="s">
        <v>5</v>
      </c>
      <c r="F2" s="46" t="s">
        <v>6</v>
      </c>
      <c r="G2" s="46" t="s">
        <v>7</v>
      </c>
      <c r="H2" s="282"/>
      <c r="I2" s="271"/>
    </row>
    <row r="3" spans="1:9" ht="60">
      <c r="A3" s="55" t="str">
        <f>("C"&amp;TEXT(H3,0))</f>
        <v>C2</v>
      </c>
      <c r="B3" s="175" t="s">
        <v>2051</v>
      </c>
      <c r="C3" s="283" t="s">
        <v>2091</v>
      </c>
      <c r="D3" s="284"/>
      <c r="E3" s="108"/>
      <c r="F3" s="71"/>
      <c r="G3" s="285"/>
      <c r="H3" s="190">
        <v>2</v>
      </c>
    </row>
    <row r="4" spans="1:9">
      <c r="A4" s="55" t="str">
        <f>IF(H4="","","C"&amp;TEXT(ROUND(H4,3),"0.000"))</f>
        <v/>
      </c>
      <c r="B4" s="175"/>
      <c r="C4" s="87"/>
      <c r="D4" s="65"/>
      <c r="E4" s="55"/>
      <c r="G4" s="54"/>
      <c r="H4" s="190" t="str">
        <f>IF(D4&lt;&gt;0,MAX($H$3:H3)+0.001,"")</f>
        <v/>
      </c>
    </row>
    <row r="5" spans="1:9">
      <c r="A5" s="55" t="str">
        <f t="shared" ref="A5:A31" si="0">IF(H5="","","C"&amp;TEXT(ROUND(H5,3),"0.000"))</f>
        <v/>
      </c>
      <c r="B5" s="55"/>
      <c r="C5" s="11" t="s">
        <v>11</v>
      </c>
      <c r="D5" s="65"/>
      <c r="E5" s="122"/>
      <c r="G5" s="54"/>
      <c r="H5" s="190" t="str">
        <f>IF(D5&lt;&gt;0,MAX($H$3:H4)+0.001,"")</f>
        <v/>
      </c>
    </row>
    <row r="6" spans="1:9">
      <c r="A6" s="55" t="str">
        <f t="shared" si="0"/>
        <v>C2.001</v>
      </c>
      <c r="B6" s="55" t="s">
        <v>2092</v>
      </c>
      <c r="C6" s="73" t="s">
        <v>2093</v>
      </c>
      <c r="D6" s="65" t="s">
        <v>2094</v>
      </c>
      <c r="E6" s="55">
        <v>1</v>
      </c>
      <c r="F6" s="273"/>
      <c r="G6" s="273"/>
      <c r="H6" s="190">
        <f>IF(D6&lt;&gt;0,MAX($H$3:H5)+0.001,"")</f>
        <v>2.0009999999999999</v>
      </c>
    </row>
    <row r="7" spans="1:9">
      <c r="A7" s="55" t="str">
        <f t="shared" si="0"/>
        <v>C2.002</v>
      </c>
      <c r="B7" s="55" t="s">
        <v>2095</v>
      </c>
      <c r="C7" s="92" t="s">
        <v>2096</v>
      </c>
      <c r="D7" s="65" t="s">
        <v>2094</v>
      </c>
      <c r="E7" s="55">
        <v>1</v>
      </c>
      <c r="F7" s="273"/>
      <c r="G7" s="273"/>
      <c r="H7" s="190">
        <f>IF(D7&lt;&gt;0,MAX($H$3:H6)+0.001,"")</f>
        <v>2.0019999999999998</v>
      </c>
    </row>
    <row r="8" spans="1:9">
      <c r="A8" s="55" t="str">
        <f t="shared" si="0"/>
        <v/>
      </c>
      <c r="B8" s="55"/>
      <c r="C8" s="92"/>
      <c r="D8" s="65"/>
      <c r="E8" s="55"/>
      <c r="G8" s="54"/>
      <c r="H8" s="190" t="str">
        <f>IF(D8&lt;&gt;0,MAX($H$3:H7)+0.001,"")</f>
        <v/>
      </c>
    </row>
    <row r="9" spans="1:9">
      <c r="A9" s="55" t="str">
        <f t="shared" si="0"/>
        <v/>
      </c>
      <c r="B9" s="55"/>
      <c r="C9" s="11" t="s">
        <v>2058</v>
      </c>
      <c r="D9" s="65"/>
      <c r="E9" s="55"/>
      <c r="G9" s="54"/>
      <c r="H9" s="190" t="str">
        <f>IF(D9&lt;&gt;0,MAX($H$3:H8)+0.001,"")</f>
        <v/>
      </c>
    </row>
    <row r="10" spans="1:9">
      <c r="A10" s="55" t="str">
        <f t="shared" si="0"/>
        <v>C2.003</v>
      </c>
      <c r="B10" s="55" t="s">
        <v>2097</v>
      </c>
      <c r="C10" s="92" t="s">
        <v>2098</v>
      </c>
      <c r="D10" s="65" t="s">
        <v>2094</v>
      </c>
      <c r="E10" s="55">
        <v>1</v>
      </c>
      <c r="F10" s="273"/>
      <c r="G10" s="273"/>
      <c r="H10" s="190">
        <f>IF(D10&lt;&gt;0,MAX($H$3:H9)+0.001,"")</f>
        <v>2.0029999999999997</v>
      </c>
    </row>
    <row r="11" spans="1:9">
      <c r="A11" s="55" t="str">
        <f t="shared" si="0"/>
        <v/>
      </c>
      <c r="B11" s="55"/>
      <c r="C11" s="92"/>
      <c r="D11" s="65"/>
      <c r="E11" s="55"/>
      <c r="F11" s="286"/>
      <c r="G11" s="273"/>
      <c r="H11" s="190" t="str">
        <f>IF(D11&lt;&gt;0,MAX($H$3:H10)+0.001,"")</f>
        <v/>
      </c>
    </row>
    <row r="12" spans="1:9">
      <c r="A12" s="55" t="str">
        <f t="shared" si="0"/>
        <v/>
      </c>
      <c r="B12" s="55"/>
      <c r="C12" s="287" t="s">
        <v>1430</v>
      </c>
      <c r="D12" s="65"/>
      <c r="E12" s="122"/>
      <c r="F12" s="286"/>
      <c r="G12" s="273"/>
      <c r="H12" s="190" t="str">
        <f>IF(D12&lt;&gt;0,MAX($H$3:H11)+0.001,"")</f>
        <v/>
      </c>
    </row>
    <row r="13" spans="1:9">
      <c r="A13" s="55" t="str">
        <f t="shared" si="0"/>
        <v/>
      </c>
      <c r="B13" s="101" t="s">
        <v>2099</v>
      </c>
      <c r="C13" s="287" t="s">
        <v>2100</v>
      </c>
      <c r="D13" s="65"/>
      <c r="E13" s="55"/>
      <c r="F13" s="286"/>
      <c r="G13" s="273"/>
      <c r="H13" s="190" t="str">
        <f>IF(D13&lt;&gt;0,MAX($H$3:H12)+0.001,"")</f>
        <v/>
      </c>
    </row>
    <row r="14" spans="1:9">
      <c r="A14" s="55" t="str">
        <f t="shared" si="0"/>
        <v>C2.004</v>
      </c>
      <c r="B14" s="55"/>
      <c r="C14" s="92" t="s">
        <v>2101</v>
      </c>
      <c r="D14" s="65" t="s">
        <v>2102</v>
      </c>
      <c r="E14" s="55">
        <v>10</v>
      </c>
      <c r="F14" s="273"/>
      <c r="G14" s="273"/>
      <c r="H14" s="190">
        <f>IF(D14&lt;&gt;0,MAX($H$3:H13)+0.001,"")</f>
        <v>2.0039999999999996</v>
      </c>
    </row>
    <row r="15" spans="1:9">
      <c r="A15" s="55" t="str">
        <f t="shared" si="0"/>
        <v>C2.005</v>
      </c>
      <c r="B15" s="55"/>
      <c r="C15" s="92" t="s">
        <v>2103</v>
      </c>
      <c r="D15" s="65" t="s">
        <v>2102</v>
      </c>
      <c r="E15" s="55">
        <v>100</v>
      </c>
      <c r="F15" s="273"/>
      <c r="G15" s="273"/>
      <c r="H15" s="190">
        <f>IF(D15&lt;&gt;0,MAX($H$3:H14)+0.001,"")</f>
        <v>2.0049999999999994</v>
      </c>
    </row>
    <row r="16" spans="1:9">
      <c r="A16" s="55" t="str">
        <f t="shared" si="0"/>
        <v>C2.006</v>
      </c>
      <c r="B16" s="55"/>
      <c r="C16" s="92" t="s">
        <v>2104</v>
      </c>
      <c r="D16" s="65" t="s">
        <v>2102</v>
      </c>
      <c r="E16" s="55">
        <v>20</v>
      </c>
      <c r="F16" s="273"/>
      <c r="G16" s="273"/>
      <c r="H16" s="190">
        <f>IF(D16&lt;&gt;0,MAX($H$3:H15)+0.001,"")</f>
        <v>2.0059999999999993</v>
      </c>
    </row>
    <row r="17" spans="1:8">
      <c r="A17" s="55" t="str">
        <f t="shared" si="0"/>
        <v>C2.007</v>
      </c>
      <c r="B17" s="55"/>
      <c r="C17" s="92" t="s">
        <v>2105</v>
      </c>
      <c r="D17" s="65" t="s">
        <v>2102</v>
      </c>
      <c r="E17" s="55">
        <v>10</v>
      </c>
      <c r="F17" s="273"/>
      <c r="G17" s="273"/>
      <c r="H17" s="190">
        <f>IF(D17&lt;&gt;0,MAX($H$3:H16)+0.001,"")</f>
        <v>2.0069999999999992</v>
      </c>
    </row>
    <row r="18" spans="1:8">
      <c r="A18" s="55" t="str">
        <f t="shared" si="0"/>
        <v>C2.008</v>
      </c>
      <c r="B18" s="55"/>
      <c r="C18" s="92" t="s">
        <v>2106</v>
      </c>
      <c r="D18" s="65" t="s">
        <v>2102</v>
      </c>
      <c r="E18" s="55">
        <v>10</v>
      </c>
      <c r="F18" s="273"/>
      <c r="G18" s="273"/>
      <c r="H18" s="190">
        <f>IF(D18&lt;&gt;0,MAX($H$3:H17)+0.001,"")</f>
        <v>2.0079999999999991</v>
      </c>
    </row>
    <row r="19" spans="1:8">
      <c r="A19" s="55" t="str">
        <f t="shared" si="0"/>
        <v>C2.009</v>
      </c>
      <c r="B19" s="55"/>
      <c r="C19" s="92" t="s">
        <v>2107</v>
      </c>
      <c r="D19" s="65" t="s">
        <v>2102</v>
      </c>
      <c r="E19" s="55">
        <v>10</v>
      </c>
      <c r="F19" s="273"/>
      <c r="G19" s="273"/>
      <c r="H19" s="190">
        <f>IF(D19&lt;&gt;0,MAX($H$3:H18)+0.001,"")</f>
        <v>2.008999999999999</v>
      </c>
    </row>
    <row r="20" spans="1:8">
      <c r="A20" s="55" t="str">
        <f t="shared" si="0"/>
        <v/>
      </c>
      <c r="B20" s="55"/>
      <c r="C20" s="92"/>
      <c r="D20" s="65"/>
      <c r="E20" s="55"/>
      <c r="F20" s="286"/>
      <c r="G20" s="273"/>
      <c r="H20" s="190" t="str">
        <f>IF(D20&lt;&gt;0,MAX($H$3:H19)+0.001,"")</f>
        <v/>
      </c>
    </row>
    <row r="21" spans="1:8">
      <c r="A21" s="55" t="str">
        <f t="shared" si="0"/>
        <v/>
      </c>
      <c r="B21" s="101" t="s">
        <v>2108</v>
      </c>
      <c r="C21" s="287" t="s">
        <v>2109</v>
      </c>
      <c r="D21" s="65"/>
      <c r="E21" s="55"/>
      <c r="F21" s="286"/>
      <c r="G21" s="273"/>
      <c r="H21" s="190" t="str">
        <f>IF(D21&lt;&gt;0,MAX($H$3:H20)+0.001,"")</f>
        <v/>
      </c>
    </row>
    <row r="22" spans="1:8">
      <c r="A22" s="55" t="str">
        <f t="shared" si="0"/>
        <v>C2.010</v>
      </c>
      <c r="B22" s="55"/>
      <c r="C22" s="92" t="s">
        <v>2110</v>
      </c>
      <c r="D22" s="65" t="s">
        <v>2102</v>
      </c>
      <c r="E22" s="55">
        <v>10</v>
      </c>
      <c r="F22" s="273"/>
      <c r="G22" s="273"/>
      <c r="H22" s="190">
        <f>IF(D22&lt;&gt;0,MAX($H$3:H21)+0.001,"")</f>
        <v>2.0099999999999989</v>
      </c>
    </row>
    <row r="23" spans="1:8">
      <c r="A23" s="55" t="str">
        <f t="shared" si="0"/>
        <v>C2.011</v>
      </c>
      <c r="B23" s="55"/>
      <c r="C23" s="92" t="s">
        <v>2111</v>
      </c>
      <c r="D23" s="65" t="s">
        <v>2102</v>
      </c>
      <c r="E23" s="55">
        <v>10</v>
      </c>
      <c r="F23" s="273"/>
      <c r="G23" s="273"/>
      <c r="H23" s="190">
        <f>IF(D23&lt;&gt;0,MAX($H$3:H22)+0.001,"")</f>
        <v>2.0109999999999988</v>
      </c>
    </row>
    <row r="24" spans="1:8">
      <c r="A24" s="55" t="str">
        <f t="shared" si="0"/>
        <v>C2.012</v>
      </c>
      <c r="B24" s="55"/>
      <c r="C24" s="92" t="s">
        <v>2112</v>
      </c>
      <c r="D24" s="65" t="s">
        <v>2102</v>
      </c>
      <c r="E24" s="55">
        <v>10</v>
      </c>
      <c r="F24" s="273"/>
      <c r="G24" s="273"/>
      <c r="H24" s="190">
        <f>IF(D24&lt;&gt;0,MAX($H$3:H23)+0.001,"")</f>
        <v>2.0119999999999987</v>
      </c>
    </row>
    <row r="25" spans="1:8">
      <c r="A25" s="55" t="str">
        <f t="shared" si="0"/>
        <v>C2.013</v>
      </c>
      <c r="B25" s="55"/>
      <c r="C25" s="92" t="s">
        <v>2113</v>
      </c>
      <c r="D25" s="65" t="s">
        <v>2102</v>
      </c>
      <c r="E25" s="55">
        <v>10</v>
      </c>
      <c r="F25" s="273"/>
      <c r="G25" s="273"/>
      <c r="H25" s="190">
        <f>IF(D25&lt;&gt;0,MAX($H$3:H24)+0.001,"")</f>
        <v>2.0129999999999986</v>
      </c>
    </row>
    <row r="26" spans="1:8">
      <c r="A26" s="55" t="str">
        <f t="shared" si="0"/>
        <v>C2.014</v>
      </c>
      <c r="B26" s="55"/>
      <c r="C26" s="92" t="s">
        <v>2114</v>
      </c>
      <c r="D26" s="65" t="s">
        <v>2102</v>
      </c>
      <c r="E26" s="55">
        <v>10</v>
      </c>
      <c r="F26" s="273"/>
      <c r="G26" s="273"/>
      <c r="H26" s="190">
        <f>IF(D26&lt;&gt;0,MAX($H$3:H25)+0.001,"")</f>
        <v>2.0139999999999985</v>
      </c>
    </row>
    <row r="27" spans="1:8">
      <c r="A27" s="55" t="str">
        <f t="shared" si="0"/>
        <v>C2.015</v>
      </c>
      <c r="B27" s="55"/>
      <c r="C27" s="92" t="s">
        <v>2115</v>
      </c>
      <c r="D27" s="65" t="s">
        <v>2102</v>
      </c>
      <c r="E27" s="55">
        <v>10</v>
      </c>
      <c r="F27" s="273"/>
      <c r="G27" s="273"/>
      <c r="H27" s="190">
        <f>IF(D27&lt;&gt;0,MAX($H$3:H26)+0.001,"")</f>
        <v>2.0149999999999983</v>
      </c>
    </row>
    <row r="28" spans="1:8">
      <c r="A28" s="55"/>
      <c r="B28" s="55"/>
      <c r="C28" s="92"/>
      <c r="D28" s="65"/>
      <c r="E28" s="55"/>
      <c r="F28" s="273"/>
      <c r="G28" s="273"/>
    </row>
    <row r="29" spans="1:8">
      <c r="A29" s="55"/>
      <c r="B29" s="55"/>
      <c r="C29" s="92"/>
      <c r="D29" s="65"/>
      <c r="E29" s="55"/>
      <c r="F29" s="273"/>
      <c r="G29" s="273"/>
    </row>
    <row r="30" spans="1:8">
      <c r="A30" s="55" t="str">
        <f t="shared" si="0"/>
        <v/>
      </c>
      <c r="B30" s="55"/>
      <c r="C30" s="92"/>
      <c r="D30" s="65"/>
      <c r="E30" s="55"/>
      <c r="F30" s="273"/>
      <c r="G30" s="273"/>
      <c r="H30" s="190" t="str">
        <f>IF(D30&lt;&gt;0,MAX($H$3:H29)+0.001,"")</f>
        <v/>
      </c>
    </row>
    <row r="31" spans="1:8">
      <c r="A31" s="55" t="str">
        <f t="shared" si="0"/>
        <v/>
      </c>
      <c r="B31" s="288"/>
      <c r="C31" s="289"/>
      <c r="D31" s="290"/>
      <c r="E31" s="291"/>
      <c r="F31" s="292"/>
      <c r="G31" s="293"/>
      <c r="H31" s="190" t="str">
        <f>IF(D31&lt;&gt;0,MAX($H$3:H30)+0.001,"")</f>
        <v/>
      </c>
    </row>
    <row r="32" spans="1:8">
      <c r="A32" s="368" t="s">
        <v>337</v>
      </c>
      <c r="B32" s="368"/>
      <c r="C32" s="368"/>
      <c r="D32" s="368"/>
      <c r="E32" s="368"/>
      <c r="F32" s="294"/>
      <c r="G32" s="295"/>
      <c r="H32" s="296"/>
    </row>
    <row r="33" spans="1:5">
      <c r="A33" s="191"/>
      <c r="B33" s="191"/>
      <c r="C33" s="191"/>
      <c r="D33" s="191"/>
      <c r="E33" s="191"/>
    </row>
    <row r="34" spans="1:5">
      <c r="A34" s="195"/>
      <c r="B34" s="195"/>
      <c r="C34" s="195"/>
      <c r="D34" s="195"/>
      <c r="E34" s="195"/>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C0ACD-89B6-8842-B040-45492156FA08}">
  <sheetPr>
    <tabColor rgb="FF00B0F0"/>
  </sheetPr>
  <dimension ref="A1:I33"/>
  <sheetViews>
    <sheetView view="pageBreakPreview" topLeftCell="A8" zoomScale="80" zoomScaleNormal="100" zoomScaleSheetLayoutView="80" workbookViewId="0">
      <selection activeCell="H11" sqref="H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6384" width="8.83203125" style="48"/>
  </cols>
  <sheetData>
    <row r="1" spans="1:9">
      <c r="A1" s="370" t="s">
        <v>2018</v>
      </c>
      <c r="B1" s="370"/>
      <c r="C1" s="370"/>
      <c r="D1" s="370"/>
      <c r="E1" s="370"/>
      <c r="F1" s="370"/>
      <c r="G1" s="370"/>
    </row>
    <row r="2" spans="1:9" s="72" customFormat="1">
      <c r="A2" s="45" t="s">
        <v>1</v>
      </c>
      <c r="B2" s="172" t="s">
        <v>2050</v>
      </c>
      <c r="C2" s="280" t="s">
        <v>3</v>
      </c>
      <c r="D2" s="46" t="s">
        <v>4</v>
      </c>
      <c r="E2" s="281" t="s">
        <v>5</v>
      </c>
      <c r="F2" s="46" t="s">
        <v>6</v>
      </c>
      <c r="G2" s="46" t="s">
        <v>7</v>
      </c>
      <c r="H2" s="190"/>
      <c r="I2" s="271"/>
    </row>
    <row r="3" spans="1:9" ht="60">
      <c r="A3" s="55" t="str">
        <f>("C"&amp;TEXT(H3,0))</f>
        <v>C3</v>
      </c>
      <c r="B3" s="175" t="s">
        <v>2051</v>
      </c>
      <c r="C3" s="297" t="s">
        <v>2116</v>
      </c>
      <c r="D3" s="65"/>
      <c r="E3" s="65"/>
      <c r="G3" s="54"/>
      <c r="H3" s="190">
        <v>3</v>
      </c>
    </row>
    <row r="4" spans="1:9">
      <c r="A4" s="55" t="str">
        <f t="shared" ref="A4:A20" si="0">IF(H4="","","C"&amp;TEXT(ROUND(H4,3),"0.000"))</f>
        <v/>
      </c>
      <c r="B4" s="175"/>
      <c r="C4" s="87"/>
      <c r="D4" s="65"/>
      <c r="E4" s="65"/>
      <c r="G4" s="54"/>
      <c r="H4" s="190" t="str">
        <f>IF(D4&lt;&gt;0,MAX($H$3:H3)+0.001,"")</f>
        <v/>
      </c>
    </row>
    <row r="5" spans="1:9" ht="60">
      <c r="A5" s="55" t="str">
        <f t="shared" si="0"/>
        <v>C3.001</v>
      </c>
      <c r="B5" s="65"/>
      <c r="C5" s="92" t="s">
        <v>2117</v>
      </c>
      <c r="D5" s="65" t="s">
        <v>173</v>
      </c>
      <c r="E5" s="65">
        <v>6</v>
      </c>
      <c r="F5" s="273"/>
      <c r="G5" s="273"/>
      <c r="H5" s="190">
        <f>IF(D5&lt;&gt;0,MAX($H$3:H4)+0.001,"")</f>
        <v>3.0009999999999999</v>
      </c>
    </row>
    <row r="6" spans="1:9">
      <c r="A6" s="55" t="str">
        <f t="shared" si="0"/>
        <v/>
      </c>
      <c r="B6" s="65"/>
      <c r="C6" s="92"/>
      <c r="D6" s="65"/>
      <c r="E6" s="65"/>
      <c r="F6" s="92"/>
      <c r="G6" s="89"/>
      <c r="H6" s="190" t="str">
        <f>IF(D6&lt;&gt;0,MAX($H$3:H5)+0.001,"")</f>
        <v/>
      </c>
    </row>
    <row r="7" spans="1:9">
      <c r="A7" s="55" t="str">
        <f t="shared" si="0"/>
        <v/>
      </c>
      <c r="B7" s="65"/>
      <c r="C7" s="92"/>
      <c r="D7" s="65"/>
      <c r="E7" s="65"/>
      <c r="F7" s="92"/>
      <c r="G7" s="89"/>
      <c r="H7" s="190" t="str">
        <f>IF(D7&lt;&gt;0,MAX($H$3:H6)+0.001,"")</f>
        <v/>
      </c>
    </row>
    <row r="8" spans="1:9">
      <c r="A8" s="55" t="str">
        <f t="shared" si="0"/>
        <v/>
      </c>
      <c r="B8" s="65"/>
      <c r="C8" s="92"/>
      <c r="D8" s="65"/>
      <c r="E8" s="65"/>
      <c r="F8" s="92"/>
      <c r="G8" s="89"/>
      <c r="H8" s="190" t="str">
        <f>IF(D8&lt;&gt;0,MAX($H$3:H7)+0.001,"")</f>
        <v/>
      </c>
    </row>
    <row r="9" spans="1:9">
      <c r="A9" s="55" t="str">
        <f t="shared" si="0"/>
        <v/>
      </c>
      <c r="B9" s="65"/>
      <c r="C9" s="92"/>
      <c r="D9" s="65"/>
      <c r="E9" s="65"/>
      <c r="F9" s="92"/>
      <c r="G9" s="89"/>
      <c r="H9" s="190" t="str">
        <f>IF(D9&lt;&gt;0,MAX($H$3:H8)+0.001,"")</f>
        <v/>
      </c>
    </row>
    <row r="10" spans="1:9">
      <c r="A10" s="55" t="str">
        <f t="shared" si="0"/>
        <v/>
      </c>
      <c r="B10" s="65"/>
      <c r="C10" s="92"/>
      <c r="D10" s="65"/>
      <c r="E10" s="65"/>
      <c r="F10" s="92"/>
      <c r="G10" s="89"/>
      <c r="H10" s="190" t="str">
        <f>IF(D10&lt;&gt;0,MAX($H$3:H9)+0.001,"")</f>
        <v/>
      </c>
    </row>
    <row r="11" spans="1:9">
      <c r="A11" s="55" t="str">
        <f t="shared" si="0"/>
        <v/>
      </c>
      <c r="B11" s="65"/>
      <c r="C11" s="92"/>
      <c r="D11" s="65"/>
      <c r="E11" s="65"/>
      <c r="F11" s="92"/>
      <c r="G11" s="89"/>
      <c r="H11" s="190" t="str">
        <f>IF(D11&lt;&gt;0,MAX($H$3:H10)+0.001,"")</f>
        <v/>
      </c>
    </row>
    <row r="12" spans="1:9">
      <c r="A12" s="55" t="str">
        <f t="shared" si="0"/>
        <v/>
      </c>
      <c r="B12" s="65"/>
      <c r="C12" s="92"/>
      <c r="D12" s="65"/>
      <c r="E12" s="65"/>
      <c r="F12" s="92"/>
      <c r="G12" s="89"/>
      <c r="H12" s="190" t="str">
        <f>IF(D12&lt;&gt;0,MAX($H$3:H11)+0.001,"")</f>
        <v/>
      </c>
    </row>
    <row r="13" spans="1:9">
      <c r="A13" s="55" t="str">
        <f t="shared" si="0"/>
        <v/>
      </c>
      <c r="B13" s="65"/>
      <c r="C13" s="92"/>
      <c r="D13" s="65"/>
      <c r="E13" s="65"/>
      <c r="F13" s="92"/>
      <c r="G13" s="89"/>
      <c r="H13" s="190" t="str">
        <f>IF(D13&lt;&gt;0,MAX($H$3:H12)+0.001,"")</f>
        <v/>
      </c>
    </row>
    <row r="14" spans="1:9">
      <c r="A14" s="55" t="str">
        <f t="shared" si="0"/>
        <v/>
      </c>
      <c r="B14" s="65"/>
      <c r="C14" s="92"/>
      <c r="D14" s="65"/>
      <c r="E14" s="65"/>
      <c r="F14" s="92"/>
      <c r="G14" s="89"/>
      <c r="H14" s="190" t="str">
        <f>IF(D14&lt;&gt;0,MAX($H$3:H13)+0.001,"")</f>
        <v/>
      </c>
    </row>
    <row r="15" spans="1:9">
      <c r="A15" s="55" t="str">
        <f t="shared" si="0"/>
        <v/>
      </c>
      <c r="B15" s="65"/>
      <c r="C15" s="92"/>
      <c r="D15" s="65"/>
      <c r="E15" s="65"/>
      <c r="F15" s="92"/>
      <c r="G15" s="89"/>
      <c r="H15" s="190" t="str">
        <f>IF(D15&lt;&gt;0,MAX($H$3:H14)+0.001,"")</f>
        <v/>
      </c>
    </row>
    <row r="16" spans="1:9">
      <c r="A16" s="55" t="str">
        <f t="shared" si="0"/>
        <v/>
      </c>
      <c r="B16" s="65"/>
      <c r="C16" s="92"/>
      <c r="D16" s="65"/>
      <c r="E16" s="65"/>
      <c r="F16" s="92"/>
      <c r="G16" s="89"/>
      <c r="H16" s="190" t="str">
        <f>IF(D16&lt;&gt;0,MAX($H$3:H15)+0.001,"")</f>
        <v/>
      </c>
    </row>
    <row r="17" spans="1:8">
      <c r="A17" s="55" t="str">
        <f t="shared" si="0"/>
        <v/>
      </c>
      <c r="B17" s="65"/>
      <c r="C17" s="92"/>
      <c r="D17" s="65"/>
      <c r="E17" s="65"/>
      <c r="F17" s="92"/>
      <c r="G17" s="89"/>
      <c r="H17" s="190" t="str">
        <f>IF(D17&lt;&gt;0,MAX($H$3:H16)+0.001,"")</f>
        <v/>
      </c>
    </row>
    <row r="18" spans="1:8">
      <c r="A18" s="55" t="str">
        <f t="shared" si="0"/>
        <v/>
      </c>
      <c r="B18" s="65"/>
      <c r="C18" s="92"/>
      <c r="D18" s="65"/>
      <c r="E18" s="65"/>
      <c r="F18" s="92"/>
      <c r="G18" s="89"/>
      <c r="H18" s="190" t="str">
        <f>IF(D18&lt;&gt;0,MAX($H$3:H17)+0.001,"")</f>
        <v/>
      </c>
    </row>
    <row r="19" spans="1:8">
      <c r="A19" s="55" t="str">
        <f t="shared" si="0"/>
        <v/>
      </c>
      <c r="B19" s="65"/>
      <c r="C19" s="92"/>
      <c r="D19" s="65"/>
      <c r="E19" s="65"/>
      <c r="F19" s="92"/>
      <c r="G19" s="89"/>
      <c r="H19" s="190" t="str">
        <f>IF(D19&lt;&gt;0,MAX($H$3:H18)+0.001,"")</f>
        <v/>
      </c>
    </row>
    <row r="20" spans="1:8">
      <c r="A20" s="55" t="str">
        <f t="shared" si="0"/>
        <v/>
      </c>
      <c r="B20" s="65"/>
      <c r="C20" s="92"/>
      <c r="D20" s="65"/>
      <c r="E20" s="65"/>
      <c r="F20" s="92"/>
      <c r="G20" s="89"/>
      <c r="H20" s="190" t="str">
        <f>IF(D20&lt;&gt;0,MAX($H$3:H19)+0.001,"")</f>
        <v/>
      </c>
    </row>
    <row r="21" spans="1:8">
      <c r="A21" s="55"/>
      <c r="B21" s="65"/>
      <c r="C21" s="92"/>
      <c r="D21" s="65"/>
      <c r="E21" s="65"/>
      <c r="F21" s="92"/>
      <c r="G21" s="89"/>
    </row>
    <row r="22" spans="1:8">
      <c r="A22" s="55"/>
      <c r="B22" s="65"/>
      <c r="C22" s="92"/>
      <c r="D22" s="65"/>
      <c r="E22" s="65"/>
      <c r="F22" s="92"/>
      <c r="G22" s="89"/>
    </row>
    <row r="23" spans="1:8">
      <c r="A23" s="55"/>
      <c r="B23" s="65"/>
      <c r="C23" s="92"/>
      <c r="D23" s="65"/>
      <c r="E23" s="65"/>
      <c r="F23" s="92"/>
      <c r="G23" s="89"/>
    </row>
    <row r="24" spans="1:8">
      <c r="A24" s="55"/>
      <c r="B24" s="65"/>
      <c r="C24" s="92"/>
      <c r="D24" s="65"/>
      <c r="E24" s="65"/>
      <c r="F24" s="92"/>
      <c r="G24" s="89"/>
    </row>
    <row r="25" spans="1:8">
      <c r="A25" s="55"/>
      <c r="B25" s="65"/>
      <c r="C25" s="92"/>
      <c r="D25" s="65"/>
      <c r="E25" s="65"/>
      <c r="F25" s="92"/>
      <c r="G25" s="89"/>
    </row>
    <row r="26" spans="1:8">
      <c r="A26" s="55"/>
      <c r="B26" s="65"/>
      <c r="C26" s="92"/>
      <c r="D26" s="65"/>
      <c r="E26" s="65"/>
      <c r="F26" s="92"/>
      <c r="G26" s="89"/>
    </row>
    <row r="27" spans="1:8">
      <c r="A27" s="55"/>
      <c r="B27" s="65"/>
      <c r="C27" s="92"/>
      <c r="D27" s="65"/>
      <c r="E27" s="65"/>
      <c r="F27" s="92"/>
      <c r="G27" s="89"/>
    </row>
    <row r="28" spans="1:8">
      <c r="A28" s="55"/>
      <c r="B28" s="65"/>
      <c r="C28" s="92"/>
      <c r="D28" s="65"/>
      <c r="E28" s="65"/>
      <c r="F28" s="92"/>
      <c r="G28" s="89"/>
    </row>
    <row r="29" spans="1:8">
      <c r="A29" s="55" t="str">
        <f t="shared" ref="A29:A30" si="1">IF(H29="","","C"&amp;TEXT(ROUND(H29,3),"0.000"))</f>
        <v/>
      </c>
      <c r="B29" s="195"/>
      <c r="C29" s="298"/>
      <c r="D29" s="65"/>
      <c r="E29" s="65"/>
      <c r="G29" s="54"/>
      <c r="H29" s="190" t="str">
        <f>IF(D29&lt;&gt;0,MAX($H$3:H28)+0.001,"")</f>
        <v/>
      </c>
    </row>
    <row r="30" spans="1:8">
      <c r="A30" s="55" t="str">
        <f t="shared" si="1"/>
        <v/>
      </c>
      <c r="B30" s="299"/>
      <c r="C30" s="289"/>
      <c r="D30" s="290"/>
      <c r="E30" s="290"/>
      <c r="F30" s="292"/>
      <c r="G30" s="293"/>
      <c r="H30" s="190" t="str">
        <f>IF(D30&lt;&gt;0,MAX($H$3:H29)+0.001,"")</f>
        <v/>
      </c>
    </row>
    <row r="31" spans="1:8">
      <c r="A31" s="368" t="s">
        <v>337</v>
      </c>
      <c r="B31" s="368"/>
      <c r="C31" s="368"/>
      <c r="D31" s="368"/>
      <c r="E31" s="368"/>
      <c r="F31" s="294"/>
      <c r="G31" s="295"/>
    </row>
    <row r="32" spans="1:8">
      <c r="A32" s="191"/>
      <c r="B32" s="191"/>
      <c r="C32" s="191"/>
      <c r="D32" s="191"/>
      <c r="E32" s="191"/>
    </row>
    <row r="33" spans="1:5">
      <c r="A33" s="195"/>
      <c r="B33" s="195"/>
      <c r="C33" s="195"/>
      <c r="D33" s="195"/>
      <c r="E33" s="195"/>
    </row>
  </sheetData>
  <mergeCells count="2">
    <mergeCell ref="A1:G1"/>
    <mergeCell ref="A31:E31"/>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40B4-7CCE-F34B-8878-DDF10250FC3B}">
  <sheetPr>
    <tabColor rgb="FF00B0F0"/>
  </sheetPr>
  <dimension ref="A1:I67"/>
  <sheetViews>
    <sheetView view="pageBreakPreview" topLeftCell="A41" zoomScale="70" zoomScaleNormal="100" zoomScaleSheetLayoutView="70" workbookViewId="0">
      <selection activeCell="H11" sqref="H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9">
      <c r="A1" s="370" t="s">
        <v>2118</v>
      </c>
      <c r="B1" s="370"/>
      <c r="C1" s="370"/>
      <c r="D1" s="370"/>
      <c r="E1" s="370"/>
      <c r="F1" s="370"/>
      <c r="G1" s="370"/>
      <c r="H1" s="279"/>
    </row>
    <row r="2" spans="1:9" s="72" customFormat="1">
      <c r="A2" s="45" t="s">
        <v>1</v>
      </c>
      <c r="B2" s="172" t="s">
        <v>2050</v>
      </c>
      <c r="C2" s="280" t="s">
        <v>3</v>
      </c>
      <c r="D2" s="46" t="s">
        <v>4</v>
      </c>
      <c r="E2" s="281" t="s">
        <v>5</v>
      </c>
      <c r="F2" s="281" t="s">
        <v>6</v>
      </c>
      <c r="G2" s="46" t="s">
        <v>7</v>
      </c>
      <c r="H2" s="282"/>
      <c r="I2" s="271"/>
    </row>
    <row r="3" spans="1:9" ht="60">
      <c r="A3" s="55" t="str">
        <f>("C"&amp;TEXT(H3,0))</f>
        <v>C4</v>
      </c>
      <c r="B3" s="175" t="s">
        <v>2051</v>
      </c>
      <c r="C3" s="297" t="s">
        <v>2119</v>
      </c>
      <c r="D3" s="55"/>
      <c r="E3" s="55"/>
      <c r="G3" s="54"/>
      <c r="H3" s="190">
        <v>4</v>
      </c>
    </row>
    <row r="4" spans="1:9">
      <c r="A4" s="55" t="str">
        <f t="shared" ref="A4:A31" si="0">IF(H4="","","C"&amp;TEXT(ROUND(H4,3),"0.000"))</f>
        <v/>
      </c>
      <c r="B4" s="175"/>
      <c r="C4" s="297"/>
      <c r="D4" s="55"/>
      <c r="E4" s="55"/>
      <c r="G4" s="54"/>
      <c r="H4" s="190" t="str">
        <f>IF(D4&lt;&gt;0,MAX($H$3:H3)+0.001,"")</f>
        <v/>
      </c>
    </row>
    <row r="5" spans="1:9">
      <c r="A5" s="55" t="str">
        <f t="shared" si="0"/>
        <v/>
      </c>
      <c r="B5" s="300" t="s">
        <v>2120</v>
      </c>
      <c r="C5" s="87" t="s">
        <v>2121</v>
      </c>
      <c r="D5" s="65"/>
      <c r="E5" s="55"/>
      <c r="G5" s="54"/>
      <c r="H5" s="190" t="str">
        <f>IF(D5&lt;&gt;0,MAX($H$3:H4)+0.001,"")</f>
        <v/>
      </c>
    </row>
    <row r="6" spans="1:9">
      <c r="A6" s="55" t="str">
        <f t="shared" si="0"/>
        <v/>
      </c>
      <c r="B6" s="300"/>
      <c r="C6" s="97" t="s">
        <v>2122</v>
      </c>
      <c r="D6" s="65"/>
      <c r="E6" s="55"/>
      <c r="F6" s="126"/>
      <c r="G6" s="301"/>
      <c r="H6" s="190" t="str">
        <f>IF(D6&lt;&gt;0,MAX($H$3:H5)+0.001,"")</f>
        <v/>
      </c>
    </row>
    <row r="7" spans="1:9">
      <c r="A7" s="55" t="str">
        <f t="shared" si="0"/>
        <v>C4.001</v>
      </c>
      <c r="B7" s="302"/>
      <c r="C7" s="89" t="s">
        <v>2123</v>
      </c>
      <c r="D7" s="65" t="s">
        <v>220</v>
      </c>
      <c r="E7" s="55">
        <v>0.1</v>
      </c>
      <c r="F7" s="273"/>
      <c r="G7" s="273"/>
      <c r="H7" s="190">
        <f>IF(D7&lt;&gt;0,MAX($H$3:H6)+0.001,"")</f>
        <v>4.0010000000000003</v>
      </c>
    </row>
    <row r="8" spans="1:9">
      <c r="A8" s="55" t="str">
        <f t="shared" si="0"/>
        <v>C4.002</v>
      </c>
      <c r="B8" s="302"/>
      <c r="C8" s="89" t="s">
        <v>2124</v>
      </c>
      <c r="D8" s="65" t="s">
        <v>220</v>
      </c>
      <c r="E8" s="55">
        <v>0.1</v>
      </c>
      <c r="F8" s="273"/>
      <c r="G8" s="273"/>
      <c r="H8" s="190">
        <f>IF(D8&lt;&gt;0,MAX($H$3:H7)+0.001,"")</f>
        <v>4.0020000000000007</v>
      </c>
    </row>
    <row r="9" spans="1:9">
      <c r="A9" s="55" t="str">
        <f t="shared" si="0"/>
        <v/>
      </c>
      <c r="B9" s="302"/>
      <c r="C9" s="89"/>
      <c r="D9" s="65"/>
      <c r="E9" s="55"/>
      <c r="G9" s="54"/>
      <c r="H9" s="190" t="str">
        <f>IF(D9&lt;&gt;0,MAX($H$3:H8)+0.001,"")</f>
        <v/>
      </c>
    </row>
    <row r="10" spans="1:9">
      <c r="A10" s="55" t="str">
        <f t="shared" si="0"/>
        <v/>
      </c>
      <c r="B10" s="300"/>
      <c r="C10" s="97" t="s">
        <v>2125</v>
      </c>
      <c r="D10" s="65"/>
      <c r="E10" s="55"/>
      <c r="F10" s="126"/>
      <c r="G10" s="301"/>
      <c r="H10" s="190" t="str">
        <f>IF(D10&lt;&gt;0,MAX($H$3:H9)+0.001,"")</f>
        <v/>
      </c>
    </row>
    <row r="11" spans="1:9">
      <c r="A11" s="55" t="str">
        <f t="shared" si="0"/>
        <v>C4.003</v>
      </c>
      <c r="B11" s="302"/>
      <c r="C11" s="89" t="s">
        <v>2126</v>
      </c>
      <c r="D11" s="65" t="s">
        <v>220</v>
      </c>
      <c r="E11" s="55">
        <v>0.35</v>
      </c>
      <c r="F11" s="273"/>
      <c r="G11" s="273"/>
      <c r="H11" s="190">
        <f>IF(D11&lt;&gt;0,MAX($H$3:H10)+0.001,"")</f>
        <v>4.003000000000001</v>
      </c>
    </row>
    <row r="12" spans="1:9">
      <c r="A12" s="55" t="str">
        <f t="shared" si="0"/>
        <v/>
      </c>
      <c r="B12" s="302"/>
      <c r="C12" s="89"/>
      <c r="D12" s="303"/>
      <c r="E12" s="55"/>
      <c r="F12" s="75"/>
      <c r="G12" s="301"/>
      <c r="H12" s="190" t="str">
        <f>IF(D12&lt;&gt;0,MAX($H$3:H11)+0.001,"")</f>
        <v/>
      </c>
    </row>
    <row r="13" spans="1:9">
      <c r="A13" s="55" t="str">
        <f t="shared" si="0"/>
        <v/>
      </c>
      <c r="B13" s="300"/>
      <c r="C13" s="97" t="s">
        <v>2127</v>
      </c>
      <c r="D13" s="65"/>
      <c r="E13" s="55"/>
      <c r="F13" s="126"/>
      <c r="G13" s="301"/>
      <c r="H13" s="190" t="str">
        <f>IF(D13&lt;&gt;0,MAX($H$3:H12)+0.001,"")</f>
        <v/>
      </c>
    </row>
    <row r="14" spans="1:9">
      <c r="A14" s="55" t="str">
        <f t="shared" si="0"/>
        <v>C4.004</v>
      </c>
      <c r="B14" s="302"/>
      <c r="C14" s="89" t="s">
        <v>2128</v>
      </c>
      <c r="D14" s="65" t="s">
        <v>220</v>
      </c>
      <c r="E14" s="55">
        <v>0.03</v>
      </c>
      <c r="F14" s="273"/>
      <c r="G14" s="273"/>
      <c r="H14" s="190">
        <f>IF(D14&lt;&gt;0,MAX($H$3:H13)+0.001,"")</f>
        <v>4.0040000000000013</v>
      </c>
    </row>
    <row r="15" spans="1:9">
      <c r="A15" s="55" t="str">
        <f t="shared" si="0"/>
        <v>C4.005</v>
      </c>
      <c r="B15" s="302"/>
      <c r="C15" s="89" t="s">
        <v>2129</v>
      </c>
      <c r="D15" s="65" t="s">
        <v>220</v>
      </c>
      <c r="E15" s="55">
        <v>0.03</v>
      </c>
      <c r="F15" s="273"/>
      <c r="G15" s="273"/>
      <c r="H15" s="190">
        <f>IF(D15&lt;&gt;0,MAX($H$3:H14)+0.001,"")</f>
        <v>4.0050000000000017</v>
      </c>
    </row>
    <row r="16" spans="1:9">
      <c r="A16" s="55" t="str">
        <f t="shared" si="0"/>
        <v>C4.006</v>
      </c>
      <c r="B16" s="302"/>
      <c r="C16" s="89" t="s">
        <v>2130</v>
      </c>
      <c r="D16" s="65" t="s">
        <v>220</v>
      </c>
      <c r="E16" s="55">
        <v>0.03</v>
      </c>
      <c r="F16" s="273"/>
      <c r="G16" s="273"/>
      <c r="H16" s="190">
        <f>IF(D16&lt;&gt;0,MAX($H$3:H15)+0.001,"")</f>
        <v>4.006000000000002</v>
      </c>
    </row>
    <row r="17" spans="1:8">
      <c r="A17" s="55" t="str">
        <f t="shared" si="0"/>
        <v>C4.007</v>
      </c>
      <c r="B17" s="302"/>
      <c r="C17" s="89" t="s">
        <v>2131</v>
      </c>
      <c r="D17" s="65" t="s">
        <v>220</v>
      </c>
      <c r="E17" s="55">
        <v>0.03</v>
      </c>
      <c r="F17" s="273"/>
      <c r="G17" s="273"/>
      <c r="H17" s="190">
        <f>IF(D17&lt;&gt;0,MAX($H$3:H16)+0.001,"")</f>
        <v>4.0070000000000023</v>
      </c>
    </row>
    <row r="18" spans="1:8">
      <c r="A18" s="55" t="str">
        <f t="shared" si="0"/>
        <v>C4.008</v>
      </c>
      <c r="B18" s="302"/>
      <c r="C18" s="89" t="s">
        <v>2130</v>
      </c>
      <c r="D18" s="65" t="s">
        <v>220</v>
      </c>
      <c r="E18" s="55">
        <v>0.03</v>
      </c>
      <c r="F18" s="273"/>
      <c r="G18" s="273"/>
      <c r="H18" s="190">
        <f>IF(D18&lt;&gt;0,MAX($H$3:H17)+0.001,"")</f>
        <v>4.0080000000000027</v>
      </c>
    </row>
    <row r="19" spans="1:8">
      <c r="A19" s="55" t="str">
        <f t="shared" si="0"/>
        <v>C4.009</v>
      </c>
      <c r="B19" s="302"/>
      <c r="C19" s="89" t="s">
        <v>2131</v>
      </c>
      <c r="D19" s="65" t="s">
        <v>220</v>
      </c>
      <c r="E19" s="55">
        <v>0.03</v>
      </c>
      <c r="F19" s="273"/>
      <c r="G19" s="273"/>
      <c r="H19" s="190">
        <f>IF(D19&lt;&gt;0,MAX($H$3:H18)+0.001,"")</f>
        <v>4.009000000000003</v>
      </c>
    </row>
    <row r="20" spans="1:8">
      <c r="A20" s="55" t="str">
        <f t="shared" si="0"/>
        <v/>
      </c>
      <c r="B20" s="302"/>
      <c r="C20" s="89"/>
      <c r="D20" s="65"/>
      <c r="E20" s="55"/>
      <c r="F20" s="75"/>
      <c r="G20" s="301"/>
      <c r="H20" s="190" t="str">
        <f>IF(D20&lt;&gt;0,MAX($H$3:H19)+0.001,"")</f>
        <v/>
      </c>
    </row>
    <row r="21" spans="1:8">
      <c r="A21" s="55" t="str">
        <f t="shared" si="0"/>
        <v/>
      </c>
      <c r="B21" s="300" t="s">
        <v>2132</v>
      </c>
      <c r="C21" s="97" t="s">
        <v>2133</v>
      </c>
      <c r="D21" s="65"/>
      <c r="E21" s="55"/>
      <c r="F21" s="126"/>
      <c r="G21" s="301"/>
      <c r="H21" s="190" t="str">
        <f>IF(D21&lt;&gt;0,MAX($H$3:H20)+0.001,"")</f>
        <v/>
      </c>
    </row>
    <row r="22" spans="1:8">
      <c r="A22" s="55" t="str">
        <f t="shared" si="0"/>
        <v>C4.010</v>
      </c>
      <c r="B22" s="302"/>
      <c r="C22" s="89" t="s">
        <v>2134</v>
      </c>
      <c r="D22" s="65" t="s">
        <v>2135</v>
      </c>
      <c r="E22" s="55">
        <v>230</v>
      </c>
      <c r="F22" s="273"/>
      <c r="G22" s="273"/>
      <c r="H22" s="190">
        <f>IF(D22&lt;&gt;0,MAX($H$3:H21)+0.001,"")</f>
        <v>4.0100000000000033</v>
      </c>
    </row>
    <row r="23" spans="1:8">
      <c r="A23" s="55" t="str">
        <f t="shared" si="0"/>
        <v>C4.011</v>
      </c>
      <c r="B23" s="302"/>
      <c r="C23" s="89" t="s">
        <v>2136</v>
      </c>
      <c r="D23" s="65" t="s">
        <v>2135</v>
      </c>
      <c r="E23" s="55">
        <v>150</v>
      </c>
      <c r="F23" s="273"/>
      <c r="G23" s="273"/>
      <c r="H23" s="190">
        <f>IF(D23&lt;&gt;0,MAX($H$3:H22)+0.001,"")</f>
        <v>4.0110000000000037</v>
      </c>
    </row>
    <row r="24" spans="1:8">
      <c r="A24" s="55" t="str">
        <f t="shared" si="0"/>
        <v/>
      </c>
      <c r="B24" s="302"/>
      <c r="C24" s="89"/>
      <c r="D24" s="65"/>
      <c r="E24" s="55"/>
      <c r="F24" s="75"/>
      <c r="G24" s="301"/>
      <c r="H24" s="190" t="str">
        <f>IF(D24&lt;&gt;0,MAX($H$3:H23)+0.001,"")</f>
        <v/>
      </c>
    </row>
    <row r="25" spans="1:8">
      <c r="A25" s="55" t="str">
        <f t="shared" si="0"/>
        <v/>
      </c>
      <c r="B25" s="300" t="s">
        <v>2137</v>
      </c>
      <c r="C25" s="97" t="s">
        <v>2138</v>
      </c>
      <c r="D25" s="65"/>
      <c r="E25" s="55"/>
      <c r="F25" s="126"/>
      <c r="G25" s="301"/>
      <c r="H25" s="190" t="str">
        <f>IF(D25&lt;&gt;0,MAX($H$3:H24)+0.001,"")</f>
        <v/>
      </c>
    </row>
    <row r="26" spans="1:8">
      <c r="A26" s="55" t="str">
        <f t="shared" si="0"/>
        <v>C4.012</v>
      </c>
      <c r="B26" s="302"/>
      <c r="C26" s="89" t="s">
        <v>2139</v>
      </c>
      <c r="D26" s="65" t="s">
        <v>2140</v>
      </c>
      <c r="E26" s="55">
        <v>1000</v>
      </c>
      <c r="F26" s="273"/>
      <c r="G26" s="273"/>
      <c r="H26" s="190">
        <f>IF(D26&lt;&gt;0,MAX($H$3:H25)+0.001,"")</f>
        <v>4.012000000000004</v>
      </c>
    </row>
    <row r="27" spans="1:8">
      <c r="A27" s="55"/>
      <c r="B27" s="302"/>
      <c r="C27" s="89"/>
      <c r="D27" s="65"/>
      <c r="E27" s="55"/>
      <c r="F27" s="286"/>
      <c r="G27" s="273"/>
      <c r="H27" s="190" t="str">
        <f>IF(D27&lt;&gt;0,MAX($H$3:H26)+0.001,"")</f>
        <v/>
      </c>
    </row>
    <row r="28" spans="1:8">
      <c r="A28" s="55" t="str">
        <f t="shared" si="0"/>
        <v/>
      </c>
      <c r="B28" s="300" t="s">
        <v>2141</v>
      </c>
      <c r="C28" s="97" t="s">
        <v>2142</v>
      </c>
      <c r="D28" s="65"/>
      <c r="E28" s="55"/>
      <c r="G28" s="54"/>
      <c r="H28" s="190" t="str">
        <f>IF(D28&lt;&gt;0,MAX($H$3:H27)+0.001,"")</f>
        <v/>
      </c>
    </row>
    <row r="29" spans="1:8">
      <c r="A29" s="55" t="str">
        <f t="shared" si="0"/>
        <v/>
      </c>
      <c r="B29" s="300"/>
      <c r="C29" s="97" t="s">
        <v>2122</v>
      </c>
      <c r="D29" s="65"/>
      <c r="E29" s="55"/>
      <c r="F29" s="126"/>
      <c r="G29" s="301"/>
      <c r="H29" s="190" t="str">
        <f>IF(D29&lt;&gt;0,MAX($H$3:H28)+0.001,"")</f>
        <v/>
      </c>
    </row>
    <row r="30" spans="1:8">
      <c r="A30" s="55" t="str">
        <f t="shared" si="0"/>
        <v>C4.013</v>
      </c>
      <c r="B30" s="302"/>
      <c r="C30" s="89" t="s">
        <v>2123</v>
      </c>
      <c r="D30" s="55" t="s">
        <v>220</v>
      </c>
      <c r="E30" s="55">
        <v>0.1</v>
      </c>
      <c r="F30" s="273"/>
      <c r="G30" s="273"/>
      <c r="H30" s="190">
        <f>IF(D30&lt;&gt;0,MAX($H$3:H29)+0.001,"")</f>
        <v>4.0130000000000043</v>
      </c>
    </row>
    <row r="31" spans="1:8">
      <c r="A31" s="55" t="str">
        <f t="shared" si="0"/>
        <v>C4.014</v>
      </c>
      <c r="B31" s="302"/>
      <c r="C31" s="89" t="s">
        <v>2124</v>
      </c>
      <c r="D31" s="55" t="s">
        <v>220</v>
      </c>
      <c r="E31" s="55">
        <v>0.1</v>
      </c>
      <c r="F31" s="273"/>
      <c r="G31" s="273"/>
      <c r="H31" s="190">
        <f>IF(D31&lt;&gt;0,MAX($H$3:H30)+0.001,"")</f>
        <v>4.0140000000000047</v>
      </c>
    </row>
    <row r="32" spans="1:8">
      <c r="A32" s="368" t="s">
        <v>62</v>
      </c>
      <c r="B32" s="368"/>
      <c r="C32" s="368"/>
      <c r="D32" s="368"/>
      <c r="E32" s="368"/>
      <c r="F32" s="294"/>
      <c r="G32" s="295"/>
      <c r="H32" s="296"/>
    </row>
    <row r="33" spans="1:9" s="72" customFormat="1">
      <c r="A33" s="45" t="s">
        <v>226</v>
      </c>
      <c r="B33" s="172" t="s">
        <v>2050</v>
      </c>
      <c r="C33" s="45" t="s">
        <v>3</v>
      </c>
      <c r="D33" s="173" t="s">
        <v>4</v>
      </c>
      <c r="E33" s="45" t="s">
        <v>63</v>
      </c>
      <c r="F33" s="281" t="s">
        <v>6</v>
      </c>
      <c r="G33" s="46" t="s">
        <v>7</v>
      </c>
      <c r="H33" s="282"/>
      <c r="I33" s="271"/>
    </row>
    <row r="34" spans="1:9">
      <c r="A34" s="386" t="s">
        <v>64</v>
      </c>
      <c r="B34" s="387"/>
      <c r="C34" s="387"/>
      <c r="D34" s="387"/>
      <c r="E34" s="387"/>
      <c r="F34" s="294"/>
      <c r="G34" s="304"/>
      <c r="H34" s="279"/>
    </row>
    <row r="35" spans="1:9">
      <c r="A35" s="305" t="str">
        <f t="shared" ref="A35" si="1">IF(G35="","","C"&amp;TEXT(ROUND(G35,3),"0.000"))</f>
        <v/>
      </c>
      <c r="B35" s="302"/>
      <c r="C35" s="89"/>
      <c r="D35" s="55"/>
      <c r="E35" s="55"/>
      <c r="G35" s="54"/>
      <c r="H35" s="190" t="str">
        <f>IF(D35&lt;&gt;0,MAX($H$3:H34)+0.001,"")</f>
        <v/>
      </c>
    </row>
    <row r="36" spans="1:9">
      <c r="A36" s="55" t="str">
        <f>IF(H36="","","C"&amp;TEXT(ROUND(H36,3),"0.000"))</f>
        <v/>
      </c>
      <c r="B36" s="300"/>
      <c r="C36" s="97" t="s">
        <v>2125</v>
      </c>
      <c r="D36" s="65"/>
      <c r="E36" s="55"/>
      <c r="F36" s="126"/>
      <c r="G36" s="301"/>
      <c r="H36" s="190" t="str">
        <f>IF(D36&lt;&gt;0,MAX($H$3:H35)+0.001,"")</f>
        <v/>
      </c>
    </row>
    <row r="37" spans="1:9">
      <c r="A37" s="55" t="str">
        <f>IF(H37="","","C"&amp;TEXT(ROUND(H37,3),"0.000"))</f>
        <v>C4.015</v>
      </c>
      <c r="B37" s="302"/>
      <c r="C37" s="89" t="s">
        <v>2126</v>
      </c>
      <c r="D37" s="65" t="s">
        <v>220</v>
      </c>
      <c r="E37" s="65">
        <v>0.35</v>
      </c>
      <c r="F37" s="273"/>
      <c r="G37" s="273"/>
      <c r="H37" s="190">
        <f>IF(D37&lt;&gt;0,MAX($H$3:H36)+0.001,"")</f>
        <v>4.015000000000005</v>
      </c>
    </row>
    <row r="38" spans="1:9">
      <c r="A38" s="55" t="str">
        <f t="shared" ref="A38:A48" si="2">IF(H38="","","C"&amp;TEXT(ROUND(H38,3),"0.000"))</f>
        <v/>
      </c>
      <c r="B38" s="300"/>
      <c r="C38" s="97" t="s">
        <v>2127</v>
      </c>
      <c r="D38" s="65"/>
      <c r="E38" s="55"/>
      <c r="F38" s="126"/>
      <c r="G38" s="301"/>
      <c r="H38" s="190" t="str">
        <f>IF(D38&lt;&gt;0,MAX($H$3:H37)+0.001,"")</f>
        <v/>
      </c>
    </row>
    <row r="39" spans="1:9">
      <c r="A39" s="55" t="str">
        <f t="shared" si="2"/>
        <v>C4.016</v>
      </c>
      <c r="B39" s="302"/>
      <c r="C39" s="89" t="s">
        <v>2128</v>
      </c>
      <c r="D39" s="65" t="s">
        <v>220</v>
      </c>
      <c r="E39" s="65">
        <v>0.03</v>
      </c>
      <c r="F39" s="273"/>
      <c r="G39" s="273"/>
      <c r="H39" s="190">
        <f>IF(D39&lt;&gt;0,MAX($H$3:H38)+0.001,"")</f>
        <v>4.0160000000000053</v>
      </c>
    </row>
    <row r="40" spans="1:9">
      <c r="A40" s="55" t="str">
        <f t="shared" si="2"/>
        <v>C4.017</v>
      </c>
      <c r="B40" s="302"/>
      <c r="C40" s="89" t="s">
        <v>2129</v>
      </c>
      <c r="D40" s="65" t="s">
        <v>220</v>
      </c>
      <c r="E40" s="65">
        <v>0.03</v>
      </c>
      <c r="F40" s="273"/>
      <c r="G40" s="273"/>
      <c r="H40" s="190">
        <f>IF(D40&lt;&gt;0,MAX($H$3:H39)+0.001,"")</f>
        <v>4.0170000000000057</v>
      </c>
    </row>
    <row r="41" spans="1:9">
      <c r="A41" s="55" t="str">
        <f t="shared" si="2"/>
        <v>C4.018</v>
      </c>
      <c r="B41" s="302"/>
      <c r="C41" s="89" t="s">
        <v>2130</v>
      </c>
      <c r="D41" s="65" t="s">
        <v>220</v>
      </c>
      <c r="E41" s="65">
        <v>0.03</v>
      </c>
      <c r="F41" s="273"/>
      <c r="G41" s="273"/>
      <c r="H41" s="190">
        <f>IF(D41&lt;&gt;0,MAX($H$3:H40)+0.001,"")</f>
        <v>4.018000000000006</v>
      </c>
    </row>
    <row r="42" spans="1:9">
      <c r="A42" s="55" t="str">
        <f t="shared" si="2"/>
        <v>C4.019</v>
      </c>
      <c r="B42" s="302"/>
      <c r="C42" s="89" t="s">
        <v>2143</v>
      </c>
      <c r="D42" s="65" t="s">
        <v>220</v>
      </c>
      <c r="E42" s="65">
        <v>0.03</v>
      </c>
      <c r="F42" s="273"/>
      <c r="G42" s="273"/>
      <c r="H42" s="190">
        <f>IF(D42&lt;&gt;0,MAX($H$3:H41)+0.001,"")</f>
        <v>4.0190000000000063</v>
      </c>
    </row>
    <row r="43" spans="1:9">
      <c r="A43" s="55" t="str">
        <f t="shared" si="2"/>
        <v>C4.020</v>
      </c>
      <c r="B43" s="302"/>
      <c r="C43" s="89" t="s">
        <v>2130</v>
      </c>
      <c r="D43" s="65" t="s">
        <v>220</v>
      </c>
      <c r="E43" s="65">
        <v>0.03</v>
      </c>
      <c r="F43" s="273"/>
      <c r="G43" s="273"/>
      <c r="H43" s="190">
        <f>IF(D43&lt;&gt;0,MAX($H$3:H42)+0.001,"")</f>
        <v>4.0200000000000067</v>
      </c>
    </row>
    <row r="44" spans="1:9">
      <c r="A44" s="55" t="str">
        <f t="shared" si="2"/>
        <v>C4.021</v>
      </c>
      <c r="B44" s="302"/>
      <c r="C44" s="89" t="s">
        <v>2131</v>
      </c>
      <c r="D44" s="65" t="s">
        <v>220</v>
      </c>
      <c r="E44" s="65">
        <v>0.03</v>
      </c>
      <c r="F44" s="273"/>
      <c r="G44" s="273"/>
      <c r="H44" s="190">
        <f>IF(D44&lt;&gt;0,MAX($H$3:H43)+0.001,"")</f>
        <v>4.021000000000007</v>
      </c>
    </row>
    <row r="45" spans="1:9">
      <c r="A45" s="55" t="str">
        <f t="shared" si="2"/>
        <v/>
      </c>
      <c r="B45" s="302"/>
      <c r="C45" s="89"/>
      <c r="D45" s="65"/>
      <c r="E45" s="55"/>
      <c r="G45" s="54"/>
      <c r="H45" s="190" t="str">
        <f>IF(D45&lt;&gt;0,MAX($H$3:H44)+0.001,"")</f>
        <v/>
      </c>
    </row>
    <row r="46" spans="1:9">
      <c r="A46" s="55" t="str">
        <f t="shared" si="2"/>
        <v/>
      </c>
      <c r="B46" s="300" t="s">
        <v>2144</v>
      </c>
      <c r="C46" s="97" t="s">
        <v>2145</v>
      </c>
      <c r="D46" s="55"/>
      <c r="E46" s="55"/>
      <c r="G46" s="54"/>
      <c r="H46" s="190" t="str">
        <f>IF(D46&lt;&gt;0,MAX($H$3:H45)+0.001,"")</f>
        <v/>
      </c>
    </row>
    <row r="47" spans="1:9">
      <c r="A47" s="55" t="str">
        <f t="shared" si="2"/>
        <v>C4.022</v>
      </c>
      <c r="B47" s="302"/>
      <c r="C47" s="89" t="s">
        <v>2134</v>
      </c>
      <c r="D47" s="65" t="s">
        <v>2135</v>
      </c>
      <c r="E47" s="65">
        <v>230</v>
      </c>
      <c r="F47" s="273"/>
      <c r="G47" s="273"/>
      <c r="H47" s="190">
        <f>IF(D47&lt;&gt;0,MAX($H$3:H46)+0.001,"")</f>
        <v>4.0220000000000073</v>
      </c>
    </row>
    <row r="48" spans="1:9">
      <c r="A48" s="55" t="str">
        <f t="shared" si="2"/>
        <v>C4.023</v>
      </c>
      <c r="B48" s="302"/>
      <c r="C48" s="89" t="s">
        <v>2136</v>
      </c>
      <c r="D48" s="65" t="s">
        <v>2135</v>
      </c>
      <c r="E48" s="65">
        <v>150</v>
      </c>
      <c r="F48" s="273"/>
      <c r="G48" s="273"/>
      <c r="H48" s="190">
        <f>IF(D48&lt;&gt;0,MAX($H$3:H47)+0.001,"")</f>
        <v>4.0230000000000077</v>
      </c>
    </row>
    <row r="49" spans="1:9">
      <c r="A49" s="305" t="str">
        <f>IF(G49="","","C"&amp;TEXT(ROUND(G49,3),"0.000"))</f>
        <v/>
      </c>
      <c r="B49" s="302"/>
      <c r="C49" s="89"/>
      <c r="D49" s="55"/>
      <c r="E49" s="306"/>
      <c r="G49" s="54"/>
      <c r="H49" s="190" t="str">
        <f>IF(D49&lt;&gt;0,MAX($H$3:H48)+0.001,"")</f>
        <v/>
      </c>
    </row>
    <row r="50" spans="1:9">
      <c r="A50" s="55" t="str">
        <f t="shared" ref="A50:A64" si="3">IF(H50="","","C"&amp;TEXT(ROUND(H50,3),"0.000"))</f>
        <v/>
      </c>
      <c r="B50" s="300" t="s">
        <v>2146</v>
      </c>
      <c r="C50" s="97" t="s">
        <v>2147</v>
      </c>
      <c r="D50" s="55"/>
      <c r="E50" s="55"/>
      <c r="G50" s="54"/>
      <c r="H50" s="190" t="str">
        <f>IF(D50&lt;&gt;0,MAX($H$3:H49)+0.001,"")</f>
        <v/>
      </c>
    </row>
    <row r="51" spans="1:9">
      <c r="A51" s="55" t="str">
        <f t="shared" si="3"/>
        <v>C4.024</v>
      </c>
      <c r="B51" s="302"/>
      <c r="C51" s="89" t="s">
        <v>2139</v>
      </c>
      <c r="D51" s="65" t="s">
        <v>2140</v>
      </c>
      <c r="E51" s="65">
        <v>1000</v>
      </c>
      <c r="F51" s="273"/>
      <c r="G51" s="273"/>
      <c r="H51" s="190">
        <f>IF(D51&lt;&gt;0,MAX($H$3:H50)+0.001,"")</f>
        <v>4.024000000000008</v>
      </c>
    </row>
    <row r="52" spans="1:9">
      <c r="A52" s="55" t="str">
        <f t="shared" si="3"/>
        <v/>
      </c>
      <c r="B52" s="300"/>
      <c r="C52" s="97"/>
      <c r="D52" s="55"/>
      <c r="E52" s="55"/>
      <c r="G52" s="54"/>
      <c r="H52" s="190" t="str">
        <f>IF(D52&lt;&gt;0,MAX($H$3:H51)+0.001,"")</f>
        <v/>
      </c>
    </row>
    <row r="53" spans="1:9">
      <c r="A53" s="55" t="str">
        <f t="shared" si="3"/>
        <v/>
      </c>
      <c r="B53" s="300"/>
      <c r="C53" s="97"/>
      <c r="D53" s="55"/>
      <c r="E53" s="55"/>
      <c r="G53" s="54"/>
      <c r="H53" s="190" t="str">
        <f>IF(D53&lt;&gt;0,MAX($H$3:H52)+0.001,"")</f>
        <v/>
      </c>
    </row>
    <row r="54" spans="1:9">
      <c r="A54" s="55" t="str">
        <f t="shared" si="3"/>
        <v/>
      </c>
      <c r="B54" s="300"/>
      <c r="C54" s="97"/>
      <c r="D54" s="55"/>
      <c r="E54" s="55"/>
      <c r="G54" s="54"/>
      <c r="H54" s="190" t="str">
        <f>IF(D54&lt;&gt;0,MAX($H$3:H53)+0.001,"")</f>
        <v/>
      </c>
    </row>
    <row r="55" spans="1:9">
      <c r="A55" s="55"/>
      <c r="B55" s="300"/>
      <c r="C55" s="97"/>
      <c r="D55" s="55"/>
      <c r="E55" s="55"/>
      <c r="G55" s="54"/>
    </row>
    <row r="56" spans="1:9">
      <c r="A56" s="55"/>
      <c r="B56" s="300"/>
      <c r="C56" s="97"/>
      <c r="D56" s="55"/>
      <c r="E56" s="55"/>
      <c r="G56" s="54"/>
    </row>
    <row r="57" spans="1:9">
      <c r="A57" s="55"/>
      <c r="B57" s="300"/>
      <c r="C57" s="97"/>
      <c r="D57" s="55"/>
      <c r="E57" s="55"/>
      <c r="G57" s="54"/>
    </row>
    <row r="58" spans="1:9">
      <c r="A58" s="55"/>
      <c r="B58" s="300"/>
      <c r="C58" s="97"/>
      <c r="D58" s="55"/>
      <c r="E58" s="55"/>
      <c r="G58" s="54"/>
    </row>
    <row r="59" spans="1:9">
      <c r="A59" s="55"/>
      <c r="B59" s="300"/>
      <c r="C59" s="97"/>
      <c r="D59" s="55"/>
      <c r="E59" s="55"/>
      <c r="G59" s="54"/>
    </row>
    <row r="60" spans="1:9">
      <c r="A60" s="55"/>
      <c r="B60" s="300"/>
      <c r="C60" s="97"/>
      <c r="D60" s="55"/>
      <c r="E60" s="55"/>
      <c r="G60" s="54"/>
    </row>
    <row r="61" spans="1:9">
      <c r="A61" s="55" t="str">
        <f t="shared" si="3"/>
        <v/>
      </c>
      <c r="B61" s="300"/>
      <c r="C61" s="97"/>
      <c r="D61" s="55"/>
      <c r="E61" s="55"/>
      <c r="G61" s="54"/>
      <c r="H61" s="190" t="str">
        <f>IF(D61&lt;&gt;0,MAX($H$3:H60)+0.001,"")</f>
        <v/>
      </c>
    </row>
    <row r="62" spans="1:9">
      <c r="A62" s="55" t="str">
        <f t="shared" si="3"/>
        <v/>
      </c>
      <c r="B62" s="300"/>
      <c r="C62" s="97"/>
      <c r="D62" s="55"/>
      <c r="E62" s="55"/>
      <c r="G62" s="54"/>
      <c r="H62" s="190" t="str">
        <f>IF(D62&lt;&gt;0,MAX($H$3:H61)+0.001,"")</f>
        <v/>
      </c>
    </row>
    <row r="63" spans="1:9">
      <c r="A63" s="55" t="str">
        <f t="shared" si="3"/>
        <v/>
      </c>
      <c r="B63" s="300"/>
      <c r="C63" s="97"/>
      <c r="D63" s="55"/>
      <c r="E63" s="55"/>
      <c r="G63" s="54"/>
      <c r="H63" s="190" t="str">
        <f>IF(D63&lt;&gt;0,MAX($H$3:H62)+0.001,"")</f>
        <v/>
      </c>
    </row>
    <row r="64" spans="1:9" ht="14">
      <c r="A64" s="55" t="str">
        <f t="shared" si="3"/>
        <v/>
      </c>
      <c r="B64" s="288"/>
      <c r="C64" s="289"/>
      <c r="D64" s="291"/>
      <c r="E64" s="291"/>
      <c r="F64" s="292"/>
      <c r="G64" s="293"/>
      <c r="H64" s="190" t="str">
        <f>IF(D64&lt;&gt;0,MAX($H$3:H63)+0.001,"")</f>
        <v/>
      </c>
      <c r="I64" s="48"/>
    </row>
    <row r="65" spans="1:8">
      <c r="A65" s="368" t="s">
        <v>337</v>
      </c>
      <c r="B65" s="368"/>
      <c r="C65" s="368"/>
      <c r="D65" s="368"/>
      <c r="E65" s="368"/>
      <c r="F65" s="294"/>
      <c r="G65" s="295"/>
      <c r="H65" s="296"/>
    </row>
    <row r="66" spans="1:8">
      <c r="A66" s="191"/>
      <c r="B66" s="191"/>
      <c r="C66" s="191"/>
      <c r="D66" s="191"/>
      <c r="E66" s="191"/>
    </row>
    <row r="67" spans="1:8">
      <c r="A67" s="195"/>
      <c r="B67" s="195"/>
      <c r="C67" s="195"/>
      <c r="D67" s="195"/>
      <c r="E67" s="195"/>
    </row>
  </sheetData>
  <mergeCells count="4">
    <mergeCell ref="A1:G1"/>
    <mergeCell ref="A32:E32"/>
    <mergeCell ref="A34:E34"/>
    <mergeCell ref="A65:E65"/>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32" max="16383" man="1"/>
  </row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B48C2-93B9-6747-A88B-A170529E88EC}">
  <sheetPr>
    <tabColor rgb="FF00B0F0"/>
  </sheetPr>
  <dimension ref="A1:J130"/>
  <sheetViews>
    <sheetView view="pageBreakPreview" topLeftCell="B1" zoomScale="80" zoomScaleNormal="100" zoomScaleSheetLayoutView="80" workbookViewId="0">
      <selection activeCell="E56" sqref="E56"/>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10">
      <c r="A1" s="370" t="s">
        <v>2020</v>
      </c>
      <c r="B1" s="370"/>
      <c r="C1" s="370"/>
      <c r="D1" s="370"/>
      <c r="E1" s="370"/>
      <c r="F1" s="370"/>
      <c r="G1" s="370"/>
      <c r="H1" s="279"/>
    </row>
    <row r="2" spans="1:10" s="72" customFormat="1">
      <c r="A2" s="45" t="s">
        <v>1</v>
      </c>
      <c r="B2" s="172" t="s">
        <v>2050</v>
      </c>
      <c r="C2" s="280" t="s">
        <v>3</v>
      </c>
      <c r="D2" s="46" t="s">
        <v>4</v>
      </c>
      <c r="E2" s="281" t="s">
        <v>5</v>
      </c>
      <c r="F2" s="281" t="s">
        <v>6</v>
      </c>
      <c r="G2" s="46" t="s">
        <v>7</v>
      </c>
      <c r="H2" s="282"/>
      <c r="I2" s="271"/>
    </row>
    <row r="3" spans="1:10" ht="60">
      <c r="A3" s="55" t="str">
        <f>("C"&amp;TEXT(H3,0))</f>
        <v>C5</v>
      </c>
      <c r="B3" s="175" t="s">
        <v>2051</v>
      </c>
      <c r="C3" s="297" t="s">
        <v>2148</v>
      </c>
      <c r="D3" s="65"/>
      <c r="E3" s="55"/>
      <c r="G3" s="54"/>
      <c r="H3" s="190">
        <v>5</v>
      </c>
    </row>
    <row r="4" spans="1:10">
      <c r="A4" s="55" t="str">
        <f t="shared" ref="A4:A24" si="0">IF(H4="","","C"&amp;TEXT(ROUND(H4,3),"0.000"))</f>
        <v/>
      </c>
      <c r="B4" s="175"/>
      <c r="C4" s="87"/>
      <c r="D4" s="65"/>
      <c r="E4" s="55"/>
      <c r="G4" s="54"/>
      <c r="H4" s="190" t="str">
        <f>IF(D4&lt;&gt;0,MAX($H$3:H3)+0.001,"")</f>
        <v/>
      </c>
    </row>
    <row r="5" spans="1:10">
      <c r="A5" s="55" t="str">
        <f t="shared" si="0"/>
        <v/>
      </c>
      <c r="B5" s="101" t="s">
        <v>2149</v>
      </c>
      <c r="C5" s="91" t="s">
        <v>2150</v>
      </c>
      <c r="D5" s="65"/>
      <c r="E5" s="55"/>
      <c r="G5" s="54"/>
      <c r="H5" s="190" t="str">
        <f>IF(D5&lt;&gt;0,MAX($H$3:H4)+0.001,"")</f>
        <v/>
      </c>
      <c r="J5" s="73"/>
    </row>
    <row r="6" spans="1:10">
      <c r="A6" s="55" t="str">
        <f t="shared" si="0"/>
        <v>C5.001</v>
      </c>
      <c r="B6" s="55"/>
      <c r="C6" s="73" t="s">
        <v>2151</v>
      </c>
      <c r="D6" s="65" t="s">
        <v>2152</v>
      </c>
      <c r="E6" s="55">
        <v>1</v>
      </c>
      <c r="F6" s="273"/>
      <c r="G6" s="273"/>
      <c r="H6" s="190">
        <f>IF(D6&lt;&gt;0,MAX($H$3:H5)+0.001,"")</f>
        <v>5.0010000000000003</v>
      </c>
    </row>
    <row r="7" spans="1:10">
      <c r="A7" s="55" t="str">
        <f t="shared" si="0"/>
        <v>C5.002</v>
      </c>
      <c r="B7" s="55"/>
      <c r="C7" s="73" t="s">
        <v>2153</v>
      </c>
      <c r="D7" s="65" t="s">
        <v>2152</v>
      </c>
      <c r="E7" s="55">
        <v>1</v>
      </c>
      <c r="F7" s="273"/>
      <c r="G7" s="273"/>
      <c r="H7" s="190">
        <f>IF(D7&lt;&gt;0,MAX($H$3:H6)+0.001,"")</f>
        <v>5.0020000000000007</v>
      </c>
    </row>
    <row r="8" spans="1:10">
      <c r="A8" s="55" t="str">
        <f t="shared" si="0"/>
        <v>C5.003</v>
      </c>
      <c r="B8" s="55"/>
      <c r="C8" s="73" t="s">
        <v>2154</v>
      </c>
      <c r="D8" s="65" t="s">
        <v>2152</v>
      </c>
      <c r="E8" s="55">
        <v>1</v>
      </c>
      <c r="F8" s="273"/>
      <c r="G8" s="273"/>
      <c r="H8" s="190">
        <f>IF(D8&lt;&gt;0,MAX($H$3:H7)+0.001,"")</f>
        <v>5.003000000000001</v>
      </c>
    </row>
    <row r="9" spans="1:10">
      <c r="A9" s="55" t="str">
        <f t="shared" si="0"/>
        <v>C5.004</v>
      </c>
      <c r="B9" s="55"/>
      <c r="C9" s="73" t="s">
        <v>2155</v>
      </c>
      <c r="D9" s="65" t="s">
        <v>2152</v>
      </c>
      <c r="E9" s="55">
        <v>1</v>
      </c>
      <c r="F9" s="273"/>
      <c r="G9" s="273"/>
      <c r="H9" s="190">
        <f>IF(D9&lt;&gt;0,MAX($H$3:H8)+0.001,"")</f>
        <v>5.0040000000000013</v>
      </c>
    </row>
    <row r="10" spans="1:10">
      <c r="A10" s="55" t="str">
        <f t="shared" si="0"/>
        <v>C5.005</v>
      </c>
      <c r="B10" s="55"/>
      <c r="C10" s="73" t="s">
        <v>2156</v>
      </c>
      <c r="D10" s="65" t="s">
        <v>2152</v>
      </c>
      <c r="E10" s="55">
        <v>1</v>
      </c>
      <c r="F10" s="273"/>
      <c r="G10" s="273"/>
      <c r="H10" s="190">
        <f>IF(D10&lt;&gt;0,MAX($H$3:H9)+0.001,"")</f>
        <v>5.0050000000000017</v>
      </c>
    </row>
    <row r="11" spans="1:10">
      <c r="A11" s="55" t="str">
        <f t="shared" si="0"/>
        <v>C5.006</v>
      </c>
      <c r="B11" s="55"/>
      <c r="C11" s="73" t="s">
        <v>2157</v>
      </c>
      <c r="D11" s="65" t="s">
        <v>2152</v>
      </c>
      <c r="E11" s="55">
        <v>1</v>
      </c>
      <c r="F11" s="273"/>
      <c r="G11" s="273"/>
      <c r="H11" s="190">
        <f>IF(D11&lt;&gt;0,MAX($H$3:H10)+0.001,"")</f>
        <v>5.006000000000002</v>
      </c>
    </row>
    <row r="12" spans="1:10">
      <c r="A12" s="55" t="str">
        <f t="shared" si="0"/>
        <v>C5.007</v>
      </c>
      <c r="B12" s="55"/>
      <c r="C12" s="73" t="s">
        <v>2158</v>
      </c>
      <c r="D12" s="65" t="s">
        <v>2152</v>
      </c>
      <c r="E12" s="55">
        <v>1</v>
      </c>
      <c r="F12" s="273"/>
      <c r="G12" s="273"/>
      <c r="H12" s="190">
        <f>IF(D12&lt;&gt;0,MAX($H$3:H11)+0.001,"")</f>
        <v>5.0070000000000023</v>
      </c>
    </row>
    <row r="13" spans="1:10">
      <c r="A13" s="55" t="str">
        <f t="shared" si="0"/>
        <v>C5.008</v>
      </c>
      <c r="B13" s="55"/>
      <c r="C13" s="73" t="s">
        <v>2159</v>
      </c>
      <c r="D13" s="65" t="s">
        <v>2152</v>
      </c>
      <c r="E13" s="55">
        <v>1</v>
      </c>
      <c r="F13" s="273"/>
      <c r="G13" s="273"/>
      <c r="H13" s="190">
        <f>IF(D13&lt;&gt;0,MAX($H$3:H12)+0.001,"")</f>
        <v>5.0080000000000027</v>
      </c>
    </row>
    <row r="14" spans="1:10">
      <c r="A14" s="55" t="str">
        <f t="shared" si="0"/>
        <v>C5.009</v>
      </c>
      <c r="B14" s="55"/>
      <c r="C14" s="73" t="s">
        <v>2160</v>
      </c>
      <c r="D14" s="65" t="s">
        <v>2152</v>
      </c>
      <c r="E14" s="55">
        <v>1</v>
      </c>
      <c r="F14" s="273"/>
      <c r="G14" s="273"/>
      <c r="H14" s="190">
        <f>IF(D14&lt;&gt;0,MAX($H$3:H13)+0.001,"")</f>
        <v>5.009000000000003</v>
      </c>
    </row>
    <row r="15" spans="1:10">
      <c r="A15" s="55" t="str">
        <f t="shared" si="0"/>
        <v>C5.010</v>
      </c>
      <c r="B15" s="55"/>
      <c r="C15" s="73" t="s">
        <v>2161</v>
      </c>
      <c r="D15" s="65" t="s">
        <v>2152</v>
      </c>
      <c r="E15" s="55">
        <v>1</v>
      </c>
      <c r="F15" s="273"/>
      <c r="G15" s="273"/>
      <c r="H15" s="190">
        <f>IF(D15&lt;&gt;0,MAX($H$3:H14)+0.001,"")</f>
        <v>5.0100000000000033</v>
      </c>
    </row>
    <row r="16" spans="1:10">
      <c r="A16" s="55" t="str">
        <f t="shared" si="0"/>
        <v>C5.011</v>
      </c>
      <c r="B16" s="55"/>
      <c r="C16" s="73" t="s">
        <v>2162</v>
      </c>
      <c r="D16" s="65" t="s">
        <v>2152</v>
      </c>
      <c r="E16" s="55">
        <v>1</v>
      </c>
      <c r="F16" s="273"/>
      <c r="G16" s="273"/>
      <c r="H16" s="190">
        <f>IF(D16&lt;&gt;0,MAX($H$3:H15)+0.001,"")</f>
        <v>5.0110000000000037</v>
      </c>
    </row>
    <row r="17" spans="1:8">
      <c r="A17" s="55" t="str">
        <f t="shared" si="0"/>
        <v>C5.012</v>
      </c>
      <c r="B17" s="55"/>
      <c r="C17" s="73" t="s">
        <v>2163</v>
      </c>
      <c r="D17" s="65" t="s">
        <v>2152</v>
      </c>
      <c r="E17" s="55">
        <v>1</v>
      </c>
      <c r="F17" s="273"/>
      <c r="G17" s="273"/>
      <c r="H17" s="190">
        <f>IF(D17&lt;&gt;0,MAX($H$3:H16)+0.001,"")</f>
        <v>5.012000000000004</v>
      </c>
    </row>
    <row r="18" spans="1:8">
      <c r="A18" s="55" t="str">
        <f t="shared" si="0"/>
        <v>C5.013</v>
      </c>
      <c r="B18" s="55"/>
      <c r="C18" s="73" t="s">
        <v>2164</v>
      </c>
      <c r="D18" s="65" t="s">
        <v>2152</v>
      </c>
      <c r="E18" s="55">
        <v>1</v>
      </c>
      <c r="F18" s="273"/>
      <c r="G18" s="273"/>
      <c r="H18" s="190">
        <f>IF(D18&lt;&gt;0,MAX($H$3:H17)+0.001,"")</f>
        <v>5.0130000000000043</v>
      </c>
    </row>
    <row r="19" spans="1:8">
      <c r="A19" s="55" t="str">
        <f t="shared" si="0"/>
        <v>C5.014</v>
      </c>
      <c r="B19" s="55"/>
      <c r="C19" s="73" t="s">
        <v>2165</v>
      </c>
      <c r="D19" s="65" t="s">
        <v>2166</v>
      </c>
      <c r="E19" s="55"/>
      <c r="F19" s="273"/>
      <c r="G19" s="273"/>
      <c r="H19" s="190">
        <f>IF(D19&lt;&gt;0,MAX($H$3:H18)+0.001,"")</f>
        <v>5.0140000000000047</v>
      </c>
    </row>
    <row r="20" spans="1:8">
      <c r="A20" s="55" t="str">
        <f t="shared" si="0"/>
        <v>C5.015</v>
      </c>
      <c r="B20" s="55"/>
      <c r="C20" s="73" t="s">
        <v>2167</v>
      </c>
      <c r="D20" s="65" t="s">
        <v>2166</v>
      </c>
      <c r="E20" s="55"/>
      <c r="F20" s="273"/>
      <c r="G20" s="273"/>
      <c r="H20" s="190">
        <f>IF(D20&lt;&gt;0,MAX($H$3:H19)+0.001,"")</f>
        <v>5.015000000000005</v>
      </c>
    </row>
    <row r="21" spans="1:8">
      <c r="A21" s="55" t="str">
        <f t="shared" si="0"/>
        <v>C5.016</v>
      </c>
      <c r="B21" s="55"/>
      <c r="C21" s="73" t="s">
        <v>2168</v>
      </c>
      <c r="D21" s="65" t="s">
        <v>2152</v>
      </c>
      <c r="E21" s="55">
        <v>1</v>
      </c>
      <c r="F21" s="273"/>
      <c r="G21" s="273"/>
      <c r="H21" s="190">
        <f>IF(D21&lt;&gt;0,MAX($H$3:H20)+0.001,"")</f>
        <v>5.0160000000000053</v>
      </c>
    </row>
    <row r="22" spans="1:8">
      <c r="A22" s="55" t="str">
        <f t="shared" si="0"/>
        <v>C5.017</v>
      </c>
      <c r="B22" s="55"/>
      <c r="C22" s="73" t="s">
        <v>2169</v>
      </c>
      <c r="D22" s="65" t="s">
        <v>2152</v>
      </c>
      <c r="E22" s="55">
        <v>1</v>
      </c>
      <c r="F22" s="273"/>
      <c r="G22" s="273"/>
      <c r="H22" s="190">
        <f>IF(D22&lt;&gt;0,MAX($H$3:H21)+0.001,"")</f>
        <v>5.0170000000000057</v>
      </c>
    </row>
    <row r="23" spans="1:8">
      <c r="A23" s="55" t="str">
        <f t="shared" si="0"/>
        <v>C5.018</v>
      </c>
      <c r="B23" s="55"/>
      <c r="C23" s="73" t="s">
        <v>2170</v>
      </c>
      <c r="D23" s="65" t="s">
        <v>2152</v>
      </c>
      <c r="E23" s="55">
        <v>1</v>
      </c>
      <c r="F23" s="273"/>
      <c r="G23" s="273"/>
      <c r="H23" s="190">
        <f>IF(D23&lt;&gt;0,MAX($H$3:H22)+0.001,"")</f>
        <v>5.018000000000006</v>
      </c>
    </row>
    <row r="24" spans="1:8">
      <c r="A24" s="55" t="str">
        <f t="shared" si="0"/>
        <v>C5.019</v>
      </c>
      <c r="B24" s="55"/>
      <c r="C24" s="73" t="s">
        <v>2171</v>
      </c>
      <c r="D24" s="65" t="s">
        <v>2152</v>
      </c>
      <c r="E24" s="55">
        <v>1</v>
      </c>
      <c r="F24" s="273"/>
      <c r="G24" s="273"/>
      <c r="H24" s="190">
        <f>IF(D24&lt;&gt;0,MAX($H$3:H23)+0.001,"")</f>
        <v>5.0190000000000063</v>
      </c>
    </row>
    <row r="25" spans="1:8">
      <c r="A25" s="55"/>
      <c r="B25" s="55"/>
      <c r="D25" s="65"/>
      <c r="E25" s="55"/>
      <c r="F25" s="307"/>
      <c r="G25" s="273"/>
    </row>
    <row r="26" spans="1:8">
      <c r="A26" s="55"/>
      <c r="B26" s="55"/>
      <c r="D26" s="65"/>
      <c r="E26" s="55"/>
      <c r="F26" s="307"/>
      <c r="G26" s="273"/>
    </row>
    <row r="27" spans="1:8">
      <c r="A27" s="55"/>
      <c r="B27" s="55"/>
      <c r="D27" s="65"/>
      <c r="E27" s="55"/>
      <c r="F27" s="307"/>
      <c r="G27" s="273"/>
    </row>
    <row r="28" spans="1:8">
      <c r="A28" s="55"/>
      <c r="B28" s="55"/>
      <c r="D28" s="65"/>
      <c r="E28" s="55"/>
      <c r="F28" s="307"/>
      <c r="G28" s="273"/>
    </row>
    <row r="29" spans="1:8">
      <c r="A29" s="55"/>
      <c r="B29" s="55"/>
      <c r="D29" s="65"/>
      <c r="E29" s="55"/>
      <c r="F29" s="307"/>
      <c r="G29" s="273"/>
    </row>
    <row r="30" spans="1:8">
      <c r="A30" s="55"/>
      <c r="B30" s="55"/>
      <c r="D30" s="65"/>
      <c r="E30" s="55"/>
      <c r="F30" s="307"/>
      <c r="G30" s="273"/>
    </row>
    <row r="31" spans="1:8">
      <c r="A31" s="55"/>
      <c r="B31" s="55"/>
      <c r="D31" s="65"/>
      <c r="E31" s="55"/>
      <c r="F31" s="307"/>
      <c r="G31" s="273"/>
    </row>
    <row r="32" spans="1:8">
      <c r="A32" s="368" t="s">
        <v>62</v>
      </c>
      <c r="B32" s="368"/>
      <c r="C32" s="368"/>
      <c r="D32" s="368"/>
      <c r="E32" s="368"/>
      <c r="F32" s="308"/>
      <c r="G32" s="295"/>
      <c r="H32" s="296"/>
    </row>
    <row r="33" spans="1:9" s="72" customFormat="1">
      <c r="A33" s="45" t="s">
        <v>226</v>
      </c>
      <c r="B33" s="172" t="s">
        <v>2050</v>
      </c>
      <c r="C33" s="45" t="s">
        <v>3</v>
      </c>
      <c r="D33" s="173" t="s">
        <v>4</v>
      </c>
      <c r="E33" s="45" t="s">
        <v>63</v>
      </c>
      <c r="F33" s="281" t="s">
        <v>6</v>
      </c>
      <c r="G33" s="46" t="s">
        <v>7</v>
      </c>
      <c r="H33" s="282"/>
      <c r="I33" s="271"/>
    </row>
    <row r="34" spans="1:9">
      <c r="A34" s="386" t="s">
        <v>64</v>
      </c>
      <c r="B34" s="387"/>
      <c r="C34" s="387"/>
      <c r="D34" s="387"/>
      <c r="E34" s="387"/>
      <c r="F34" s="294"/>
      <c r="G34" s="304"/>
      <c r="H34" s="279"/>
    </row>
    <row r="35" spans="1:9">
      <c r="A35" s="305" t="str">
        <f>IF(G35="","","C"&amp;TEXT(ROUND(G35,3),"0.000"))</f>
        <v/>
      </c>
      <c r="B35" s="302"/>
      <c r="C35" s="89"/>
      <c r="D35" s="55"/>
      <c r="E35" s="55"/>
      <c r="G35" s="301"/>
      <c r="H35" s="190" t="str">
        <f>IF(D35&lt;&gt;0,MAX($H$3:H34)+0.001,"")</f>
        <v/>
      </c>
    </row>
    <row r="36" spans="1:9">
      <c r="A36" s="55" t="str">
        <f t="shared" ref="A36:A56" si="1">IF(H36="","","C"&amp;TEXT(ROUND(H36,3),"0.000"))</f>
        <v>C5.020</v>
      </c>
      <c r="B36" s="55"/>
      <c r="C36" s="73" t="s">
        <v>2172</v>
      </c>
      <c r="D36" s="65" t="s">
        <v>2152</v>
      </c>
      <c r="E36" s="55">
        <v>1</v>
      </c>
      <c r="F36" s="307"/>
      <c r="G36" s="273"/>
      <c r="H36" s="190">
        <f>IF(D36&lt;&gt;0,MAX($H$3:H35)+0.001,"")</f>
        <v>5.0200000000000067</v>
      </c>
    </row>
    <row r="37" spans="1:9">
      <c r="A37" s="55" t="str">
        <f t="shared" si="1"/>
        <v>C5.021</v>
      </c>
      <c r="B37" s="55"/>
      <c r="C37" s="73" t="s">
        <v>2173</v>
      </c>
      <c r="D37" s="65" t="s">
        <v>2152</v>
      </c>
      <c r="E37" s="55">
        <v>1</v>
      </c>
      <c r="F37" s="307"/>
      <c r="G37" s="273"/>
      <c r="H37" s="190">
        <f>IF(D37&lt;&gt;0,MAX($H$3:H36)+0.001,"")</f>
        <v>5.021000000000007</v>
      </c>
    </row>
    <row r="38" spans="1:9">
      <c r="A38" s="55" t="str">
        <f t="shared" si="1"/>
        <v>C5.022</v>
      </c>
      <c r="B38" s="55"/>
      <c r="C38" s="73" t="s">
        <v>2174</v>
      </c>
      <c r="D38" s="65" t="s">
        <v>2152</v>
      </c>
      <c r="E38" s="55">
        <v>1</v>
      </c>
      <c r="F38" s="307"/>
      <c r="G38" s="273"/>
      <c r="H38" s="190">
        <f>IF(D38&lt;&gt;0,MAX($H$3:H37)+0.001,"")</f>
        <v>5.0220000000000073</v>
      </c>
    </row>
    <row r="39" spans="1:9">
      <c r="A39" s="55" t="str">
        <f t="shared" si="1"/>
        <v>C5.023</v>
      </c>
      <c r="B39" s="55"/>
      <c r="C39" s="73" t="s">
        <v>2175</v>
      </c>
      <c r="D39" s="65" t="s">
        <v>2152</v>
      </c>
      <c r="E39" s="55">
        <v>1</v>
      </c>
      <c r="F39" s="307"/>
      <c r="G39" s="273"/>
      <c r="H39" s="190">
        <f>IF(D39&lt;&gt;0,MAX($H$3:H38)+0.001,"")</f>
        <v>5.0230000000000077</v>
      </c>
    </row>
    <row r="40" spans="1:9">
      <c r="A40" s="55" t="str">
        <f t="shared" si="1"/>
        <v>C5.024</v>
      </c>
      <c r="B40" s="55"/>
      <c r="C40" s="73" t="s">
        <v>2172</v>
      </c>
      <c r="D40" s="65" t="s">
        <v>2152</v>
      </c>
      <c r="E40" s="55">
        <v>1</v>
      </c>
      <c r="F40" s="307"/>
      <c r="G40" s="273"/>
      <c r="H40" s="190">
        <f>IF(D40&lt;&gt;0,MAX($H$3:H39)+0.001,"")</f>
        <v>5.024000000000008</v>
      </c>
    </row>
    <row r="41" spans="1:9">
      <c r="A41" s="55" t="str">
        <f t="shared" si="1"/>
        <v>C5.025</v>
      </c>
      <c r="B41" s="55"/>
      <c r="C41" s="73" t="s">
        <v>2176</v>
      </c>
      <c r="D41" s="65" t="s">
        <v>2152</v>
      </c>
      <c r="E41" s="55">
        <v>1</v>
      </c>
      <c r="F41" s="307"/>
      <c r="G41" s="273"/>
      <c r="H41" s="190">
        <f>IF(D41&lt;&gt;0,MAX($H$3:H40)+0.001,"")</f>
        <v>5.0250000000000083</v>
      </c>
    </row>
    <row r="42" spans="1:9">
      <c r="A42" s="55" t="str">
        <f t="shared" si="1"/>
        <v/>
      </c>
      <c r="B42" s="55"/>
      <c r="D42" s="65"/>
      <c r="E42" s="55"/>
      <c r="G42" s="54"/>
      <c r="H42" s="190" t="str">
        <f>IF(D42&lt;&gt;0,MAX($H$3:H41)+0.001,"")</f>
        <v/>
      </c>
    </row>
    <row r="43" spans="1:9">
      <c r="A43" s="55" t="str">
        <f t="shared" si="1"/>
        <v/>
      </c>
      <c r="B43" s="101" t="s">
        <v>2177</v>
      </c>
      <c r="C43" s="287" t="s">
        <v>2178</v>
      </c>
      <c r="D43" s="65"/>
      <c r="E43" s="55"/>
      <c r="G43" s="54"/>
      <c r="H43" s="190" t="str">
        <f>IF(D43&lt;&gt;0,MAX($H$3:H42)+0.001,"")</f>
        <v/>
      </c>
    </row>
    <row r="44" spans="1:9">
      <c r="A44" s="55" t="str">
        <f t="shared" si="1"/>
        <v>C5.026</v>
      </c>
      <c r="B44" s="55"/>
      <c r="C44" s="73" t="s">
        <v>2179</v>
      </c>
      <c r="D44" s="65" t="s">
        <v>200</v>
      </c>
      <c r="E44" s="55">
        <v>12</v>
      </c>
      <c r="F44" s="273"/>
      <c r="G44" s="273"/>
      <c r="H44" s="190">
        <f>IF(D44&lt;&gt;0,MAX($H$3:H43)+0.001,"")</f>
        <v>5.0260000000000087</v>
      </c>
    </row>
    <row r="45" spans="1:9">
      <c r="A45" s="55" t="str">
        <f t="shared" si="1"/>
        <v>C5.027</v>
      </c>
      <c r="B45" s="55"/>
      <c r="C45" s="73" t="s">
        <v>2180</v>
      </c>
      <c r="D45" s="65" t="s">
        <v>200</v>
      </c>
      <c r="E45" s="55">
        <v>35</v>
      </c>
      <c r="F45" s="273"/>
      <c r="G45" s="273"/>
      <c r="H45" s="190">
        <f>IF(D45&lt;&gt;0,MAX($H$3:H44)+0.001,"")</f>
        <v>5.027000000000009</v>
      </c>
    </row>
    <row r="46" spans="1:9">
      <c r="A46" s="55" t="str">
        <f t="shared" si="1"/>
        <v>C5.028</v>
      </c>
      <c r="B46" s="55"/>
      <c r="C46" s="73" t="s">
        <v>2181</v>
      </c>
      <c r="D46" s="65" t="s">
        <v>200</v>
      </c>
      <c r="E46" s="55">
        <v>25</v>
      </c>
      <c r="F46" s="273"/>
      <c r="G46" s="273"/>
      <c r="H46" s="190">
        <f>IF(D46&lt;&gt;0,MAX($H$3:H45)+0.001,"")</f>
        <v>5.0280000000000094</v>
      </c>
    </row>
    <row r="47" spans="1:9">
      <c r="A47" s="55" t="str">
        <f t="shared" si="1"/>
        <v>C5.029</v>
      </c>
      <c r="B47" s="55"/>
      <c r="C47" s="73" t="s">
        <v>2182</v>
      </c>
      <c r="D47" s="65" t="s">
        <v>200</v>
      </c>
      <c r="E47" s="55">
        <v>27</v>
      </c>
      <c r="F47" s="273"/>
      <c r="G47" s="273"/>
      <c r="H47" s="190">
        <f>IF(D47&lt;&gt;0,MAX($H$3:H46)+0.001,"")</f>
        <v>5.0290000000000097</v>
      </c>
    </row>
    <row r="48" spans="1:9">
      <c r="A48" s="55" t="str">
        <f t="shared" si="1"/>
        <v>C5.030</v>
      </c>
      <c r="B48" s="55"/>
      <c r="C48" s="73" t="s">
        <v>2183</v>
      </c>
      <c r="D48" s="65" t="s">
        <v>200</v>
      </c>
      <c r="E48" s="55">
        <v>20</v>
      </c>
      <c r="F48" s="273"/>
      <c r="G48" s="273"/>
      <c r="H48" s="190">
        <f>IF(D48&lt;&gt;0,MAX($H$3:H47)+0.001,"")</f>
        <v>5.03000000000001</v>
      </c>
    </row>
    <row r="49" spans="1:9">
      <c r="A49" s="55" t="str">
        <f t="shared" si="1"/>
        <v>C5.031</v>
      </c>
      <c r="B49" s="55"/>
      <c r="C49" s="73" t="s">
        <v>2184</v>
      </c>
      <c r="D49" s="65" t="s">
        <v>200</v>
      </c>
      <c r="E49" s="55">
        <v>20</v>
      </c>
      <c r="F49" s="273"/>
      <c r="G49" s="273"/>
      <c r="H49" s="190">
        <f>IF(D49&lt;&gt;0,MAX($H$3:H48)+0.001,"")</f>
        <v>5.0310000000000104</v>
      </c>
    </row>
    <row r="50" spans="1:9">
      <c r="A50" s="55" t="str">
        <f t="shared" si="1"/>
        <v>C5.032</v>
      </c>
      <c r="B50" s="55"/>
      <c r="C50" s="73" t="s">
        <v>2185</v>
      </c>
      <c r="D50" s="65" t="s">
        <v>200</v>
      </c>
      <c r="E50" s="55">
        <v>15</v>
      </c>
      <c r="F50" s="273"/>
      <c r="G50" s="273"/>
      <c r="H50" s="190">
        <f>IF(D50&lt;&gt;0,MAX($H$3:H49)+0.001,"")</f>
        <v>5.0320000000000107</v>
      </c>
    </row>
    <row r="51" spans="1:9">
      <c r="A51" s="55" t="str">
        <f t="shared" si="1"/>
        <v>C5.033</v>
      </c>
      <c r="B51" s="55"/>
      <c r="C51" s="73" t="s">
        <v>2186</v>
      </c>
      <c r="D51" s="65" t="s">
        <v>200</v>
      </c>
      <c r="E51" s="55">
        <v>10</v>
      </c>
      <c r="F51" s="273"/>
      <c r="G51" s="273"/>
      <c r="H51" s="190">
        <f>IF(D51&lt;&gt;0,MAX($H$3:H50)+0.001,"")</f>
        <v>5.033000000000011</v>
      </c>
    </row>
    <row r="52" spans="1:9">
      <c r="A52" s="55" t="str">
        <f t="shared" si="1"/>
        <v/>
      </c>
      <c r="B52" s="55"/>
      <c r="C52" s="92"/>
      <c r="D52" s="65"/>
      <c r="E52" s="55"/>
      <c r="G52" s="54"/>
      <c r="H52" s="190" t="str">
        <f>IF(D52&lt;&gt;0,MAX($H$3:H51)+0.001,"")</f>
        <v/>
      </c>
    </row>
    <row r="53" spans="1:9" s="44" customFormat="1">
      <c r="A53" s="55" t="str">
        <f t="shared" si="1"/>
        <v/>
      </c>
      <c r="B53" s="101" t="s">
        <v>2187</v>
      </c>
      <c r="C53" s="287" t="s">
        <v>2188</v>
      </c>
      <c r="D53" s="98"/>
      <c r="E53" s="309"/>
      <c r="F53" s="310"/>
      <c r="G53" s="310"/>
      <c r="H53" s="190" t="str">
        <f>IF(D53&lt;&gt;0,MAX($H$3:H52)+0.001,"")</f>
        <v/>
      </c>
      <c r="I53" s="311"/>
    </row>
    <row r="54" spans="1:9">
      <c r="A54" s="55" t="str">
        <f t="shared" si="1"/>
        <v/>
      </c>
      <c r="B54" s="55"/>
      <c r="C54" s="92"/>
      <c r="D54" s="65"/>
      <c r="E54" s="312"/>
      <c r="G54" s="54"/>
      <c r="H54" s="190" t="str">
        <f>IF(D54&lt;&gt;0,MAX($H$3:H53)+0.001,"")</f>
        <v/>
      </c>
    </row>
    <row r="55" spans="1:9">
      <c r="A55" s="55" t="str">
        <f t="shared" si="1"/>
        <v>C5.034</v>
      </c>
      <c r="B55" s="55"/>
      <c r="C55" s="92" t="s">
        <v>2189</v>
      </c>
      <c r="D55" s="65" t="s">
        <v>126</v>
      </c>
      <c r="E55" s="276">
        <v>1</v>
      </c>
      <c r="F55" s="273">
        <v>1200000</v>
      </c>
      <c r="G55" s="274">
        <f>F55*E55</f>
        <v>1200000</v>
      </c>
      <c r="H55" s="190">
        <f>IF(D55&lt;&gt;0,MAX($H$3:H54)+0.001,"")</f>
        <v>5.0340000000000114</v>
      </c>
    </row>
    <row r="56" spans="1:9">
      <c r="A56" s="55" t="str">
        <f t="shared" si="1"/>
        <v>C5.035</v>
      </c>
      <c r="B56" s="55"/>
      <c r="C56" s="92" t="s">
        <v>2190</v>
      </c>
      <c r="D56" s="65" t="s">
        <v>128</v>
      </c>
      <c r="E56" s="274">
        <f>G55</f>
        <v>1200000</v>
      </c>
      <c r="F56" s="275"/>
      <c r="G56" s="274"/>
      <c r="H56" s="190">
        <f>IF(D56&lt;&gt;0,MAX($H$3:H55)+0.001,"")</f>
        <v>5.0350000000000117</v>
      </c>
    </row>
    <row r="57" spans="1:9">
      <c r="A57" s="55"/>
      <c r="B57" s="55"/>
      <c r="C57" s="92"/>
      <c r="D57" s="65"/>
      <c r="E57" s="274"/>
      <c r="F57" s="313"/>
      <c r="G57" s="274"/>
    </row>
    <row r="58" spans="1:9">
      <c r="A58" s="55"/>
      <c r="B58" s="55"/>
      <c r="C58" s="92"/>
      <c r="D58" s="65"/>
      <c r="E58" s="274"/>
      <c r="F58" s="313"/>
      <c r="G58" s="274"/>
    </row>
    <row r="59" spans="1:9">
      <c r="A59" s="55"/>
      <c r="B59" s="55"/>
      <c r="C59" s="92"/>
      <c r="D59" s="65"/>
      <c r="E59" s="274"/>
      <c r="F59" s="313"/>
      <c r="G59" s="274"/>
    </row>
    <row r="60" spans="1:9">
      <c r="A60" s="55"/>
      <c r="B60" s="55"/>
      <c r="C60" s="92"/>
      <c r="D60" s="65"/>
      <c r="E60" s="274"/>
      <c r="F60" s="313"/>
      <c r="G60" s="274"/>
    </row>
    <row r="61" spans="1:9">
      <c r="A61" s="55"/>
      <c r="B61" s="55"/>
      <c r="C61" s="92"/>
      <c r="D61" s="65"/>
      <c r="E61" s="274"/>
      <c r="F61" s="313"/>
      <c r="G61" s="274"/>
    </row>
    <row r="62" spans="1:9">
      <c r="A62" s="55"/>
      <c r="B62" s="55"/>
      <c r="C62" s="92"/>
      <c r="D62" s="65"/>
      <c r="E62" s="274"/>
      <c r="F62" s="313"/>
      <c r="G62" s="274"/>
    </row>
    <row r="63" spans="1:9">
      <c r="A63" s="55"/>
      <c r="B63" s="55"/>
      <c r="C63" s="92"/>
      <c r="D63" s="65"/>
      <c r="E63" s="274"/>
      <c r="F63" s="313"/>
      <c r="G63" s="274"/>
    </row>
    <row r="64" spans="1:9">
      <c r="A64" s="55"/>
      <c r="B64" s="55"/>
      <c r="C64" s="92"/>
      <c r="D64" s="65"/>
      <c r="E64" s="274"/>
      <c r="F64" s="313"/>
      <c r="G64" s="274"/>
    </row>
    <row r="65" spans="1:9">
      <c r="A65" s="368" t="s">
        <v>62</v>
      </c>
      <c r="B65" s="368"/>
      <c r="C65" s="368"/>
      <c r="D65" s="368"/>
      <c r="E65" s="368"/>
      <c r="F65" s="294"/>
      <c r="G65" s="295"/>
      <c r="H65" s="296"/>
    </row>
    <row r="66" spans="1:9" s="72" customFormat="1">
      <c r="A66" s="45" t="s">
        <v>226</v>
      </c>
      <c r="B66" s="172" t="s">
        <v>2050</v>
      </c>
      <c r="C66" s="45" t="s">
        <v>3</v>
      </c>
      <c r="D66" s="173" t="s">
        <v>4</v>
      </c>
      <c r="E66" s="45" t="s">
        <v>63</v>
      </c>
      <c r="F66" s="281" t="s">
        <v>6</v>
      </c>
      <c r="G66" s="46" t="s">
        <v>7</v>
      </c>
      <c r="H66" s="282"/>
      <c r="I66" s="271"/>
    </row>
    <row r="67" spans="1:9">
      <c r="A67" s="386" t="s">
        <v>64</v>
      </c>
      <c r="B67" s="387"/>
      <c r="C67" s="387"/>
      <c r="D67" s="387"/>
      <c r="E67" s="387"/>
      <c r="F67" s="294"/>
      <c r="G67" s="304"/>
      <c r="H67" s="279"/>
    </row>
    <row r="68" spans="1:9">
      <c r="A68" s="305" t="str">
        <f>IF(G68="","","C"&amp;TEXT(ROUND(G68,3),"0.000"))</f>
        <v/>
      </c>
      <c r="B68" s="302"/>
      <c r="C68" s="89"/>
      <c r="D68" s="55"/>
      <c r="E68" s="55"/>
      <c r="G68" s="54"/>
      <c r="H68" s="190" t="str">
        <f>IF(D68&lt;&gt;0,MAX($H$3:H67)+0.001,"")</f>
        <v/>
      </c>
    </row>
    <row r="69" spans="1:9" ht="45">
      <c r="A69" s="55" t="str">
        <f t="shared" ref="A69:A96" si="2">IF(H69="","","C"&amp;TEXT(ROUND(H69,3),"0.000"))</f>
        <v/>
      </c>
      <c r="B69" s="101" t="s">
        <v>2191</v>
      </c>
      <c r="C69" s="287" t="s">
        <v>2192</v>
      </c>
      <c r="D69" s="65"/>
      <c r="E69" s="55"/>
      <c r="G69" s="54"/>
      <c r="H69" s="190" t="str">
        <f>IF(D69&lt;&gt;0,MAX($H$3:H68)+0.001,"")</f>
        <v/>
      </c>
    </row>
    <row r="70" spans="1:9">
      <c r="A70" s="55" t="str">
        <f t="shared" si="2"/>
        <v>C5.036</v>
      </c>
      <c r="B70" s="55"/>
      <c r="C70" s="73" t="s">
        <v>2151</v>
      </c>
      <c r="D70" s="65" t="s">
        <v>2152</v>
      </c>
      <c r="E70" s="55">
        <v>1</v>
      </c>
      <c r="F70" s="273"/>
      <c r="G70" s="273"/>
      <c r="H70" s="190">
        <f>IF(D70&lt;&gt;0,MAX($H$3:H69)+0.001,"")</f>
        <v>5.036000000000012</v>
      </c>
    </row>
    <row r="71" spans="1:9">
      <c r="A71" s="55" t="str">
        <f t="shared" si="2"/>
        <v>C5.037</v>
      </c>
      <c r="B71" s="55"/>
      <c r="C71" s="73" t="s">
        <v>2153</v>
      </c>
      <c r="D71" s="65" t="s">
        <v>2152</v>
      </c>
      <c r="E71" s="55">
        <v>1</v>
      </c>
      <c r="F71" s="273"/>
      <c r="G71" s="273"/>
      <c r="H71" s="190">
        <f>IF(D71&lt;&gt;0,MAX($H$3:H70)+0.001,"")</f>
        <v>5.0370000000000124</v>
      </c>
    </row>
    <row r="72" spans="1:9">
      <c r="A72" s="55" t="str">
        <f t="shared" si="2"/>
        <v>C5.038</v>
      </c>
      <c r="B72" s="55"/>
      <c r="C72" s="73" t="s">
        <v>2154</v>
      </c>
      <c r="D72" s="65" t="s">
        <v>2152</v>
      </c>
      <c r="E72" s="55">
        <v>1</v>
      </c>
      <c r="F72" s="273"/>
      <c r="G72" s="273"/>
      <c r="H72" s="190">
        <f>IF(D72&lt;&gt;0,MAX($H$3:H71)+0.001,"")</f>
        <v>5.0380000000000127</v>
      </c>
    </row>
    <row r="73" spans="1:9">
      <c r="A73" s="55" t="str">
        <f t="shared" si="2"/>
        <v>C5.039</v>
      </c>
      <c r="B73" s="55"/>
      <c r="C73" s="73" t="s">
        <v>2155</v>
      </c>
      <c r="D73" s="65" t="s">
        <v>2152</v>
      </c>
      <c r="E73" s="55">
        <v>1</v>
      </c>
      <c r="F73" s="273"/>
      <c r="G73" s="273"/>
      <c r="H73" s="190">
        <f>IF(D73&lt;&gt;0,MAX($H$3:H72)+0.001,"")</f>
        <v>5.039000000000013</v>
      </c>
    </row>
    <row r="74" spans="1:9">
      <c r="A74" s="55" t="str">
        <f t="shared" si="2"/>
        <v>C5.040</v>
      </c>
      <c r="B74" s="55"/>
      <c r="C74" s="73" t="s">
        <v>2156</v>
      </c>
      <c r="D74" s="65" t="s">
        <v>2152</v>
      </c>
      <c r="E74" s="55">
        <v>1</v>
      </c>
      <c r="F74" s="273"/>
      <c r="G74" s="273"/>
      <c r="H74" s="190">
        <f>IF(D74&lt;&gt;0,MAX($H$3:H73)+0.001,"")</f>
        <v>5.0400000000000134</v>
      </c>
    </row>
    <row r="75" spans="1:9">
      <c r="A75" s="55" t="str">
        <f t="shared" si="2"/>
        <v>C5.041</v>
      </c>
      <c r="B75" s="55"/>
      <c r="C75" s="73" t="s">
        <v>2157</v>
      </c>
      <c r="D75" s="65" t="s">
        <v>2152</v>
      </c>
      <c r="E75" s="55">
        <v>1</v>
      </c>
      <c r="F75" s="273"/>
      <c r="G75" s="273"/>
      <c r="H75" s="190">
        <f>IF(D75&lt;&gt;0,MAX($H$3:H74)+0.001,"")</f>
        <v>5.0410000000000137</v>
      </c>
    </row>
    <row r="76" spans="1:9">
      <c r="A76" s="55" t="str">
        <f t="shared" si="2"/>
        <v>C5.042</v>
      </c>
      <c r="B76" s="55"/>
      <c r="C76" s="73" t="s">
        <v>2158</v>
      </c>
      <c r="D76" s="65" t="s">
        <v>2152</v>
      </c>
      <c r="E76" s="55">
        <v>1</v>
      </c>
      <c r="F76" s="273"/>
      <c r="G76" s="273"/>
      <c r="H76" s="190">
        <f>IF(D76&lt;&gt;0,MAX($H$3:H75)+0.001,"")</f>
        <v>5.042000000000014</v>
      </c>
    </row>
    <row r="77" spans="1:9">
      <c r="A77" s="55" t="str">
        <f t="shared" si="2"/>
        <v>C5.043</v>
      </c>
      <c r="B77" s="55"/>
      <c r="C77" s="73" t="s">
        <v>2159</v>
      </c>
      <c r="D77" s="65" t="s">
        <v>2152</v>
      </c>
      <c r="E77" s="55">
        <v>1</v>
      </c>
      <c r="F77" s="273"/>
      <c r="G77" s="273"/>
      <c r="H77" s="190">
        <f>IF(D77&lt;&gt;0,MAX($H$3:H76)+0.001,"")</f>
        <v>5.0430000000000144</v>
      </c>
    </row>
    <row r="78" spans="1:9">
      <c r="A78" s="55" t="str">
        <f t="shared" si="2"/>
        <v>C5.044</v>
      </c>
      <c r="B78" s="55"/>
      <c r="C78" s="73" t="s">
        <v>2160</v>
      </c>
      <c r="D78" s="65" t="s">
        <v>2152</v>
      </c>
      <c r="E78" s="55">
        <v>1</v>
      </c>
      <c r="F78" s="273"/>
      <c r="G78" s="273"/>
      <c r="H78" s="190">
        <f>IF(D78&lt;&gt;0,MAX($H$3:H77)+0.001,"")</f>
        <v>5.0440000000000147</v>
      </c>
    </row>
    <row r="79" spans="1:9">
      <c r="A79" s="55" t="str">
        <f t="shared" si="2"/>
        <v>C5.045</v>
      </c>
      <c r="B79" s="55"/>
      <c r="C79" s="73" t="s">
        <v>2161</v>
      </c>
      <c r="D79" s="65" t="s">
        <v>2152</v>
      </c>
      <c r="E79" s="55">
        <v>1</v>
      </c>
      <c r="F79" s="273"/>
      <c r="G79" s="273"/>
      <c r="H79" s="190">
        <f>IF(D79&lt;&gt;0,MAX($H$3:H78)+0.001,"")</f>
        <v>5.045000000000015</v>
      </c>
    </row>
    <row r="80" spans="1:9">
      <c r="A80" s="55" t="str">
        <f t="shared" si="2"/>
        <v>C5.046</v>
      </c>
      <c r="B80" s="55"/>
      <c r="C80" s="73" t="s">
        <v>2162</v>
      </c>
      <c r="D80" s="65" t="s">
        <v>2152</v>
      </c>
      <c r="E80" s="55">
        <v>1</v>
      </c>
      <c r="F80" s="273"/>
      <c r="G80" s="273"/>
      <c r="H80" s="190">
        <f>IF(D80&lt;&gt;0,MAX($H$3:H79)+0.001,"")</f>
        <v>5.0460000000000154</v>
      </c>
    </row>
    <row r="81" spans="1:8">
      <c r="A81" s="55" t="str">
        <f t="shared" si="2"/>
        <v>C5.047</v>
      </c>
      <c r="B81" s="55"/>
      <c r="C81" s="73" t="s">
        <v>2163</v>
      </c>
      <c r="D81" s="65" t="s">
        <v>2152</v>
      </c>
      <c r="E81" s="55">
        <v>1</v>
      </c>
      <c r="F81" s="273"/>
      <c r="G81" s="273"/>
      <c r="H81" s="190">
        <f>IF(D81&lt;&gt;0,MAX($H$3:H80)+0.001,"")</f>
        <v>5.0470000000000157</v>
      </c>
    </row>
    <row r="82" spans="1:8">
      <c r="A82" s="55" t="str">
        <f t="shared" si="2"/>
        <v>C5.048</v>
      </c>
      <c r="B82" s="55"/>
      <c r="C82" s="73" t="s">
        <v>2164</v>
      </c>
      <c r="D82" s="65" t="s">
        <v>2152</v>
      </c>
      <c r="E82" s="55">
        <v>1</v>
      </c>
      <c r="F82" s="273"/>
      <c r="G82" s="273"/>
      <c r="H82" s="190">
        <f>IF(D82&lt;&gt;0,MAX($H$3:H81)+0.001,"")</f>
        <v>5.048000000000016</v>
      </c>
    </row>
    <row r="83" spans="1:8">
      <c r="A83" s="55" t="str">
        <f t="shared" si="2"/>
        <v>C5.049</v>
      </c>
      <c r="B83" s="55"/>
      <c r="C83" s="73" t="s">
        <v>2165</v>
      </c>
      <c r="D83" s="65" t="s">
        <v>2166</v>
      </c>
      <c r="E83" s="55"/>
      <c r="F83" s="273"/>
      <c r="G83" s="273"/>
      <c r="H83" s="190">
        <f>IF(D83&lt;&gt;0,MAX($H$3:H82)+0.001,"")</f>
        <v>5.0490000000000164</v>
      </c>
    </row>
    <row r="84" spans="1:8">
      <c r="A84" s="55" t="str">
        <f t="shared" si="2"/>
        <v>C5.050</v>
      </c>
      <c r="B84" s="55"/>
      <c r="C84" s="73" t="s">
        <v>2167</v>
      </c>
      <c r="D84" s="65" t="s">
        <v>2166</v>
      </c>
      <c r="E84" s="55"/>
      <c r="F84" s="273"/>
      <c r="G84" s="273"/>
      <c r="H84" s="190">
        <f>IF(D84&lt;&gt;0,MAX($H$3:H83)+0.001,"")</f>
        <v>5.0500000000000167</v>
      </c>
    </row>
    <row r="85" spans="1:8">
      <c r="A85" s="55" t="str">
        <f t="shared" si="2"/>
        <v>C5.051</v>
      </c>
      <c r="B85" s="55"/>
      <c r="C85" s="73" t="s">
        <v>2168</v>
      </c>
      <c r="D85" s="65" t="s">
        <v>2152</v>
      </c>
      <c r="E85" s="55">
        <v>1</v>
      </c>
      <c r="F85" s="273"/>
      <c r="G85" s="273"/>
      <c r="H85" s="190">
        <f>IF(D85&lt;&gt;0,MAX($H$3:H84)+0.001,"")</f>
        <v>5.051000000000017</v>
      </c>
    </row>
    <row r="86" spans="1:8">
      <c r="A86" s="55" t="str">
        <f t="shared" si="2"/>
        <v>C5.052</v>
      </c>
      <c r="B86" s="55"/>
      <c r="C86" s="73" t="s">
        <v>2169</v>
      </c>
      <c r="D86" s="65" t="s">
        <v>2152</v>
      </c>
      <c r="E86" s="55">
        <v>1</v>
      </c>
      <c r="F86" s="273"/>
      <c r="G86" s="273"/>
      <c r="H86" s="190">
        <f>IF(D86&lt;&gt;0,MAX($H$3:H85)+0.001,"")</f>
        <v>5.0520000000000174</v>
      </c>
    </row>
    <row r="87" spans="1:8">
      <c r="A87" s="55" t="str">
        <f t="shared" si="2"/>
        <v>C5.053</v>
      </c>
      <c r="B87" s="55"/>
      <c r="C87" s="73" t="s">
        <v>2170</v>
      </c>
      <c r="D87" s="65" t="s">
        <v>2152</v>
      </c>
      <c r="E87" s="55">
        <v>1</v>
      </c>
      <c r="F87" s="273"/>
      <c r="G87" s="273"/>
      <c r="H87" s="190">
        <f>IF(D87&lt;&gt;0,MAX($H$3:H86)+0.001,"")</f>
        <v>5.0530000000000177</v>
      </c>
    </row>
    <row r="88" spans="1:8">
      <c r="A88" s="55" t="str">
        <f t="shared" si="2"/>
        <v>C5.054</v>
      </c>
      <c r="B88" s="55"/>
      <c r="C88" s="73" t="s">
        <v>2171</v>
      </c>
      <c r="D88" s="65" t="s">
        <v>2152</v>
      </c>
      <c r="E88" s="55">
        <v>1</v>
      </c>
      <c r="F88" s="273"/>
      <c r="G88" s="273"/>
      <c r="H88" s="190">
        <f>IF(D88&lt;&gt;0,MAX($H$3:H87)+0.001,"")</f>
        <v>5.054000000000018</v>
      </c>
    </row>
    <row r="89" spans="1:8">
      <c r="A89" s="55"/>
      <c r="B89" s="55"/>
      <c r="D89" s="65"/>
      <c r="E89" s="55"/>
      <c r="F89" s="307"/>
      <c r="G89" s="273"/>
    </row>
    <row r="90" spans="1:8">
      <c r="A90" s="55"/>
      <c r="B90" s="55"/>
      <c r="D90" s="65"/>
      <c r="E90" s="55"/>
      <c r="F90" s="307"/>
      <c r="G90" s="273"/>
    </row>
    <row r="91" spans="1:8">
      <c r="A91" s="55"/>
      <c r="B91" s="55"/>
      <c r="D91" s="65"/>
      <c r="E91" s="55"/>
      <c r="F91" s="307"/>
      <c r="G91" s="273"/>
    </row>
    <row r="92" spans="1:8">
      <c r="A92" s="55"/>
      <c r="B92" s="55"/>
      <c r="D92" s="65"/>
      <c r="E92" s="55"/>
      <c r="F92" s="307"/>
      <c r="G92" s="273"/>
    </row>
    <row r="93" spans="1:8">
      <c r="A93" s="55"/>
      <c r="B93" s="55"/>
      <c r="D93" s="65"/>
      <c r="E93" s="55"/>
      <c r="F93" s="307"/>
      <c r="G93" s="273"/>
    </row>
    <row r="94" spans="1:8">
      <c r="A94" s="55"/>
      <c r="B94" s="55"/>
      <c r="D94" s="65"/>
      <c r="E94" s="55"/>
      <c r="F94" s="307"/>
      <c r="G94" s="273"/>
    </row>
    <row r="95" spans="1:8">
      <c r="A95" s="55"/>
      <c r="B95" s="55"/>
      <c r="D95" s="65"/>
      <c r="E95" s="55"/>
      <c r="F95" s="307"/>
      <c r="G95" s="273"/>
    </row>
    <row r="96" spans="1:8">
      <c r="A96" s="55" t="str">
        <f t="shared" si="2"/>
        <v/>
      </c>
      <c r="B96" s="55"/>
      <c r="D96" s="65"/>
      <c r="E96" s="65"/>
      <c r="F96" s="307"/>
      <c r="G96" s="273"/>
      <c r="H96" s="190" t="str">
        <f>IF(D96&lt;&gt;0,MAX($H$3:H95)+0.001,"")</f>
        <v/>
      </c>
    </row>
    <row r="97" spans="1:9">
      <c r="A97" s="368" t="s">
        <v>62</v>
      </c>
      <c r="B97" s="368"/>
      <c r="C97" s="368"/>
      <c r="D97" s="368"/>
      <c r="E97" s="368"/>
      <c r="F97" s="294"/>
      <c r="G97" s="295"/>
      <c r="H97" s="296"/>
    </row>
    <row r="98" spans="1:9" s="72" customFormat="1">
      <c r="A98" s="45" t="s">
        <v>226</v>
      </c>
      <c r="B98" s="172" t="s">
        <v>2050</v>
      </c>
      <c r="C98" s="45" t="s">
        <v>3</v>
      </c>
      <c r="D98" s="173" t="s">
        <v>4</v>
      </c>
      <c r="E98" s="45" t="s">
        <v>63</v>
      </c>
      <c r="F98" s="281" t="s">
        <v>6</v>
      </c>
      <c r="G98" s="46" t="s">
        <v>7</v>
      </c>
      <c r="H98" s="282"/>
      <c r="I98" s="271"/>
    </row>
    <row r="99" spans="1:9">
      <c r="A99" s="386" t="s">
        <v>64</v>
      </c>
      <c r="B99" s="387"/>
      <c r="C99" s="387"/>
      <c r="D99" s="387"/>
      <c r="E99" s="387"/>
      <c r="F99" s="294"/>
      <c r="G99" s="304"/>
      <c r="H99" s="279"/>
    </row>
    <row r="100" spans="1:9">
      <c r="A100" s="305" t="str">
        <f>IF(G100="","","C"&amp;TEXT(ROUND(G100,3),"0.000"))</f>
        <v/>
      </c>
      <c r="B100" s="302"/>
      <c r="C100" s="89"/>
      <c r="D100" s="55"/>
      <c r="E100" s="55"/>
      <c r="G100" s="54"/>
      <c r="H100" s="190" t="str">
        <f>IF(D100&lt;&gt;0,MAX($H$3:H99)+0.001,"")</f>
        <v/>
      </c>
    </row>
    <row r="101" spans="1:9">
      <c r="A101" s="55" t="str">
        <f t="shared" ref="A101:A106" si="3">IF(H101="","","C"&amp;TEXT(ROUND(H101,3),"0.000"))</f>
        <v>C5.055</v>
      </c>
      <c r="B101" s="55"/>
      <c r="C101" s="73" t="s">
        <v>2172</v>
      </c>
      <c r="D101" s="65" t="s">
        <v>2152</v>
      </c>
      <c r="E101" s="55">
        <v>1</v>
      </c>
      <c r="F101" s="307"/>
      <c r="G101" s="273"/>
      <c r="H101" s="190">
        <f>IF(D101&lt;&gt;0,MAX($H$3:H100)+0.001,"")</f>
        <v>5.0550000000000184</v>
      </c>
    </row>
    <row r="102" spans="1:9">
      <c r="A102" s="55" t="str">
        <f t="shared" si="3"/>
        <v>C5.056</v>
      </c>
      <c r="B102" s="55"/>
      <c r="C102" s="73" t="s">
        <v>2173</v>
      </c>
      <c r="D102" s="65" t="s">
        <v>2152</v>
      </c>
      <c r="E102" s="55">
        <v>1</v>
      </c>
      <c r="F102" s="307"/>
      <c r="G102" s="273"/>
      <c r="H102" s="190">
        <f>IF(D102&lt;&gt;0,MAX($H$3:H101)+0.001,"")</f>
        <v>5.0560000000000187</v>
      </c>
    </row>
    <row r="103" spans="1:9">
      <c r="A103" s="55" t="str">
        <f t="shared" si="3"/>
        <v>C5.057</v>
      </c>
      <c r="B103" s="55"/>
      <c r="C103" s="73" t="s">
        <v>2174</v>
      </c>
      <c r="D103" s="65" t="s">
        <v>2152</v>
      </c>
      <c r="E103" s="55">
        <v>1</v>
      </c>
      <c r="F103" s="307"/>
      <c r="G103" s="273"/>
      <c r="H103" s="190">
        <f>IF(D103&lt;&gt;0,MAX($H$3:H102)+0.001,"")</f>
        <v>5.057000000000019</v>
      </c>
    </row>
    <row r="104" spans="1:9">
      <c r="A104" s="55" t="str">
        <f t="shared" si="3"/>
        <v>C5.058</v>
      </c>
      <c r="B104" s="55"/>
      <c r="C104" s="73" t="s">
        <v>2175</v>
      </c>
      <c r="D104" s="65" t="s">
        <v>2152</v>
      </c>
      <c r="E104" s="55">
        <v>1</v>
      </c>
      <c r="F104" s="307"/>
      <c r="G104" s="273"/>
      <c r="H104" s="190">
        <f>IF(D104&lt;&gt;0,MAX($H$3:H103)+0.001,"")</f>
        <v>5.0580000000000194</v>
      </c>
    </row>
    <row r="105" spans="1:9">
      <c r="A105" s="55" t="str">
        <f t="shared" si="3"/>
        <v>C5.059</v>
      </c>
      <c r="B105" s="55"/>
      <c r="C105" s="73" t="s">
        <v>2172</v>
      </c>
      <c r="D105" s="65" t="s">
        <v>2152</v>
      </c>
      <c r="E105" s="55">
        <v>1</v>
      </c>
      <c r="F105" s="307"/>
      <c r="G105" s="273"/>
      <c r="H105" s="190">
        <f>IF(D105&lt;&gt;0,MAX($H$3:H104)+0.001,"")</f>
        <v>5.0590000000000197</v>
      </c>
    </row>
    <row r="106" spans="1:9">
      <c r="A106" s="55" t="str">
        <f t="shared" si="3"/>
        <v>C5.060</v>
      </c>
      <c r="B106" s="55"/>
      <c r="C106" s="73" t="s">
        <v>2176</v>
      </c>
      <c r="D106" s="65" t="s">
        <v>2152</v>
      </c>
      <c r="E106" s="55">
        <v>1</v>
      </c>
      <c r="F106" s="307"/>
      <c r="G106" s="273"/>
      <c r="H106" s="190">
        <f>IF(D106&lt;&gt;0,MAX($H$3:H105)+0.001,"")</f>
        <v>5.06000000000002</v>
      </c>
    </row>
    <row r="107" spans="1:9">
      <c r="A107" s="55" t="str">
        <f>IF(H107="","","C"&amp;TEXT(ROUND(H107,3),"0.000"))</f>
        <v/>
      </c>
      <c r="B107" s="55"/>
      <c r="D107" s="65"/>
      <c r="E107" s="55"/>
      <c r="G107" s="54"/>
      <c r="H107" s="190" t="str">
        <f>IF(D107&lt;&gt;0,MAX($H$3:H106)+0.001,"")</f>
        <v/>
      </c>
    </row>
    <row r="108" spans="1:9" s="44" customFormat="1" ht="45">
      <c r="A108" s="101" t="str">
        <f t="shared" ref="A108:A127" si="4">IF(H108="","","C"&amp;TEXT(ROUND(H108,3),"0.000"))</f>
        <v/>
      </c>
      <c r="B108" s="101" t="s">
        <v>2193</v>
      </c>
      <c r="C108" s="314" t="s">
        <v>2194</v>
      </c>
      <c r="D108" s="98"/>
      <c r="E108" s="101"/>
      <c r="G108" s="113"/>
      <c r="H108" s="190" t="str">
        <f>IF(D108&lt;&gt;0,MAX($H$3:H107)+0.001,"")</f>
        <v/>
      </c>
      <c r="I108" s="311"/>
    </row>
    <row r="109" spans="1:9">
      <c r="A109" s="55" t="str">
        <f t="shared" si="4"/>
        <v>C5.061</v>
      </c>
      <c r="B109" s="55"/>
      <c r="C109" s="73" t="s">
        <v>2179</v>
      </c>
      <c r="D109" s="65" t="s">
        <v>200</v>
      </c>
      <c r="E109" s="65">
        <v>12</v>
      </c>
      <c r="F109" s="273"/>
      <c r="G109" s="273"/>
      <c r="H109" s="190">
        <f>IF(D109&lt;&gt;0,MAX($H$3:H108)+0.001,"")</f>
        <v>5.0610000000000204</v>
      </c>
    </row>
    <row r="110" spans="1:9">
      <c r="A110" s="55" t="str">
        <f t="shared" si="4"/>
        <v>C5.062</v>
      </c>
      <c r="B110" s="55"/>
      <c r="C110" s="73" t="s">
        <v>2180</v>
      </c>
      <c r="D110" s="65" t="s">
        <v>200</v>
      </c>
      <c r="E110" s="65">
        <v>35</v>
      </c>
      <c r="F110" s="273"/>
      <c r="G110" s="273"/>
      <c r="H110" s="190">
        <f>IF(D110&lt;&gt;0,MAX($H$3:H109)+0.001,"")</f>
        <v>5.0620000000000207</v>
      </c>
    </row>
    <row r="111" spans="1:9">
      <c r="A111" s="55" t="str">
        <f t="shared" si="4"/>
        <v>C5.063</v>
      </c>
      <c r="B111" s="55"/>
      <c r="C111" s="73" t="s">
        <v>2181</v>
      </c>
      <c r="D111" s="65" t="s">
        <v>200</v>
      </c>
      <c r="E111" s="65">
        <v>25</v>
      </c>
      <c r="F111" s="273"/>
      <c r="G111" s="273"/>
      <c r="H111" s="190">
        <f>IF(D111&lt;&gt;0,MAX($H$3:H110)+0.001,"")</f>
        <v>5.063000000000021</v>
      </c>
    </row>
    <row r="112" spans="1:9">
      <c r="A112" s="55" t="str">
        <f t="shared" si="4"/>
        <v>C5.064</v>
      </c>
      <c r="B112" s="55"/>
      <c r="C112" s="73" t="s">
        <v>2182</v>
      </c>
      <c r="D112" s="65" t="s">
        <v>200</v>
      </c>
      <c r="E112" s="65">
        <v>27</v>
      </c>
      <c r="F112" s="273"/>
      <c r="G112" s="273"/>
      <c r="H112" s="190">
        <f>IF(D112&lt;&gt;0,MAX($H$3:H111)+0.001,"")</f>
        <v>5.0640000000000214</v>
      </c>
    </row>
    <row r="113" spans="1:9">
      <c r="A113" s="55" t="str">
        <f t="shared" si="4"/>
        <v>C5.065</v>
      </c>
      <c r="B113" s="55"/>
      <c r="C113" s="73" t="s">
        <v>2183</v>
      </c>
      <c r="D113" s="65" t="s">
        <v>200</v>
      </c>
      <c r="E113" s="65">
        <v>20</v>
      </c>
      <c r="F113" s="273"/>
      <c r="G113" s="273"/>
      <c r="H113" s="190">
        <f>IF(D113&lt;&gt;0,MAX($H$3:H112)+0.001,"")</f>
        <v>5.0650000000000217</v>
      </c>
    </row>
    <row r="114" spans="1:9">
      <c r="A114" s="55" t="str">
        <f t="shared" si="4"/>
        <v>C5.066</v>
      </c>
      <c r="B114" s="55"/>
      <c r="C114" s="73" t="s">
        <v>2184</v>
      </c>
      <c r="D114" s="65" t="s">
        <v>200</v>
      </c>
      <c r="E114" s="65">
        <v>20</v>
      </c>
      <c r="F114" s="273"/>
      <c r="G114" s="273"/>
      <c r="H114" s="190">
        <f>IF(D114&lt;&gt;0,MAX($H$3:H113)+0.001,"")</f>
        <v>5.066000000000022</v>
      </c>
    </row>
    <row r="115" spans="1:9">
      <c r="A115" s="55" t="str">
        <f t="shared" si="4"/>
        <v>C5.067</v>
      </c>
      <c r="B115" s="55"/>
      <c r="C115" s="73" t="s">
        <v>2185</v>
      </c>
      <c r="D115" s="65" t="s">
        <v>200</v>
      </c>
      <c r="E115" s="65">
        <v>15</v>
      </c>
      <c r="F115" s="273"/>
      <c r="G115" s="273"/>
      <c r="H115" s="190">
        <f>IF(D115&lt;&gt;0,MAX($H$3:H114)+0.001,"")</f>
        <v>5.0670000000000224</v>
      </c>
    </row>
    <row r="116" spans="1:9">
      <c r="A116" s="55" t="str">
        <f t="shared" si="4"/>
        <v>C5.068</v>
      </c>
      <c r="B116" s="55"/>
      <c r="C116" s="73" t="s">
        <v>2186</v>
      </c>
      <c r="D116" s="65" t="s">
        <v>200</v>
      </c>
      <c r="E116" s="65">
        <v>10</v>
      </c>
      <c r="F116" s="273"/>
      <c r="G116" s="273"/>
      <c r="H116" s="190">
        <f>IF(D116&lt;&gt;0,MAX($H$3:H115)+0.001,"")</f>
        <v>5.0680000000000227</v>
      </c>
    </row>
    <row r="117" spans="1:9">
      <c r="A117" s="55" t="str">
        <f t="shared" si="4"/>
        <v/>
      </c>
      <c r="B117" s="55"/>
      <c r="C117" s="92"/>
      <c r="D117" s="65"/>
      <c r="E117" s="55"/>
      <c r="G117" s="54"/>
      <c r="H117" s="190" t="str">
        <f>IF(D117&lt;&gt;0,MAX($H$3:H116)+0.001,"")</f>
        <v/>
      </c>
    </row>
    <row r="118" spans="1:9" s="44" customFormat="1" ht="45">
      <c r="A118" s="55" t="str">
        <f t="shared" si="4"/>
        <v/>
      </c>
      <c r="B118" s="101" t="s">
        <v>2195</v>
      </c>
      <c r="C118" s="287" t="s">
        <v>2196</v>
      </c>
      <c r="D118" s="98"/>
      <c r="E118" s="309"/>
      <c r="F118" s="310"/>
      <c r="G118" s="310"/>
      <c r="H118" s="190" t="str">
        <f>IF(D118&lt;&gt;0,MAX($H$3:H117)+0.001,"")</f>
        <v/>
      </c>
      <c r="I118" s="311"/>
    </row>
    <row r="119" spans="1:9">
      <c r="A119" s="55" t="str">
        <f t="shared" si="4"/>
        <v/>
      </c>
      <c r="B119" s="55"/>
      <c r="C119" s="92"/>
      <c r="D119" s="65"/>
      <c r="E119" s="306"/>
      <c r="G119" s="54"/>
      <c r="H119" s="190" t="str">
        <f>IF(D119&lt;&gt;0,MAX($H$3:H118)+0.001,"")</f>
        <v/>
      </c>
    </row>
    <row r="120" spans="1:9" ht="45">
      <c r="A120" s="55" t="str">
        <f t="shared" si="4"/>
        <v>C5.069</v>
      </c>
      <c r="B120" s="55"/>
      <c r="C120" s="92" t="s">
        <v>2197</v>
      </c>
      <c r="D120" s="65" t="s">
        <v>126</v>
      </c>
      <c r="E120" s="276">
        <v>1</v>
      </c>
      <c r="F120" s="273">
        <v>1200000</v>
      </c>
      <c r="G120" s="274">
        <f>F120*E120</f>
        <v>1200000</v>
      </c>
      <c r="H120" s="190">
        <f>IF(D120&lt;&gt;0,MAX($H$3:H119)+0.001,"")</f>
        <v>5.069000000000023</v>
      </c>
    </row>
    <row r="121" spans="1:9" ht="45">
      <c r="A121" s="55" t="str">
        <f t="shared" si="4"/>
        <v>C5.070</v>
      </c>
      <c r="B121" s="55"/>
      <c r="C121" s="92" t="s">
        <v>2198</v>
      </c>
      <c r="D121" s="65" t="s">
        <v>128</v>
      </c>
      <c r="E121" s="274">
        <f>G120</f>
        <v>1200000</v>
      </c>
      <c r="F121" s="315"/>
      <c r="G121" s="273"/>
      <c r="H121" s="190">
        <f>IF(D121&lt;&gt;0,MAX($H$3:H120)+0.001,"")</f>
        <v>5.0700000000000234</v>
      </c>
    </row>
    <row r="122" spans="1:9">
      <c r="A122" s="55"/>
      <c r="C122" s="89"/>
      <c r="D122" s="65"/>
      <c r="E122" s="274"/>
      <c r="F122" s="313"/>
      <c r="G122" s="273"/>
    </row>
    <row r="123" spans="1:9">
      <c r="A123" s="55"/>
      <c r="C123" s="89"/>
      <c r="D123" s="65"/>
      <c r="E123" s="274"/>
      <c r="F123" s="313"/>
      <c r="G123" s="273"/>
    </row>
    <row r="124" spans="1:9">
      <c r="A124" s="55"/>
      <c r="C124" s="89"/>
      <c r="D124" s="65"/>
      <c r="E124" s="274"/>
      <c r="F124" s="313"/>
      <c r="G124" s="273"/>
    </row>
    <row r="125" spans="1:9">
      <c r="A125" s="55" t="str">
        <f t="shared" si="4"/>
        <v/>
      </c>
      <c r="C125" s="298"/>
      <c r="D125" s="65"/>
      <c r="E125" s="55"/>
      <c r="G125" s="54"/>
      <c r="H125" s="190" t="str">
        <f>IF(D125&lt;&gt;0,MAX($H$3:H121)+0.001,"")</f>
        <v/>
      </c>
    </row>
    <row r="126" spans="1:9">
      <c r="A126" s="55" t="str">
        <f t="shared" si="4"/>
        <v/>
      </c>
      <c r="C126" s="298"/>
      <c r="D126" s="65"/>
      <c r="E126" s="55"/>
      <c r="G126" s="54"/>
      <c r="H126" s="190" t="str">
        <f>IF(D126&lt;&gt;0,MAX($H$3:H125)+0.001,"")</f>
        <v/>
      </c>
    </row>
    <row r="127" spans="1:9">
      <c r="A127" s="55" t="str">
        <f t="shared" si="4"/>
        <v/>
      </c>
      <c r="C127" s="298"/>
      <c r="D127" s="65"/>
      <c r="E127" s="55"/>
      <c r="G127" s="54"/>
      <c r="H127" s="190" t="str">
        <f>IF(D127&lt;&gt;0,MAX($H$3:H126)+0.001,"")</f>
        <v/>
      </c>
    </row>
    <row r="128" spans="1:9">
      <c r="A128" s="368" t="s">
        <v>337</v>
      </c>
      <c r="B128" s="368"/>
      <c r="C128" s="368"/>
      <c r="D128" s="368"/>
      <c r="E128" s="368"/>
      <c r="F128" s="294"/>
      <c r="G128" s="295"/>
      <c r="H128" s="296"/>
    </row>
    <row r="129" spans="1:5">
      <c r="A129" s="191"/>
      <c r="B129" s="191"/>
      <c r="C129" s="191"/>
      <c r="D129" s="191"/>
      <c r="E129" s="191"/>
    </row>
    <row r="130" spans="1:5">
      <c r="A130" s="195"/>
      <c r="B130" s="195"/>
      <c r="C130" s="195"/>
      <c r="D130" s="195"/>
      <c r="E130" s="195"/>
    </row>
  </sheetData>
  <mergeCells count="8">
    <mergeCell ref="A99:E99"/>
    <mergeCell ref="A128:E128"/>
    <mergeCell ref="A1:G1"/>
    <mergeCell ref="A32:E32"/>
    <mergeCell ref="A34:E34"/>
    <mergeCell ref="A65:E65"/>
    <mergeCell ref="A67:E67"/>
    <mergeCell ref="A97:E97"/>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4" manualBreakCount="4">
    <brk id="32" max="16383" man="1"/>
    <brk id="65" max="6" man="1"/>
    <brk id="97" max="6" man="1"/>
    <brk id="128" max="16383" man="1"/>
  </row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665D0-89F9-1C44-A9CA-DFD378258D4C}">
  <sheetPr>
    <tabColor rgb="FF00B0F0"/>
  </sheetPr>
  <dimension ref="A1:J145"/>
  <sheetViews>
    <sheetView view="pageBreakPreview" zoomScale="80" zoomScaleNormal="100" zoomScaleSheetLayoutView="80" workbookViewId="0">
      <selection activeCell="H11" sqref="H11"/>
    </sheetView>
  </sheetViews>
  <sheetFormatPr baseColWidth="10" defaultColWidth="8.83203125" defaultRowHeight="32"/>
  <cols>
    <col min="1" max="1" width="8.83203125" style="72"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316" customWidth="1"/>
    <col min="10" max="10" width="8.83203125" style="73" customWidth="1"/>
    <col min="11" max="16384" width="8.83203125" style="48"/>
  </cols>
  <sheetData>
    <row r="1" spans="1:10">
      <c r="A1" s="370" t="s">
        <v>2021</v>
      </c>
      <c r="B1" s="370"/>
      <c r="C1" s="370"/>
      <c r="D1" s="370"/>
      <c r="E1" s="370"/>
      <c r="F1" s="370"/>
      <c r="G1" s="370"/>
      <c r="H1" s="279"/>
    </row>
    <row r="2" spans="1:10" s="72" customFormat="1">
      <c r="A2" s="45" t="s">
        <v>1</v>
      </c>
      <c r="B2" s="172" t="s">
        <v>2050</v>
      </c>
      <c r="C2" s="280" t="s">
        <v>3</v>
      </c>
      <c r="D2" s="46" t="s">
        <v>4</v>
      </c>
      <c r="E2" s="281" t="s">
        <v>5</v>
      </c>
      <c r="F2" s="281" t="s">
        <v>6</v>
      </c>
      <c r="G2" s="46" t="s">
        <v>7</v>
      </c>
      <c r="H2" s="282"/>
      <c r="I2" s="317"/>
      <c r="J2" s="195"/>
    </row>
    <row r="3" spans="1:10" ht="60">
      <c r="A3" s="55" t="str">
        <f>("C"&amp;TEXT(H3,0))</f>
        <v>C6</v>
      </c>
      <c r="B3" s="175" t="s">
        <v>2051</v>
      </c>
      <c r="C3" s="99" t="s">
        <v>2199</v>
      </c>
      <c r="D3" s="284"/>
      <c r="E3" s="284"/>
      <c r="G3" s="54"/>
      <c r="H3" s="190">
        <v>6</v>
      </c>
    </row>
    <row r="4" spans="1:10">
      <c r="A4" s="55" t="str">
        <f t="shared" ref="A4:A34" si="0">IF(H4="","","C"&amp;TEXT(ROUND(H4,3),"0.000"))</f>
        <v/>
      </c>
      <c r="B4" s="98"/>
      <c r="C4" s="87"/>
      <c r="D4" s="65"/>
      <c r="E4" s="65"/>
      <c r="G4" s="54"/>
      <c r="H4" s="190" t="str">
        <f>IF(D4&lt;&gt;0,MAX($H$3:H3)+0.001,"")</f>
        <v/>
      </c>
    </row>
    <row r="5" spans="1:10">
      <c r="A5" s="55" t="str">
        <f t="shared" si="0"/>
        <v/>
      </c>
      <c r="B5" s="101" t="s">
        <v>2200</v>
      </c>
      <c r="C5" s="87" t="s">
        <v>2201</v>
      </c>
      <c r="D5" s="65"/>
      <c r="E5" s="65"/>
      <c r="G5" s="54"/>
      <c r="H5" s="190" t="str">
        <f>IF(D5&lt;&gt;0,MAX($H$3:H4)+0.001,"")</f>
        <v/>
      </c>
    </row>
    <row r="6" spans="1:10">
      <c r="A6" s="55" t="str">
        <f t="shared" si="0"/>
        <v/>
      </c>
      <c r="B6" s="55"/>
      <c r="C6" s="87" t="s">
        <v>2202</v>
      </c>
      <c r="D6" s="55"/>
      <c r="E6" s="55"/>
      <c r="F6" s="75"/>
      <c r="G6" s="301"/>
      <c r="H6" s="190" t="str">
        <f>IF(D6&lt;&gt;0,MAX($H$3:H5)+0.001,"")</f>
        <v/>
      </c>
    </row>
    <row r="7" spans="1:10">
      <c r="A7" s="55" t="str">
        <f t="shared" si="0"/>
        <v>C6.001</v>
      </c>
      <c r="B7" s="55"/>
      <c r="C7" s="66" t="s">
        <v>2203</v>
      </c>
      <c r="D7" s="55" t="s">
        <v>1632</v>
      </c>
      <c r="E7" s="55">
        <v>1</v>
      </c>
      <c r="F7" s="273"/>
      <c r="G7" s="273"/>
      <c r="H7" s="190">
        <f>IF(D7&lt;&gt;0,MAX($H$3:H6)+0.001,"")</f>
        <v>6.0010000000000003</v>
      </c>
    </row>
    <row r="8" spans="1:10">
      <c r="A8" s="55" t="str">
        <f t="shared" si="0"/>
        <v>C6.002</v>
      </c>
      <c r="B8" s="55"/>
      <c r="C8" s="66" t="s">
        <v>2204</v>
      </c>
      <c r="D8" s="55" t="s">
        <v>1632</v>
      </c>
      <c r="E8" s="55">
        <v>1</v>
      </c>
      <c r="F8" s="273"/>
      <c r="G8" s="273"/>
      <c r="H8" s="190">
        <f>IF(D8&lt;&gt;0,MAX($H$3:H7)+0.001,"")</f>
        <v>6.0020000000000007</v>
      </c>
    </row>
    <row r="9" spans="1:10">
      <c r="A9" s="55" t="str">
        <f t="shared" si="0"/>
        <v>C6.003</v>
      </c>
      <c r="B9" s="55"/>
      <c r="C9" s="66" t="s">
        <v>2205</v>
      </c>
      <c r="D9" s="55" t="s">
        <v>1632</v>
      </c>
      <c r="E9" s="55">
        <v>1</v>
      </c>
      <c r="F9" s="273"/>
      <c r="G9" s="273"/>
      <c r="H9" s="190">
        <f>IF(D9&lt;&gt;0,MAX($H$3:H8)+0.001,"")</f>
        <v>6.003000000000001</v>
      </c>
    </row>
    <row r="10" spans="1:10">
      <c r="A10" s="55" t="str">
        <f t="shared" si="0"/>
        <v>C6.004</v>
      </c>
      <c r="B10" s="55"/>
      <c r="C10" s="66" t="s">
        <v>2206</v>
      </c>
      <c r="D10" s="55" t="s">
        <v>1632</v>
      </c>
      <c r="E10" s="55">
        <v>1</v>
      </c>
      <c r="F10" s="273"/>
      <c r="G10" s="273"/>
      <c r="H10" s="190">
        <f>IF(D10&lt;&gt;0,MAX($H$3:H9)+0.001,"")</f>
        <v>6.0040000000000013</v>
      </c>
    </row>
    <row r="11" spans="1:10">
      <c r="A11" s="55" t="str">
        <f t="shared" si="0"/>
        <v>C6.005</v>
      </c>
      <c r="B11" s="55"/>
      <c r="C11" s="66" t="s">
        <v>2207</v>
      </c>
      <c r="D11" s="55" t="s">
        <v>1632</v>
      </c>
      <c r="E11" s="55">
        <v>1</v>
      </c>
      <c r="F11" s="273"/>
      <c r="G11" s="273"/>
      <c r="H11" s="190">
        <f>IF(D11&lt;&gt;0,MAX($H$3:H10)+0.001,"")</f>
        <v>6.0050000000000017</v>
      </c>
    </row>
    <row r="12" spans="1:10">
      <c r="A12" s="55" t="str">
        <f t="shared" si="0"/>
        <v>C6.006</v>
      </c>
      <c r="B12" s="55"/>
      <c r="C12" s="66" t="s">
        <v>2208</v>
      </c>
      <c r="D12" s="55" t="s">
        <v>1632</v>
      </c>
      <c r="E12" s="55">
        <v>1</v>
      </c>
      <c r="F12" s="273"/>
      <c r="G12" s="273"/>
      <c r="H12" s="190">
        <f>IF(D12&lt;&gt;0,MAX($H$3:H11)+0.001,"")</f>
        <v>6.006000000000002</v>
      </c>
    </row>
    <row r="13" spans="1:10">
      <c r="A13" s="55" t="str">
        <f t="shared" si="0"/>
        <v>C6.007</v>
      </c>
      <c r="B13" s="55"/>
      <c r="C13" s="66" t="s">
        <v>2209</v>
      </c>
      <c r="D13" s="55" t="s">
        <v>1632</v>
      </c>
      <c r="E13" s="55">
        <v>1</v>
      </c>
      <c r="F13" s="273"/>
      <c r="G13" s="273"/>
      <c r="H13" s="190">
        <f>IF(D13&lt;&gt;0,MAX($H$3:H12)+0.001,"")</f>
        <v>6.0070000000000023</v>
      </c>
    </row>
    <row r="14" spans="1:10">
      <c r="A14" s="55" t="str">
        <f t="shared" si="0"/>
        <v>C6.008</v>
      </c>
      <c r="B14" s="55"/>
      <c r="C14" s="66" t="s">
        <v>2210</v>
      </c>
      <c r="D14" s="55" t="s">
        <v>1632</v>
      </c>
      <c r="E14" s="55">
        <v>1</v>
      </c>
      <c r="F14" s="273"/>
      <c r="G14" s="273"/>
      <c r="H14" s="190">
        <f>IF(D14&lt;&gt;0,MAX($H$3:H13)+0.001,"")</f>
        <v>6.0080000000000027</v>
      </c>
    </row>
    <row r="15" spans="1:10">
      <c r="A15" s="55" t="str">
        <f t="shared" si="0"/>
        <v>C6.009</v>
      </c>
      <c r="B15" s="55"/>
      <c r="C15" s="66" t="s">
        <v>2211</v>
      </c>
      <c r="D15" s="55" t="s">
        <v>1632</v>
      </c>
      <c r="E15" s="55">
        <v>1</v>
      </c>
      <c r="F15" s="273"/>
      <c r="G15" s="273"/>
      <c r="H15" s="190">
        <f>IF(D15&lt;&gt;0,MAX($H$3:H14)+0.001,"")</f>
        <v>6.009000000000003</v>
      </c>
    </row>
    <row r="16" spans="1:10">
      <c r="A16" s="55" t="str">
        <f t="shared" si="0"/>
        <v>C6.010</v>
      </c>
      <c r="B16" s="55"/>
      <c r="C16" s="66" t="s">
        <v>2212</v>
      </c>
      <c r="D16" s="55" t="s">
        <v>1632</v>
      </c>
      <c r="E16" s="55">
        <v>1</v>
      </c>
      <c r="F16" s="273"/>
      <c r="G16" s="273"/>
      <c r="H16" s="190">
        <f>IF(D16&lt;&gt;0,MAX($H$3:H15)+0.001,"")</f>
        <v>6.0100000000000033</v>
      </c>
    </row>
    <row r="17" spans="1:8">
      <c r="A17" s="55" t="str">
        <f t="shared" si="0"/>
        <v>C6.011</v>
      </c>
      <c r="B17" s="55"/>
      <c r="C17" s="66" t="s">
        <v>2213</v>
      </c>
      <c r="D17" s="55" t="s">
        <v>1632</v>
      </c>
      <c r="E17" s="55">
        <v>1</v>
      </c>
      <c r="F17" s="273"/>
      <c r="G17" s="273"/>
      <c r="H17" s="190">
        <f>IF(D17&lt;&gt;0,MAX($H$3:H16)+0.001,"")</f>
        <v>6.0110000000000037</v>
      </c>
    </row>
    <row r="18" spans="1:8">
      <c r="A18" s="55" t="str">
        <f t="shared" si="0"/>
        <v>C6.012</v>
      </c>
      <c r="B18" s="55"/>
      <c r="C18" s="66" t="s">
        <v>2214</v>
      </c>
      <c r="D18" s="55" t="s">
        <v>1632</v>
      </c>
      <c r="E18" s="55">
        <v>1</v>
      </c>
      <c r="F18" s="273"/>
      <c r="G18" s="273"/>
      <c r="H18" s="190">
        <f>IF(D18&lt;&gt;0,MAX($H$3:H17)+0.001,"")</f>
        <v>6.012000000000004</v>
      </c>
    </row>
    <row r="19" spans="1:8">
      <c r="A19" s="55" t="str">
        <f t="shared" si="0"/>
        <v>C6.013</v>
      </c>
      <c r="B19" s="55"/>
      <c r="C19" s="66" t="s">
        <v>2215</v>
      </c>
      <c r="D19" s="55" t="s">
        <v>1632</v>
      </c>
      <c r="E19" s="55">
        <v>1</v>
      </c>
      <c r="F19" s="273"/>
      <c r="G19" s="273"/>
      <c r="H19" s="190">
        <f>IF(D19&lt;&gt;0,MAX($H$3:H18)+0.001,"")</f>
        <v>6.0130000000000043</v>
      </c>
    </row>
    <row r="20" spans="1:8">
      <c r="A20" s="55" t="str">
        <f t="shared" si="0"/>
        <v>C6.014</v>
      </c>
      <c r="B20" s="55"/>
      <c r="C20" s="66" t="s">
        <v>2216</v>
      </c>
      <c r="D20" s="55" t="s">
        <v>1632</v>
      </c>
      <c r="E20" s="55">
        <v>1</v>
      </c>
      <c r="F20" s="273"/>
      <c r="G20" s="273"/>
      <c r="H20" s="190">
        <f>IF(D20&lt;&gt;0,MAX($H$3:H19)+0.001,"")</f>
        <v>6.0140000000000047</v>
      </c>
    </row>
    <row r="21" spans="1:8">
      <c r="A21" s="55" t="str">
        <f t="shared" si="0"/>
        <v>C6.015</v>
      </c>
      <c r="B21" s="55"/>
      <c r="C21" s="66" t="s">
        <v>2217</v>
      </c>
      <c r="D21" s="55" t="s">
        <v>1632</v>
      </c>
      <c r="E21" s="55">
        <v>1</v>
      </c>
      <c r="F21" s="273"/>
      <c r="G21" s="273"/>
      <c r="H21" s="190">
        <f>IF(D21&lt;&gt;0,MAX($H$3:H20)+0.001,"")</f>
        <v>6.015000000000005</v>
      </c>
    </row>
    <row r="22" spans="1:8">
      <c r="A22" s="55" t="str">
        <f t="shared" si="0"/>
        <v>C6.016</v>
      </c>
      <c r="B22" s="55"/>
      <c r="C22" s="66" t="s">
        <v>2218</v>
      </c>
      <c r="D22" s="55" t="s">
        <v>1632</v>
      </c>
      <c r="E22" s="55">
        <v>1</v>
      </c>
      <c r="F22" s="273"/>
      <c r="G22" s="273"/>
      <c r="H22" s="190">
        <f>IF(D22&lt;&gt;0,MAX($H$3:H21)+0.001,"")</f>
        <v>6.0160000000000053</v>
      </c>
    </row>
    <row r="23" spans="1:8">
      <c r="A23" s="55" t="str">
        <f t="shared" si="0"/>
        <v>C6.017</v>
      </c>
      <c r="B23" s="55"/>
      <c r="C23" s="66" t="s">
        <v>2219</v>
      </c>
      <c r="D23" s="55" t="s">
        <v>1632</v>
      </c>
      <c r="E23" s="55">
        <v>1</v>
      </c>
      <c r="F23" s="273"/>
      <c r="G23" s="273"/>
      <c r="H23" s="190">
        <f>IF(D23&lt;&gt;0,MAX($H$3:H22)+0.001,"")</f>
        <v>6.0170000000000057</v>
      </c>
    </row>
    <row r="24" spans="1:8">
      <c r="A24" s="55" t="str">
        <f t="shared" si="0"/>
        <v>C6.018</v>
      </c>
      <c r="B24" s="55"/>
      <c r="C24" s="66" t="s">
        <v>2220</v>
      </c>
      <c r="D24" s="55" t="s">
        <v>1632</v>
      </c>
      <c r="E24" s="55">
        <v>1</v>
      </c>
      <c r="F24" s="273"/>
      <c r="G24" s="273"/>
      <c r="H24" s="190">
        <f>IF(D24&lt;&gt;0,MAX($H$3:H23)+0.001,"")</f>
        <v>6.018000000000006</v>
      </c>
    </row>
    <row r="25" spans="1:8">
      <c r="A25" s="55" t="str">
        <f t="shared" si="0"/>
        <v>C6.019</v>
      </c>
      <c r="B25" s="55"/>
      <c r="C25" s="66" t="s">
        <v>2221</v>
      </c>
      <c r="D25" s="55" t="s">
        <v>1632</v>
      </c>
      <c r="E25" s="55">
        <v>1</v>
      </c>
      <c r="F25" s="273"/>
      <c r="G25" s="273"/>
      <c r="H25" s="190">
        <f>IF(D25&lt;&gt;0,MAX($H$3:H24)+0.001,"")</f>
        <v>6.0190000000000063</v>
      </c>
    </row>
    <row r="26" spans="1:8">
      <c r="A26" s="55" t="str">
        <f t="shared" si="0"/>
        <v>C6.020</v>
      </c>
      <c r="B26" s="55"/>
      <c r="C26" s="66" t="s">
        <v>2222</v>
      </c>
      <c r="D26" s="55" t="s">
        <v>1632</v>
      </c>
      <c r="E26" s="55">
        <v>1</v>
      </c>
      <c r="F26" s="273"/>
      <c r="G26" s="273"/>
      <c r="H26" s="190">
        <f>IF(D26&lt;&gt;0,MAX($H$3:H25)+0.001,"")</f>
        <v>6.0200000000000067</v>
      </c>
    </row>
    <row r="27" spans="1:8">
      <c r="A27" s="55" t="str">
        <f t="shared" si="0"/>
        <v>C6.021</v>
      </c>
      <c r="B27" s="318"/>
      <c r="C27" s="66" t="s">
        <v>2223</v>
      </c>
      <c r="D27" s="55" t="s">
        <v>1632</v>
      </c>
      <c r="E27" s="55">
        <v>1</v>
      </c>
      <c r="F27" s="319"/>
      <c r="G27" s="319"/>
      <c r="H27" s="190">
        <f>IF(D27&lt;&gt;0,MAX($H$3:H26)+0.001,"")</f>
        <v>6.021000000000007</v>
      </c>
    </row>
    <row r="28" spans="1:8">
      <c r="A28" s="55" t="str">
        <f t="shared" si="0"/>
        <v>C6.022</v>
      </c>
      <c r="B28" s="318"/>
      <c r="C28" s="66" t="s">
        <v>2224</v>
      </c>
      <c r="D28" s="55" t="s">
        <v>1632</v>
      </c>
      <c r="E28" s="55">
        <v>1</v>
      </c>
      <c r="F28" s="319"/>
      <c r="G28" s="319"/>
      <c r="H28" s="190">
        <f>IF(D28&lt;&gt;0,MAX($H$3:H27)+0.001,"")</f>
        <v>6.0220000000000073</v>
      </c>
    </row>
    <row r="29" spans="1:8">
      <c r="A29" s="55" t="str">
        <f t="shared" si="0"/>
        <v>C6.023</v>
      </c>
      <c r="B29" s="318"/>
      <c r="C29" s="66" t="s">
        <v>2225</v>
      </c>
      <c r="D29" s="55" t="s">
        <v>1632</v>
      </c>
      <c r="E29" s="55">
        <v>1</v>
      </c>
      <c r="F29" s="319"/>
      <c r="G29" s="319"/>
      <c r="H29" s="190">
        <f>IF(D29&lt;&gt;0,MAX($H$3:H28)+0.001,"")</f>
        <v>6.0230000000000077</v>
      </c>
    </row>
    <row r="30" spans="1:8">
      <c r="A30" s="55" t="str">
        <f t="shared" si="0"/>
        <v>C6.024</v>
      </c>
      <c r="B30" s="318"/>
      <c r="C30" s="66" t="s">
        <v>2226</v>
      </c>
      <c r="D30" s="55" t="s">
        <v>1632</v>
      </c>
      <c r="E30" s="55">
        <v>1</v>
      </c>
      <c r="F30" s="319"/>
      <c r="G30" s="319"/>
      <c r="H30" s="190">
        <f>IF(D30&lt;&gt;0,MAX($H$3:H29)+0.001,"")</f>
        <v>6.024000000000008</v>
      </c>
    </row>
    <row r="31" spans="1:8">
      <c r="A31" s="55" t="str">
        <f t="shared" si="0"/>
        <v>C6.025</v>
      </c>
      <c r="B31" s="318"/>
      <c r="C31" s="66" t="s">
        <v>2227</v>
      </c>
      <c r="D31" s="55" t="s">
        <v>1632</v>
      </c>
      <c r="E31" s="55">
        <v>29</v>
      </c>
      <c r="F31" s="319"/>
      <c r="G31" s="319"/>
      <c r="H31" s="190">
        <f>IF(D31&lt;&gt;0,MAX($H$3:H30)+0.001,"")</f>
        <v>6.0250000000000083</v>
      </c>
    </row>
    <row r="32" spans="1:8">
      <c r="A32" s="55" t="str">
        <f t="shared" si="0"/>
        <v>C6.026</v>
      </c>
      <c r="B32" s="318"/>
      <c r="C32" s="66" t="s">
        <v>2228</v>
      </c>
      <c r="D32" s="55" t="s">
        <v>1632</v>
      </c>
      <c r="E32" s="55">
        <v>3</v>
      </c>
      <c r="F32" s="319"/>
      <c r="G32" s="319"/>
      <c r="H32" s="190">
        <f>IF(D32&lt;&gt;0,MAX($H$3:H31)+0.001,"")</f>
        <v>6.0260000000000087</v>
      </c>
    </row>
    <row r="33" spans="1:10">
      <c r="A33" s="55" t="str">
        <f t="shared" si="0"/>
        <v>C6.027</v>
      </c>
      <c r="B33" s="318"/>
      <c r="C33" s="66" t="s">
        <v>2229</v>
      </c>
      <c r="D33" s="55" t="s">
        <v>1632</v>
      </c>
      <c r="E33" s="55">
        <v>1</v>
      </c>
      <c r="F33" s="319"/>
      <c r="G33" s="319"/>
      <c r="H33" s="190">
        <f>IF(D33&lt;&gt;0,MAX($H$3:H32)+0.001,"")</f>
        <v>6.027000000000009</v>
      </c>
    </row>
    <row r="34" spans="1:10">
      <c r="A34" s="55" t="str">
        <f t="shared" si="0"/>
        <v>C6.028</v>
      </c>
      <c r="B34" s="318"/>
      <c r="C34" s="66" t="s">
        <v>2230</v>
      </c>
      <c r="D34" s="55" t="s">
        <v>1632</v>
      </c>
      <c r="E34" s="55">
        <v>1</v>
      </c>
      <c r="F34" s="319"/>
      <c r="G34" s="319"/>
      <c r="H34" s="190">
        <f>IF(D34&lt;&gt;0,MAX($H$3:H33)+0.001,"")</f>
        <v>6.0280000000000094</v>
      </c>
    </row>
    <row r="35" spans="1:10">
      <c r="A35" s="368" t="s">
        <v>62</v>
      </c>
      <c r="B35" s="368"/>
      <c r="C35" s="368"/>
      <c r="D35" s="368"/>
      <c r="E35" s="368"/>
      <c r="F35" s="277"/>
      <c r="G35" s="295"/>
      <c r="H35" s="296"/>
    </row>
    <row r="36" spans="1:10" s="72" customFormat="1">
      <c r="A36" s="45" t="s">
        <v>226</v>
      </c>
      <c r="B36" s="45" t="s">
        <v>2050</v>
      </c>
      <c r="C36" s="45" t="s">
        <v>3</v>
      </c>
      <c r="D36" s="46" t="s">
        <v>4</v>
      </c>
      <c r="E36" s="45" t="s">
        <v>63</v>
      </c>
      <c r="F36" s="281" t="s">
        <v>6</v>
      </c>
      <c r="G36" s="46" t="s">
        <v>7</v>
      </c>
      <c r="H36" s="282"/>
      <c r="I36" s="317"/>
      <c r="J36" s="195"/>
    </row>
    <row r="37" spans="1:10">
      <c r="A37" s="368" t="s">
        <v>64</v>
      </c>
      <c r="B37" s="368"/>
      <c r="C37" s="368"/>
      <c r="D37" s="368"/>
      <c r="E37" s="368"/>
      <c r="F37" s="293"/>
      <c r="G37" s="304"/>
      <c r="H37" s="279"/>
    </row>
    <row r="38" spans="1:10">
      <c r="A38" s="50" t="str">
        <f t="shared" ref="A38" si="1">IF(G38="","","C"&amp;TEXT(ROUND(G38,3),"0.000"))</f>
        <v/>
      </c>
      <c r="B38" s="55"/>
      <c r="C38" s="89"/>
      <c r="D38" s="55"/>
      <c r="E38" s="55"/>
      <c r="G38" s="54"/>
      <c r="H38" s="190" t="str">
        <f>IF(D38&lt;&gt;0,MAX($H$3:H37)+0.001,"")</f>
        <v/>
      </c>
    </row>
    <row r="39" spans="1:10">
      <c r="A39" s="55" t="str">
        <f t="shared" ref="A39:A70" si="2">IF(H39="","","C"&amp;TEXT(ROUND(H39,3),"0.000"))</f>
        <v>C6.029</v>
      </c>
      <c r="B39" s="55"/>
      <c r="C39" s="66" t="s">
        <v>2231</v>
      </c>
      <c r="D39" s="55" t="s">
        <v>1632</v>
      </c>
      <c r="E39" s="55">
        <v>1</v>
      </c>
      <c r="F39" s="273"/>
      <c r="G39" s="273"/>
      <c r="H39" s="190">
        <f>IF(D39&lt;&gt;0,MAX($H$3:H38)+0.001,"")</f>
        <v>6.0290000000000097</v>
      </c>
    </row>
    <row r="40" spans="1:10">
      <c r="A40" s="55" t="str">
        <f t="shared" si="2"/>
        <v>C6.030</v>
      </c>
      <c r="B40" s="55"/>
      <c r="C40" s="66" t="s">
        <v>2232</v>
      </c>
      <c r="D40" s="55" t="s">
        <v>1632</v>
      </c>
      <c r="E40" s="55">
        <v>1</v>
      </c>
      <c r="F40" s="273"/>
      <c r="G40" s="273"/>
      <c r="H40" s="190">
        <f>IF(D40&lt;&gt;0,MAX($H$3:H39)+0.001,"")</f>
        <v>6.03000000000001</v>
      </c>
    </row>
    <row r="41" spans="1:10">
      <c r="A41" s="55" t="str">
        <f t="shared" si="2"/>
        <v>C6.031</v>
      </c>
      <c r="B41" s="55"/>
      <c r="C41" s="66" t="s">
        <v>2233</v>
      </c>
      <c r="D41" s="55" t="s">
        <v>1632</v>
      </c>
      <c r="E41" s="55">
        <v>1</v>
      </c>
      <c r="F41" s="273"/>
      <c r="G41" s="273"/>
      <c r="H41" s="190">
        <f>IF(D41&lt;&gt;0,MAX($H$3:H40)+0.001,"")</f>
        <v>6.0310000000000104</v>
      </c>
    </row>
    <row r="42" spans="1:10">
      <c r="A42" s="55" t="str">
        <f t="shared" si="2"/>
        <v/>
      </c>
      <c r="B42" s="55"/>
      <c r="C42" s="66"/>
      <c r="D42" s="55"/>
      <c r="E42" s="55"/>
      <c r="G42" s="54"/>
      <c r="H42" s="190" t="str">
        <f>IF(D42&lt;&gt;0,MAX($H$3:H41)+0.001,"")</f>
        <v/>
      </c>
    </row>
    <row r="43" spans="1:10">
      <c r="A43" s="55" t="str">
        <f t="shared" si="2"/>
        <v/>
      </c>
      <c r="B43" s="55"/>
      <c r="C43" s="91" t="s">
        <v>2234</v>
      </c>
      <c r="D43" s="55"/>
      <c r="E43" s="55"/>
      <c r="G43" s="54"/>
      <c r="H43" s="190" t="str">
        <f>IF(D43&lt;&gt;0,MAX($H$3:H42)+0.001,"")</f>
        <v/>
      </c>
    </row>
    <row r="44" spans="1:10">
      <c r="A44" s="55" t="str">
        <f t="shared" si="2"/>
        <v>C6.032</v>
      </c>
      <c r="B44" s="55"/>
      <c r="C44" s="92" t="s">
        <v>2235</v>
      </c>
      <c r="D44" s="55" t="s">
        <v>1632</v>
      </c>
      <c r="E44" s="55">
        <v>1</v>
      </c>
      <c r="F44" s="273"/>
      <c r="G44" s="273"/>
      <c r="H44" s="190">
        <f>IF(D44&lt;&gt;0,MAX($H$3:H43)+0.001,"")</f>
        <v>6.0320000000000107</v>
      </c>
    </row>
    <row r="45" spans="1:10">
      <c r="A45" s="55" t="str">
        <f t="shared" si="2"/>
        <v>C6.033</v>
      </c>
      <c r="B45" s="55"/>
      <c r="C45" s="92" t="s">
        <v>2236</v>
      </c>
      <c r="D45" s="55" t="s">
        <v>1632</v>
      </c>
      <c r="E45" s="55">
        <v>1</v>
      </c>
      <c r="F45" s="273"/>
      <c r="G45" s="273"/>
      <c r="H45" s="190">
        <f>IF(D45&lt;&gt;0,MAX($H$3:H44)+0.001,"")</f>
        <v>6.033000000000011</v>
      </c>
    </row>
    <row r="46" spans="1:10">
      <c r="A46" s="55" t="str">
        <f t="shared" si="2"/>
        <v>C6.034</v>
      </c>
      <c r="B46" s="55"/>
      <c r="C46" s="92" t="s">
        <v>2237</v>
      </c>
      <c r="D46" s="55" t="s">
        <v>1632</v>
      </c>
      <c r="E46" s="55">
        <v>1</v>
      </c>
      <c r="F46" s="273"/>
      <c r="G46" s="273"/>
      <c r="H46" s="190">
        <f>IF(D46&lt;&gt;0,MAX($H$3:H45)+0.001,"")</f>
        <v>6.0340000000000114</v>
      </c>
    </row>
    <row r="47" spans="1:10">
      <c r="A47" s="55" t="str">
        <f t="shared" si="2"/>
        <v>C6.035</v>
      </c>
      <c r="B47" s="55"/>
      <c r="C47" s="92" t="s">
        <v>2238</v>
      </c>
      <c r="D47" s="55" t="s">
        <v>1632</v>
      </c>
      <c r="E47" s="55">
        <v>1</v>
      </c>
      <c r="F47" s="273"/>
      <c r="G47" s="273"/>
      <c r="H47" s="190">
        <f>IF(D47&lt;&gt;0,MAX($H$3:H46)+0.001,"")</f>
        <v>6.0350000000000117</v>
      </c>
    </row>
    <row r="48" spans="1:10">
      <c r="A48" s="55" t="str">
        <f t="shared" si="2"/>
        <v>C6.036</v>
      </c>
      <c r="B48" s="55"/>
      <c r="C48" s="92" t="s">
        <v>2239</v>
      </c>
      <c r="D48" s="55" t="s">
        <v>1632</v>
      </c>
      <c r="E48" s="55">
        <v>1</v>
      </c>
      <c r="F48" s="286"/>
      <c r="G48" s="273"/>
      <c r="H48" s="190">
        <f>IF(D48&lt;&gt;0,MAX($H$3:H47)+0.001,"")</f>
        <v>6.036000000000012</v>
      </c>
    </row>
    <row r="49" spans="1:9">
      <c r="A49" s="55" t="str">
        <f t="shared" si="2"/>
        <v>C6.037</v>
      </c>
      <c r="B49" s="55"/>
      <c r="C49" s="92" t="s">
        <v>2240</v>
      </c>
      <c r="D49" s="55" t="s">
        <v>1632</v>
      </c>
      <c r="E49" s="55">
        <v>1</v>
      </c>
      <c r="G49" s="54"/>
      <c r="H49" s="190">
        <f>IF(D49&lt;&gt;0,MAX($H$3:H48)+0.001,"")</f>
        <v>6.0370000000000124</v>
      </c>
    </row>
    <row r="50" spans="1:9">
      <c r="A50" s="55" t="str">
        <f t="shared" si="2"/>
        <v>C6.038</v>
      </c>
      <c r="B50" s="55"/>
      <c r="C50" s="92" t="s">
        <v>2241</v>
      </c>
      <c r="D50" s="55" t="s">
        <v>1632</v>
      </c>
      <c r="E50" s="55">
        <v>1</v>
      </c>
      <c r="F50" s="273"/>
      <c r="G50" s="273"/>
      <c r="H50" s="190">
        <f>IF(D50&lt;&gt;0,MAX($H$3:H49)+0.001,"")</f>
        <v>6.0380000000000127</v>
      </c>
    </row>
    <row r="51" spans="1:9">
      <c r="A51" s="55" t="str">
        <f t="shared" si="2"/>
        <v>C6.039</v>
      </c>
      <c r="B51" s="55"/>
      <c r="C51" s="92" t="s">
        <v>2242</v>
      </c>
      <c r="D51" s="55" t="s">
        <v>1632</v>
      </c>
      <c r="E51" s="55">
        <v>1</v>
      </c>
      <c r="F51" s="273"/>
      <c r="G51" s="273"/>
      <c r="H51" s="190">
        <f>IF(D51&lt;&gt;0,MAX($H$3:H50)+0.001,"")</f>
        <v>6.039000000000013</v>
      </c>
    </row>
    <row r="52" spans="1:9">
      <c r="A52" s="55" t="str">
        <f t="shared" si="2"/>
        <v>C6.040</v>
      </c>
      <c r="B52" s="55"/>
      <c r="C52" s="92" t="s">
        <v>2243</v>
      </c>
      <c r="D52" s="55" t="s">
        <v>1632</v>
      </c>
      <c r="E52" s="55">
        <v>1</v>
      </c>
      <c r="F52" s="273"/>
      <c r="G52" s="273"/>
      <c r="H52" s="190">
        <f>IF(D52&lt;&gt;0,MAX($H$3:H51)+0.001,"")</f>
        <v>6.0400000000000134</v>
      </c>
    </row>
    <row r="53" spans="1:9">
      <c r="A53" s="55" t="str">
        <f t="shared" si="2"/>
        <v>C6.041</v>
      </c>
      <c r="B53" s="55"/>
      <c r="C53" s="92" t="s">
        <v>2244</v>
      </c>
      <c r="D53" s="55" t="s">
        <v>1632</v>
      </c>
      <c r="E53" s="55">
        <v>1</v>
      </c>
      <c r="F53" s="273"/>
      <c r="G53" s="273"/>
      <c r="H53" s="190">
        <f>IF(D53&lt;&gt;0,MAX($H$3:H52)+0.001,"")</f>
        <v>6.0410000000000137</v>
      </c>
      <c r="I53" s="320"/>
    </row>
    <row r="54" spans="1:9">
      <c r="A54" s="55" t="str">
        <f t="shared" si="2"/>
        <v>C6.042</v>
      </c>
      <c r="B54" s="55"/>
      <c r="C54" s="92" t="s">
        <v>2245</v>
      </c>
      <c r="D54" s="55" t="s">
        <v>1632</v>
      </c>
      <c r="E54" s="55">
        <v>1</v>
      </c>
      <c r="F54" s="273"/>
      <c r="G54" s="273"/>
      <c r="H54" s="190">
        <f>IF(D54&lt;&gt;0,MAX($H$3:H53)+0.001,"")</f>
        <v>6.042000000000014</v>
      </c>
    </row>
    <row r="55" spans="1:9">
      <c r="A55" s="55" t="str">
        <f t="shared" si="2"/>
        <v>C6.043</v>
      </c>
      <c r="B55" s="55"/>
      <c r="C55" s="92" t="s">
        <v>2246</v>
      </c>
      <c r="D55" s="55" t="s">
        <v>1632</v>
      </c>
      <c r="E55" s="55">
        <v>1</v>
      </c>
      <c r="G55" s="54"/>
      <c r="H55" s="190">
        <f>IF(D55&lt;&gt;0,MAX($H$3:H54)+0.001,"")</f>
        <v>6.0430000000000144</v>
      </c>
    </row>
    <row r="56" spans="1:9">
      <c r="A56" s="55" t="str">
        <f t="shared" si="2"/>
        <v/>
      </c>
      <c r="B56" s="55"/>
      <c r="C56" s="92"/>
      <c r="D56" s="65"/>
      <c r="E56" s="65"/>
      <c r="G56" s="54"/>
      <c r="H56" s="190" t="str">
        <f>IF(D56&lt;&gt;0,MAX($H$3:H55)+0.001,"")</f>
        <v/>
      </c>
    </row>
    <row r="57" spans="1:9">
      <c r="A57" s="55" t="str">
        <f t="shared" si="2"/>
        <v/>
      </c>
      <c r="B57" s="55"/>
      <c r="C57" s="91" t="s">
        <v>2247</v>
      </c>
      <c r="D57" s="65"/>
      <c r="E57" s="65"/>
      <c r="G57" s="54"/>
      <c r="H57" s="190" t="str">
        <f>IF(D57&lt;&gt;0,MAX($H$3:H56)+0.001,"")</f>
        <v/>
      </c>
    </row>
    <row r="58" spans="1:9">
      <c r="A58" s="55" t="str">
        <f t="shared" si="2"/>
        <v>C6.044</v>
      </c>
      <c r="B58" s="55"/>
      <c r="C58" s="92" t="s">
        <v>2248</v>
      </c>
      <c r="D58" s="55" t="s">
        <v>1632</v>
      </c>
      <c r="E58" s="55">
        <v>1</v>
      </c>
      <c r="G58" s="54"/>
      <c r="H58" s="190">
        <f>IF(D58&lt;&gt;0,MAX($H$3:H57)+0.001,"")</f>
        <v>6.0440000000000147</v>
      </c>
    </row>
    <row r="59" spans="1:9">
      <c r="A59" s="55" t="str">
        <f t="shared" si="2"/>
        <v>C6.045</v>
      </c>
      <c r="B59" s="55"/>
      <c r="C59" s="92" t="s">
        <v>2249</v>
      </c>
      <c r="D59" s="55" t="s">
        <v>1632</v>
      </c>
      <c r="E59" s="55">
        <v>1</v>
      </c>
      <c r="F59" s="286"/>
      <c r="G59" s="273"/>
      <c r="H59" s="190">
        <f>IF(D59&lt;&gt;0,MAX($H$3:H58)+0.001,"")</f>
        <v>6.045000000000015</v>
      </c>
    </row>
    <row r="60" spans="1:9">
      <c r="A60" s="55" t="str">
        <f t="shared" si="2"/>
        <v>C6.046</v>
      </c>
      <c r="B60" s="55"/>
      <c r="C60" s="92" t="s">
        <v>2250</v>
      </c>
      <c r="D60" s="55" t="s">
        <v>1632</v>
      </c>
      <c r="E60" s="55">
        <v>1</v>
      </c>
      <c r="F60" s="286"/>
      <c r="G60" s="273"/>
      <c r="H60" s="190">
        <f>IF(D60&lt;&gt;0,MAX($H$3:H59)+0.001,"")</f>
        <v>6.0460000000000154</v>
      </c>
    </row>
    <row r="61" spans="1:9">
      <c r="A61" s="55" t="str">
        <f t="shared" si="2"/>
        <v>C6.047</v>
      </c>
      <c r="B61" s="55"/>
      <c r="C61" s="92" t="s">
        <v>2251</v>
      </c>
      <c r="D61" s="55" t="s">
        <v>1632</v>
      </c>
      <c r="E61" s="55">
        <v>1</v>
      </c>
      <c r="F61" s="286"/>
      <c r="G61" s="273"/>
      <c r="H61" s="190">
        <f>IF(D61&lt;&gt;0,MAX($H$3:H60)+0.001,"")</f>
        <v>6.0470000000000157</v>
      </c>
    </row>
    <row r="62" spans="1:9">
      <c r="A62" s="55" t="str">
        <f t="shared" si="2"/>
        <v>C6.048</v>
      </c>
      <c r="B62" s="55"/>
      <c r="C62" s="92" t="s">
        <v>2252</v>
      </c>
      <c r="D62" s="55" t="s">
        <v>1632</v>
      </c>
      <c r="E62" s="55">
        <v>1</v>
      </c>
      <c r="F62" s="286"/>
      <c r="G62" s="273"/>
      <c r="H62" s="190">
        <f>IF(D62&lt;&gt;0,MAX($H$3:H61)+0.001,"")</f>
        <v>6.048000000000016</v>
      </c>
    </row>
    <row r="63" spans="1:9">
      <c r="A63" s="55" t="str">
        <f t="shared" si="2"/>
        <v>C6.049</v>
      </c>
      <c r="B63" s="55"/>
      <c r="C63" s="92" t="s">
        <v>2253</v>
      </c>
      <c r="D63" s="55" t="s">
        <v>1632</v>
      </c>
      <c r="E63" s="55">
        <v>1</v>
      </c>
      <c r="F63" s="286"/>
      <c r="G63" s="273"/>
      <c r="H63" s="190">
        <f>IF(D63&lt;&gt;0,MAX($H$3:H62)+0.001,"")</f>
        <v>6.0490000000000164</v>
      </c>
    </row>
    <row r="64" spans="1:9">
      <c r="A64" s="55" t="str">
        <f t="shared" si="2"/>
        <v>C6.050</v>
      </c>
      <c r="B64" s="55"/>
      <c r="C64" s="92" t="s">
        <v>2254</v>
      </c>
      <c r="D64" s="55" t="s">
        <v>1632</v>
      </c>
      <c r="E64" s="55">
        <v>1</v>
      </c>
      <c r="F64" s="286"/>
      <c r="G64" s="273"/>
      <c r="H64" s="190">
        <f>IF(D64&lt;&gt;0,MAX($H$3:H63)+0.001,"")</f>
        <v>6.0500000000000167</v>
      </c>
    </row>
    <row r="65" spans="1:10">
      <c r="A65" s="55" t="str">
        <f t="shared" si="2"/>
        <v>C6.051</v>
      </c>
      <c r="B65" s="55"/>
      <c r="C65" s="92" t="s">
        <v>2255</v>
      </c>
      <c r="D65" s="55" t="s">
        <v>1632</v>
      </c>
      <c r="E65" s="55">
        <v>1</v>
      </c>
      <c r="F65" s="286"/>
      <c r="G65" s="273"/>
      <c r="H65" s="190">
        <f>IF(D65&lt;&gt;0,MAX($H$3:H64)+0.001,"")</f>
        <v>6.051000000000017</v>
      </c>
    </row>
    <row r="66" spans="1:10">
      <c r="A66" s="55" t="str">
        <f t="shared" si="2"/>
        <v>C6.052</v>
      </c>
      <c r="B66" s="55"/>
      <c r="C66" s="92" t="s">
        <v>2256</v>
      </c>
      <c r="D66" s="55" t="s">
        <v>1632</v>
      </c>
      <c r="E66" s="55">
        <v>1</v>
      </c>
      <c r="F66" s="286"/>
      <c r="G66" s="273"/>
      <c r="H66" s="190">
        <f>IF(D66&lt;&gt;0,MAX($H$3:H65)+0.001,"")</f>
        <v>6.0520000000000174</v>
      </c>
    </row>
    <row r="67" spans="1:10">
      <c r="A67" s="55" t="str">
        <f t="shared" si="2"/>
        <v>C6.053</v>
      </c>
      <c r="B67" s="55"/>
      <c r="C67" s="92" t="s">
        <v>2257</v>
      </c>
      <c r="D67" s="55" t="s">
        <v>1632</v>
      </c>
      <c r="E67" s="55">
        <v>1</v>
      </c>
      <c r="F67" s="286"/>
      <c r="G67" s="273"/>
      <c r="H67" s="190">
        <f>IF(D67&lt;&gt;0,MAX($H$3:H66)+0.001,"")</f>
        <v>6.0530000000000177</v>
      </c>
    </row>
    <row r="68" spans="1:10">
      <c r="A68" s="55" t="str">
        <f t="shared" si="2"/>
        <v>C6.054</v>
      </c>
      <c r="B68" s="55"/>
      <c r="C68" s="92" t="s">
        <v>2258</v>
      </c>
      <c r="D68" s="55" t="s">
        <v>1632</v>
      </c>
      <c r="E68" s="55">
        <v>1</v>
      </c>
      <c r="F68" s="286"/>
      <c r="G68" s="273"/>
      <c r="H68" s="190">
        <f>IF(D68&lt;&gt;0,MAX($H$3:H67)+0.001,"")</f>
        <v>6.054000000000018</v>
      </c>
    </row>
    <row r="69" spans="1:10">
      <c r="A69" s="55" t="str">
        <f t="shared" si="2"/>
        <v>C6.055</v>
      </c>
      <c r="B69" s="55"/>
      <c r="C69" s="92" t="s">
        <v>2259</v>
      </c>
      <c r="D69" s="55" t="s">
        <v>1632</v>
      </c>
      <c r="E69" s="55">
        <v>1</v>
      </c>
      <c r="F69" s="286"/>
      <c r="G69" s="273"/>
      <c r="H69" s="190">
        <f>IF(D69&lt;&gt;0,MAX($H$3:H68)+0.001,"")</f>
        <v>6.0550000000000184</v>
      </c>
    </row>
    <row r="70" spans="1:10">
      <c r="A70" s="55" t="str">
        <f t="shared" si="2"/>
        <v/>
      </c>
      <c r="B70" s="55"/>
      <c r="C70" s="92"/>
      <c r="D70" s="55"/>
      <c r="E70" s="55"/>
      <c r="F70" s="286"/>
      <c r="G70" s="273"/>
      <c r="H70" s="190" t="str">
        <f>IF(D70&lt;&gt;0,MAX($H$3:H69)+0.001,"")</f>
        <v/>
      </c>
    </row>
    <row r="71" spans="1:10">
      <c r="A71" s="368" t="s">
        <v>62</v>
      </c>
      <c r="B71" s="368"/>
      <c r="C71" s="368"/>
      <c r="D71" s="368"/>
      <c r="E71" s="368"/>
      <c r="F71" s="277"/>
      <c r="G71" s="295"/>
      <c r="H71" s="296"/>
    </row>
    <row r="72" spans="1:10" s="72" customFormat="1">
      <c r="A72" s="45" t="s">
        <v>226</v>
      </c>
      <c r="B72" s="45" t="s">
        <v>2050</v>
      </c>
      <c r="C72" s="45" t="s">
        <v>3</v>
      </c>
      <c r="D72" s="46" t="s">
        <v>4</v>
      </c>
      <c r="E72" s="45" t="s">
        <v>63</v>
      </c>
      <c r="F72" s="281" t="s">
        <v>6</v>
      </c>
      <c r="G72" s="46" t="s">
        <v>7</v>
      </c>
      <c r="H72" s="282"/>
      <c r="I72" s="317"/>
      <c r="J72" s="195"/>
    </row>
    <row r="73" spans="1:10">
      <c r="A73" s="368" t="s">
        <v>64</v>
      </c>
      <c r="B73" s="368"/>
      <c r="C73" s="368"/>
      <c r="D73" s="368"/>
      <c r="E73" s="368"/>
      <c r="F73" s="293"/>
      <c r="G73" s="304"/>
      <c r="H73" s="279"/>
    </row>
    <row r="74" spans="1:10">
      <c r="A74" s="50" t="str">
        <f t="shared" ref="A74" si="3">IF(G74="","","C"&amp;TEXT(ROUND(G74,3),"0.000"))</f>
        <v/>
      </c>
      <c r="B74" s="55"/>
      <c r="C74" s="89"/>
      <c r="D74" s="55"/>
      <c r="E74" s="55"/>
      <c r="G74" s="321"/>
      <c r="H74" s="190" t="str">
        <f>IF(D74&lt;&gt;0,MAX($H$3:H73)+0.001,"")</f>
        <v/>
      </c>
    </row>
    <row r="75" spans="1:10">
      <c r="A75" s="55" t="str">
        <f t="shared" ref="A75:A138" si="4">IF(H75="","","C"&amp;TEXT(ROUND(H75,3),"0.000"))</f>
        <v/>
      </c>
      <c r="B75" s="101" t="s">
        <v>2260</v>
      </c>
      <c r="C75" s="97" t="s">
        <v>2261</v>
      </c>
      <c r="D75" s="65"/>
      <c r="E75" s="65"/>
      <c r="G75" s="54"/>
      <c r="H75" s="190" t="str">
        <f>IF(D75&lt;&gt;0,MAX($H$3:H74)+0.001,"")</f>
        <v/>
      </c>
    </row>
    <row r="76" spans="1:10">
      <c r="A76" s="55" t="str">
        <f t="shared" si="4"/>
        <v/>
      </c>
      <c r="B76" s="55"/>
      <c r="C76" s="87" t="s">
        <v>2202</v>
      </c>
      <c r="D76" s="55"/>
      <c r="E76" s="55"/>
      <c r="F76" s="75"/>
      <c r="G76" s="301"/>
      <c r="H76" s="190" t="str">
        <f>IF(D76&lt;&gt;0,MAX($H$3:H75)+0.001,"")</f>
        <v/>
      </c>
    </row>
    <row r="77" spans="1:10">
      <c r="A77" s="55" t="str">
        <f t="shared" si="4"/>
        <v>C6.056</v>
      </c>
      <c r="B77" s="55"/>
      <c r="C77" s="66" t="s">
        <v>2203</v>
      </c>
      <c r="D77" s="55" t="s">
        <v>1632</v>
      </c>
      <c r="E77" s="55">
        <v>1</v>
      </c>
      <c r="F77" s="273"/>
      <c r="G77" s="273"/>
      <c r="H77" s="190">
        <f>IF(D77&lt;&gt;0,MAX($H$3:H76)+0.001,"")</f>
        <v>6.0560000000000187</v>
      </c>
    </row>
    <row r="78" spans="1:10">
      <c r="A78" s="55" t="str">
        <f t="shared" si="4"/>
        <v>C6.057</v>
      </c>
      <c r="B78" s="55"/>
      <c r="C78" s="66" t="s">
        <v>2204</v>
      </c>
      <c r="D78" s="55" t="s">
        <v>1632</v>
      </c>
      <c r="E78" s="55">
        <v>1</v>
      </c>
      <c r="F78" s="273"/>
      <c r="G78" s="273"/>
      <c r="H78" s="190">
        <f>IF(D78&lt;&gt;0,MAX($H$3:H77)+0.001,"")</f>
        <v>6.057000000000019</v>
      </c>
    </row>
    <row r="79" spans="1:10">
      <c r="A79" s="55" t="str">
        <f t="shared" si="4"/>
        <v>C6.058</v>
      </c>
      <c r="B79" s="55"/>
      <c r="C79" s="66" t="s">
        <v>2205</v>
      </c>
      <c r="D79" s="55" t="s">
        <v>1632</v>
      </c>
      <c r="E79" s="55">
        <v>1</v>
      </c>
      <c r="F79" s="273"/>
      <c r="G79" s="273"/>
      <c r="H79" s="190">
        <f>IF(D79&lt;&gt;0,MAX($H$3:H78)+0.001,"")</f>
        <v>6.0580000000000194</v>
      </c>
    </row>
    <row r="80" spans="1:10">
      <c r="A80" s="55" t="str">
        <f t="shared" si="4"/>
        <v>C6.059</v>
      </c>
      <c r="B80" s="55"/>
      <c r="C80" s="66" t="s">
        <v>2206</v>
      </c>
      <c r="D80" s="55" t="s">
        <v>1632</v>
      </c>
      <c r="E80" s="55">
        <v>1</v>
      </c>
      <c r="F80" s="273"/>
      <c r="G80" s="273"/>
      <c r="H80" s="190">
        <f>IF(D80&lt;&gt;0,MAX($H$3:H79)+0.001,"")</f>
        <v>6.0590000000000197</v>
      </c>
    </row>
    <row r="81" spans="1:8">
      <c r="A81" s="55" t="str">
        <f t="shared" si="4"/>
        <v>C6.060</v>
      </c>
      <c r="B81" s="55"/>
      <c r="C81" s="66" t="s">
        <v>2207</v>
      </c>
      <c r="D81" s="55" t="s">
        <v>1632</v>
      </c>
      <c r="E81" s="55">
        <v>1</v>
      </c>
      <c r="F81" s="273"/>
      <c r="G81" s="273"/>
      <c r="H81" s="190">
        <f>IF(D81&lt;&gt;0,MAX($H$3:H80)+0.001,"")</f>
        <v>6.06000000000002</v>
      </c>
    </row>
    <row r="82" spans="1:8">
      <c r="A82" s="55" t="str">
        <f t="shared" si="4"/>
        <v>C6.061</v>
      </c>
      <c r="B82" s="55"/>
      <c r="C82" s="66" t="s">
        <v>2208</v>
      </c>
      <c r="D82" s="55" t="s">
        <v>1632</v>
      </c>
      <c r="E82" s="55">
        <v>1</v>
      </c>
      <c r="F82" s="273"/>
      <c r="G82" s="273"/>
      <c r="H82" s="190">
        <f>IF(D82&lt;&gt;0,MAX($H$3:H81)+0.001,"")</f>
        <v>6.0610000000000204</v>
      </c>
    </row>
    <row r="83" spans="1:8">
      <c r="A83" s="55" t="str">
        <f t="shared" si="4"/>
        <v>C6.062</v>
      </c>
      <c r="B83" s="55"/>
      <c r="C83" s="66" t="s">
        <v>2209</v>
      </c>
      <c r="D83" s="55" t="s">
        <v>1632</v>
      </c>
      <c r="E83" s="55">
        <v>1</v>
      </c>
      <c r="F83" s="273"/>
      <c r="G83" s="273"/>
      <c r="H83" s="190">
        <f>IF(D83&lt;&gt;0,MAX($H$3:H82)+0.001,"")</f>
        <v>6.0620000000000207</v>
      </c>
    </row>
    <row r="84" spans="1:8">
      <c r="A84" s="55" t="str">
        <f t="shared" si="4"/>
        <v>C6.063</v>
      </c>
      <c r="B84" s="55"/>
      <c r="C84" s="66" t="s">
        <v>2210</v>
      </c>
      <c r="D84" s="55" t="s">
        <v>1632</v>
      </c>
      <c r="E84" s="55">
        <v>1</v>
      </c>
      <c r="F84" s="273"/>
      <c r="G84" s="273"/>
      <c r="H84" s="190">
        <f>IF(D84&lt;&gt;0,MAX($H$3:H83)+0.001,"")</f>
        <v>6.063000000000021</v>
      </c>
    </row>
    <row r="85" spans="1:8">
      <c r="A85" s="55" t="str">
        <f t="shared" si="4"/>
        <v>C6.064</v>
      </c>
      <c r="B85" s="55"/>
      <c r="C85" s="66" t="s">
        <v>2211</v>
      </c>
      <c r="D85" s="55" t="s">
        <v>1632</v>
      </c>
      <c r="E85" s="55">
        <v>1</v>
      </c>
      <c r="F85" s="273"/>
      <c r="G85" s="273"/>
      <c r="H85" s="190">
        <f>IF(D85&lt;&gt;0,MAX($H$3:H84)+0.001,"")</f>
        <v>6.0640000000000214</v>
      </c>
    </row>
    <row r="86" spans="1:8">
      <c r="A86" s="55" t="str">
        <f t="shared" si="4"/>
        <v>C6.065</v>
      </c>
      <c r="B86" s="55"/>
      <c r="C86" s="66" t="s">
        <v>2212</v>
      </c>
      <c r="D86" s="55" t="s">
        <v>1632</v>
      </c>
      <c r="E86" s="55">
        <v>1</v>
      </c>
      <c r="F86" s="273"/>
      <c r="G86" s="273"/>
      <c r="H86" s="190">
        <f>IF(D86&lt;&gt;0,MAX($H$3:H85)+0.001,"")</f>
        <v>6.0650000000000217</v>
      </c>
    </row>
    <row r="87" spans="1:8">
      <c r="A87" s="55" t="str">
        <f t="shared" si="4"/>
        <v>C6.066</v>
      </c>
      <c r="B87" s="55"/>
      <c r="C87" s="66" t="s">
        <v>2213</v>
      </c>
      <c r="D87" s="55" t="s">
        <v>1632</v>
      </c>
      <c r="E87" s="55">
        <v>1</v>
      </c>
      <c r="F87" s="273"/>
      <c r="G87" s="273"/>
      <c r="H87" s="190">
        <f>IF(D87&lt;&gt;0,MAX($H$3:H86)+0.001,"")</f>
        <v>6.066000000000022</v>
      </c>
    </row>
    <row r="88" spans="1:8">
      <c r="A88" s="55" t="str">
        <f t="shared" si="4"/>
        <v>C6.067</v>
      </c>
      <c r="B88" s="55"/>
      <c r="C88" s="66" t="s">
        <v>2214</v>
      </c>
      <c r="D88" s="55" t="s">
        <v>1632</v>
      </c>
      <c r="E88" s="55">
        <v>1</v>
      </c>
      <c r="F88" s="273"/>
      <c r="G88" s="273"/>
      <c r="H88" s="190">
        <f>IF(D88&lt;&gt;0,MAX($H$3:H87)+0.001,"")</f>
        <v>6.0670000000000224</v>
      </c>
    </row>
    <row r="89" spans="1:8">
      <c r="A89" s="55" t="str">
        <f t="shared" si="4"/>
        <v>C6.068</v>
      </c>
      <c r="B89" s="55"/>
      <c r="C89" s="66" t="s">
        <v>2215</v>
      </c>
      <c r="D89" s="55" t="s">
        <v>1632</v>
      </c>
      <c r="E89" s="55">
        <v>1</v>
      </c>
      <c r="F89" s="273"/>
      <c r="G89" s="273"/>
      <c r="H89" s="190">
        <f>IF(D89&lt;&gt;0,MAX($H$3:H88)+0.001,"")</f>
        <v>6.0680000000000227</v>
      </c>
    </row>
    <row r="90" spans="1:8">
      <c r="A90" s="55" t="str">
        <f t="shared" si="4"/>
        <v>C6.069</v>
      </c>
      <c r="B90" s="55"/>
      <c r="C90" s="66" t="s">
        <v>2216</v>
      </c>
      <c r="D90" s="55" t="s">
        <v>1632</v>
      </c>
      <c r="E90" s="55">
        <v>1</v>
      </c>
      <c r="F90" s="273"/>
      <c r="G90" s="273"/>
      <c r="H90" s="190">
        <f>IF(D90&lt;&gt;0,MAX($H$3:H89)+0.001,"")</f>
        <v>6.069000000000023</v>
      </c>
    </row>
    <row r="91" spans="1:8">
      <c r="A91" s="55" t="str">
        <f t="shared" si="4"/>
        <v>C6.070</v>
      </c>
      <c r="B91" s="55"/>
      <c r="C91" s="66" t="s">
        <v>2217</v>
      </c>
      <c r="D91" s="55" t="s">
        <v>1632</v>
      </c>
      <c r="E91" s="55">
        <v>1</v>
      </c>
      <c r="F91" s="273"/>
      <c r="G91" s="273"/>
      <c r="H91" s="190">
        <f>IF(D91&lt;&gt;0,MAX($H$3:H90)+0.001,"")</f>
        <v>6.0700000000000234</v>
      </c>
    </row>
    <row r="92" spans="1:8">
      <c r="A92" s="55" t="str">
        <f t="shared" si="4"/>
        <v>C6.071</v>
      </c>
      <c r="B92" s="55"/>
      <c r="C92" s="66" t="s">
        <v>2218</v>
      </c>
      <c r="D92" s="55" t="s">
        <v>1632</v>
      </c>
      <c r="E92" s="55">
        <v>1</v>
      </c>
      <c r="F92" s="273"/>
      <c r="G92" s="273"/>
      <c r="H92" s="190">
        <f>IF(D92&lt;&gt;0,MAX($H$3:H91)+0.001,"")</f>
        <v>6.0710000000000237</v>
      </c>
    </row>
    <row r="93" spans="1:8">
      <c r="A93" s="55" t="str">
        <f t="shared" si="4"/>
        <v>C6.072</v>
      </c>
      <c r="B93" s="55"/>
      <c r="C93" s="66" t="s">
        <v>2219</v>
      </c>
      <c r="D93" s="55" t="s">
        <v>1632</v>
      </c>
      <c r="E93" s="55">
        <v>1</v>
      </c>
      <c r="F93" s="273"/>
      <c r="G93" s="273"/>
      <c r="H93" s="190">
        <f>IF(D93&lt;&gt;0,MAX($H$3:H92)+0.001,"")</f>
        <v>6.072000000000024</v>
      </c>
    </row>
    <row r="94" spans="1:8">
      <c r="A94" s="55" t="str">
        <f t="shared" si="4"/>
        <v>C6.073</v>
      </c>
      <c r="B94" s="55"/>
      <c r="C94" s="66" t="s">
        <v>2220</v>
      </c>
      <c r="D94" s="55" t="s">
        <v>1632</v>
      </c>
      <c r="E94" s="55">
        <v>1</v>
      </c>
      <c r="F94" s="273"/>
      <c r="G94" s="273"/>
      <c r="H94" s="190">
        <f>IF(D94&lt;&gt;0,MAX($H$3:H93)+0.001,"")</f>
        <v>6.0730000000000244</v>
      </c>
    </row>
    <row r="95" spans="1:8">
      <c r="A95" s="55" t="str">
        <f t="shared" si="4"/>
        <v>C6.074</v>
      </c>
      <c r="B95" s="55"/>
      <c r="C95" s="66" t="s">
        <v>2221</v>
      </c>
      <c r="D95" s="55" t="s">
        <v>1632</v>
      </c>
      <c r="E95" s="55">
        <v>1</v>
      </c>
      <c r="F95" s="273"/>
      <c r="G95" s="273"/>
      <c r="H95" s="190">
        <f>IF(D95&lt;&gt;0,MAX($H$3:H94)+0.001,"")</f>
        <v>6.0740000000000247</v>
      </c>
    </row>
    <row r="96" spans="1:8">
      <c r="A96" s="55" t="str">
        <f t="shared" si="4"/>
        <v>C6.075</v>
      </c>
      <c r="B96" s="55"/>
      <c r="C96" s="66" t="s">
        <v>2222</v>
      </c>
      <c r="D96" s="55" t="s">
        <v>1632</v>
      </c>
      <c r="E96" s="55">
        <v>1</v>
      </c>
      <c r="F96" s="273"/>
      <c r="G96" s="273"/>
      <c r="H96" s="190">
        <f>IF(D96&lt;&gt;0,MAX($H$3:H95)+0.001,"")</f>
        <v>6.075000000000025</v>
      </c>
    </row>
    <row r="97" spans="1:10">
      <c r="A97" s="55" t="str">
        <f t="shared" si="4"/>
        <v>C6.076</v>
      </c>
      <c r="B97" s="55"/>
      <c r="C97" s="66" t="s">
        <v>2223</v>
      </c>
      <c r="D97" s="55" t="s">
        <v>1632</v>
      </c>
      <c r="E97" s="55">
        <v>1</v>
      </c>
      <c r="F97" s="273"/>
      <c r="G97" s="273"/>
      <c r="H97" s="190">
        <f>IF(D97&lt;&gt;0,MAX($H$3:H96)+0.001,"")</f>
        <v>6.0760000000000254</v>
      </c>
    </row>
    <row r="98" spans="1:10">
      <c r="A98" s="55" t="str">
        <f t="shared" si="4"/>
        <v>C6.077</v>
      </c>
      <c r="B98" s="55"/>
      <c r="C98" s="66" t="s">
        <v>2224</v>
      </c>
      <c r="D98" s="55" t="s">
        <v>1632</v>
      </c>
      <c r="E98" s="55">
        <v>1</v>
      </c>
      <c r="F98" s="273"/>
      <c r="G98" s="273"/>
      <c r="H98" s="190">
        <f>IF(D98&lt;&gt;0,MAX($H$3:H97)+0.001,"")</f>
        <v>6.0770000000000257</v>
      </c>
    </row>
    <row r="99" spans="1:10">
      <c r="A99" s="55" t="str">
        <f t="shared" si="4"/>
        <v>C6.078</v>
      </c>
      <c r="B99" s="55"/>
      <c r="C99" s="66" t="s">
        <v>2225</v>
      </c>
      <c r="D99" s="55" t="s">
        <v>1632</v>
      </c>
      <c r="E99" s="55">
        <v>1</v>
      </c>
      <c r="F99" s="273"/>
      <c r="G99" s="273"/>
      <c r="H99" s="190">
        <f>IF(D99&lt;&gt;0,MAX($H$3:H98)+0.001,"")</f>
        <v>6.078000000000026</v>
      </c>
    </row>
    <row r="100" spans="1:10">
      <c r="A100" s="55" t="str">
        <f t="shared" si="4"/>
        <v>C6.079</v>
      </c>
      <c r="B100" s="55"/>
      <c r="C100" s="66" t="s">
        <v>2226</v>
      </c>
      <c r="D100" s="55" t="s">
        <v>1632</v>
      </c>
      <c r="E100" s="55">
        <v>1</v>
      </c>
      <c r="F100" s="273"/>
      <c r="G100" s="273"/>
      <c r="H100" s="190">
        <f>IF(D100&lt;&gt;0,MAX($H$3:H99)+0.001,"")</f>
        <v>6.0790000000000264</v>
      </c>
    </row>
    <row r="101" spans="1:10">
      <c r="A101" s="55" t="str">
        <f t="shared" si="4"/>
        <v>C6.080</v>
      </c>
      <c r="B101" s="55"/>
      <c r="C101" s="66" t="s">
        <v>2227</v>
      </c>
      <c r="D101" s="55" t="s">
        <v>1632</v>
      </c>
      <c r="E101" s="55">
        <v>29</v>
      </c>
      <c r="F101" s="273"/>
      <c r="G101" s="273"/>
      <c r="H101" s="190">
        <f>IF(D101&lt;&gt;0,MAX($H$3:H100)+0.001,"")</f>
        <v>6.0800000000000267</v>
      </c>
    </row>
    <row r="102" spans="1:10">
      <c r="A102" s="55" t="str">
        <f t="shared" si="4"/>
        <v>C6.081</v>
      </c>
      <c r="B102" s="55"/>
      <c r="C102" s="66" t="s">
        <v>2228</v>
      </c>
      <c r="D102" s="55" t="s">
        <v>1632</v>
      </c>
      <c r="E102" s="55">
        <v>3</v>
      </c>
      <c r="F102" s="273"/>
      <c r="G102" s="273"/>
      <c r="H102" s="190">
        <f>IF(D102&lt;&gt;0,MAX($H$3:H101)+0.001,"")</f>
        <v>6.0810000000000271</v>
      </c>
    </row>
    <row r="103" spans="1:10">
      <c r="A103" s="55" t="str">
        <f t="shared" si="4"/>
        <v>C6.082</v>
      </c>
      <c r="B103" s="55"/>
      <c r="C103" s="66" t="s">
        <v>2229</v>
      </c>
      <c r="D103" s="55" t="s">
        <v>1632</v>
      </c>
      <c r="E103" s="55">
        <v>1</v>
      </c>
      <c r="F103" s="273"/>
      <c r="G103" s="273"/>
      <c r="H103" s="190">
        <f>IF(D103&lt;&gt;0,MAX($H$3:H102)+0.001,"")</f>
        <v>6.0820000000000274</v>
      </c>
    </row>
    <row r="104" spans="1:10">
      <c r="A104" s="55" t="str">
        <f t="shared" si="4"/>
        <v>C6.083</v>
      </c>
      <c r="B104" s="55"/>
      <c r="C104" s="66" t="s">
        <v>2230</v>
      </c>
      <c r="D104" s="55" t="s">
        <v>1632</v>
      </c>
      <c r="E104" s="55">
        <v>1</v>
      </c>
      <c r="F104" s="273"/>
      <c r="G104" s="273"/>
      <c r="H104" s="190">
        <f>IF(D104&lt;&gt;0,MAX($H$3:H103)+0.001,"")</f>
        <v>6.0830000000000277</v>
      </c>
    </row>
    <row r="105" spans="1:10">
      <c r="A105" s="55" t="str">
        <f t="shared" si="4"/>
        <v/>
      </c>
      <c r="B105" s="55"/>
      <c r="C105" s="66"/>
      <c r="D105" s="55"/>
      <c r="E105" s="55"/>
      <c r="F105" s="273"/>
      <c r="G105" s="273"/>
      <c r="H105" s="190" t="str">
        <f>IF(D105&lt;&gt;0,MAX($H$3:H104)+0.001,"")</f>
        <v/>
      </c>
    </row>
    <row r="106" spans="1:10">
      <c r="A106" s="55" t="str">
        <f t="shared" si="4"/>
        <v/>
      </c>
      <c r="B106" s="55"/>
      <c r="C106" s="66"/>
      <c r="D106" s="55"/>
      <c r="E106" s="55"/>
      <c r="F106" s="273"/>
      <c r="G106" s="273"/>
      <c r="H106" s="190" t="str">
        <f>IF(D106&lt;&gt;0,MAX($H$3:H105)+0.001,"")</f>
        <v/>
      </c>
    </row>
    <row r="107" spans="1:10">
      <c r="A107" s="368" t="s">
        <v>62</v>
      </c>
      <c r="B107" s="368"/>
      <c r="C107" s="368"/>
      <c r="D107" s="368"/>
      <c r="E107" s="368"/>
      <c r="F107" s="277"/>
      <c r="G107" s="295"/>
      <c r="H107" s="296"/>
    </row>
    <row r="108" spans="1:10" s="72" customFormat="1">
      <c r="A108" s="45" t="s">
        <v>226</v>
      </c>
      <c r="B108" s="45" t="s">
        <v>2050</v>
      </c>
      <c r="C108" s="45" t="s">
        <v>3</v>
      </c>
      <c r="D108" s="46" t="s">
        <v>4</v>
      </c>
      <c r="E108" s="45" t="s">
        <v>63</v>
      </c>
      <c r="F108" s="281" t="s">
        <v>6</v>
      </c>
      <c r="G108" s="46" t="s">
        <v>7</v>
      </c>
      <c r="H108" s="282"/>
      <c r="I108" s="317"/>
      <c r="J108" s="195"/>
    </row>
    <row r="109" spans="1:10">
      <c r="A109" s="368" t="s">
        <v>64</v>
      </c>
      <c r="B109" s="368"/>
      <c r="C109" s="368"/>
      <c r="D109" s="368"/>
      <c r="E109" s="368"/>
      <c r="F109" s="293"/>
      <c r="G109" s="304"/>
      <c r="H109" s="279"/>
    </row>
    <row r="110" spans="1:10">
      <c r="A110" s="50" t="str">
        <f t="shared" ref="A110" si="5">IF(G110="","","C"&amp;TEXT(ROUND(G110,3),"0.000"))</f>
        <v/>
      </c>
      <c r="B110" s="55"/>
      <c r="C110" s="89"/>
      <c r="D110" s="55"/>
      <c r="E110" s="55"/>
      <c r="G110" s="54"/>
      <c r="H110" s="190" t="str">
        <f>IF(D110&lt;&gt;0,MAX($H$3:H109)+0.001,"")</f>
        <v/>
      </c>
    </row>
    <row r="111" spans="1:10">
      <c r="A111" s="55" t="str">
        <f t="shared" si="4"/>
        <v>C6.084</v>
      </c>
      <c r="B111" s="55"/>
      <c r="C111" s="66" t="s">
        <v>2231</v>
      </c>
      <c r="D111" s="55" t="s">
        <v>1632</v>
      </c>
      <c r="E111" s="55">
        <v>1</v>
      </c>
      <c r="F111" s="273"/>
      <c r="G111" s="273"/>
      <c r="H111" s="190">
        <f>IF(D111&lt;&gt;0,MAX($H$3:H110)+0.001,"")</f>
        <v>6.0840000000000281</v>
      </c>
    </row>
    <row r="112" spans="1:10">
      <c r="A112" s="55" t="str">
        <f t="shared" si="4"/>
        <v>C6.085</v>
      </c>
      <c r="B112" s="55"/>
      <c r="C112" s="66" t="s">
        <v>2232</v>
      </c>
      <c r="D112" s="55" t="s">
        <v>1632</v>
      </c>
      <c r="E112" s="55">
        <v>1</v>
      </c>
      <c r="F112" s="273"/>
      <c r="G112" s="273"/>
      <c r="H112" s="190">
        <f>IF(D112&lt;&gt;0,MAX($H$3:H111)+0.001,"")</f>
        <v>6.0850000000000284</v>
      </c>
    </row>
    <row r="113" spans="1:9">
      <c r="A113" s="55" t="str">
        <f t="shared" si="4"/>
        <v>C6.086</v>
      </c>
      <c r="B113" s="55"/>
      <c r="C113" s="66" t="s">
        <v>2233</v>
      </c>
      <c r="D113" s="55" t="s">
        <v>1632</v>
      </c>
      <c r="E113" s="55">
        <v>1</v>
      </c>
      <c r="F113" s="273"/>
      <c r="G113" s="273"/>
      <c r="H113" s="190">
        <f>IF(D113&lt;&gt;0,MAX($H$3:H112)+0.001,"")</f>
        <v>6.0860000000000287</v>
      </c>
    </row>
    <row r="114" spans="1:9">
      <c r="A114" s="55" t="str">
        <f t="shared" si="4"/>
        <v/>
      </c>
      <c r="B114" s="55"/>
      <c r="C114" s="66"/>
      <c r="D114" s="55"/>
      <c r="E114" s="55"/>
      <c r="G114" s="54"/>
      <c r="H114" s="190" t="str">
        <f>IF(D114&lt;&gt;0,MAX($H$3:H113)+0.001,"")</f>
        <v/>
      </c>
    </row>
    <row r="115" spans="1:9">
      <c r="A115" s="55" t="str">
        <f t="shared" si="4"/>
        <v/>
      </c>
      <c r="B115" s="55"/>
      <c r="C115" s="91" t="s">
        <v>2234</v>
      </c>
      <c r="D115" s="55"/>
      <c r="E115" s="55"/>
      <c r="G115" s="54"/>
      <c r="H115" s="190" t="str">
        <f>IF(D115&lt;&gt;0,MAX($H$3:H114)+0.001,"")</f>
        <v/>
      </c>
    </row>
    <row r="116" spans="1:9">
      <c r="A116" s="55" t="str">
        <f t="shared" si="4"/>
        <v>C6.087</v>
      </c>
      <c r="B116" s="55"/>
      <c r="C116" s="92" t="s">
        <v>2235</v>
      </c>
      <c r="D116" s="55" t="s">
        <v>1632</v>
      </c>
      <c r="E116" s="55">
        <v>1</v>
      </c>
      <c r="F116" s="273"/>
      <c r="G116" s="273"/>
      <c r="H116" s="190">
        <f>IF(D116&lt;&gt;0,MAX($H$3:H115)+0.001,"")</f>
        <v>6.0870000000000291</v>
      </c>
    </row>
    <row r="117" spans="1:9">
      <c r="A117" s="55" t="str">
        <f t="shared" si="4"/>
        <v>C6.088</v>
      </c>
      <c r="B117" s="55"/>
      <c r="C117" s="92" t="s">
        <v>2236</v>
      </c>
      <c r="D117" s="55" t="s">
        <v>1632</v>
      </c>
      <c r="E117" s="55">
        <v>1</v>
      </c>
      <c r="F117" s="273"/>
      <c r="G117" s="273"/>
      <c r="H117" s="190">
        <f>IF(D117&lt;&gt;0,MAX($H$3:H116)+0.001,"")</f>
        <v>6.0880000000000294</v>
      </c>
    </row>
    <row r="118" spans="1:9">
      <c r="A118" s="55" t="str">
        <f t="shared" si="4"/>
        <v>C6.089</v>
      </c>
      <c r="B118" s="55"/>
      <c r="C118" s="92" t="s">
        <v>2237</v>
      </c>
      <c r="D118" s="55" t="s">
        <v>1632</v>
      </c>
      <c r="E118" s="55">
        <v>1</v>
      </c>
      <c r="F118" s="273"/>
      <c r="G118" s="273"/>
      <c r="H118" s="190">
        <f>IF(D118&lt;&gt;0,MAX($H$3:H117)+0.001,"")</f>
        <v>6.0890000000000297</v>
      </c>
    </row>
    <row r="119" spans="1:9">
      <c r="A119" s="55" t="str">
        <f t="shared" si="4"/>
        <v>C6.090</v>
      </c>
      <c r="B119" s="55"/>
      <c r="C119" s="92" t="s">
        <v>2238</v>
      </c>
      <c r="D119" s="55" t="s">
        <v>1632</v>
      </c>
      <c r="E119" s="55">
        <v>1</v>
      </c>
      <c r="F119" s="273"/>
      <c r="G119" s="273"/>
      <c r="H119" s="190">
        <f>IF(D119&lt;&gt;0,MAX($H$3:H118)+0.001,"")</f>
        <v>6.0900000000000301</v>
      </c>
    </row>
    <row r="120" spans="1:9">
      <c r="A120" s="55" t="str">
        <f t="shared" si="4"/>
        <v>C6.091</v>
      </c>
      <c r="B120" s="55"/>
      <c r="C120" s="92" t="s">
        <v>2239</v>
      </c>
      <c r="D120" s="55" t="s">
        <v>1632</v>
      </c>
      <c r="E120" s="55">
        <v>1</v>
      </c>
      <c r="F120" s="286"/>
      <c r="G120" s="273"/>
      <c r="H120" s="190">
        <f>IF(D120&lt;&gt;0,MAX($H$3:H119)+0.001,"")</f>
        <v>6.0910000000000304</v>
      </c>
    </row>
    <row r="121" spans="1:9">
      <c r="A121" s="55" t="str">
        <f t="shared" si="4"/>
        <v>C6.092</v>
      </c>
      <c r="B121" s="55"/>
      <c r="C121" s="92" t="s">
        <v>2240</v>
      </c>
      <c r="D121" s="55" t="s">
        <v>1632</v>
      </c>
      <c r="E121" s="55">
        <v>1</v>
      </c>
      <c r="G121" s="54"/>
      <c r="H121" s="190">
        <f>IF(D121&lt;&gt;0,MAX($H$3:H120)+0.001,"")</f>
        <v>6.0920000000000307</v>
      </c>
    </row>
    <row r="122" spans="1:9">
      <c r="A122" s="55" t="str">
        <f t="shared" si="4"/>
        <v>C6.093</v>
      </c>
      <c r="B122" s="55"/>
      <c r="C122" s="92" t="s">
        <v>2241</v>
      </c>
      <c r="D122" s="55" t="s">
        <v>1632</v>
      </c>
      <c r="E122" s="55">
        <v>1</v>
      </c>
      <c r="F122" s="273"/>
      <c r="G122" s="273"/>
      <c r="H122" s="190">
        <f>IF(D122&lt;&gt;0,MAX($H$3:H121)+0.001,"")</f>
        <v>6.0930000000000311</v>
      </c>
    </row>
    <row r="123" spans="1:9">
      <c r="A123" s="55" t="str">
        <f t="shared" si="4"/>
        <v>C6.094</v>
      </c>
      <c r="B123" s="55"/>
      <c r="C123" s="92" t="s">
        <v>2242</v>
      </c>
      <c r="D123" s="55" t="s">
        <v>1632</v>
      </c>
      <c r="E123" s="55">
        <v>1</v>
      </c>
      <c r="F123" s="273"/>
      <c r="G123" s="273"/>
      <c r="H123" s="190">
        <f>IF(D123&lt;&gt;0,MAX($H$3:H122)+0.001,"")</f>
        <v>6.0940000000000314</v>
      </c>
    </row>
    <row r="124" spans="1:9">
      <c r="A124" s="55" t="str">
        <f t="shared" si="4"/>
        <v>C6.095</v>
      </c>
      <c r="B124" s="55"/>
      <c r="C124" s="92" t="s">
        <v>2243</v>
      </c>
      <c r="D124" s="55" t="s">
        <v>1632</v>
      </c>
      <c r="E124" s="55">
        <v>1</v>
      </c>
      <c r="F124" s="273"/>
      <c r="G124" s="273"/>
      <c r="H124" s="190">
        <f>IF(D124&lt;&gt;0,MAX($H$3:H123)+0.001,"")</f>
        <v>6.0950000000000317</v>
      </c>
    </row>
    <row r="125" spans="1:9">
      <c r="A125" s="55" t="str">
        <f t="shared" si="4"/>
        <v>C6.096</v>
      </c>
      <c r="B125" s="55"/>
      <c r="C125" s="92" t="s">
        <v>2244</v>
      </c>
      <c r="D125" s="55" t="s">
        <v>1632</v>
      </c>
      <c r="E125" s="55">
        <v>1</v>
      </c>
      <c r="F125" s="273"/>
      <c r="G125" s="273"/>
      <c r="H125" s="190">
        <f>IF(D125&lt;&gt;0,MAX($H$3:H124)+0.001,"")</f>
        <v>6.0960000000000321</v>
      </c>
      <c r="I125" s="320"/>
    </row>
    <row r="126" spans="1:9">
      <c r="A126" s="55" t="str">
        <f t="shared" si="4"/>
        <v>C6.097</v>
      </c>
      <c r="B126" s="55"/>
      <c r="C126" s="92" t="s">
        <v>2245</v>
      </c>
      <c r="D126" s="55" t="s">
        <v>1632</v>
      </c>
      <c r="E126" s="55">
        <v>1</v>
      </c>
      <c r="F126" s="273"/>
      <c r="G126" s="273"/>
      <c r="H126" s="190">
        <f>IF(D126&lt;&gt;0,MAX($H$3:H125)+0.001,"")</f>
        <v>6.0970000000000324</v>
      </c>
    </row>
    <row r="127" spans="1:9">
      <c r="A127" s="55" t="str">
        <f t="shared" si="4"/>
        <v>C6.098</v>
      </c>
      <c r="B127" s="55"/>
      <c r="C127" s="92" t="s">
        <v>2246</v>
      </c>
      <c r="D127" s="55" t="s">
        <v>1632</v>
      </c>
      <c r="E127" s="55">
        <v>1</v>
      </c>
      <c r="G127" s="54"/>
      <c r="H127" s="190">
        <f>IF(D127&lt;&gt;0,MAX($H$3:H126)+0.001,"")</f>
        <v>6.0980000000000327</v>
      </c>
    </row>
    <row r="128" spans="1:9">
      <c r="A128" s="55" t="str">
        <f t="shared" si="4"/>
        <v/>
      </c>
      <c r="B128" s="55"/>
      <c r="C128" s="92"/>
      <c r="D128" s="65"/>
      <c r="E128" s="65"/>
      <c r="G128" s="54"/>
      <c r="H128" s="190" t="str">
        <f>IF(D128&lt;&gt;0,MAX($H$3:H127)+0.001,"")</f>
        <v/>
      </c>
    </row>
    <row r="129" spans="1:8">
      <c r="A129" s="55" t="str">
        <f t="shared" si="4"/>
        <v/>
      </c>
      <c r="B129" s="55"/>
      <c r="C129" s="91" t="s">
        <v>2247</v>
      </c>
      <c r="D129" s="65"/>
      <c r="E129" s="65"/>
      <c r="G129" s="54"/>
      <c r="H129" s="190" t="str">
        <f>IF(D129&lt;&gt;0,MAX($H$3:H128)+0.001,"")</f>
        <v/>
      </c>
    </row>
    <row r="130" spans="1:8">
      <c r="A130" s="55" t="str">
        <f t="shared" si="4"/>
        <v>C6.099</v>
      </c>
      <c r="B130" s="55"/>
      <c r="C130" s="92" t="s">
        <v>2248</v>
      </c>
      <c r="D130" s="55" t="s">
        <v>1632</v>
      </c>
      <c r="E130" s="55">
        <v>1</v>
      </c>
      <c r="G130" s="54"/>
      <c r="H130" s="190">
        <f>IF(D130&lt;&gt;0,MAX($H$3:H129)+0.001,"")</f>
        <v>6.0990000000000331</v>
      </c>
    </row>
    <row r="131" spans="1:8">
      <c r="A131" s="55" t="str">
        <f t="shared" si="4"/>
        <v>C6.100</v>
      </c>
      <c r="B131" s="55"/>
      <c r="C131" s="92" t="s">
        <v>2249</v>
      </c>
      <c r="D131" s="55" t="s">
        <v>1632</v>
      </c>
      <c r="E131" s="55">
        <v>1</v>
      </c>
      <c r="F131" s="286"/>
      <c r="G131" s="273"/>
      <c r="H131" s="190">
        <f>IF(D131&lt;&gt;0,MAX($H$3:H130)+0.001,"")</f>
        <v>6.1000000000000334</v>
      </c>
    </row>
    <row r="132" spans="1:8">
      <c r="A132" s="55" t="str">
        <f t="shared" si="4"/>
        <v>C6.101</v>
      </c>
      <c r="B132" s="55"/>
      <c r="C132" s="92" t="s">
        <v>2250</v>
      </c>
      <c r="D132" s="55" t="s">
        <v>1632</v>
      </c>
      <c r="E132" s="55">
        <v>1</v>
      </c>
      <c r="F132" s="286"/>
      <c r="G132" s="273"/>
      <c r="H132" s="190">
        <f>IF(D132&lt;&gt;0,MAX($H$3:H131)+0.001,"")</f>
        <v>6.1010000000000337</v>
      </c>
    </row>
    <row r="133" spans="1:8">
      <c r="A133" s="55" t="str">
        <f t="shared" si="4"/>
        <v>C6.102</v>
      </c>
      <c r="B133" s="55"/>
      <c r="C133" s="92" t="s">
        <v>2251</v>
      </c>
      <c r="D133" s="55" t="s">
        <v>1632</v>
      </c>
      <c r="E133" s="55">
        <v>1</v>
      </c>
      <c r="F133" s="286"/>
      <c r="G133" s="273"/>
      <c r="H133" s="190">
        <f>IF(D133&lt;&gt;0,MAX($H$3:H132)+0.001,"")</f>
        <v>6.1020000000000341</v>
      </c>
    </row>
    <row r="134" spans="1:8">
      <c r="A134" s="55" t="str">
        <f t="shared" si="4"/>
        <v>C6.103</v>
      </c>
      <c r="B134" s="55"/>
      <c r="C134" s="92" t="s">
        <v>2252</v>
      </c>
      <c r="D134" s="55" t="s">
        <v>1632</v>
      </c>
      <c r="E134" s="55">
        <v>1</v>
      </c>
      <c r="F134" s="286"/>
      <c r="G134" s="273"/>
      <c r="H134" s="190">
        <f>IF(D134&lt;&gt;0,MAX($H$3:H133)+0.001,"")</f>
        <v>6.1030000000000344</v>
      </c>
    </row>
    <row r="135" spans="1:8">
      <c r="A135" s="55" t="str">
        <f t="shared" si="4"/>
        <v>C6.104</v>
      </c>
      <c r="B135" s="55"/>
      <c r="C135" s="92" t="s">
        <v>2253</v>
      </c>
      <c r="D135" s="55" t="s">
        <v>1632</v>
      </c>
      <c r="E135" s="55">
        <v>1</v>
      </c>
      <c r="F135" s="286"/>
      <c r="G135" s="273"/>
      <c r="H135" s="190">
        <f>IF(D135&lt;&gt;0,MAX($H$3:H134)+0.001,"")</f>
        <v>6.1040000000000347</v>
      </c>
    </row>
    <row r="136" spans="1:8">
      <c r="A136" s="55" t="str">
        <f t="shared" si="4"/>
        <v>C6.105</v>
      </c>
      <c r="B136" s="55"/>
      <c r="C136" s="92" t="s">
        <v>2254</v>
      </c>
      <c r="D136" s="55" t="s">
        <v>1632</v>
      </c>
      <c r="E136" s="55">
        <v>1</v>
      </c>
      <c r="F136" s="286"/>
      <c r="G136" s="273"/>
      <c r="H136" s="190">
        <f>IF(D136&lt;&gt;0,MAX($H$3:H135)+0.001,"")</f>
        <v>6.1050000000000351</v>
      </c>
    </row>
    <row r="137" spans="1:8">
      <c r="A137" s="55" t="str">
        <f t="shared" si="4"/>
        <v>C6.106</v>
      </c>
      <c r="B137" s="55"/>
      <c r="C137" s="92" t="s">
        <v>2255</v>
      </c>
      <c r="D137" s="55" t="s">
        <v>1632</v>
      </c>
      <c r="E137" s="55">
        <v>1</v>
      </c>
      <c r="F137" s="286"/>
      <c r="G137" s="273"/>
      <c r="H137" s="190">
        <f>IF(D137&lt;&gt;0,MAX($H$3:H136)+0.001,"")</f>
        <v>6.1060000000000354</v>
      </c>
    </row>
    <row r="138" spans="1:8">
      <c r="A138" s="55" t="str">
        <f t="shared" si="4"/>
        <v>C6.107</v>
      </c>
      <c r="B138" s="55"/>
      <c r="C138" s="92" t="s">
        <v>2256</v>
      </c>
      <c r="D138" s="55" t="s">
        <v>1632</v>
      </c>
      <c r="E138" s="55">
        <v>1</v>
      </c>
      <c r="F138" s="286"/>
      <c r="G138" s="273"/>
      <c r="H138" s="190">
        <f>IF(D138&lt;&gt;0,MAX($H$3:H137)+0.001,"")</f>
        <v>6.1070000000000357</v>
      </c>
    </row>
    <row r="139" spans="1:8">
      <c r="A139" s="55" t="str">
        <f t="shared" ref="A139:A142" si="6">IF(H139="","","C"&amp;TEXT(ROUND(H139,3),"0.000"))</f>
        <v>C6.108</v>
      </c>
      <c r="B139" s="55"/>
      <c r="C139" s="92" t="s">
        <v>2257</v>
      </c>
      <c r="D139" s="55" t="s">
        <v>1632</v>
      </c>
      <c r="E139" s="55">
        <v>1</v>
      </c>
      <c r="F139" s="286"/>
      <c r="G139" s="273"/>
      <c r="H139" s="190">
        <f>IF(D139&lt;&gt;0,MAX($H$3:H138)+0.001,"")</f>
        <v>6.1080000000000361</v>
      </c>
    </row>
    <row r="140" spans="1:8">
      <c r="A140" s="55" t="str">
        <f t="shared" si="6"/>
        <v>C6.109</v>
      </c>
      <c r="B140" s="55"/>
      <c r="C140" s="92" t="s">
        <v>2258</v>
      </c>
      <c r="D140" s="55" t="s">
        <v>1632</v>
      </c>
      <c r="E140" s="55">
        <v>1</v>
      </c>
      <c r="F140" s="286"/>
      <c r="G140" s="273"/>
      <c r="H140" s="190">
        <f>IF(D140&lt;&gt;0,MAX($H$3:H139)+0.001,"")</f>
        <v>6.1090000000000364</v>
      </c>
    </row>
    <row r="141" spans="1:8">
      <c r="A141" s="55" t="str">
        <f t="shared" si="6"/>
        <v>C6.110</v>
      </c>
      <c r="B141" s="55"/>
      <c r="C141" s="92" t="s">
        <v>2259</v>
      </c>
      <c r="D141" s="55" t="s">
        <v>1632</v>
      </c>
      <c r="E141" s="55">
        <v>1</v>
      </c>
      <c r="F141" s="286"/>
      <c r="G141" s="273"/>
      <c r="H141" s="190">
        <f>IF(D141&lt;&gt;0,MAX($H$3:H140)+0.001,"")</f>
        <v>6.1100000000000367</v>
      </c>
    </row>
    <row r="142" spans="1:8">
      <c r="A142" s="55" t="str">
        <f t="shared" si="6"/>
        <v/>
      </c>
      <c r="B142" s="55"/>
      <c r="C142" s="66"/>
      <c r="D142" s="65"/>
      <c r="E142" s="65"/>
      <c r="G142" s="54"/>
      <c r="H142" s="190" t="str">
        <f>IF(D142&lt;&gt;0,MAX($H$3:H141)+0.001,"")</f>
        <v/>
      </c>
    </row>
    <row r="143" spans="1:8">
      <c r="A143" s="368" t="s">
        <v>337</v>
      </c>
      <c r="B143" s="368"/>
      <c r="C143" s="368"/>
      <c r="D143" s="368"/>
      <c r="E143" s="368"/>
      <c r="F143" s="294"/>
      <c r="G143" s="295"/>
      <c r="H143" s="296"/>
    </row>
    <row r="144" spans="1:8">
      <c r="A144" s="191"/>
      <c r="B144" s="191"/>
      <c r="C144" s="191"/>
      <c r="D144" s="191"/>
      <c r="E144" s="191"/>
    </row>
    <row r="145" spans="1:5">
      <c r="A145" s="195"/>
      <c r="B145" s="195"/>
      <c r="C145" s="195"/>
      <c r="D145" s="195"/>
      <c r="E145" s="195"/>
    </row>
  </sheetData>
  <mergeCells count="8">
    <mergeCell ref="A109:E109"/>
    <mergeCell ref="A143:E143"/>
    <mergeCell ref="A1:G1"/>
    <mergeCell ref="A35:E35"/>
    <mergeCell ref="A37:E37"/>
    <mergeCell ref="A71:E71"/>
    <mergeCell ref="A73:E73"/>
    <mergeCell ref="A107:E107"/>
  </mergeCells>
  <pageMargins left="0.59055118110236227" right="0.59055118110236227" top="0.47244094488188981" bottom="0.51181102362204722" header="0.27559055118110237" footer="0.23622047244094491"/>
  <pageSetup paperSize="9" scale="73" firstPageNumber="174" fitToHeight="0"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3" manualBreakCount="3">
    <brk id="35" max="6" man="1"/>
    <brk id="71" max="16383" man="1"/>
    <brk id="107" max="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A8AF8C-E301-412F-9450-696BCA50AE0D}">
  <sheetPr>
    <tabColor theme="7"/>
  </sheetPr>
  <dimension ref="B1:Q76"/>
  <sheetViews>
    <sheetView showZeros="0" view="pageBreakPreview" topLeftCell="C14" zoomScale="80" zoomScaleNormal="100" zoomScaleSheetLayoutView="80" workbookViewId="0">
      <selection activeCell="O24" sqref="O24"/>
    </sheetView>
  </sheetViews>
  <sheetFormatPr baseColWidth="10" defaultColWidth="8.83203125" defaultRowHeight="25" customHeight="1"/>
  <cols>
    <col min="1" max="1" width="0.5" style="17" customWidth="1"/>
    <col min="2" max="2" width="8.83203125" style="43" customWidth="1"/>
    <col min="3" max="3" width="12.83203125" style="43" customWidth="1"/>
    <col min="4" max="4" width="45.33203125" style="17" customWidth="1"/>
    <col min="5" max="5" width="9.83203125" style="43" customWidth="1"/>
    <col min="6" max="8" width="12.83203125" style="42" customWidth="1"/>
    <col min="9" max="9" width="0.5" style="17" customWidth="1"/>
    <col min="10" max="10" width="0" style="1" hidden="1" customWidth="1"/>
    <col min="11" max="11" width="15.33203125" style="2" hidden="1" customWidth="1"/>
    <col min="12" max="15" width="8.83203125" style="1"/>
    <col min="16" max="17" width="12.33203125" style="1" bestFit="1" customWidth="1"/>
    <col min="18" max="18" width="9.6640625" style="17" bestFit="1" customWidth="1"/>
    <col min="19" max="16384" width="8.83203125" style="17"/>
  </cols>
  <sheetData>
    <row r="1" spans="2:11" s="1" customFormat="1" ht="25" customHeight="1">
      <c r="B1" s="366" t="s">
        <v>2626</v>
      </c>
      <c r="C1" s="366"/>
      <c r="D1" s="366"/>
      <c r="E1" s="366"/>
      <c r="F1" s="366"/>
      <c r="G1" s="366"/>
      <c r="H1" s="366"/>
      <c r="I1" s="199"/>
      <c r="K1" s="2"/>
    </row>
    <row r="2" spans="2:11" s="1" customFormat="1" ht="25" customHeight="1">
      <c r="B2" s="3" t="s">
        <v>226</v>
      </c>
      <c r="C2" s="3" t="s">
        <v>2</v>
      </c>
      <c r="D2" s="3" t="s">
        <v>3</v>
      </c>
      <c r="E2" s="3" t="s">
        <v>4</v>
      </c>
      <c r="F2" s="4" t="s">
        <v>5</v>
      </c>
      <c r="G2" s="4" t="s">
        <v>6</v>
      </c>
      <c r="H2" s="4" t="s">
        <v>7</v>
      </c>
      <c r="I2" s="200"/>
      <c r="K2" s="2"/>
    </row>
    <row r="3" spans="2:11" s="1" customFormat="1" ht="25" customHeight="1">
      <c r="B3" s="5" t="s">
        <v>172</v>
      </c>
      <c r="C3" s="6"/>
      <c r="D3" s="357" t="s">
        <v>2627</v>
      </c>
      <c r="E3" s="5"/>
      <c r="F3" s="8"/>
      <c r="G3" s="8"/>
      <c r="H3" s="8" t="str">
        <f t="shared" ref="H3:H68" si="0">IF($G3="",IF($F3="","","Rate Only"),ROUNDUP($F3*$G3,2))</f>
        <v/>
      </c>
      <c r="I3" s="201"/>
      <c r="K3" s="2"/>
    </row>
    <row r="4" spans="2:11" s="1" customFormat="1" ht="45" customHeight="1">
      <c r="B4" s="10" t="str">
        <f>IF(K4="","","A"&amp;TEXT(ROUND(K4,3),"0.000"))</f>
        <v/>
      </c>
      <c r="C4" s="359" t="s">
        <v>2628</v>
      </c>
      <c r="D4" s="22" t="s">
        <v>2629</v>
      </c>
      <c r="E4" s="10"/>
      <c r="F4" s="12"/>
      <c r="G4" s="12"/>
      <c r="H4" s="25" t="str">
        <f t="shared" si="0"/>
        <v/>
      </c>
      <c r="I4" s="201"/>
      <c r="K4" s="2"/>
    </row>
    <row r="5" spans="2:11" s="1" customFormat="1" ht="45" customHeight="1">
      <c r="B5" s="10" t="str">
        <f>IF(K5="","","A"&amp;TEXT(ROUND(K5,3),"0.000"))</f>
        <v>A2.001</v>
      </c>
      <c r="C5" s="10"/>
      <c r="D5" s="22" t="s">
        <v>2630</v>
      </c>
      <c r="E5" s="10" t="s">
        <v>2631</v>
      </c>
      <c r="F5" s="16">
        <v>1</v>
      </c>
      <c r="G5" s="13">
        <v>0</v>
      </c>
      <c r="H5" s="25">
        <f t="shared" si="0"/>
        <v>0</v>
      </c>
      <c r="I5" s="112"/>
      <c r="K5" s="2">
        <f>IF(E5="","",MAX($K$3:K4)+2.001)</f>
        <v>2.0009999999999999</v>
      </c>
    </row>
    <row r="6" spans="2:11" s="1" customFormat="1" ht="45" customHeight="1">
      <c r="B6" s="10" t="str">
        <f t="shared" ref="B6:B68" si="1">IF(K6="","","A"&amp;TEXT(ROUND(K6,3),"0.000"))</f>
        <v>A2.002</v>
      </c>
      <c r="C6" s="10"/>
      <c r="D6" s="22" t="s">
        <v>2632</v>
      </c>
      <c r="E6" s="10" t="s">
        <v>2633</v>
      </c>
      <c r="F6" s="12">
        <v>10</v>
      </c>
      <c r="G6" s="12">
        <v>0</v>
      </c>
      <c r="H6" s="25">
        <f t="shared" si="0"/>
        <v>0</v>
      </c>
      <c r="I6" s="201"/>
      <c r="K6" s="2">
        <f>IF(E6="","",MAX($K$3:K5)+0.001)</f>
        <v>2.0019999999999998</v>
      </c>
    </row>
    <row r="7" spans="2:11" s="1" customFormat="1" ht="25" customHeight="1">
      <c r="B7" s="10" t="str">
        <f t="shared" si="1"/>
        <v/>
      </c>
      <c r="C7" s="202"/>
      <c r="D7" s="22" t="s">
        <v>2634</v>
      </c>
      <c r="E7" s="10"/>
      <c r="F7" s="12"/>
      <c r="G7" s="12"/>
      <c r="H7" s="25" t="str">
        <f t="shared" si="0"/>
        <v/>
      </c>
      <c r="I7" s="201"/>
      <c r="K7" s="2" t="str">
        <f>IF(E7="","",MAX($K$3:K6)+0.001)</f>
        <v/>
      </c>
    </row>
    <row r="8" spans="2:11" s="1" customFormat="1" ht="25" customHeight="1">
      <c r="B8" s="10" t="str">
        <f t="shared" si="1"/>
        <v/>
      </c>
      <c r="C8" s="10"/>
      <c r="D8" s="22"/>
      <c r="E8" s="10"/>
      <c r="F8" s="16"/>
      <c r="G8" s="13"/>
      <c r="H8" s="25" t="str">
        <f t="shared" si="0"/>
        <v/>
      </c>
      <c r="I8" s="112"/>
      <c r="K8" s="2" t="str">
        <f>IF(E8="","",MAX($K$3:K7)+0.001)</f>
        <v/>
      </c>
    </row>
    <row r="9" spans="2:11" s="1" customFormat="1" ht="90" customHeight="1">
      <c r="B9" s="10" t="str">
        <f t="shared" si="1"/>
        <v>A2.003</v>
      </c>
      <c r="C9" s="10"/>
      <c r="D9" s="22" t="s">
        <v>2635</v>
      </c>
      <c r="E9" s="10" t="s">
        <v>2631</v>
      </c>
      <c r="F9" s="16">
        <v>1</v>
      </c>
      <c r="G9" s="12">
        <v>0</v>
      </c>
      <c r="H9" s="25">
        <f t="shared" si="0"/>
        <v>0</v>
      </c>
      <c r="I9" s="112"/>
      <c r="K9" s="2">
        <f>IF(E9="","",MAX($K$3:K8)+0.001)</f>
        <v>2.0029999999999997</v>
      </c>
    </row>
    <row r="10" spans="2:11" s="1" customFormat="1" ht="110" customHeight="1">
      <c r="B10" s="10" t="str">
        <f t="shared" si="1"/>
        <v/>
      </c>
      <c r="C10" s="10"/>
      <c r="D10" s="360" t="s">
        <v>2636</v>
      </c>
      <c r="E10" s="10"/>
      <c r="F10" s="16"/>
      <c r="G10" s="12"/>
      <c r="H10" s="25" t="str">
        <f t="shared" si="0"/>
        <v/>
      </c>
      <c r="I10" s="112"/>
      <c r="K10" s="2" t="str">
        <f>IF(E10="","",MAX($K$3:K9)+0.001)</f>
        <v/>
      </c>
    </row>
    <row r="11" spans="2:11" s="1" customFormat="1" ht="25" customHeight="1">
      <c r="B11" s="10" t="str">
        <f t="shared" si="1"/>
        <v/>
      </c>
      <c r="C11" s="10"/>
      <c r="D11" s="22"/>
      <c r="E11" s="10"/>
      <c r="F11" s="16"/>
      <c r="G11" s="12"/>
      <c r="H11" s="25" t="str">
        <f t="shared" si="0"/>
        <v/>
      </c>
      <c r="I11" s="112"/>
      <c r="K11" s="2" t="str">
        <f>IF(E11="","",MAX($K$3:K10)+0.001)</f>
        <v/>
      </c>
    </row>
    <row r="12" spans="2:11" s="1" customFormat="1" ht="25" customHeight="1">
      <c r="B12" s="10" t="str">
        <f t="shared" si="1"/>
        <v/>
      </c>
      <c r="C12" s="10"/>
      <c r="D12" s="358" t="s">
        <v>2655</v>
      </c>
      <c r="E12" s="10"/>
      <c r="F12" s="16"/>
      <c r="G12" s="12"/>
      <c r="H12" s="25" t="str">
        <f t="shared" si="0"/>
        <v/>
      </c>
      <c r="I12" s="112"/>
      <c r="K12" s="2" t="str">
        <f>IF(E12="","",MAX($K$3:K11)+0.001)</f>
        <v/>
      </c>
    </row>
    <row r="13" spans="2:11" s="1" customFormat="1" ht="30">
      <c r="B13" s="10" t="str">
        <f t="shared" si="1"/>
        <v/>
      </c>
      <c r="C13" s="10"/>
      <c r="D13" s="22" t="s">
        <v>2637</v>
      </c>
      <c r="E13" s="10"/>
      <c r="F13" s="16"/>
      <c r="G13" s="12"/>
      <c r="H13" s="25" t="str">
        <f t="shared" si="0"/>
        <v/>
      </c>
      <c r="I13" s="112"/>
      <c r="K13" s="2" t="str">
        <f>IF(E13="","",MAX($K$3:K12)+0.001)</f>
        <v/>
      </c>
    </row>
    <row r="14" spans="2:11" s="1" customFormat="1" ht="45">
      <c r="B14" s="10" t="str">
        <f t="shared" si="1"/>
        <v>A2.004</v>
      </c>
      <c r="C14" s="10"/>
      <c r="D14" s="22" t="s">
        <v>2638</v>
      </c>
      <c r="E14" s="10" t="s">
        <v>158</v>
      </c>
      <c r="F14" s="16">
        <v>15</v>
      </c>
      <c r="G14" s="12">
        <v>0</v>
      </c>
      <c r="H14" s="25">
        <f t="shared" si="0"/>
        <v>0</v>
      </c>
      <c r="I14" s="112"/>
      <c r="K14" s="2">
        <f>IF(E14="","",MAX($K$3:K13)+0.001)</f>
        <v>2.0039999999999996</v>
      </c>
    </row>
    <row r="15" spans="2:11" s="1" customFormat="1" ht="45">
      <c r="B15" s="10" t="str">
        <f t="shared" si="1"/>
        <v>A2.005</v>
      </c>
      <c r="C15" s="10"/>
      <c r="D15" s="22" t="s">
        <v>2639</v>
      </c>
      <c r="E15" s="10" t="s">
        <v>158</v>
      </c>
      <c r="F15" s="16">
        <v>10</v>
      </c>
      <c r="G15" s="12">
        <v>0</v>
      </c>
      <c r="H15" s="25">
        <f t="shared" si="0"/>
        <v>0</v>
      </c>
      <c r="I15" s="112"/>
      <c r="K15" s="2">
        <f>IF(E15="","",MAX($K$3:K14)+0.001)</f>
        <v>2.0049999999999994</v>
      </c>
    </row>
    <row r="16" spans="2:11" s="1" customFormat="1" ht="45">
      <c r="B16" s="10" t="str">
        <f t="shared" si="1"/>
        <v>A2.006</v>
      </c>
      <c r="C16" s="10"/>
      <c r="D16" s="22" t="s">
        <v>2640</v>
      </c>
      <c r="E16" s="10" t="s">
        <v>158</v>
      </c>
      <c r="F16" s="16">
        <v>5</v>
      </c>
      <c r="G16" s="12">
        <v>0</v>
      </c>
      <c r="H16" s="25">
        <f t="shared" si="0"/>
        <v>0</v>
      </c>
      <c r="I16" s="112"/>
      <c r="K16" s="2">
        <f>IF(E16="","",MAX($K$3:K15)+0.001)</f>
        <v>2.0059999999999993</v>
      </c>
    </row>
    <row r="17" spans="2:11" s="1" customFormat="1" ht="25" customHeight="1">
      <c r="B17" s="10" t="str">
        <f t="shared" si="1"/>
        <v/>
      </c>
      <c r="C17" s="10"/>
      <c r="D17" s="22"/>
      <c r="E17" s="10"/>
      <c r="F17" s="16"/>
      <c r="G17" s="12"/>
      <c r="H17" s="25" t="str">
        <f t="shared" si="0"/>
        <v/>
      </c>
      <c r="I17" s="112"/>
      <c r="K17" s="2" t="str">
        <f>IF(E17="","",MAX($K$3:K16)+0.001)</f>
        <v/>
      </c>
    </row>
    <row r="18" spans="2:11" s="1" customFormat="1" ht="30">
      <c r="B18" s="10" t="str">
        <f t="shared" si="1"/>
        <v/>
      </c>
      <c r="C18" s="10"/>
      <c r="D18" s="358" t="s">
        <v>2641</v>
      </c>
      <c r="E18" s="10"/>
      <c r="F18" s="16"/>
      <c r="G18" s="12"/>
      <c r="H18" s="25" t="str">
        <f t="shared" si="0"/>
        <v/>
      </c>
      <c r="I18" s="112"/>
      <c r="K18" s="2" t="str">
        <f>IF(E18="","",MAX($K$3:K17)+0.001)</f>
        <v/>
      </c>
    </row>
    <row r="19" spans="2:11" s="1" customFormat="1" ht="45">
      <c r="B19" s="10" t="str">
        <f t="shared" si="1"/>
        <v>A2.007</v>
      </c>
      <c r="C19" s="10"/>
      <c r="D19" s="22" t="s">
        <v>2642</v>
      </c>
      <c r="E19" s="10" t="s">
        <v>1992</v>
      </c>
      <c r="F19" s="16">
        <v>24</v>
      </c>
      <c r="G19" s="12">
        <v>0</v>
      </c>
      <c r="H19" s="25">
        <f t="shared" si="0"/>
        <v>0</v>
      </c>
      <c r="I19" s="112"/>
      <c r="K19" s="2">
        <f>IF(E19="","",MAX($K$3:K18)+0.001)</f>
        <v>2.0069999999999992</v>
      </c>
    </row>
    <row r="20" spans="2:11" s="1" customFormat="1" ht="25" customHeight="1">
      <c r="B20" s="10" t="str">
        <f t="shared" si="1"/>
        <v>A2.008</v>
      </c>
      <c r="C20" s="10"/>
      <c r="D20" s="22" t="s">
        <v>2643</v>
      </c>
      <c r="E20" s="10" t="s">
        <v>2644</v>
      </c>
      <c r="F20" s="16">
        <v>24</v>
      </c>
      <c r="G20" s="12">
        <v>0</v>
      </c>
      <c r="H20" s="25">
        <f t="shared" si="0"/>
        <v>0</v>
      </c>
      <c r="I20" s="112"/>
      <c r="K20" s="2">
        <f>IF(E20="","",MAX($K$3:K19)+0.001)</f>
        <v>2.0079999999999991</v>
      </c>
    </row>
    <row r="21" spans="2:11" s="1" customFormat="1" ht="25" customHeight="1">
      <c r="B21" s="10" t="str">
        <f t="shared" si="1"/>
        <v>A2.009</v>
      </c>
      <c r="C21" s="10"/>
      <c r="D21" s="22" t="s">
        <v>2645</v>
      </c>
      <c r="E21" s="10" t="s">
        <v>2644</v>
      </c>
      <c r="F21" s="16">
        <v>24</v>
      </c>
      <c r="G21" s="12">
        <v>0</v>
      </c>
      <c r="H21" s="25">
        <f t="shared" si="0"/>
        <v>0</v>
      </c>
      <c r="I21" s="112"/>
      <c r="K21" s="2">
        <f>IF(E21="","",MAX($K$3:K20)+0.001)</f>
        <v>2.008999999999999</v>
      </c>
    </row>
    <row r="22" spans="2:11" s="1" customFormat="1" ht="25" customHeight="1">
      <c r="B22" s="10" t="str">
        <f t="shared" si="1"/>
        <v/>
      </c>
      <c r="C22" s="10"/>
      <c r="D22" s="22"/>
      <c r="E22" s="10"/>
      <c r="F22" s="16"/>
      <c r="G22" s="12"/>
      <c r="H22" s="25" t="str">
        <f t="shared" si="0"/>
        <v/>
      </c>
      <c r="I22" s="112"/>
      <c r="K22" s="2" t="str">
        <f>IF(E22="","",MAX($K$3:K21)+0.001)</f>
        <v/>
      </c>
    </row>
    <row r="23" spans="2:11" s="1" customFormat="1" ht="25" customHeight="1">
      <c r="B23" s="10" t="str">
        <f t="shared" si="1"/>
        <v/>
      </c>
      <c r="C23" s="10"/>
      <c r="D23" s="358" t="s">
        <v>2658</v>
      </c>
      <c r="E23" s="10"/>
      <c r="F23" s="16"/>
      <c r="G23" s="12"/>
      <c r="H23" s="25" t="str">
        <f t="shared" si="0"/>
        <v/>
      </c>
      <c r="I23" s="112"/>
      <c r="K23" s="2" t="str">
        <f>IF(E23="","",MAX($K$3:K22)+0.001)</f>
        <v/>
      </c>
    </row>
    <row r="24" spans="2:11" s="1" customFormat="1" ht="60">
      <c r="B24" s="10" t="str">
        <f t="shared" si="1"/>
        <v>A2.010</v>
      </c>
      <c r="C24" s="10"/>
      <c r="D24" s="22" t="s">
        <v>2646</v>
      </c>
      <c r="E24" s="10" t="s">
        <v>1891</v>
      </c>
      <c r="F24" s="16">
        <v>1</v>
      </c>
      <c r="G24" s="16">
        <v>15000000</v>
      </c>
      <c r="H24" s="25">
        <f t="shared" si="0"/>
        <v>15000000</v>
      </c>
      <c r="I24" s="112"/>
      <c r="K24" s="2">
        <f>IF(E24="","",MAX($K$3:K23)+0.001)</f>
        <v>2.0099999999999989</v>
      </c>
    </row>
    <row r="25" spans="2:11" s="1" customFormat="1" ht="30">
      <c r="B25" s="10" t="str">
        <f t="shared" si="1"/>
        <v>A2.011</v>
      </c>
      <c r="C25" s="10"/>
      <c r="D25" s="22" t="s">
        <v>2647</v>
      </c>
      <c r="E25" s="10" t="s">
        <v>2648</v>
      </c>
      <c r="F25" s="16">
        <v>15000000</v>
      </c>
      <c r="G25" s="12">
        <v>0</v>
      </c>
      <c r="H25" s="25">
        <f t="shared" si="0"/>
        <v>0</v>
      </c>
      <c r="I25" s="112"/>
      <c r="K25" s="2">
        <f>IF(E25="","",MAX($K$3:K24)+0.001)</f>
        <v>2.0109999999999988</v>
      </c>
    </row>
    <row r="26" spans="2:11" s="1" customFormat="1" ht="30">
      <c r="B26" s="10" t="str">
        <f t="shared" si="1"/>
        <v>A2.012</v>
      </c>
      <c r="C26" s="10"/>
      <c r="D26" s="22" t="s">
        <v>2649</v>
      </c>
      <c r="E26" s="10" t="s">
        <v>2497</v>
      </c>
      <c r="F26" s="16">
        <v>1</v>
      </c>
      <c r="G26" s="12">
        <v>0</v>
      </c>
      <c r="H26" s="25">
        <f t="shared" si="0"/>
        <v>0</v>
      </c>
      <c r="I26" s="112"/>
      <c r="K26" s="2">
        <f>IF(E26="","",MAX($K$3:K25)+0.001)</f>
        <v>2.0119999999999987</v>
      </c>
    </row>
    <row r="27" spans="2:11" s="1" customFormat="1" ht="45">
      <c r="B27" s="10" t="str">
        <f t="shared" si="1"/>
        <v>A2.013</v>
      </c>
      <c r="C27" s="10"/>
      <c r="D27" s="22" t="s">
        <v>2650</v>
      </c>
      <c r="E27" s="10" t="s">
        <v>2497</v>
      </c>
      <c r="F27" s="16">
        <v>1</v>
      </c>
      <c r="G27" s="12">
        <v>0</v>
      </c>
      <c r="H27" s="25">
        <f t="shared" si="0"/>
        <v>0</v>
      </c>
      <c r="I27" s="112"/>
      <c r="K27" s="2">
        <f>IF(E27="","",MAX($K$3:K26)+0.001)</f>
        <v>2.0129999999999986</v>
      </c>
    </row>
    <row r="28" spans="2:11" s="1" customFormat="1" ht="14">
      <c r="B28" s="10"/>
      <c r="C28" s="10"/>
      <c r="D28" s="22"/>
      <c r="E28" s="10"/>
      <c r="F28" s="16"/>
      <c r="G28" s="12"/>
      <c r="H28" s="25"/>
      <c r="I28" s="112"/>
      <c r="K28" s="2"/>
    </row>
    <row r="29" spans="2:11" s="1" customFormat="1" ht="25" customHeight="1">
      <c r="B29" s="10"/>
      <c r="C29" s="10"/>
      <c r="D29" s="22"/>
      <c r="E29" s="10"/>
      <c r="F29" s="16"/>
      <c r="G29" s="12"/>
      <c r="H29" s="25"/>
      <c r="I29" s="112"/>
      <c r="K29" s="2"/>
    </row>
    <row r="30" spans="2:11" s="1" customFormat="1" ht="15" customHeight="1">
      <c r="B30" s="31"/>
      <c r="C30" s="31"/>
      <c r="D30" s="32"/>
      <c r="E30" s="31"/>
      <c r="F30" s="33"/>
      <c r="G30" s="34"/>
      <c r="H30" s="35" t="str">
        <f t="shared" ref="H30" si="2">IF($G30="",IF($F30="","","Rate Only"),ROUNDUP($F30*$G30,2))</f>
        <v/>
      </c>
      <c r="J30" s="2" t="str">
        <f>IF(E30="","",MAX($J$3:J29)+0.001)</f>
        <v/>
      </c>
    </row>
    <row r="31" spans="2:11" s="18" customFormat="1" ht="25" customHeight="1">
      <c r="B31" s="367" t="s">
        <v>62</v>
      </c>
      <c r="C31" s="367"/>
      <c r="D31" s="367"/>
      <c r="E31" s="367"/>
      <c r="F31" s="367"/>
      <c r="G31" s="367"/>
      <c r="H31" s="4">
        <f>SUM(H3:H30)</f>
        <v>15000000</v>
      </c>
      <c r="J31" s="2" t="str">
        <f>IF(E31="","",MAX($J$3:J30)+0.001)</f>
        <v/>
      </c>
    </row>
    <row r="32" spans="2:11" s="18" customFormat="1" ht="25" customHeight="1">
      <c r="B32" s="3" t="s">
        <v>226</v>
      </c>
      <c r="C32" s="3" t="s">
        <v>2</v>
      </c>
      <c r="D32" s="3" t="s">
        <v>3</v>
      </c>
      <c r="E32" s="19" t="s">
        <v>4</v>
      </c>
      <c r="F32" s="4" t="s">
        <v>63</v>
      </c>
      <c r="G32" s="20" t="s">
        <v>6</v>
      </c>
      <c r="H32" s="20" t="s">
        <v>7</v>
      </c>
      <c r="J32" s="2"/>
    </row>
    <row r="33" spans="2:11" s="18" customFormat="1" ht="25" customHeight="1">
      <c r="B33" s="19" t="s">
        <v>64</v>
      </c>
      <c r="C33" s="19"/>
      <c r="D33" s="36"/>
      <c r="E33" s="36"/>
      <c r="F33" s="20"/>
      <c r="G33" s="20"/>
      <c r="H33" s="20">
        <f>H31</f>
        <v>15000000</v>
      </c>
      <c r="J33" s="2" t="str">
        <f>IF(E33="","",MAX($J$3:J32)+0.001)</f>
        <v/>
      </c>
    </row>
    <row r="34" spans="2:11" s="1" customFormat="1" ht="10" customHeight="1">
      <c r="B34" s="10" t="str">
        <f t="shared" si="1"/>
        <v/>
      </c>
      <c r="C34" s="10"/>
      <c r="D34" s="22"/>
      <c r="E34" s="10"/>
      <c r="F34" s="16"/>
      <c r="G34" s="12"/>
      <c r="H34" s="25" t="str">
        <f t="shared" si="0"/>
        <v/>
      </c>
      <c r="I34" s="112"/>
      <c r="K34" s="2" t="str">
        <f>IF(E34="","",MAX($K$3:K27)+0.001)</f>
        <v/>
      </c>
    </row>
    <row r="35" spans="2:11" s="1" customFormat="1" ht="25" customHeight="1">
      <c r="B35" s="10" t="str">
        <f t="shared" si="1"/>
        <v/>
      </c>
      <c r="C35" s="10"/>
      <c r="D35" s="358" t="s">
        <v>2656</v>
      </c>
      <c r="E35" s="10"/>
      <c r="F35" s="16"/>
      <c r="G35" s="12"/>
      <c r="H35" s="25" t="str">
        <f t="shared" si="0"/>
        <v/>
      </c>
      <c r="I35" s="112"/>
      <c r="K35" s="2" t="str">
        <f>IF(E35="","",MAX($K$3:K34)+0.001)</f>
        <v/>
      </c>
    </row>
    <row r="36" spans="2:11" s="1" customFormat="1" ht="25" customHeight="1">
      <c r="B36" s="10" t="str">
        <f t="shared" si="1"/>
        <v/>
      </c>
      <c r="C36" s="10"/>
      <c r="D36" s="360" t="s">
        <v>2651</v>
      </c>
      <c r="E36" s="10"/>
      <c r="F36" s="16"/>
      <c r="G36" s="12"/>
      <c r="H36" s="25" t="str">
        <f t="shared" si="0"/>
        <v/>
      </c>
      <c r="I36" s="112"/>
      <c r="K36" s="2" t="str">
        <f>IF(E36="","",MAX($K$3:K35)+0.001)</f>
        <v/>
      </c>
    </row>
    <row r="37" spans="2:11" s="1" customFormat="1" ht="35" customHeight="1">
      <c r="B37" s="10" t="str">
        <f t="shared" si="1"/>
        <v>A2.014</v>
      </c>
      <c r="C37" s="10"/>
      <c r="D37" s="22" t="s">
        <v>2676</v>
      </c>
      <c r="E37" s="10" t="s">
        <v>1891</v>
      </c>
      <c r="F37" s="16">
        <v>1</v>
      </c>
      <c r="G37" s="16">
        <f>('Part A - SCH 1'!$F$34)*6000*2*2.8</f>
        <v>806400</v>
      </c>
      <c r="H37" s="25">
        <f>IF($G37="",IF($F37="","","Rate Only"),ROUNDUP($F37*$G37,2))</f>
        <v>806400</v>
      </c>
      <c r="I37" s="112"/>
      <c r="K37" s="2">
        <f>IF(E37="","",MAX($K$3:K36)+0.001)</f>
        <v>2.0139999999999985</v>
      </c>
    </row>
    <row r="38" spans="2:11" s="1" customFormat="1" ht="35" customHeight="1">
      <c r="B38" s="10" t="str">
        <f t="shared" si="1"/>
        <v>A2.015</v>
      </c>
      <c r="C38" s="10"/>
      <c r="D38" s="22" t="s">
        <v>2660</v>
      </c>
      <c r="E38" s="10" t="s">
        <v>2648</v>
      </c>
      <c r="F38" s="16">
        <f>H37</f>
        <v>806400</v>
      </c>
      <c r="G38" s="12">
        <v>0</v>
      </c>
      <c r="H38" s="25">
        <f t="shared" si="0"/>
        <v>0</v>
      </c>
      <c r="I38" s="112"/>
      <c r="K38" s="2">
        <f>IF(E38="","",MAX($K$3:K37)+0.001)</f>
        <v>2.0149999999999983</v>
      </c>
    </row>
    <row r="39" spans="2:11" s="1" customFormat="1" ht="35" customHeight="1">
      <c r="B39" s="10" t="str">
        <f t="shared" si="1"/>
        <v>A2.016</v>
      </c>
      <c r="C39" s="10"/>
      <c r="D39" s="22" t="s">
        <v>2652</v>
      </c>
      <c r="E39" s="10" t="s">
        <v>2653</v>
      </c>
      <c r="F39" s="16">
        <f>('Part A - SCH 1'!$F$34)*2</f>
        <v>48</v>
      </c>
      <c r="G39" s="12">
        <v>0</v>
      </c>
      <c r="H39" s="25">
        <f t="shared" si="0"/>
        <v>0</v>
      </c>
      <c r="I39" s="112"/>
      <c r="K39" s="2">
        <f>IF(E39="","",MAX($K$3:K38)+0.001)</f>
        <v>2.0159999999999982</v>
      </c>
    </row>
    <row r="40" spans="2:11" s="1" customFormat="1" ht="23" customHeight="1">
      <c r="B40" s="10" t="str">
        <f t="shared" si="1"/>
        <v/>
      </c>
      <c r="C40" s="10"/>
      <c r="D40" s="22"/>
      <c r="E40" s="10"/>
      <c r="F40" s="16"/>
      <c r="G40" s="12"/>
      <c r="H40" s="25" t="str">
        <f t="shared" si="0"/>
        <v/>
      </c>
      <c r="I40" s="112"/>
      <c r="K40" s="2" t="str">
        <f>IF(E40="","",MAX($K$3:K39)+0.001)</f>
        <v/>
      </c>
    </row>
    <row r="41" spans="2:11" s="1" customFormat="1" ht="25" customHeight="1">
      <c r="B41" s="10" t="str">
        <f t="shared" si="1"/>
        <v/>
      </c>
      <c r="C41" s="10"/>
      <c r="D41" s="358" t="s">
        <v>2659</v>
      </c>
      <c r="E41" s="10"/>
      <c r="F41" s="16"/>
      <c r="G41" s="12"/>
      <c r="H41" s="25" t="str">
        <f t="shared" si="0"/>
        <v/>
      </c>
      <c r="I41" s="112"/>
      <c r="K41" s="2" t="str">
        <f>IF(E41="","",MAX($K$3:K40)+0.001)</f>
        <v/>
      </c>
    </row>
    <row r="42" spans="2:11" s="1" customFormat="1" ht="35" customHeight="1">
      <c r="B42" s="10" t="str">
        <f t="shared" si="1"/>
        <v>A2.017</v>
      </c>
      <c r="C42" s="10"/>
      <c r="D42" s="22" t="s">
        <v>2675</v>
      </c>
      <c r="E42" s="10" t="s">
        <v>1891</v>
      </c>
      <c r="F42" s="16">
        <v>1</v>
      </c>
      <c r="G42" s="16">
        <f>('Part A - SCH 1'!$F$34)*6000*2*2.8</f>
        <v>806400</v>
      </c>
      <c r="H42" s="25">
        <f>IF($G42="",IF($F42="","","Rate Only"),ROUNDUP($F42*$G42,2))</f>
        <v>806400</v>
      </c>
      <c r="I42" s="112"/>
      <c r="K42" s="2">
        <f>IF(E42="","",MAX($K$3:K41)+0.001)</f>
        <v>2.0169999999999981</v>
      </c>
    </row>
    <row r="43" spans="2:11" s="1" customFormat="1" ht="35" customHeight="1">
      <c r="B43" s="10" t="str">
        <f t="shared" si="1"/>
        <v>A2.018</v>
      </c>
      <c r="C43" s="10"/>
      <c r="D43" s="22" t="s">
        <v>2661</v>
      </c>
      <c r="E43" s="10" t="s">
        <v>2648</v>
      </c>
      <c r="F43" s="16">
        <f>H42</f>
        <v>806400</v>
      </c>
      <c r="G43" s="12">
        <v>0</v>
      </c>
      <c r="H43" s="25">
        <f t="shared" si="0"/>
        <v>0</v>
      </c>
      <c r="I43" s="112"/>
      <c r="K43" s="2">
        <f>IF(E43="","",MAX($K$3:K42)+0.001)</f>
        <v>2.017999999999998</v>
      </c>
    </row>
    <row r="44" spans="2:11" s="1" customFormat="1" ht="35" customHeight="1">
      <c r="B44" s="10" t="str">
        <f t="shared" si="1"/>
        <v>A2.019</v>
      </c>
      <c r="C44" s="10"/>
      <c r="D44" s="22" t="s">
        <v>2652</v>
      </c>
      <c r="E44" s="10" t="s">
        <v>2653</v>
      </c>
      <c r="F44" s="16">
        <f>('Part A - SCH 1'!$F$34)*2</f>
        <v>48</v>
      </c>
      <c r="G44" s="12">
        <v>0</v>
      </c>
      <c r="H44" s="25">
        <f t="shared" si="0"/>
        <v>0</v>
      </c>
      <c r="I44" s="112"/>
      <c r="K44" s="2">
        <f>IF(E44="","",MAX($K$3:K43)+0.001)</f>
        <v>2.0189999999999979</v>
      </c>
    </row>
    <row r="45" spans="2:11" s="1" customFormat="1" ht="23" customHeight="1">
      <c r="B45" s="10" t="str">
        <f t="shared" si="1"/>
        <v/>
      </c>
      <c r="C45" s="10"/>
      <c r="D45" s="22"/>
      <c r="E45" s="10"/>
      <c r="F45" s="16"/>
      <c r="G45" s="12"/>
      <c r="H45" s="25" t="str">
        <f t="shared" si="0"/>
        <v/>
      </c>
      <c r="I45" s="112"/>
      <c r="K45" s="2" t="str">
        <f>IF(E45="","",MAX($K$3:K44)+0.001)</f>
        <v/>
      </c>
    </row>
    <row r="46" spans="2:11" s="1" customFormat="1" ht="35" customHeight="1">
      <c r="B46" s="10" t="str">
        <f t="shared" si="1"/>
        <v/>
      </c>
      <c r="C46" s="10"/>
      <c r="D46" s="358" t="s">
        <v>2662</v>
      </c>
      <c r="E46" s="10"/>
      <c r="F46" s="16"/>
      <c r="G46" s="12"/>
      <c r="H46" s="25" t="str">
        <f t="shared" si="0"/>
        <v/>
      </c>
      <c r="I46" s="112"/>
      <c r="K46" s="2" t="str">
        <f>IF(E46="","",MAX($K$3:K45)+0.001)</f>
        <v/>
      </c>
    </row>
    <row r="47" spans="2:11" s="1" customFormat="1" ht="35" customHeight="1">
      <c r="B47" s="10" t="str">
        <f t="shared" si="1"/>
        <v>A2.020</v>
      </c>
      <c r="C47" s="10"/>
      <c r="D47" s="22" t="s">
        <v>2674</v>
      </c>
      <c r="E47" s="10" t="s">
        <v>1891</v>
      </c>
      <c r="F47" s="16">
        <v>1</v>
      </c>
      <c r="G47" s="16">
        <f>('Part A - SCH 1'!$F$34)*8500*2*2.8</f>
        <v>1142400</v>
      </c>
      <c r="H47" s="25">
        <f>IF($G47="",IF($F47="","","Rate Only"),ROUNDUP($F47*$G47,2))</f>
        <v>1142400</v>
      </c>
      <c r="I47" s="112"/>
      <c r="K47" s="2">
        <f>IF(E47="","",MAX($K$3:K46)+0.001)</f>
        <v>2.0199999999999978</v>
      </c>
    </row>
    <row r="48" spans="2:11" s="1" customFormat="1" ht="35" customHeight="1">
      <c r="B48" s="10" t="str">
        <f t="shared" si="1"/>
        <v>A2.021</v>
      </c>
      <c r="C48" s="10"/>
      <c r="D48" s="22" t="s">
        <v>2664</v>
      </c>
      <c r="E48" s="10" t="s">
        <v>2648</v>
      </c>
      <c r="F48" s="16">
        <f>H47</f>
        <v>1142400</v>
      </c>
      <c r="G48" s="12">
        <v>0</v>
      </c>
      <c r="H48" s="25">
        <f t="shared" si="0"/>
        <v>0</v>
      </c>
      <c r="I48" s="112"/>
      <c r="K48" s="2">
        <f>IF(E48="","",MAX($K$3:K47)+0.001)</f>
        <v>2.0209999999999977</v>
      </c>
    </row>
    <row r="49" spans="2:11" s="1" customFormat="1" ht="25" customHeight="1">
      <c r="B49" s="10" t="str">
        <f t="shared" si="1"/>
        <v>A2.022</v>
      </c>
      <c r="C49" s="10"/>
      <c r="D49" s="22" t="s">
        <v>2652</v>
      </c>
      <c r="E49" s="10" t="s">
        <v>2653</v>
      </c>
      <c r="F49" s="16">
        <f>('Part A - SCH 1'!$F$34)*2</f>
        <v>48</v>
      </c>
      <c r="G49" s="12">
        <v>0</v>
      </c>
      <c r="H49" s="25">
        <f t="shared" si="0"/>
        <v>0</v>
      </c>
      <c r="I49" s="112"/>
      <c r="K49" s="2">
        <f>IF(E49="","",MAX($K$3:K48)+0.001)</f>
        <v>2.0219999999999976</v>
      </c>
    </row>
    <row r="50" spans="2:11" s="1" customFormat="1" ht="25" customHeight="1">
      <c r="B50" s="10" t="str">
        <f t="shared" si="1"/>
        <v>A2.023</v>
      </c>
      <c r="C50" s="10"/>
      <c r="D50" s="22" t="s">
        <v>2654</v>
      </c>
      <c r="E50" s="10" t="s">
        <v>1891</v>
      </c>
      <c r="F50" s="16">
        <v>1</v>
      </c>
      <c r="G50" s="16">
        <f>('Part A - SCH 1'!$F$34)*8000*2</f>
        <v>384000</v>
      </c>
      <c r="H50" s="25">
        <f t="shared" si="0"/>
        <v>384000</v>
      </c>
      <c r="I50" s="112"/>
      <c r="K50" s="2">
        <f>IF(E50="","",MAX($K$3:K49)+0.001)</f>
        <v>2.0229999999999975</v>
      </c>
    </row>
    <row r="51" spans="2:11" s="1" customFormat="1" ht="35" customHeight="1">
      <c r="B51" s="10" t="str">
        <f t="shared" si="1"/>
        <v>A2.024</v>
      </c>
      <c r="C51" s="10"/>
      <c r="D51" s="22" t="s">
        <v>2665</v>
      </c>
      <c r="E51" s="10" t="s">
        <v>2648</v>
      </c>
      <c r="F51" s="16">
        <f>H50</f>
        <v>384000</v>
      </c>
      <c r="G51" s="12">
        <v>0</v>
      </c>
      <c r="H51" s="25">
        <f t="shared" si="0"/>
        <v>0</v>
      </c>
      <c r="I51" s="112"/>
      <c r="K51" s="2">
        <f>IF(E51="","",MAX($K$3:K50)+0.001)</f>
        <v>2.0239999999999974</v>
      </c>
    </row>
    <row r="52" spans="2:11" s="1" customFormat="1" ht="23" customHeight="1">
      <c r="B52" s="10" t="str">
        <f t="shared" si="1"/>
        <v/>
      </c>
      <c r="C52" s="10"/>
      <c r="D52" s="22"/>
      <c r="E52" s="10"/>
      <c r="F52" s="16"/>
      <c r="G52" s="12"/>
      <c r="H52" s="25" t="str">
        <f t="shared" si="0"/>
        <v/>
      </c>
      <c r="I52" s="112"/>
      <c r="K52" s="2" t="str">
        <f>IF(E52="","",MAX($K$3:K51)+0.001)</f>
        <v/>
      </c>
    </row>
    <row r="53" spans="2:11" s="1" customFormat="1" ht="25" customHeight="1">
      <c r="B53" s="10" t="str">
        <f t="shared" si="1"/>
        <v/>
      </c>
      <c r="C53" s="10"/>
      <c r="D53" s="358" t="s">
        <v>2663</v>
      </c>
      <c r="E53" s="10"/>
      <c r="F53" s="16"/>
      <c r="G53" s="12"/>
      <c r="H53" s="25" t="str">
        <f t="shared" si="0"/>
        <v/>
      </c>
      <c r="I53" s="112"/>
      <c r="K53" s="2" t="str">
        <f>IF(E53="","",MAX($K$3:K52)+0.001)</f>
        <v/>
      </c>
    </row>
    <row r="54" spans="2:11" s="1" customFormat="1" ht="35" customHeight="1">
      <c r="B54" s="10" t="str">
        <f t="shared" si="1"/>
        <v>A2.025</v>
      </c>
      <c r="C54" s="10"/>
      <c r="D54" s="22" t="s">
        <v>2673</v>
      </c>
      <c r="E54" s="10" t="s">
        <v>1891</v>
      </c>
      <c r="F54" s="16">
        <v>1</v>
      </c>
      <c r="G54" s="16">
        <f>('Part A - SCH 1'!$F$34)*9500*2*2.8</f>
        <v>1276800</v>
      </c>
      <c r="H54" s="25">
        <f>IF($G54="",IF($F54="","","Rate Only"),ROUNDUP($F54*$G54,2))</f>
        <v>1276800</v>
      </c>
      <c r="I54" s="112"/>
      <c r="K54" s="2">
        <f>IF(E54="","",MAX($K$3:K53)+0.001)</f>
        <v>2.0249999999999972</v>
      </c>
    </row>
    <row r="55" spans="2:11" s="1" customFormat="1" ht="35" customHeight="1">
      <c r="B55" s="10" t="str">
        <f t="shared" si="1"/>
        <v>A2.026</v>
      </c>
      <c r="C55" s="10"/>
      <c r="D55" s="22" t="s">
        <v>2666</v>
      </c>
      <c r="E55" s="10" t="s">
        <v>2648</v>
      </c>
      <c r="F55" s="16">
        <f>H54</f>
        <v>1276800</v>
      </c>
      <c r="G55" s="12">
        <v>0</v>
      </c>
      <c r="H55" s="25">
        <f t="shared" si="0"/>
        <v>0</v>
      </c>
      <c r="I55" s="112"/>
      <c r="K55" s="2">
        <f>IF(E55="","",MAX($K$3:K54)+0.001)</f>
        <v>2.0259999999999971</v>
      </c>
    </row>
    <row r="56" spans="2:11" s="1" customFormat="1" ht="35" customHeight="1">
      <c r="B56" s="10" t="str">
        <f t="shared" si="1"/>
        <v>A2.027</v>
      </c>
      <c r="C56" s="10"/>
      <c r="D56" s="22" t="s">
        <v>2652</v>
      </c>
      <c r="E56" s="10" t="s">
        <v>2653</v>
      </c>
      <c r="F56" s="16">
        <f>('Part A - SCH 1'!$F$34)*2</f>
        <v>48</v>
      </c>
      <c r="G56" s="12">
        <v>0</v>
      </c>
      <c r="H56" s="25">
        <f t="shared" si="0"/>
        <v>0</v>
      </c>
      <c r="I56" s="112"/>
      <c r="K56" s="2">
        <f>IF(E56="","",MAX($K$3:K55)+0.001)</f>
        <v>2.026999999999997</v>
      </c>
    </row>
    <row r="57" spans="2:11" s="1" customFormat="1" ht="25" customHeight="1">
      <c r="B57" s="10" t="str">
        <f t="shared" si="1"/>
        <v>A2.028</v>
      </c>
      <c r="C57" s="10"/>
      <c r="D57" s="22" t="s">
        <v>2654</v>
      </c>
      <c r="E57" s="10" t="s">
        <v>1891</v>
      </c>
      <c r="F57" s="16">
        <v>1</v>
      </c>
      <c r="G57" s="16">
        <f>('Part A - SCH 1'!$F$34)*8000*2</f>
        <v>384000</v>
      </c>
      <c r="H57" s="25">
        <f t="shared" si="0"/>
        <v>384000</v>
      </c>
      <c r="I57" s="112"/>
      <c r="K57" s="2">
        <f>IF(E57="","",MAX($K$3:K56)+0.001)</f>
        <v>2.0279999999999969</v>
      </c>
    </row>
    <row r="58" spans="2:11" s="1" customFormat="1" ht="35" customHeight="1">
      <c r="B58" s="10" t="str">
        <f t="shared" si="1"/>
        <v>A2.029</v>
      </c>
      <c r="C58" s="10"/>
      <c r="D58" s="22" t="s">
        <v>2667</v>
      </c>
      <c r="E58" s="10" t="s">
        <v>2648</v>
      </c>
      <c r="F58" s="16">
        <f>H57</f>
        <v>384000</v>
      </c>
      <c r="G58" s="12">
        <v>0</v>
      </c>
      <c r="H58" s="25">
        <f t="shared" si="0"/>
        <v>0</v>
      </c>
      <c r="I58" s="112"/>
      <c r="K58" s="2">
        <f>IF(E58="","",MAX($K$3:K57)+0.001)</f>
        <v>2.0289999999999968</v>
      </c>
    </row>
    <row r="59" spans="2:11" s="1" customFormat="1" ht="23" customHeight="1">
      <c r="B59" s="10" t="str">
        <f t="shared" si="1"/>
        <v/>
      </c>
      <c r="C59" s="10"/>
      <c r="D59" s="22"/>
      <c r="E59" s="10"/>
      <c r="F59" s="16"/>
      <c r="G59" s="12"/>
      <c r="H59" s="25" t="str">
        <f t="shared" si="0"/>
        <v/>
      </c>
      <c r="I59" s="112"/>
      <c r="K59" s="2" t="str">
        <f>IF(E59="","",MAX($K$3:K58)+0.001)</f>
        <v/>
      </c>
    </row>
    <row r="60" spans="2:11" s="1" customFormat="1" ht="25" customHeight="1">
      <c r="B60" s="10" t="str">
        <f t="shared" si="1"/>
        <v/>
      </c>
      <c r="C60" s="10"/>
      <c r="D60" s="358" t="s">
        <v>2668</v>
      </c>
      <c r="E60" s="10"/>
      <c r="F60" s="16"/>
      <c r="G60" s="12"/>
      <c r="H60" s="25" t="str">
        <f t="shared" si="0"/>
        <v/>
      </c>
      <c r="I60" s="112"/>
      <c r="K60" s="2" t="str">
        <f>IF(E60="","",MAX($K$3:K59)+0.001)</f>
        <v/>
      </c>
    </row>
    <row r="61" spans="2:11" s="1" customFormat="1" ht="35" customHeight="1">
      <c r="B61" s="10" t="str">
        <f t="shared" si="1"/>
        <v>A2.030</v>
      </c>
      <c r="C61" s="10"/>
      <c r="D61" s="22" t="s">
        <v>2672</v>
      </c>
      <c r="E61" s="10" t="s">
        <v>1891</v>
      </c>
      <c r="F61" s="16">
        <v>1</v>
      </c>
      <c r="G61" s="16">
        <f>('Part A - SCH 1'!$F$34)*4500*2*2.8</f>
        <v>604800</v>
      </c>
      <c r="H61" s="25">
        <f>IF($G61="",IF($F61="","","Rate Only"),ROUNDUP($F61*$G61,2))</f>
        <v>604800</v>
      </c>
      <c r="I61" s="112"/>
      <c r="K61" s="2">
        <f>IF(E61="","",MAX($K$3:K60)+0.001)</f>
        <v>2.0299999999999967</v>
      </c>
    </row>
    <row r="62" spans="2:11" s="1" customFormat="1" ht="35" customHeight="1">
      <c r="B62" s="10" t="str">
        <f t="shared" si="1"/>
        <v>A2.031</v>
      </c>
      <c r="C62" s="10"/>
      <c r="D62" s="22" t="s">
        <v>2677</v>
      </c>
      <c r="E62" s="10" t="s">
        <v>2648</v>
      </c>
      <c r="F62" s="16">
        <f>H61</f>
        <v>604800</v>
      </c>
      <c r="G62" s="12">
        <v>0</v>
      </c>
      <c r="H62" s="25">
        <f t="shared" si="0"/>
        <v>0</v>
      </c>
      <c r="I62" s="112"/>
      <c r="K62" s="2">
        <f>IF(E62="","",MAX($K$3:K61)+0.001)</f>
        <v>2.0309999999999966</v>
      </c>
    </row>
    <row r="63" spans="2:11" s="1" customFormat="1" ht="35" customHeight="1">
      <c r="B63" s="10" t="str">
        <f t="shared" si="1"/>
        <v>A2.032</v>
      </c>
      <c r="C63" s="10"/>
      <c r="D63" s="22" t="s">
        <v>2652</v>
      </c>
      <c r="E63" s="10" t="s">
        <v>2653</v>
      </c>
      <c r="F63" s="16">
        <f>('Part A - SCH 1'!$F$34)*2</f>
        <v>48</v>
      </c>
      <c r="G63" s="12">
        <v>0</v>
      </c>
      <c r="H63" s="25">
        <f t="shared" si="0"/>
        <v>0</v>
      </c>
      <c r="I63" s="112"/>
      <c r="K63" s="2">
        <f>IF(E63="","",MAX($K$3:K62)+0.001)</f>
        <v>2.0319999999999965</v>
      </c>
    </row>
    <row r="64" spans="2:11" s="1" customFormat="1" ht="23" customHeight="1">
      <c r="B64" s="10"/>
      <c r="C64" s="10"/>
      <c r="D64" s="22"/>
      <c r="E64" s="10"/>
      <c r="F64" s="16"/>
      <c r="G64" s="12"/>
      <c r="H64" s="25"/>
      <c r="I64" s="112"/>
      <c r="K64" s="2"/>
    </row>
    <row r="65" spans="2:11" s="1" customFormat="1" ht="25" customHeight="1">
      <c r="B65" s="10" t="str">
        <f t="shared" si="1"/>
        <v/>
      </c>
      <c r="C65" s="10"/>
      <c r="D65" s="358" t="s">
        <v>2669</v>
      </c>
      <c r="E65" s="10"/>
      <c r="F65" s="16"/>
      <c r="G65" s="12"/>
      <c r="H65" s="25" t="str">
        <f t="shared" si="0"/>
        <v/>
      </c>
      <c r="I65" s="112"/>
      <c r="K65" s="2" t="str">
        <f>IF(E65="","",MAX($K$3:K63)+0.001)</f>
        <v/>
      </c>
    </row>
    <row r="66" spans="2:11" s="1" customFormat="1" ht="35" customHeight="1">
      <c r="B66" s="10" t="str">
        <f t="shared" si="1"/>
        <v>A2.033</v>
      </c>
      <c r="C66" s="10"/>
      <c r="D66" s="22" t="s">
        <v>2671</v>
      </c>
      <c r="E66" s="10" t="s">
        <v>1891</v>
      </c>
      <c r="F66" s="16">
        <v>1</v>
      </c>
      <c r="G66" s="16">
        <f>('Part A - SCH 1'!$F$34)*4500*2*2.8</f>
        <v>604800</v>
      </c>
      <c r="H66" s="25">
        <f>IF($G66="",IF($F66="","","Rate Only"),ROUNDUP($F66*$G66,2))</f>
        <v>604800</v>
      </c>
      <c r="I66" s="112"/>
      <c r="K66" s="2">
        <f>IF(E66="","",MAX($K$3:K65)+0.001)</f>
        <v>2.0329999999999964</v>
      </c>
    </row>
    <row r="67" spans="2:11" s="1" customFormat="1" ht="35" customHeight="1">
      <c r="B67" s="10" t="str">
        <f t="shared" si="1"/>
        <v>A2.034</v>
      </c>
      <c r="C67" s="10"/>
      <c r="D67" s="22" t="s">
        <v>2670</v>
      </c>
      <c r="E67" s="10" t="s">
        <v>2648</v>
      </c>
      <c r="F67" s="16">
        <f>H66</f>
        <v>604800</v>
      </c>
      <c r="G67" s="12">
        <v>0</v>
      </c>
      <c r="H67" s="25">
        <f t="shared" si="0"/>
        <v>0</v>
      </c>
      <c r="I67" s="112"/>
      <c r="K67" s="2">
        <f>IF(E67="","",MAX($K$3:K66)+0.001)</f>
        <v>2.0339999999999963</v>
      </c>
    </row>
    <row r="68" spans="2:11" s="1" customFormat="1" ht="35" customHeight="1">
      <c r="B68" s="10" t="str">
        <f t="shared" si="1"/>
        <v>A2.035</v>
      </c>
      <c r="C68" s="10"/>
      <c r="D68" s="22" t="s">
        <v>2652</v>
      </c>
      <c r="E68" s="10" t="s">
        <v>2653</v>
      </c>
      <c r="F68" s="16">
        <f>('Part A - SCH 1'!$F$34)*2</f>
        <v>48</v>
      </c>
      <c r="G68" s="12">
        <v>0</v>
      </c>
      <c r="H68" s="25">
        <f t="shared" si="0"/>
        <v>0</v>
      </c>
      <c r="I68" s="112"/>
      <c r="K68" s="2">
        <f>IF(E68="","",MAX($K$3:K67)+0.001)</f>
        <v>2.0349999999999961</v>
      </c>
    </row>
    <row r="69" spans="2:11" s="1" customFormat="1" ht="25" customHeight="1">
      <c r="B69" s="365" t="s">
        <v>171</v>
      </c>
      <c r="C69" s="365"/>
      <c r="D69" s="365"/>
      <c r="E69" s="365"/>
      <c r="F69" s="365"/>
      <c r="G69" s="365"/>
      <c r="H69" s="4">
        <f>SUM(H33:H68)</f>
        <v>21009600</v>
      </c>
      <c r="I69" s="203"/>
      <c r="K69" s="2" t="str">
        <f>IF(F69="","",MAX($K$3:K68)+0.001)</f>
        <v/>
      </c>
    </row>
    <row r="70" spans="2:11" s="1" customFormat="1" ht="25" customHeight="1">
      <c r="B70" s="42"/>
      <c r="C70" s="42"/>
      <c r="E70" s="43"/>
      <c r="F70" s="42"/>
      <c r="G70" s="42"/>
      <c r="H70" s="42"/>
      <c r="I70" s="17"/>
      <c r="K70" s="2" t="str">
        <f>IF(F70="","",MAX($K$3:K69)+0.001)</f>
        <v/>
      </c>
    </row>
    <row r="71" spans="2:11" s="1" customFormat="1" ht="25" customHeight="1">
      <c r="B71" s="42"/>
      <c r="C71" s="42"/>
      <c r="E71" s="43"/>
      <c r="F71" s="42"/>
      <c r="G71" s="42"/>
      <c r="H71" s="42"/>
      <c r="I71" s="17"/>
      <c r="K71" s="2" t="str">
        <f>IF(F71="","",MAX($K$3:K70)+0.001)</f>
        <v/>
      </c>
    </row>
    <row r="72" spans="2:11" s="1" customFormat="1" ht="25" customHeight="1">
      <c r="B72" s="42"/>
      <c r="C72" s="42"/>
      <c r="E72" s="43"/>
      <c r="F72" s="42"/>
      <c r="G72" s="42"/>
      <c r="H72" s="42"/>
      <c r="K72" s="2" t="str">
        <f>IF(F72="","",MAX($K$3:K71)+0.001)</f>
        <v/>
      </c>
    </row>
    <row r="73" spans="2:11" s="1" customFormat="1" ht="25" customHeight="1">
      <c r="B73" s="42"/>
      <c r="C73" s="42"/>
      <c r="E73" s="43"/>
      <c r="F73" s="42"/>
      <c r="G73" s="42"/>
      <c r="H73" s="42"/>
      <c r="K73" s="2" t="str">
        <f>IF(F73="","",MAX($K$3:K72)+0.001)</f>
        <v/>
      </c>
    </row>
    <row r="74" spans="2:11" s="1" customFormat="1" ht="25" customHeight="1">
      <c r="B74" s="42"/>
      <c r="C74" s="42"/>
      <c r="E74" s="43"/>
      <c r="F74" s="42"/>
      <c r="G74" s="42"/>
      <c r="H74" s="42"/>
      <c r="K74" s="2" t="str">
        <f>IF(F74="","",MAX($K$3:K73)+0.001)</f>
        <v/>
      </c>
    </row>
    <row r="75" spans="2:11" s="1" customFormat="1" ht="25" customHeight="1">
      <c r="B75" s="42"/>
      <c r="C75" s="42"/>
      <c r="E75" s="43"/>
      <c r="F75" s="42"/>
      <c r="G75" s="42"/>
      <c r="H75" s="42"/>
      <c r="K75" s="2" t="str">
        <f>IF(F75="","",MAX($K$3:K72)+0.001)</f>
        <v/>
      </c>
    </row>
    <row r="76" spans="2:11" s="1" customFormat="1" ht="25" customHeight="1">
      <c r="B76" s="42"/>
      <c r="C76" s="42"/>
      <c r="E76" s="43"/>
      <c r="F76" s="42"/>
      <c r="G76" s="42"/>
      <c r="H76" s="42"/>
      <c r="K76" s="2"/>
    </row>
  </sheetData>
  <mergeCells count="3">
    <mergeCell ref="B1:H1"/>
    <mergeCell ref="B69:G69"/>
    <mergeCell ref="B31:G31"/>
  </mergeCells>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31" min="1" max="8" man="1"/>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7864E-C3C6-A74B-856D-846E4EE9BA73}">
  <sheetPr>
    <tabColor rgb="FF00B0F0"/>
  </sheetPr>
  <dimension ref="A1:I94"/>
  <sheetViews>
    <sheetView view="pageBreakPreview" zoomScale="80" zoomScaleNormal="100" zoomScaleSheetLayoutView="80" workbookViewId="0">
      <selection activeCell="H11" sqref="H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9">
      <c r="A1" s="370" t="s">
        <v>2022</v>
      </c>
      <c r="B1" s="370"/>
      <c r="C1" s="370"/>
      <c r="D1" s="370"/>
      <c r="E1" s="370"/>
      <c r="F1" s="370"/>
      <c r="G1" s="370"/>
      <c r="H1" s="279"/>
    </row>
    <row r="2" spans="1:9" s="72" customFormat="1">
      <c r="A2" s="45" t="s">
        <v>1</v>
      </c>
      <c r="B2" s="45" t="s">
        <v>2050</v>
      </c>
      <c r="C2" s="45" t="s">
        <v>3</v>
      </c>
      <c r="D2" s="46" t="s">
        <v>4</v>
      </c>
      <c r="E2" s="46" t="s">
        <v>5</v>
      </c>
      <c r="F2" s="281" t="s">
        <v>6</v>
      </c>
      <c r="G2" s="46" t="s">
        <v>7</v>
      </c>
      <c r="H2" s="282"/>
      <c r="I2" s="271"/>
    </row>
    <row r="3" spans="1:9" ht="60">
      <c r="A3" s="55" t="str">
        <f>("C"&amp;TEXT(H3,0))</f>
        <v>C7</v>
      </c>
      <c r="B3" s="175" t="s">
        <v>2051</v>
      </c>
      <c r="C3" s="82" t="s">
        <v>2262</v>
      </c>
      <c r="D3" s="284"/>
      <c r="E3" s="55"/>
      <c r="G3" s="54"/>
      <c r="H3" s="190">
        <v>7</v>
      </c>
    </row>
    <row r="4" spans="1:9">
      <c r="A4" s="55" t="str">
        <f t="shared" ref="A4:A29" si="0">IF(H4="","","C"&amp;TEXT(ROUND(H4,3),"0.000"))</f>
        <v/>
      </c>
      <c r="B4" s="98"/>
      <c r="C4" s="87"/>
      <c r="D4" s="65"/>
      <c r="E4" s="55"/>
      <c r="G4" s="54"/>
    </row>
    <row r="5" spans="1:9">
      <c r="A5" s="55" t="str">
        <f t="shared" si="0"/>
        <v/>
      </c>
      <c r="B5" s="101" t="s">
        <v>2263</v>
      </c>
      <c r="C5" s="87" t="s">
        <v>2264</v>
      </c>
      <c r="D5" s="65"/>
      <c r="E5" s="55"/>
      <c r="G5" s="54"/>
      <c r="H5" s="190" t="str">
        <f>IF(D5&lt;&gt;0,MAX($H$3:H4)+0.001,"")</f>
        <v/>
      </c>
    </row>
    <row r="6" spans="1:9">
      <c r="A6" s="55" t="str">
        <f t="shared" si="0"/>
        <v/>
      </c>
      <c r="B6" s="101"/>
      <c r="C6" s="87" t="s">
        <v>2265</v>
      </c>
      <c r="D6" s="65"/>
      <c r="E6" s="55"/>
      <c r="G6" s="54"/>
      <c r="H6" s="190" t="str">
        <f>IF(D6&lt;&gt;0,MAX($H$3:H5)+0.001,"")</f>
        <v/>
      </c>
    </row>
    <row r="7" spans="1:9">
      <c r="A7" s="55" t="str">
        <f t="shared" si="0"/>
        <v>C7.001</v>
      </c>
      <c r="B7" s="55"/>
      <c r="C7" s="73" t="s">
        <v>2266</v>
      </c>
      <c r="D7" s="55" t="s">
        <v>1632</v>
      </c>
      <c r="E7" s="55">
        <v>2</v>
      </c>
      <c r="F7" s="273"/>
      <c r="G7" s="273"/>
      <c r="H7" s="190">
        <f>IF(D7&lt;&gt;0,MAX($H$3:H6)+0.001,"")</f>
        <v>7.0010000000000003</v>
      </c>
    </row>
    <row r="8" spans="1:9" ht="45">
      <c r="A8" s="55" t="str">
        <f t="shared" si="0"/>
        <v>C7.002</v>
      </c>
      <c r="B8" s="55"/>
      <c r="C8" s="73" t="s">
        <v>2267</v>
      </c>
      <c r="D8" s="55" t="s">
        <v>1632</v>
      </c>
      <c r="E8" s="55">
        <v>4</v>
      </c>
      <c r="F8" s="273"/>
      <c r="G8" s="273"/>
      <c r="H8" s="190">
        <f>IF(D8&lt;&gt;0,MAX($H$3:H7)+0.001,"")</f>
        <v>7.0020000000000007</v>
      </c>
    </row>
    <row r="9" spans="1:9">
      <c r="A9" s="55" t="str">
        <f t="shared" si="0"/>
        <v/>
      </c>
      <c r="B9" s="55"/>
      <c r="C9" s="73" t="s">
        <v>2268</v>
      </c>
      <c r="D9" s="55"/>
      <c r="E9" s="55">
        <v>2</v>
      </c>
      <c r="F9" s="273"/>
      <c r="G9" s="273"/>
      <c r="H9" s="190" t="str">
        <f>IF(D9&lt;&gt;0,MAX($H$3:H8)+0.001,"")</f>
        <v/>
      </c>
    </row>
    <row r="10" spans="1:9">
      <c r="A10" s="55" t="str">
        <f t="shared" si="0"/>
        <v>C7.003</v>
      </c>
      <c r="B10" s="55"/>
      <c r="C10" s="73" t="s">
        <v>2269</v>
      </c>
      <c r="D10" s="55" t="s">
        <v>1632</v>
      </c>
      <c r="E10" s="55">
        <v>2</v>
      </c>
      <c r="F10" s="273"/>
      <c r="G10" s="273"/>
      <c r="H10" s="190">
        <f>IF(D10&lt;&gt;0,MAX($H$3:H9)+0.001,"")</f>
        <v>7.003000000000001</v>
      </c>
    </row>
    <row r="11" spans="1:9" ht="45">
      <c r="A11" s="55" t="str">
        <f t="shared" si="0"/>
        <v>C7.004</v>
      </c>
      <c r="B11" s="55"/>
      <c r="C11" s="73" t="s">
        <v>2270</v>
      </c>
      <c r="D11" s="55" t="s">
        <v>1632</v>
      </c>
      <c r="E11" s="55">
        <v>6</v>
      </c>
      <c r="F11" s="273"/>
      <c r="G11" s="273"/>
      <c r="H11" s="190">
        <f>IF(D11&lt;&gt;0,MAX($H$3:H10)+0.001,"")</f>
        <v>7.0040000000000013</v>
      </c>
    </row>
    <row r="12" spans="1:9" ht="45">
      <c r="A12" s="55" t="str">
        <f t="shared" si="0"/>
        <v>C7.005</v>
      </c>
      <c r="B12" s="55"/>
      <c r="C12" s="73" t="s">
        <v>2271</v>
      </c>
      <c r="D12" s="55" t="s">
        <v>1632</v>
      </c>
      <c r="E12" s="55">
        <v>5</v>
      </c>
      <c r="F12" s="273"/>
      <c r="G12" s="273"/>
      <c r="H12" s="190">
        <f>IF(D12&lt;&gt;0,MAX($H$3:H11)+0.001,"")</f>
        <v>7.0050000000000017</v>
      </c>
    </row>
    <row r="13" spans="1:9">
      <c r="A13" s="55" t="str">
        <f t="shared" si="0"/>
        <v/>
      </c>
      <c r="B13" s="55"/>
      <c r="D13" s="55"/>
      <c r="E13" s="55"/>
      <c r="F13" s="126"/>
      <c r="G13" s="322"/>
      <c r="H13" s="190" t="str">
        <f>IF(D13&lt;&gt;0,MAX($H$3:H12)+0.001,"")</f>
        <v/>
      </c>
    </row>
    <row r="14" spans="1:9">
      <c r="A14" s="55" t="str">
        <f t="shared" si="0"/>
        <v/>
      </c>
      <c r="B14" s="55"/>
      <c r="C14" s="91" t="s">
        <v>2272</v>
      </c>
      <c r="D14" s="55"/>
      <c r="E14" s="55"/>
      <c r="F14" s="126"/>
      <c r="G14" s="322"/>
      <c r="H14" s="190" t="str">
        <f>IF(D14&lt;&gt;0,MAX($H$3:H13)+0.001,"")</f>
        <v/>
      </c>
    </row>
    <row r="15" spans="1:9" ht="45">
      <c r="A15" s="55" t="str">
        <f t="shared" si="0"/>
        <v>C7.006</v>
      </c>
      <c r="B15" s="55"/>
      <c r="C15" s="73" t="s">
        <v>2273</v>
      </c>
      <c r="D15" s="55" t="s">
        <v>1632</v>
      </c>
      <c r="E15" s="55">
        <v>6</v>
      </c>
      <c r="F15" s="273"/>
      <c r="G15" s="273"/>
      <c r="H15" s="190">
        <f>IF(D15&lt;&gt;0,MAX($H$3:H14)+0.001,"")</f>
        <v>7.006000000000002</v>
      </c>
    </row>
    <row r="16" spans="1:9">
      <c r="A16" s="55" t="str">
        <f t="shared" si="0"/>
        <v>C7.007</v>
      </c>
      <c r="B16" s="55"/>
      <c r="C16" s="73" t="s">
        <v>2274</v>
      </c>
      <c r="D16" s="55" t="s">
        <v>1632</v>
      </c>
      <c r="E16" s="55">
        <v>3</v>
      </c>
      <c r="F16" s="273"/>
      <c r="G16" s="273"/>
      <c r="H16" s="190">
        <f>IF(D16&lt;&gt;0,MAX($H$3:H15)+0.001,"")</f>
        <v>7.0070000000000023</v>
      </c>
    </row>
    <row r="17" spans="1:9">
      <c r="A17" s="55" t="str">
        <f t="shared" si="0"/>
        <v/>
      </c>
      <c r="B17" s="55"/>
      <c r="D17" s="55"/>
      <c r="E17" s="55"/>
      <c r="F17" s="126"/>
      <c r="G17" s="322"/>
      <c r="H17" s="190" t="str">
        <f>IF(D17&lt;&gt;0,MAX($H$3:H16)+0.001,"")</f>
        <v/>
      </c>
    </row>
    <row r="18" spans="1:9">
      <c r="A18" s="55" t="str">
        <f t="shared" si="0"/>
        <v/>
      </c>
      <c r="B18" s="55"/>
      <c r="C18" s="91" t="s">
        <v>2275</v>
      </c>
      <c r="D18" s="55"/>
      <c r="E18" s="55"/>
      <c r="F18" s="126"/>
      <c r="G18" s="322"/>
      <c r="H18" s="190" t="str">
        <f>IF(D18&lt;&gt;0,MAX($H$3:H17)+0.001,"")</f>
        <v/>
      </c>
    </row>
    <row r="19" spans="1:9">
      <c r="A19" s="55" t="str">
        <f t="shared" si="0"/>
        <v>C7.008</v>
      </c>
      <c r="B19" s="55"/>
      <c r="C19" s="73" t="s">
        <v>2276</v>
      </c>
      <c r="D19" s="55" t="s">
        <v>1632</v>
      </c>
      <c r="E19" s="55">
        <v>2</v>
      </c>
      <c r="F19" s="273"/>
      <c r="G19" s="273"/>
      <c r="H19" s="190">
        <f>IF(D19&lt;&gt;0,MAX($H$3:H18)+0.001,"")</f>
        <v>7.0080000000000027</v>
      </c>
    </row>
    <row r="20" spans="1:9">
      <c r="A20" s="55" t="str">
        <f t="shared" si="0"/>
        <v>C7.009</v>
      </c>
      <c r="B20" s="55"/>
      <c r="C20" s="73" t="s">
        <v>2277</v>
      </c>
      <c r="D20" s="55" t="s">
        <v>1632</v>
      </c>
      <c r="E20" s="55">
        <v>2</v>
      </c>
      <c r="F20" s="273"/>
      <c r="G20" s="273"/>
      <c r="H20" s="190">
        <f>IF(D20&lt;&gt;0,MAX($H$3:H19)+0.001,"")</f>
        <v>7.009000000000003</v>
      </c>
    </row>
    <row r="21" spans="1:9">
      <c r="A21" s="55" t="str">
        <f t="shared" si="0"/>
        <v/>
      </c>
      <c r="B21" s="55"/>
      <c r="C21" s="73" t="s">
        <v>2278</v>
      </c>
      <c r="D21" s="55"/>
      <c r="E21" s="55">
        <v>2</v>
      </c>
      <c r="F21" s="273"/>
      <c r="G21" s="273"/>
      <c r="H21" s="190" t="str">
        <f>IF(D21&lt;&gt;0,MAX($H$3:H20)+0.001,"")</f>
        <v/>
      </c>
    </row>
    <row r="22" spans="1:9" ht="45">
      <c r="A22" s="55" t="str">
        <f t="shared" si="0"/>
        <v>C7.010</v>
      </c>
      <c r="B22" s="55"/>
      <c r="C22" s="73" t="s">
        <v>2279</v>
      </c>
      <c r="D22" s="55" t="s">
        <v>1632</v>
      </c>
      <c r="E22" s="55">
        <v>4</v>
      </c>
      <c r="F22" s="273"/>
      <c r="G22" s="273"/>
      <c r="H22" s="190">
        <f>IF(D22&lt;&gt;0,MAX($H$3:H21)+0.001,"")</f>
        <v>7.0100000000000033</v>
      </c>
    </row>
    <row r="23" spans="1:9">
      <c r="A23" s="55"/>
      <c r="B23" s="55"/>
      <c r="D23" s="55"/>
      <c r="E23" s="55"/>
      <c r="F23" s="273"/>
      <c r="G23" s="273"/>
    </row>
    <row r="24" spans="1:9">
      <c r="A24" s="55"/>
      <c r="B24" s="55"/>
      <c r="D24" s="55"/>
      <c r="E24" s="55"/>
      <c r="F24" s="273"/>
      <c r="G24" s="273"/>
    </row>
    <row r="25" spans="1:9">
      <c r="A25" s="55"/>
      <c r="B25" s="55"/>
      <c r="D25" s="55"/>
      <c r="E25" s="55"/>
      <c r="F25" s="273"/>
      <c r="G25" s="273"/>
    </row>
    <row r="26" spans="1:9">
      <c r="A26" s="55"/>
      <c r="B26" s="55"/>
      <c r="D26" s="55"/>
      <c r="E26" s="55"/>
      <c r="F26" s="273"/>
      <c r="G26" s="273"/>
    </row>
    <row r="27" spans="1:9">
      <c r="A27" s="55" t="str">
        <f t="shared" si="0"/>
        <v/>
      </c>
      <c r="B27" s="55"/>
      <c r="D27" s="55"/>
      <c r="E27" s="55"/>
      <c r="F27" s="273"/>
      <c r="G27" s="273"/>
      <c r="H27" s="190" t="str">
        <f>IF(D27&lt;&gt;0,MAX($H$3:H22)+0.001,"")</f>
        <v/>
      </c>
    </row>
    <row r="28" spans="1:9">
      <c r="A28" s="55" t="str">
        <f t="shared" si="0"/>
        <v/>
      </c>
      <c r="B28" s="55"/>
      <c r="D28" s="55"/>
      <c r="E28" s="55"/>
      <c r="F28" s="273"/>
      <c r="G28" s="273"/>
      <c r="H28" s="190" t="str">
        <f>IF(D28&lt;&gt;0,MAX($H$3:H27)+0.001,"")</f>
        <v/>
      </c>
    </row>
    <row r="29" spans="1:9">
      <c r="A29" s="55" t="str">
        <f t="shared" si="0"/>
        <v/>
      </c>
      <c r="B29" s="55"/>
      <c r="C29" s="66"/>
      <c r="D29" s="65"/>
      <c r="E29" s="55"/>
      <c r="G29" s="54"/>
      <c r="H29" s="190" t="str">
        <f>IF(D29&lt;&gt;0,MAX($H$3:H28)+0.001,"")</f>
        <v/>
      </c>
    </row>
    <row r="30" spans="1:9">
      <c r="A30" s="368" t="s">
        <v>62</v>
      </c>
      <c r="B30" s="368"/>
      <c r="C30" s="368"/>
      <c r="D30" s="368"/>
      <c r="E30" s="368"/>
      <c r="F30" s="294"/>
      <c r="G30" s="295"/>
      <c r="H30" s="296"/>
    </row>
    <row r="31" spans="1:9" s="72" customFormat="1">
      <c r="A31" s="45" t="s">
        <v>226</v>
      </c>
      <c r="B31" s="45" t="s">
        <v>2050</v>
      </c>
      <c r="C31" s="45" t="s">
        <v>3</v>
      </c>
      <c r="D31" s="46" t="s">
        <v>4</v>
      </c>
      <c r="E31" s="45" t="s">
        <v>63</v>
      </c>
      <c r="F31" s="281" t="s">
        <v>6</v>
      </c>
      <c r="G31" s="46" t="s">
        <v>7</v>
      </c>
      <c r="H31" s="282"/>
      <c r="I31" s="271"/>
    </row>
    <row r="32" spans="1:9">
      <c r="A32" s="368" t="s">
        <v>64</v>
      </c>
      <c r="B32" s="368"/>
      <c r="C32" s="368"/>
      <c r="D32" s="368"/>
      <c r="E32" s="368"/>
      <c r="F32" s="323"/>
      <c r="G32" s="304"/>
      <c r="H32" s="279"/>
    </row>
    <row r="33" spans="1:8">
      <c r="A33" s="50" t="str">
        <f>IF(G33="","","C"&amp;TEXT(ROUND(G33,3),"0.000"))</f>
        <v/>
      </c>
      <c r="B33" s="55"/>
      <c r="C33" s="89"/>
      <c r="D33" s="55"/>
      <c r="E33" s="55"/>
      <c r="G33" s="54"/>
      <c r="H33" s="190" t="str">
        <f>IF(D33&lt;&gt;0,MAX($H$3:H32)+0.001,"")</f>
        <v/>
      </c>
    </row>
    <row r="34" spans="1:8">
      <c r="A34" s="50" t="str">
        <f t="shared" ref="A34:A60" si="1">IF(G34="","","C"&amp;TEXT(ROUND(G34,3),"0.000"))</f>
        <v/>
      </c>
      <c r="B34" s="101" t="s">
        <v>2280</v>
      </c>
      <c r="C34" s="87" t="s">
        <v>2281</v>
      </c>
      <c r="D34" s="65"/>
      <c r="E34" s="55"/>
      <c r="F34" s="126"/>
      <c r="G34" s="322"/>
      <c r="H34" s="190" t="str">
        <f>IF(D34&lt;&gt;0,MAX($H$3:H33)+0.001,"")</f>
        <v/>
      </c>
    </row>
    <row r="35" spans="1:8">
      <c r="A35" s="50" t="str">
        <f t="shared" si="1"/>
        <v/>
      </c>
      <c r="B35" s="55"/>
      <c r="C35" s="91" t="s">
        <v>2282</v>
      </c>
      <c r="D35" s="55"/>
      <c r="E35" s="55"/>
      <c r="F35" s="126"/>
      <c r="G35" s="322"/>
      <c r="H35" s="190" t="str">
        <f>IF(D35&lt;&gt;0,MAX($H$3:H34)+0.001,"")</f>
        <v/>
      </c>
    </row>
    <row r="36" spans="1:8">
      <c r="A36" s="50" t="str">
        <f t="shared" si="1"/>
        <v/>
      </c>
      <c r="B36" s="55"/>
      <c r="C36" s="73" t="s">
        <v>2266</v>
      </c>
      <c r="D36" s="55" t="s">
        <v>1632</v>
      </c>
      <c r="E36" s="55">
        <v>2</v>
      </c>
      <c r="F36" s="273"/>
      <c r="G36" s="273"/>
      <c r="H36" s="190">
        <f>IF(D36&lt;&gt;0,MAX($H$3:H35)+0.001,"")</f>
        <v>7.0110000000000037</v>
      </c>
    </row>
    <row r="37" spans="1:8" ht="45">
      <c r="A37" s="50" t="str">
        <f t="shared" si="1"/>
        <v/>
      </c>
      <c r="B37" s="55"/>
      <c r="C37" s="73" t="s">
        <v>2267</v>
      </c>
      <c r="D37" s="55" t="s">
        <v>1632</v>
      </c>
      <c r="E37" s="55">
        <v>4</v>
      </c>
      <c r="F37" s="273"/>
      <c r="G37" s="273"/>
      <c r="H37" s="190">
        <f>IF(D37&lt;&gt;0,MAX($H$3:H36)+0.001,"")</f>
        <v>7.012000000000004</v>
      </c>
    </row>
    <row r="38" spans="1:8">
      <c r="A38" s="50" t="str">
        <f t="shared" si="1"/>
        <v/>
      </c>
      <c r="B38" s="55"/>
      <c r="C38" s="73" t="s">
        <v>2268</v>
      </c>
      <c r="D38" s="55"/>
      <c r="E38" s="55">
        <v>2</v>
      </c>
      <c r="F38" s="273"/>
      <c r="G38" s="273"/>
      <c r="H38" s="190" t="str">
        <f>IF(D38&lt;&gt;0,MAX($H$3:H37)+0.001,"")</f>
        <v/>
      </c>
    </row>
    <row r="39" spans="1:8">
      <c r="A39" s="50" t="str">
        <f t="shared" si="1"/>
        <v/>
      </c>
      <c r="B39" s="55"/>
      <c r="C39" s="73" t="s">
        <v>2269</v>
      </c>
      <c r="D39" s="55" t="s">
        <v>1632</v>
      </c>
      <c r="E39" s="55">
        <v>2</v>
      </c>
      <c r="F39" s="273"/>
      <c r="G39" s="273"/>
      <c r="H39" s="190">
        <f>IF(D39&lt;&gt;0,MAX($H$3:H38)+0.001,"")</f>
        <v>7.0130000000000043</v>
      </c>
    </row>
    <row r="40" spans="1:8" ht="45">
      <c r="A40" s="50" t="str">
        <f t="shared" si="1"/>
        <v/>
      </c>
      <c r="B40" s="55"/>
      <c r="C40" s="73" t="s">
        <v>2270</v>
      </c>
      <c r="D40" s="55" t="s">
        <v>1632</v>
      </c>
      <c r="E40" s="55">
        <v>6</v>
      </c>
      <c r="F40" s="273"/>
      <c r="G40" s="273"/>
      <c r="H40" s="190">
        <f>IF(D40&lt;&gt;0,MAX($H$3:H39)+0.001,"")</f>
        <v>7.0140000000000047</v>
      </c>
    </row>
    <row r="41" spans="1:8" ht="45">
      <c r="A41" s="50" t="str">
        <f t="shared" si="1"/>
        <v/>
      </c>
      <c r="B41" s="55"/>
      <c r="C41" s="73" t="s">
        <v>2271</v>
      </c>
      <c r="D41" s="55" t="s">
        <v>1632</v>
      </c>
      <c r="E41" s="55">
        <v>5</v>
      </c>
      <c r="F41" s="273"/>
      <c r="G41" s="273"/>
      <c r="H41" s="190">
        <f>IF(D41&lt;&gt;0,MAX($H$3:H40)+0.001,"")</f>
        <v>7.015000000000005</v>
      </c>
    </row>
    <row r="42" spans="1:8">
      <c r="A42" s="50" t="str">
        <f t="shared" si="1"/>
        <v/>
      </c>
      <c r="B42" s="55"/>
      <c r="D42" s="55"/>
      <c r="E42" s="55"/>
      <c r="F42" s="286"/>
      <c r="G42" s="273"/>
      <c r="H42" s="190" t="str">
        <f>IF(D42&lt;&gt;0,MAX($H$3:H41)+0.001,"")</f>
        <v/>
      </c>
    </row>
    <row r="43" spans="1:8">
      <c r="A43" s="50" t="str">
        <f t="shared" si="1"/>
        <v/>
      </c>
      <c r="B43" s="55"/>
      <c r="C43" s="91" t="s">
        <v>2283</v>
      </c>
      <c r="D43" s="55"/>
      <c r="E43" s="55"/>
      <c r="G43" s="54"/>
      <c r="H43" s="190" t="str">
        <f>IF(D43&lt;&gt;0,MAX($H$3:H42)+0.001,"")</f>
        <v/>
      </c>
    </row>
    <row r="44" spans="1:8" ht="45">
      <c r="A44" s="50" t="str">
        <f t="shared" si="1"/>
        <v/>
      </c>
      <c r="B44" s="55"/>
      <c r="C44" s="73" t="s">
        <v>2273</v>
      </c>
      <c r="D44" s="55" t="s">
        <v>1632</v>
      </c>
      <c r="E44" s="55">
        <v>6</v>
      </c>
      <c r="F44" s="273"/>
      <c r="G44" s="273"/>
      <c r="H44" s="190">
        <f>IF(D44&lt;&gt;0,MAX($H$3:H43)+0.001,"")</f>
        <v>7.0160000000000053</v>
      </c>
    </row>
    <row r="45" spans="1:8">
      <c r="A45" s="50" t="str">
        <f t="shared" si="1"/>
        <v/>
      </c>
      <c r="B45" s="55"/>
      <c r="C45" s="73" t="s">
        <v>2274</v>
      </c>
      <c r="D45" s="55" t="s">
        <v>1632</v>
      </c>
      <c r="E45" s="55">
        <v>3</v>
      </c>
      <c r="F45" s="273"/>
      <c r="G45" s="273"/>
      <c r="H45" s="190">
        <f>IF(D45&lt;&gt;0,MAX($H$3:H44)+0.001,"")</f>
        <v>7.0170000000000057</v>
      </c>
    </row>
    <row r="46" spans="1:8">
      <c r="A46" s="50" t="str">
        <f t="shared" si="1"/>
        <v/>
      </c>
      <c r="B46" s="55"/>
      <c r="D46" s="55"/>
      <c r="E46" s="55"/>
      <c r="G46" s="54"/>
      <c r="H46" s="190" t="str">
        <f>IF(D46&lt;&gt;0,MAX($H$3:H45)+0.001,"")</f>
        <v/>
      </c>
    </row>
    <row r="47" spans="1:8">
      <c r="A47" s="50" t="str">
        <f t="shared" si="1"/>
        <v/>
      </c>
      <c r="B47" s="55"/>
      <c r="C47" s="91" t="s">
        <v>2275</v>
      </c>
      <c r="D47" s="55"/>
      <c r="E47" s="55"/>
      <c r="F47" s="126"/>
      <c r="G47" s="322"/>
      <c r="H47" s="190" t="str">
        <f>IF(D47&lt;&gt;0,MAX($H$3:H46)+0.001,"")</f>
        <v/>
      </c>
    </row>
    <row r="48" spans="1:8">
      <c r="A48" s="50" t="str">
        <f t="shared" si="1"/>
        <v/>
      </c>
      <c r="B48" s="55"/>
      <c r="C48" s="73" t="s">
        <v>2276</v>
      </c>
      <c r="D48" s="55" t="s">
        <v>1632</v>
      </c>
      <c r="E48" s="55">
        <v>2</v>
      </c>
      <c r="G48" s="54"/>
      <c r="H48" s="190">
        <f>IF(D48&lt;&gt;0,MAX($H$3:H47)+0.001,"")</f>
        <v>7.018000000000006</v>
      </c>
    </row>
    <row r="49" spans="1:9">
      <c r="A49" s="50" t="str">
        <f t="shared" si="1"/>
        <v/>
      </c>
      <c r="B49" s="55"/>
      <c r="C49" s="73" t="s">
        <v>2277</v>
      </c>
      <c r="D49" s="55" t="s">
        <v>1632</v>
      </c>
      <c r="E49" s="55">
        <v>2</v>
      </c>
      <c r="G49" s="54"/>
      <c r="H49" s="190">
        <f>IF(D49&lt;&gt;0,MAX($H$3:H48)+0.001,"")</f>
        <v>7.0190000000000063</v>
      </c>
    </row>
    <row r="50" spans="1:9">
      <c r="A50" s="50" t="str">
        <f t="shared" si="1"/>
        <v/>
      </c>
      <c r="B50" s="55"/>
      <c r="C50" s="73" t="s">
        <v>2278</v>
      </c>
      <c r="D50" s="55"/>
      <c r="E50" s="55">
        <v>2</v>
      </c>
      <c r="G50" s="54"/>
      <c r="H50" s="190" t="str">
        <f>IF(D50&lt;&gt;0,MAX($H$3:H49)+0.001,"")</f>
        <v/>
      </c>
    </row>
    <row r="51" spans="1:9" ht="45">
      <c r="A51" s="50" t="str">
        <f t="shared" si="1"/>
        <v/>
      </c>
      <c r="B51" s="55"/>
      <c r="C51" s="73" t="s">
        <v>2279</v>
      </c>
      <c r="D51" s="55" t="s">
        <v>1632</v>
      </c>
      <c r="E51" s="55">
        <v>4</v>
      </c>
      <c r="G51" s="54"/>
      <c r="H51" s="190">
        <f>IF(D51&lt;&gt;0,MAX($H$3:H50)+0.001,"")</f>
        <v>7.0200000000000067</v>
      </c>
    </row>
    <row r="52" spans="1:9">
      <c r="A52" s="50" t="str">
        <f t="shared" si="1"/>
        <v/>
      </c>
      <c r="B52" s="55"/>
      <c r="D52" s="55"/>
      <c r="E52" s="55"/>
      <c r="G52" s="54"/>
      <c r="H52" s="190" t="str">
        <f>IF(D52&lt;&gt;0,MAX($H$3:H51)+0.001,"")</f>
        <v/>
      </c>
    </row>
    <row r="53" spans="1:9">
      <c r="A53" s="50" t="str">
        <f t="shared" si="1"/>
        <v/>
      </c>
      <c r="B53" s="55"/>
      <c r="D53" s="55"/>
      <c r="E53" s="55"/>
      <c r="G53" s="54"/>
      <c r="H53" s="190" t="str">
        <f>IF(D53&lt;&gt;0,MAX($H$3:H52)+0.001,"")</f>
        <v/>
      </c>
    </row>
    <row r="54" spans="1:9">
      <c r="A54" s="50"/>
      <c r="B54" s="55"/>
      <c r="D54" s="55"/>
      <c r="E54" s="55"/>
      <c r="G54" s="54"/>
    </row>
    <row r="55" spans="1:9">
      <c r="A55" s="50"/>
      <c r="B55" s="55"/>
      <c r="D55" s="55"/>
      <c r="E55" s="55"/>
      <c r="G55" s="54"/>
    </row>
    <row r="56" spans="1:9">
      <c r="A56" s="50"/>
      <c r="B56" s="55"/>
      <c r="D56" s="55"/>
      <c r="E56" s="55"/>
      <c r="G56" s="54"/>
    </row>
    <row r="57" spans="1:9">
      <c r="A57" s="50"/>
      <c r="B57" s="55"/>
      <c r="D57" s="55"/>
      <c r="E57" s="55"/>
      <c r="G57" s="54"/>
    </row>
    <row r="58" spans="1:9">
      <c r="A58" s="50" t="str">
        <f t="shared" si="1"/>
        <v/>
      </c>
      <c r="B58" s="55"/>
      <c r="D58" s="55"/>
      <c r="E58" s="55"/>
      <c r="G58" s="54"/>
      <c r="H58" s="190" t="str">
        <f>IF(D58&lt;&gt;0,MAX($H$3:H53)+0.001,"")</f>
        <v/>
      </c>
    </row>
    <row r="59" spans="1:9">
      <c r="A59" s="50" t="str">
        <f t="shared" si="1"/>
        <v/>
      </c>
      <c r="B59" s="55"/>
      <c r="D59" s="55"/>
      <c r="E59" s="55"/>
      <c r="G59" s="54"/>
      <c r="H59" s="190" t="str">
        <f>IF(D59&lt;&gt;0,MAX($H$3:H58)+0.001,"")</f>
        <v/>
      </c>
    </row>
    <row r="60" spans="1:9">
      <c r="A60" s="50" t="str">
        <f t="shared" si="1"/>
        <v/>
      </c>
      <c r="B60" s="55"/>
      <c r="D60" s="55"/>
      <c r="E60" s="55"/>
      <c r="G60" s="54"/>
      <c r="H60" s="190" t="str">
        <f>IF(D60&lt;&gt;0,MAX($H$3:H59)+0.001,"")</f>
        <v/>
      </c>
    </row>
    <row r="61" spans="1:9">
      <c r="A61" s="368" t="s">
        <v>62</v>
      </c>
      <c r="B61" s="368"/>
      <c r="C61" s="368"/>
      <c r="D61" s="368"/>
      <c r="E61" s="368"/>
      <c r="F61" s="294"/>
      <c r="G61" s="295"/>
      <c r="H61" s="296"/>
    </row>
    <row r="62" spans="1:9" s="72" customFormat="1">
      <c r="A62" s="45" t="s">
        <v>226</v>
      </c>
      <c r="B62" s="45" t="s">
        <v>2050</v>
      </c>
      <c r="C62" s="45" t="s">
        <v>3</v>
      </c>
      <c r="D62" s="46" t="s">
        <v>4</v>
      </c>
      <c r="E62" s="45" t="s">
        <v>63</v>
      </c>
      <c r="F62" s="281" t="s">
        <v>6</v>
      </c>
      <c r="G62" s="46" t="s">
        <v>7</v>
      </c>
      <c r="H62" s="282"/>
      <c r="I62" s="271"/>
    </row>
    <row r="63" spans="1:9">
      <c r="A63" s="368" t="s">
        <v>64</v>
      </c>
      <c r="B63" s="368"/>
      <c r="C63" s="368"/>
      <c r="D63" s="368"/>
      <c r="E63" s="368"/>
      <c r="F63" s="323"/>
      <c r="G63" s="304"/>
      <c r="H63" s="279"/>
    </row>
    <row r="64" spans="1:9">
      <c r="A64" s="50" t="str">
        <f>IF(G64="","","C"&amp;TEXT(ROUND(G64,3),"0.000"))</f>
        <v/>
      </c>
      <c r="B64" s="55"/>
      <c r="C64" s="89"/>
      <c r="D64" s="55"/>
      <c r="E64" s="55"/>
      <c r="G64" s="54"/>
      <c r="H64" s="190" t="str">
        <f>IF(D64&lt;&gt;0,MAX($H$3:H63)+0.001,"")</f>
        <v/>
      </c>
    </row>
    <row r="65" spans="1:8">
      <c r="A65" s="50" t="str">
        <f t="shared" ref="A65:A91" si="2">IF(G65="","","C"&amp;TEXT(ROUND(G65,3),"0.000"))</f>
        <v/>
      </c>
      <c r="B65" s="101" t="s">
        <v>2284</v>
      </c>
      <c r="C65" s="87" t="s">
        <v>2285</v>
      </c>
      <c r="D65" s="65"/>
      <c r="E65" s="55"/>
      <c r="G65" s="54"/>
      <c r="H65" s="190" t="str">
        <f>IF(D65&lt;&gt;0,MAX($H$3:H64)+0.001,"")</f>
        <v/>
      </c>
    </row>
    <row r="66" spans="1:8">
      <c r="A66" s="50" t="str">
        <f t="shared" si="2"/>
        <v/>
      </c>
      <c r="B66" s="101"/>
      <c r="C66" s="87" t="s">
        <v>2265</v>
      </c>
      <c r="D66" s="65"/>
      <c r="E66" s="55"/>
      <c r="G66" s="54"/>
      <c r="H66" s="190" t="str">
        <f>IF(D66&lt;&gt;0,MAX($H$3:H65)+0.001,"")</f>
        <v/>
      </c>
    </row>
    <row r="67" spans="1:8">
      <c r="A67" s="50" t="str">
        <f t="shared" si="2"/>
        <v/>
      </c>
      <c r="B67" s="55"/>
      <c r="C67" s="73" t="s">
        <v>2266</v>
      </c>
      <c r="D67" s="55" t="s">
        <v>1632</v>
      </c>
      <c r="E67" s="55">
        <v>2</v>
      </c>
      <c r="F67" s="273"/>
      <c r="G67" s="273"/>
      <c r="H67" s="190">
        <f>IF(D67&lt;&gt;0,MAX($H$3:H66)+0.001,"")</f>
        <v>7.021000000000007</v>
      </c>
    </row>
    <row r="68" spans="1:8" ht="45">
      <c r="A68" s="50" t="str">
        <f t="shared" si="2"/>
        <v/>
      </c>
      <c r="B68" s="55"/>
      <c r="C68" s="73" t="s">
        <v>2267</v>
      </c>
      <c r="D68" s="55" t="s">
        <v>1632</v>
      </c>
      <c r="E68" s="55">
        <v>4</v>
      </c>
      <c r="F68" s="273"/>
      <c r="G68" s="273"/>
      <c r="H68" s="190">
        <f>IF(D68&lt;&gt;0,MAX($H$3:H67)+0.001,"")</f>
        <v>7.0220000000000073</v>
      </c>
    </row>
    <row r="69" spans="1:8">
      <c r="A69" s="50" t="str">
        <f t="shared" si="2"/>
        <v/>
      </c>
      <c r="B69" s="55"/>
      <c r="C69" s="73" t="s">
        <v>2268</v>
      </c>
      <c r="D69" s="55"/>
      <c r="E69" s="55">
        <v>2</v>
      </c>
      <c r="F69" s="273"/>
      <c r="G69" s="273"/>
      <c r="H69" s="190" t="str">
        <f>IF(D69&lt;&gt;0,MAX($H$3:H68)+0.001,"")</f>
        <v/>
      </c>
    </row>
    <row r="70" spans="1:8">
      <c r="A70" s="50" t="str">
        <f t="shared" si="2"/>
        <v/>
      </c>
      <c r="B70" s="55"/>
      <c r="C70" s="73" t="s">
        <v>2269</v>
      </c>
      <c r="D70" s="55" t="s">
        <v>1632</v>
      </c>
      <c r="E70" s="55">
        <v>2</v>
      </c>
      <c r="F70" s="273"/>
      <c r="G70" s="273"/>
      <c r="H70" s="190">
        <f>IF(D70&lt;&gt;0,MAX($H$3:H69)+0.001,"")</f>
        <v>7.0230000000000077</v>
      </c>
    </row>
    <row r="71" spans="1:8" ht="45">
      <c r="A71" s="50" t="str">
        <f t="shared" si="2"/>
        <v/>
      </c>
      <c r="B71" s="55"/>
      <c r="C71" s="73" t="s">
        <v>2270</v>
      </c>
      <c r="D71" s="55" t="s">
        <v>1632</v>
      </c>
      <c r="E71" s="55">
        <v>6</v>
      </c>
      <c r="F71" s="273"/>
      <c r="G71" s="273"/>
      <c r="H71" s="190">
        <f>IF(D71&lt;&gt;0,MAX($H$3:H70)+0.001,"")</f>
        <v>7.024000000000008</v>
      </c>
    </row>
    <row r="72" spans="1:8" ht="45">
      <c r="A72" s="50" t="str">
        <f t="shared" si="2"/>
        <v/>
      </c>
      <c r="B72" s="55"/>
      <c r="C72" s="73" t="s">
        <v>2271</v>
      </c>
      <c r="D72" s="55" t="s">
        <v>1632</v>
      </c>
      <c r="E72" s="55">
        <v>5</v>
      </c>
      <c r="F72" s="273"/>
      <c r="G72" s="273"/>
      <c r="H72" s="190">
        <f>IF(D72&lt;&gt;0,MAX($H$3:H71)+0.001,"")</f>
        <v>7.0250000000000083</v>
      </c>
    </row>
    <row r="73" spans="1:8">
      <c r="A73" s="50" t="str">
        <f t="shared" si="2"/>
        <v/>
      </c>
      <c r="B73" s="55"/>
      <c r="D73" s="55"/>
      <c r="E73" s="55"/>
      <c r="F73" s="126"/>
      <c r="G73" s="322"/>
      <c r="H73" s="190" t="str">
        <f>IF(D73&lt;&gt;0,MAX($H$3:H72)+0.001,"")</f>
        <v/>
      </c>
    </row>
    <row r="74" spans="1:8">
      <c r="A74" s="50" t="str">
        <f t="shared" si="2"/>
        <v/>
      </c>
      <c r="B74" s="55"/>
      <c r="C74" s="91" t="s">
        <v>2272</v>
      </c>
      <c r="D74" s="55"/>
      <c r="E74" s="55"/>
      <c r="F74" s="126"/>
      <c r="G74" s="322"/>
      <c r="H74" s="190" t="str">
        <f>IF(D74&lt;&gt;0,MAX($H$3:H73)+0.001,"")</f>
        <v/>
      </c>
    </row>
    <row r="75" spans="1:8" ht="45">
      <c r="A75" s="50" t="str">
        <f t="shared" si="2"/>
        <v/>
      </c>
      <c r="B75" s="55"/>
      <c r="C75" s="73" t="s">
        <v>2273</v>
      </c>
      <c r="D75" s="55" t="s">
        <v>1632</v>
      </c>
      <c r="E75" s="55">
        <v>6</v>
      </c>
      <c r="F75" s="273"/>
      <c r="G75" s="273"/>
      <c r="H75" s="190">
        <f>IF(D75&lt;&gt;0,MAX($H$3:H74)+0.001,"")</f>
        <v>7.0260000000000087</v>
      </c>
    </row>
    <row r="76" spans="1:8">
      <c r="A76" s="50" t="str">
        <f t="shared" si="2"/>
        <v/>
      </c>
      <c r="B76" s="55"/>
      <c r="C76" s="73" t="s">
        <v>2274</v>
      </c>
      <c r="D76" s="55" t="s">
        <v>1632</v>
      </c>
      <c r="E76" s="55">
        <v>3</v>
      </c>
      <c r="F76" s="273"/>
      <c r="G76" s="273"/>
      <c r="H76" s="190">
        <f>IF(D76&lt;&gt;0,MAX($H$3:H75)+0.001,"")</f>
        <v>7.027000000000009</v>
      </c>
    </row>
    <row r="77" spans="1:8">
      <c r="A77" s="50" t="str">
        <f t="shared" si="2"/>
        <v/>
      </c>
      <c r="B77" s="55"/>
      <c r="D77" s="55"/>
      <c r="E77" s="55"/>
      <c r="F77" s="126"/>
      <c r="G77" s="322"/>
      <c r="H77" s="190" t="str">
        <f>IF(D77&lt;&gt;0,MAX($H$3:H76)+0.001,"")</f>
        <v/>
      </c>
    </row>
    <row r="78" spans="1:8">
      <c r="A78" s="50" t="str">
        <f t="shared" si="2"/>
        <v/>
      </c>
      <c r="B78" s="55"/>
      <c r="C78" s="91" t="s">
        <v>2275</v>
      </c>
      <c r="D78" s="55"/>
      <c r="E78" s="55"/>
      <c r="F78" s="126"/>
      <c r="G78" s="322"/>
      <c r="H78" s="190" t="str">
        <f>IF(D78&lt;&gt;0,MAX($H$3:H77)+0.001,"")</f>
        <v/>
      </c>
    </row>
    <row r="79" spans="1:8">
      <c r="A79" s="50" t="str">
        <f t="shared" si="2"/>
        <v/>
      </c>
      <c r="B79" s="55"/>
      <c r="C79" s="73" t="s">
        <v>2276</v>
      </c>
      <c r="D79" s="55" t="s">
        <v>1632</v>
      </c>
      <c r="E79" s="55">
        <v>2</v>
      </c>
      <c r="F79" s="273"/>
      <c r="G79" s="273"/>
      <c r="H79" s="190">
        <f>IF(D79&lt;&gt;0,MAX($H$3:H78)+0.001,"")</f>
        <v>7.0280000000000094</v>
      </c>
    </row>
    <row r="80" spans="1:8">
      <c r="A80" s="50" t="str">
        <f t="shared" si="2"/>
        <v/>
      </c>
      <c r="B80" s="55"/>
      <c r="C80" s="73" t="s">
        <v>2277</v>
      </c>
      <c r="D80" s="55" t="s">
        <v>1632</v>
      </c>
      <c r="E80" s="55">
        <v>2</v>
      </c>
      <c r="F80" s="273"/>
      <c r="G80" s="273"/>
      <c r="H80" s="190">
        <f>IF(D80&lt;&gt;0,MAX($H$3:H79)+0.001,"")</f>
        <v>7.0290000000000097</v>
      </c>
    </row>
    <row r="81" spans="1:8">
      <c r="A81" s="50" t="str">
        <f t="shared" si="2"/>
        <v/>
      </c>
      <c r="B81" s="55"/>
      <c r="C81" s="73" t="s">
        <v>2278</v>
      </c>
      <c r="D81" s="55"/>
      <c r="E81" s="55">
        <v>2</v>
      </c>
      <c r="F81" s="273"/>
      <c r="G81" s="273"/>
      <c r="H81" s="190" t="str">
        <f>IF(D81&lt;&gt;0,MAX($H$3:H80)+0.001,"")</f>
        <v/>
      </c>
    </row>
    <row r="82" spans="1:8" ht="45">
      <c r="A82" s="50" t="str">
        <f t="shared" si="2"/>
        <v/>
      </c>
      <c r="B82" s="55"/>
      <c r="C82" s="73" t="s">
        <v>2279</v>
      </c>
      <c r="D82" s="55" t="s">
        <v>1632</v>
      </c>
      <c r="E82" s="55">
        <v>4</v>
      </c>
      <c r="F82" s="273"/>
      <c r="G82" s="273"/>
      <c r="H82" s="190">
        <f>IF(D82&lt;&gt;0,MAX($H$3:H81)+0.001,"")</f>
        <v>7.03000000000001</v>
      </c>
    </row>
    <row r="83" spans="1:8">
      <c r="A83" s="50"/>
      <c r="B83" s="55"/>
      <c r="D83" s="55"/>
      <c r="E83" s="55"/>
      <c r="F83" s="273"/>
      <c r="G83" s="273"/>
    </row>
    <row r="84" spans="1:8">
      <c r="A84" s="50"/>
      <c r="B84" s="55"/>
      <c r="D84" s="55"/>
      <c r="E84" s="55"/>
      <c r="F84" s="273"/>
      <c r="G84" s="273"/>
    </row>
    <row r="85" spans="1:8">
      <c r="A85" s="50"/>
      <c r="B85" s="55"/>
      <c r="D85" s="55"/>
      <c r="E85" s="55"/>
      <c r="F85" s="273"/>
      <c r="G85" s="273"/>
    </row>
    <row r="86" spans="1:8">
      <c r="A86" s="50"/>
      <c r="B86" s="55"/>
      <c r="D86" s="55"/>
      <c r="E86" s="55"/>
      <c r="F86" s="273"/>
      <c r="G86" s="273"/>
    </row>
    <row r="87" spans="1:8">
      <c r="A87" s="50"/>
      <c r="B87" s="55"/>
      <c r="D87" s="55"/>
      <c r="E87" s="55"/>
      <c r="F87" s="273"/>
      <c r="G87" s="273"/>
    </row>
    <row r="88" spans="1:8">
      <c r="A88" s="50"/>
      <c r="B88" s="55"/>
      <c r="D88" s="55"/>
      <c r="E88" s="55"/>
      <c r="F88" s="273"/>
      <c r="G88" s="273"/>
    </row>
    <row r="89" spans="1:8">
      <c r="A89" s="50" t="str">
        <f t="shared" si="2"/>
        <v/>
      </c>
      <c r="B89" s="55"/>
      <c r="D89" s="55"/>
      <c r="E89" s="55"/>
      <c r="F89" s="273"/>
      <c r="G89" s="273"/>
      <c r="H89" s="190" t="str">
        <f>IF(D89&lt;&gt;0,MAX($H$3:H88)+0.001,"")</f>
        <v/>
      </c>
    </row>
    <row r="90" spans="1:8">
      <c r="A90" s="50" t="str">
        <f t="shared" si="2"/>
        <v/>
      </c>
      <c r="B90" s="55"/>
      <c r="D90" s="55"/>
      <c r="E90" s="55"/>
      <c r="F90" s="273"/>
      <c r="G90" s="273"/>
      <c r="H90" s="190" t="str">
        <f>IF(D90&lt;&gt;0,MAX($H$3:H89)+0.001,"")</f>
        <v/>
      </c>
    </row>
    <row r="91" spans="1:8">
      <c r="A91" s="50" t="str">
        <f t="shared" si="2"/>
        <v/>
      </c>
      <c r="B91" s="55"/>
      <c r="D91" s="55"/>
      <c r="E91" s="55"/>
      <c r="F91" s="273"/>
      <c r="G91" s="273"/>
      <c r="H91" s="190" t="str">
        <f>IF(D91&lt;&gt;0,MAX($H$3:H90)+0.001,"")</f>
        <v/>
      </c>
    </row>
    <row r="92" spans="1:8">
      <c r="A92" s="368" t="s">
        <v>337</v>
      </c>
      <c r="B92" s="368"/>
      <c r="C92" s="368"/>
      <c r="D92" s="368"/>
      <c r="E92" s="368"/>
      <c r="F92" s="294"/>
      <c r="G92" s="295"/>
      <c r="H92" s="296"/>
    </row>
    <row r="93" spans="1:8">
      <c r="A93" s="191"/>
      <c r="B93" s="191"/>
      <c r="C93" s="191"/>
      <c r="D93" s="191"/>
      <c r="E93" s="191"/>
    </row>
    <row r="94" spans="1:8">
      <c r="A94" s="195"/>
      <c r="B94" s="195"/>
      <c r="C94" s="195"/>
      <c r="D94" s="195"/>
      <c r="E94" s="195"/>
    </row>
  </sheetData>
  <mergeCells count="6">
    <mergeCell ref="A92:E92"/>
    <mergeCell ref="A1:G1"/>
    <mergeCell ref="A30:E30"/>
    <mergeCell ref="A32:E32"/>
    <mergeCell ref="A61:E61"/>
    <mergeCell ref="A63:E63"/>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2" manualBreakCount="2">
    <brk id="30" max="16383" man="1"/>
    <brk id="61" max="6"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3B278-95F6-354C-A31F-537C6A10F366}">
  <sheetPr>
    <tabColor rgb="FF00B0F0"/>
  </sheetPr>
  <dimension ref="A1:J67"/>
  <sheetViews>
    <sheetView view="pageBreakPreview" zoomScale="80" zoomScaleNormal="100" zoomScaleSheetLayoutView="80" workbookViewId="0">
      <selection activeCell="H11" sqref="H11"/>
    </sheetView>
  </sheetViews>
  <sheetFormatPr baseColWidth="10" defaultColWidth="9.16406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73" customWidth="1"/>
    <col min="11" max="19" width="8.83203125" style="48" customWidth="1"/>
    <col min="20" max="16384" width="9.1640625" style="48"/>
  </cols>
  <sheetData>
    <row r="1" spans="1:10">
      <c r="A1" s="370" t="s">
        <v>2286</v>
      </c>
      <c r="B1" s="370"/>
      <c r="C1" s="370"/>
      <c r="D1" s="370"/>
      <c r="E1" s="370"/>
      <c r="F1" s="370"/>
      <c r="G1" s="370"/>
      <c r="H1" s="279"/>
    </row>
    <row r="2" spans="1:10" s="72" customFormat="1">
      <c r="A2" s="45" t="s">
        <v>1</v>
      </c>
      <c r="B2" s="45" t="s">
        <v>2050</v>
      </c>
      <c r="C2" s="45" t="s">
        <v>3</v>
      </c>
      <c r="D2" s="46" t="s">
        <v>4</v>
      </c>
      <c r="E2" s="46" t="s">
        <v>5</v>
      </c>
      <c r="F2" s="281" t="s">
        <v>6</v>
      </c>
      <c r="G2" s="46" t="s">
        <v>7</v>
      </c>
      <c r="H2" s="282"/>
      <c r="I2" s="271"/>
      <c r="J2" s="195"/>
    </row>
    <row r="3" spans="1:10" ht="60">
      <c r="A3" s="55" t="str">
        <f>("C"&amp;TEXT(H3,0))</f>
        <v>C8</v>
      </c>
      <c r="B3" s="175" t="s">
        <v>2051</v>
      </c>
      <c r="C3" s="87" t="s">
        <v>2287</v>
      </c>
      <c r="D3" s="55"/>
      <c r="E3" s="55"/>
      <c r="G3" s="54"/>
      <c r="H3" s="190">
        <v>8</v>
      </c>
      <c r="J3" s="324"/>
    </row>
    <row r="4" spans="1:10">
      <c r="A4" s="55" t="str">
        <f t="shared" ref="A4:A64" si="0">IF(H4="","","C"&amp;TEXT(ROUND(H4,3),"0.000"))</f>
        <v/>
      </c>
      <c r="B4" s="98"/>
      <c r="C4" s="87"/>
      <c r="D4" s="55"/>
      <c r="E4" s="55"/>
      <c r="G4" s="54"/>
      <c r="H4" s="190" t="str">
        <f>IF(D4&lt;&gt;0,MAX($H$3:H3)+0.001,"")</f>
        <v/>
      </c>
    </row>
    <row r="5" spans="1:10">
      <c r="A5" s="55" t="str">
        <f t="shared" si="0"/>
        <v/>
      </c>
      <c r="B5" s="101" t="s">
        <v>2288</v>
      </c>
      <c r="C5" s="87" t="s">
        <v>2289</v>
      </c>
      <c r="D5" s="55"/>
      <c r="E5" s="55"/>
      <c r="G5" s="54"/>
      <c r="H5" s="190" t="str">
        <f>IF(D5&lt;&gt;0,MAX($H$3:H4)+0.001,"")</f>
        <v/>
      </c>
      <c r="J5" s="324"/>
    </row>
    <row r="6" spans="1:10">
      <c r="A6" s="55" t="str">
        <f t="shared" si="0"/>
        <v/>
      </c>
      <c r="B6" s="101"/>
      <c r="C6" s="87" t="s">
        <v>2290</v>
      </c>
      <c r="D6" s="55"/>
      <c r="E6" s="55"/>
      <c r="G6" s="54"/>
      <c r="H6" s="190" t="str">
        <f>IF(D6&lt;&gt;0,MAX($H$3:H5)+0.001,"")</f>
        <v/>
      </c>
      <c r="J6" s="324"/>
    </row>
    <row r="7" spans="1:10">
      <c r="A7" s="55" t="str">
        <f t="shared" si="0"/>
        <v>C8.001</v>
      </c>
      <c r="B7" s="55"/>
      <c r="C7" s="66" t="s">
        <v>2291</v>
      </c>
      <c r="D7" s="55" t="s">
        <v>1632</v>
      </c>
      <c r="E7" s="55">
        <v>1</v>
      </c>
      <c r="F7" s="273"/>
      <c r="G7" s="273"/>
      <c r="H7" s="190">
        <f>IF(D7&lt;&gt;0,MAX($H$3:H6)+0.001,"")</f>
        <v>8.0009999999999994</v>
      </c>
    </row>
    <row r="8" spans="1:10">
      <c r="A8" s="55" t="str">
        <f t="shared" si="0"/>
        <v>C8.002</v>
      </c>
      <c r="B8" s="55"/>
      <c r="C8" s="66" t="s">
        <v>2292</v>
      </c>
      <c r="D8" s="55" t="s">
        <v>1632</v>
      </c>
      <c r="E8" s="55">
        <v>1</v>
      </c>
      <c r="F8" s="273"/>
      <c r="G8" s="273"/>
      <c r="H8" s="190">
        <f>IF(D8&lt;&gt;0,MAX($H$3:H7)+0.001,"")</f>
        <v>8.0019999999999989</v>
      </c>
    </row>
    <row r="9" spans="1:10">
      <c r="A9" s="55" t="str">
        <f t="shared" si="0"/>
        <v/>
      </c>
      <c r="B9" s="55"/>
      <c r="C9" s="66"/>
      <c r="D9" s="55"/>
      <c r="E9" s="55"/>
      <c r="F9" s="273"/>
      <c r="G9" s="273"/>
      <c r="H9" s="190" t="str">
        <f>IF(D9&lt;&gt;0,MAX($H$3:H8)+0.001,"")</f>
        <v/>
      </c>
    </row>
    <row r="10" spans="1:10">
      <c r="A10" s="55" t="str">
        <f t="shared" si="0"/>
        <v/>
      </c>
      <c r="B10" s="55"/>
      <c r="C10" s="87" t="s">
        <v>2293</v>
      </c>
      <c r="D10" s="55"/>
      <c r="E10" s="55"/>
      <c r="F10" s="75"/>
      <c r="G10" s="301"/>
      <c r="H10" s="190" t="str">
        <f>IF(D10&lt;&gt;0,MAX($H$3:H9)+0.001,"")</f>
        <v/>
      </c>
    </row>
    <row r="11" spans="1:10">
      <c r="A11" s="55" t="str">
        <f t="shared" si="0"/>
        <v>C8.003</v>
      </c>
      <c r="B11" s="55"/>
      <c r="C11" s="66" t="s">
        <v>2294</v>
      </c>
      <c r="D11" s="55" t="s">
        <v>1632</v>
      </c>
      <c r="E11" s="55">
        <v>1</v>
      </c>
      <c r="F11" s="273"/>
      <c r="G11" s="273"/>
      <c r="H11" s="190">
        <f>IF(D11&lt;&gt;0,MAX($H$3:H10)+0.001,"")</f>
        <v>8.0029999999999983</v>
      </c>
    </row>
    <row r="12" spans="1:10">
      <c r="A12" s="55" t="str">
        <f t="shared" si="0"/>
        <v>C8.004</v>
      </c>
      <c r="B12" s="55"/>
      <c r="C12" s="66" t="s">
        <v>2295</v>
      </c>
      <c r="D12" s="55" t="s">
        <v>1632</v>
      </c>
      <c r="E12" s="55">
        <v>1</v>
      </c>
      <c r="F12" s="273"/>
      <c r="G12" s="273"/>
      <c r="H12" s="190">
        <f>IF(D12&lt;&gt;0,MAX($H$3:H11)+0.001,"")</f>
        <v>8.0039999999999978</v>
      </c>
    </row>
    <row r="13" spans="1:10">
      <c r="A13" s="55" t="str">
        <f t="shared" si="0"/>
        <v/>
      </c>
      <c r="B13" s="55"/>
      <c r="C13" s="66"/>
      <c r="D13" s="55"/>
      <c r="E13" s="55"/>
      <c r="F13" s="273"/>
      <c r="G13" s="273"/>
      <c r="H13" s="190" t="str">
        <f>IF(D13&lt;&gt;0,MAX($H$3:H12)+0.001,"")</f>
        <v/>
      </c>
    </row>
    <row r="14" spans="1:10" s="44" customFormat="1">
      <c r="A14" s="55" t="str">
        <f t="shared" si="0"/>
        <v/>
      </c>
      <c r="B14" s="101"/>
      <c r="C14" s="87" t="s">
        <v>2296</v>
      </c>
      <c r="D14" s="101"/>
      <c r="E14" s="101"/>
      <c r="F14" s="310"/>
      <c r="G14" s="310"/>
      <c r="H14" s="190" t="str">
        <f>IF(D14&lt;&gt;0,MAX($H$3:H13)+0.001,"")</f>
        <v/>
      </c>
      <c r="I14" s="311"/>
      <c r="J14" s="91"/>
    </row>
    <row r="15" spans="1:10">
      <c r="A15" s="55" t="str">
        <f t="shared" si="0"/>
        <v>C8.005</v>
      </c>
      <c r="B15" s="55"/>
      <c r="C15" s="66" t="s">
        <v>2297</v>
      </c>
      <c r="D15" s="55" t="s">
        <v>1632</v>
      </c>
      <c r="E15" s="55">
        <v>1</v>
      </c>
      <c r="F15" s="273"/>
      <c r="G15" s="273"/>
      <c r="H15" s="190">
        <f>IF(D15&lt;&gt;0,MAX($H$3:H14)+0.001,"")</f>
        <v>8.0049999999999972</v>
      </c>
    </row>
    <row r="16" spans="1:10">
      <c r="A16" s="55" t="str">
        <f t="shared" si="0"/>
        <v>C8.006</v>
      </c>
      <c r="B16" s="55"/>
      <c r="C16" s="66" t="s">
        <v>2298</v>
      </c>
      <c r="D16" s="55" t="s">
        <v>1632</v>
      </c>
      <c r="E16" s="55">
        <v>1</v>
      </c>
      <c r="F16" s="273"/>
      <c r="G16" s="273"/>
      <c r="H16" s="190">
        <f>IF(D16&lt;&gt;0,MAX($H$3:H15)+0.001,"")</f>
        <v>8.0059999999999967</v>
      </c>
    </row>
    <row r="17" spans="1:10">
      <c r="A17" s="55" t="str">
        <f t="shared" si="0"/>
        <v>C8.007</v>
      </c>
      <c r="B17" s="55"/>
      <c r="C17" s="66" t="s">
        <v>2299</v>
      </c>
      <c r="D17" s="55" t="s">
        <v>1632</v>
      </c>
      <c r="E17" s="55">
        <v>1</v>
      </c>
      <c r="F17" s="273"/>
      <c r="G17" s="273"/>
      <c r="H17" s="190">
        <f>IF(D17&lt;&gt;0,MAX($H$3:H16)+0.001,"")</f>
        <v>8.0069999999999961</v>
      </c>
    </row>
    <row r="18" spans="1:10">
      <c r="A18" s="55" t="str">
        <f t="shared" si="0"/>
        <v/>
      </c>
      <c r="B18" s="55"/>
      <c r="C18" s="66"/>
      <c r="D18" s="55"/>
      <c r="E18" s="55"/>
      <c r="F18" s="75"/>
      <c r="G18" s="301"/>
      <c r="H18" s="190" t="str">
        <f>IF(D18&lt;&gt;0,MAX($H$3:H17)+0.001,"")</f>
        <v/>
      </c>
    </row>
    <row r="19" spans="1:10">
      <c r="A19" s="55" t="str">
        <f t="shared" si="0"/>
        <v/>
      </c>
      <c r="B19" s="101" t="s">
        <v>2300</v>
      </c>
      <c r="C19" s="87" t="s">
        <v>2301</v>
      </c>
      <c r="D19" s="55"/>
      <c r="E19" s="55"/>
      <c r="F19" s="75"/>
      <c r="G19" s="301"/>
      <c r="H19" s="190" t="str">
        <f>IF(D19&lt;&gt;0,MAX($H$3:H18)+0.001,"")</f>
        <v/>
      </c>
    </row>
    <row r="20" spans="1:10">
      <c r="A20" s="55" t="str">
        <f t="shared" si="0"/>
        <v/>
      </c>
      <c r="B20" s="101"/>
      <c r="C20" s="87" t="s">
        <v>2290</v>
      </c>
      <c r="D20" s="55"/>
      <c r="E20" s="55"/>
      <c r="G20" s="54"/>
      <c r="H20" s="190" t="str">
        <f>IF(D20&lt;&gt;0,MAX($H$3:H19)+0.001,"")</f>
        <v/>
      </c>
      <c r="J20" s="324"/>
    </row>
    <row r="21" spans="1:10">
      <c r="A21" s="55" t="str">
        <f t="shared" si="0"/>
        <v>C8.008</v>
      </c>
      <c r="B21" s="55"/>
      <c r="C21" s="66" t="s">
        <v>2302</v>
      </c>
      <c r="D21" s="55" t="s">
        <v>1632</v>
      </c>
      <c r="E21" s="55">
        <v>1</v>
      </c>
      <c r="F21" s="273"/>
      <c r="G21" s="273"/>
      <c r="H21" s="190">
        <f>IF(D21&lt;&gt;0,MAX($H$3:H20)+0.001,"")</f>
        <v>8.0079999999999956</v>
      </c>
    </row>
    <row r="22" spans="1:10">
      <c r="A22" s="55" t="str">
        <f t="shared" si="0"/>
        <v>C8.009</v>
      </c>
      <c r="B22" s="55"/>
      <c r="C22" s="66" t="s">
        <v>2303</v>
      </c>
      <c r="D22" s="55" t="s">
        <v>1632</v>
      </c>
      <c r="E22" s="55">
        <v>1</v>
      </c>
      <c r="F22" s="273"/>
      <c r="G22" s="273"/>
      <c r="H22" s="190">
        <f>IF(D22&lt;&gt;0,MAX($H$3:H21)+0.001,"")</f>
        <v>8.008999999999995</v>
      </c>
    </row>
    <row r="23" spans="1:10">
      <c r="A23" s="55" t="str">
        <f t="shared" si="0"/>
        <v/>
      </c>
      <c r="B23" s="55"/>
      <c r="C23" s="66"/>
      <c r="D23" s="55"/>
      <c r="E23" s="55"/>
      <c r="F23" s="273"/>
      <c r="G23" s="273"/>
      <c r="H23" s="190" t="str">
        <f>IF(D23&lt;&gt;0,MAX($H$3:H22)+0.001,"")</f>
        <v/>
      </c>
    </row>
    <row r="24" spans="1:10">
      <c r="A24" s="55" t="str">
        <f t="shared" si="0"/>
        <v/>
      </c>
      <c r="B24" s="55"/>
      <c r="C24" s="87" t="s">
        <v>2293</v>
      </c>
      <c r="D24" s="55"/>
      <c r="E24" s="55"/>
      <c r="F24" s="75"/>
      <c r="G24" s="301"/>
      <c r="H24" s="190" t="str">
        <f>IF(D24&lt;&gt;0,MAX($H$3:H23)+0.001,"")</f>
        <v/>
      </c>
    </row>
    <row r="25" spans="1:10">
      <c r="A25" s="55" t="str">
        <f t="shared" si="0"/>
        <v>C8.010</v>
      </c>
      <c r="B25" s="55"/>
      <c r="C25" s="66" t="s">
        <v>2304</v>
      </c>
      <c r="D25" s="55" t="s">
        <v>1632</v>
      </c>
      <c r="E25" s="55">
        <v>1</v>
      </c>
      <c r="F25" s="273"/>
      <c r="G25" s="273"/>
      <c r="H25" s="190">
        <f>IF(D25&lt;&gt;0,MAX($H$3:H24)+0.001,"")</f>
        <v>8.0099999999999945</v>
      </c>
    </row>
    <row r="26" spans="1:10">
      <c r="A26" s="55" t="str">
        <f t="shared" si="0"/>
        <v>C8.011</v>
      </c>
      <c r="B26" s="55"/>
      <c r="C26" s="66" t="s">
        <v>2305</v>
      </c>
      <c r="D26" s="55" t="s">
        <v>1632</v>
      </c>
      <c r="E26" s="55">
        <v>1</v>
      </c>
      <c r="F26" s="273"/>
      <c r="G26" s="273"/>
      <c r="H26" s="190">
        <f>IF(D26&lt;&gt;0,MAX($H$3:H25)+0.001,"")</f>
        <v>8.0109999999999939</v>
      </c>
    </row>
    <row r="27" spans="1:10">
      <c r="A27" s="55" t="str">
        <f t="shared" si="0"/>
        <v/>
      </c>
      <c r="B27" s="55"/>
      <c r="C27" s="66"/>
      <c r="D27" s="55"/>
      <c r="E27" s="55"/>
      <c r="F27" s="75"/>
      <c r="G27" s="301"/>
      <c r="H27" s="190" t="str">
        <f>IF(D27&lt;&gt;0,MAX($H$3:H26)+0.001,"")</f>
        <v/>
      </c>
    </row>
    <row r="28" spans="1:10">
      <c r="A28" s="55" t="str">
        <f t="shared" si="0"/>
        <v/>
      </c>
      <c r="B28" s="55"/>
      <c r="C28" s="87" t="s">
        <v>2306</v>
      </c>
      <c r="D28" s="55"/>
      <c r="E28" s="55"/>
      <c r="F28" s="75"/>
      <c r="G28" s="301"/>
      <c r="H28" s="190" t="str">
        <f>IF(D28&lt;&gt;0,MAX($H$3:H27)+0.001,"")</f>
        <v/>
      </c>
    </row>
    <row r="29" spans="1:10">
      <c r="A29" s="55" t="str">
        <f t="shared" si="0"/>
        <v>C8.012</v>
      </c>
      <c r="B29" s="55"/>
      <c r="C29" s="66" t="s">
        <v>2307</v>
      </c>
      <c r="D29" s="55" t="s">
        <v>1632</v>
      </c>
      <c r="E29" s="55">
        <v>1</v>
      </c>
      <c r="F29" s="273"/>
      <c r="G29" s="273"/>
      <c r="H29" s="190">
        <f>IF(D29&lt;&gt;0,MAX($H$3:H28)+0.001,"")</f>
        <v>8.0119999999999933</v>
      </c>
      <c r="J29" s="324"/>
    </row>
    <row r="30" spans="1:10">
      <c r="A30" s="55" t="str">
        <f t="shared" si="0"/>
        <v>C8.013</v>
      </c>
      <c r="B30" s="55"/>
      <c r="C30" s="66" t="s">
        <v>2308</v>
      </c>
      <c r="D30" s="55" t="s">
        <v>1632</v>
      </c>
      <c r="E30" s="55">
        <v>1</v>
      </c>
      <c r="F30" s="273"/>
      <c r="G30" s="273"/>
      <c r="H30" s="190">
        <f>IF(D30&lt;&gt;0,MAX($H$3:H29)+0.001,"")</f>
        <v>8.0129999999999928</v>
      </c>
      <c r="J30" s="324"/>
    </row>
    <row r="31" spans="1:10">
      <c r="A31" s="55" t="str">
        <f t="shared" si="0"/>
        <v>C8.014</v>
      </c>
      <c r="B31" s="55"/>
      <c r="C31" s="66" t="s">
        <v>2309</v>
      </c>
      <c r="D31" s="55" t="s">
        <v>1632</v>
      </c>
      <c r="E31" s="55">
        <v>1</v>
      </c>
      <c r="F31" s="273"/>
      <c r="G31" s="273"/>
      <c r="H31" s="190">
        <f>IF(D31&lt;&gt;0,MAX($H$3:H30)+0.001,"")</f>
        <v>8.0139999999999922</v>
      </c>
      <c r="J31" s="324"/>
    </row>
    <row r="32" spans="1:10">
      <c r="A32" s="368" t="s">
        <v>62</v>
      </c>
      <c r="B32" s="368"/>
      <c r="C32" s="368"/>
      <c r="D32" s="368"/>
      <c r="E32" s="368"/>
      <c r="F32" s="294"/>
      <c r="G32" s="295"/>
      <c r="H32" s="296"/>
      <c r="J32" s="48"/>
    </row>
    <row r="33" spans="1:10" s="72" customFormat="1">
      <c r="A33" s="45" t="s">
        <v>226</v>
      </c>
      <c r="B33" s="45" t="s">
        <v>2050</v>
      </c>
      <c r="C33" s="45" t="s">
        <v>3</v>
      </c>
      <c r="D33" s="46" t="s">
        <v>4</v>
      </c>
      <c r="E33" s="45" t="s">
        <v>63</v>
      </c>
      <c r="F33" s="281" t="s">
        <v>6</v>
      </c>
      <c r="G33" s="46" t="s">
        <v>7</v>
      </c>
      <c r="H33" s="282"/>
      <c r="I33" s="271"/>
    </row>
    <row r="34" spans="1:10">
      <c r="A34" s="368" t="s">
        <v>64</v>
      </c>
      <c r="B34" s="368"/>
      <c r="C34" s="368"/>
      <c r="D34" s="368"/>
      <c r="E34" s="368"/>
      <c r="F34" s="323"/>
      <c r="G34" s="304"/>
      <c r="H34" s="279"/>
      <c r="J34" s="48"/>
    </row>
    <row r="35" spans="1:10">
      <c r="A35" s="55" t="str">
        <f t="shared" si="0"/>
        <v/>
      </c>
      <c r="B35" s="55"/>
      <c r="C35" s="89"/>
      <c r="D35" s="55"/>
      <c r="E35" s="55"/>
      <c r="G35" s="54"/>
      <c r="H35" s="190" t="str">
        <f>IF(D35&lt;&gt;0,MAX($H$3:H34)+0.001,"")</f>
        <v/>
      </c>
      <c r="J35" s="48"/>
    </row>
    <row r="36" spans="1:10">
      <c r="A36" s="55" t="str">
        <f t="shared" si="0"/>
        <v/>
      </c>
      <c r="B36" s="101" t="s">
        <v>2310</v>
      </c>
      <c r="C36" s="87" t="s">
        <v>2311</v>
      </c>
      <c r="D36" s="55"/>
      <c r="E36" s="55"/>
      <c r="F36" s="286"/>
      <c r="G36" s="301"/>
      <c r="H36" s="190" t="str">
        <f>IF(D36&lt;&gt;0,MAX($H$3:H35)+0.001,"")</f>
        <v/>
      </c>
    </row>
    <row r="37" spans="1:10">
      <c r="A37" s="55" t="str">
        <f t="shared" si="0"/>
        <v/>
      </c>
      <c r="B37" s="55"/>
      <c r="C37" s="87" t="s">
        <v>2312</v>
      </c>
      <c r="D37" s="55"/>
      <c r="E37" s="55"/>
      <c r="F37" s="75"/>
      <c r="G37" s="301"/>
      <c r="H37" s="190" t="str">
        <f>IF(D37&lt;&gt;0,MAX($H$3:H36)+0.001,"")</f>
        <v/>
      </c>
    </row>
    <row r="38" spans="1:10">
      <c r="A38" s="55" t="str">
        <f t="shared" si="0"/>
        <v/>
      </c>
      <c r="B38" s="101"/>
      <c r="C38" s="87" t="s">
        <v>2290</v>
      </c>
      <c r="D38" s="55"/>
      <c r="E38" s="55"/>
      <c r="G38" s="54"/>
      <c r="H38" s="190" t="str">
        <f>IF(D38&lt;&gt;0,MAX($H$3:H37)+0.001,"")</f>
        <v/>
      </c>
      <c r="J38" s="324"/>
    </row>
    <row r="39" spans="1:10">
      <c r="A39" s="55" t="str">
        <f t="shared" si="0"/>
        <v>C8.015</v>
      </c>
      <c r="B39" s="55"/>
      <c r="C39" s="66" t="s">
        <v>2291</v>
      </c>
      <c r="D39" s="55" t="s">
        <v>1632</v>
      </c>
      <c r="E39" s="55">
        <v>1</v>
      </c>
      <c r="F39" s="273"/>
      <c r="G39" s="273"/>
      <c r="H39" s="190">
        <f>IF(D39&lt;&gt;0,MAX($H$3:H38)+0.001,"")</f>
        <v>8.0149999999999917</v>
      </c>
    </row>
    <row r="40" spans="1:10">
      <c r="A40" s="55" t="str">
        <f t="shared" si="0"/>
        <v>C8.016</v>
      </c>
      <c r="B40" s="55"/>
      <c r="C40" s="66" t="s">
        <v>2292</v>
      </c>
      <c r="D40" s="55" t="s">
        <v>1632</v>
      </c>
      <c r="E40" s="55">
        <v>1</v>
      </c>
      <c r="F40" s="273"/>
      <c r="G40" s="273"/>
      <c r="H40" s="190">
        <f>IF(D40&lt;&gt;0,MAX($H$3:H39)+0.001,"")</f>
        <v>8.0159999999999911</v>
      </c>
    </row>
    <row r="41" spans="1:10">
      <c r="A41" s="55" t="str">
        <f t="shared" si="0"/>
        <v/>
      </c>
      <c r="B41" s="55"/>
      <c r="C41" s="66"/>
      <c r="D41" s="55"/>
      <c r="E41" s="55"/>
      <c r="F41" s="273"/>
      <c r="G41" s="273"/>
      <c r="H41" s="190" t="str">
        <f>IF(D41&lt;&gt;0,MAX($H$3:H40)+0.001,"")</f>
        <v/>
      </c>
    </row>
    <row r="42" spans="1:10">
      <c r="A42" s="55" t="str">
        <f t="shared" si="0"/>
        <v/>
      </c>
      <c r="B42" s="55"/>
      <c r="C42" s="87" t="s">
        <v>2293</v>
      </c>
      <c r="D42" s="55"/>
      <c r="E42" s="55"/>
      <c r="F42" s="75"/>
      <c r="G42" s="301"/>
      <c r="H42" s="190" t="str">
        <f>IF(D42&lt;&gt;0,MAX($H$3:H41)+0.001,"")</f>
        <v/>
      </c>
    </row>
    <row r="43" spans="1:10">
      <c r="A43" s="55" t="str">
        <f t="shared" si="0"/>
        <v>C8.017</v>
      </c>
      <c r="B43" s="55"/>
      <c r="C43" s="66" t="s">
        <v>2294</v>
      </c>
      <c r="D43" s="55" t="s">
        <v>1632</v>
      </c>
      <c r="E43" s="55">
        <v>1</v>
      </c>
      <c r="F43" s="273"/>
      <c r="G43" s="273"/>
      <c r="H43" s="190">
        <f>IF(D43&lt;&gt;0,MAX($H$3:H42)+0.001,"")</f>
        <v>8.0169999999999906</v>
      </c>
    </row>
    <row r="44" spans="1:10">
      <c r="A44" s="55" t="str">
        <f t="shared" si="0"/>
        <v>C8.018</v>
      </c>
      <c r="B44" s="55"/>
      <c r="C44" s="66" t="s">
        <v>2295</v>
      </c>
      <c r="D44" s="55" t="s">
        <v>1632</v>
      </c>
      <c r="E44" s="55">
        <v>1</v>
      </c>
      <c r="F44" s="273"/>
      <c r="G44" s="273"/>
      <c r="H44" s="190">
        <f>IF(D44&lt;&gt;0,MAX($H$3:H43)+0.001,"")</f>
        <v>8.01799999999999</v>
      </c>
    </row>
    <row r="45" spans="1:10">
      <c r="A45" s="55" t="str">
        <f t="shared" si="0"/>
        <v/>
      </c>
      <c r="B45" s="55"/>
      <c r="C45" s="66"/>
      <c r="D45" s="55"/>
      <c r="E45" s="55"/>
      <c r="F45" s="273"/>
      <c r="G45" s="273"/>
      <c r="H45" s="190" t="str">
        <f>IF(D45&lt;&gt;0,MAX($H$3:H44)+0.001,"")</f>
        <v/>
      </c>
    </row>
    <row r="46" spans="1:10" s="44" customFormat="1">
      <c r="A46" s="55" t="str">
        <f t="shared" si="0"/>
        <v/>
      </c>
      <c r="B46" s="101"/>
      <c r="C46" s="87" t="s">
        <v>2296</v>
      </c>
      <c r="D46" s="101"/>
      <c r="E46" s="101"/>
      <c r="F46" s="310"/>
      <c r="G46" s="310"/>
      <c r="H46" s="190" t="str">
        <f>IF(D46&lt;&gt;0,MAX($H$3:H45)+0.001,"")</f>
        <v/>
      </c>
      <c r="I46" s="311"/>
      <c r="J46" s="91"/>
    </row>
    <row r="47" spans="1:10">
      <c r="A47" s="55" t="str">
        <f t="shared" si="0"/>
        <v>C8.019</v>
      </c>
      <c r="B47" s="55"/>
      <c r="C47" s="66" t="s">
        <v>2297</v>
      </c>
      <c r="D47" s="55" t="s">
        <v>1632</v>
      </c>
      <c r="E47" s="55">
        <v>1</v>
      </c>
      <c r="F47" s="273"/>
      <c r="G47" s="273"/>
      <c r="H47" s="190">
        <f>IF(D47&lt;&gt;0,MAX($H$3:H46)+0.001,"")</f>
        <v>8.0189999999999895</v>
      </c>
    </row>
    <row r="48" spans="1:10">
      <c r="A48" s="55" t="str">
        <f t="shared" si="0"/>
        <v>C8.020</v>
      </c>
      <c r="B48" s="55"/>
      <c r="C48" s="66" t="s">
        <v>2298</v>
      </c>
      <c r="D48" s="55" t="s">
        <v>1632</v>
      </c>
      <c r="E48" s="55">
        <v>1</v>
      </c>
      <c r="F48" s="273"/>
      <c r="G48" s="273"/>
      <c r="H48" s="190">
        <f>IF(D48&lt;&gt;0,MAX($H$3:H47)+0.001,"")</f>
        <v>8.0199999999999889</v>
      </c>
    </row>
    <row r="49" spans="1:10">
      <c r="A49" s="55" t="str">
        <f t="shared" si="0"/>
        <v>C8.021</v>
      </c>
      <c r="B49" s="55"/>
      <c r="C49" s="66" t="s">
        <v>2299</v>
      </c>
      <c r="D49" s="55" t="s">
        <v>1632</v>
      </c>
      <c r="E49" s="55">
        <v>1</v>
      </c>
      <c r="F49" s="273"/>
      <c r="G49" s="273"/>
      <c r="H49" s="190">
        <f>IF(D49&lt;&gt;0,MAX($H$3:H48)+0.001,"")</f>
        <v>8.0209999999999884</v>
      </c>
    </row>
    <row r="50" spans="1:10">
      <c r="A50" s="55" t="str">
        <f t="shared" si="0"/>
        <v/>
      </c>
      <c r="B50" s="55"/>
      <c r="C50" s="66"/>
      <c r="D50" s="55"/>
      <c r="E50" s="55"/>
      <c r="F50" s="307"/>
      <c r="G50" s="273"/>
      <c r="H50" s="190" t="str">
        <f>IF(D50&lt;&gt;0,MAX($H$3:H49)+0.001,"")</f>
        <v/>
      </c>
    </row>
    <row r="51" spans="1:10">
      <c r="A51" s="55" t="str">
        <f t="shared" si="0"/>
        <v/>
      </c>
      <c r="B51" s="101" t="s">
        <v>2313</v>
      </c>
      <c r="C51" s="97" t="s">
        <v>2314</v>
      </c>
      <c r="D51" s="55"/>
      <c r="E51" s="55"/>
      <c r="G51" s="54"/>
      <c r="H51" s="190" t="str">
        <f>IF(D51&lt;&gt;0,MAX($H$3:H50)+0.001,"")</f>
        <v/>
      </c>
    </row>
    <row r="52" spans="1:10">
      <c r="A52" s="55" t="str">
        <f t="shared" si="0"/>
        <v/>
      </c>
      <c r="B52" s="101"/>
      <c r="C52" s="87" t="s">
        <v>2290</v>
      </c>
      <c r="D52" s="55"/>
      <c r="E52" s="55"/>
      <c r="G52" s="54"/>
      <c r="H52" s="190" t="str">
        <f>IF(D52&lt;&gt;0,MAX($H$3:H51)+0.001,"")</f>
        <v/>
      </c>
      <c r="J52" s="324"/>
    </row>
    <row r="53" spans="1:10">
      <c r="A53" s="55" t="str">
        <f t="shared" si="0"/>
        <v>C8.022</v>
      </c>
      <c r="B53" s="55"/>
      <c r="C53" s="66" t="s">
        <v>2302</v>
      </c>
      <c r="D53" s="55" t="s">
        <v>1632</v>
      </c>
      <c r="E53" s="55">
        <v>1</v>
      </c>
      <c r="F53" s="273"/>
      <c r="G53" s="273"/>
      <c r="H53" s="190">
        <f>IF(D53&lt;&gt;0,MAX($H$3:H52)+0.001,"")</f>
        <v>8.0219999999999878</v>
      </c>
    </row>
    <row r="54" spans="1:10">
      <c r="A54" s="55" t="str">
        <f t="shared" si="0"/>
        <v>C8.023</v>
      </c>
      <c r="B54" s="55"/>
      <c r="C54" s="66" t="s">
        <v>2303</v>
      </c>
      <c r="D54" s="55" t="s">
        <v>1632</v>
      </c>
      <c r="E54" s="55">
        <v>1</v>
      </c>
      <c r="F54" s="273"/>
      <c r="G54" s="273"/>
      <c r="H54" s="190">
        <f>IF(D54&lt;&gt;0,MAX($H$3:H53)+0.001,"")</f>
        <v>8.0229999999999873</v>
      </c>
    </row>
    <row r="55" spans="1:10">
      <c r="A55" s="55" t="str">
        <f t="shared" si="0"/>
        <v/>
      </c>
      <c r="B55" s="55"/>
      <c r="C55" s="66"/>
      <c r="D55" s="55"/>
      <c r="E55" s="55"/>
      <c r="F55" s="273"/>
      <c r="G55" s="273"/>
      <c r="H55" s="190" t="str">
        <f>IF(D55&lt;&gt;0,MAX($H$3:H54)+0.001,"")</f>
        <v/>
      </c>
    </row>
    <row r="56" spans="1:10">
      <c r="A56" s="55" t="str">
        <f t="shared" si="0"/>
        <v/>
      </c>
      <c r="B56" s="55"/>
      <c r="C56" s="87" t="s">
        <v>2293</v>
      </c>
      <c r="D56" s="55"/>
      <c r="E56" s="55"/>
      <c r="F56" s="75"/>
      <c r="G56" s="301"/>
      <c r="H56" s="190" t="str">
        <f>IF(D56&lt;&gt;0,MAX($H$3:H55)+0.001,"")</f>
        <v/>
      </c>
    </row>
    <row r="57" spans="1:10">
      <c r="A57" s="55" t="str">
        <f t="shared" si="0"/>
        <v>C8.024</v>
      </c>
      <c r="B57" s="55"/>
      <c r="C57" s="66" t="s">
        <v>2304</v>
      </c>
      <c r="D57" s="55" t="s">
        <v>1632</v>
      </c>
      <c r="E57" s="55">
        <v>1</v>
      </c>
      <c r="F57" s="273"/>
      <c r="G57" s="273"/>
      <c r="H57" s="190">
        <f>IF(D57&lt;&gt;0,MAX($H$3:H56)+0.001,"")</f>
        <v>8.0239999999999867</v>
      </c>
    </row>
    <row r="58" spans="1:10">
      <c r="A58" s="55" t="str">
        <f t="shared" si="0"/>
        <v>C8.025</v>
      </c>
      <c r="B58" s="55"/>
      <c r="C58" s="66" t="s">
        <v>2305</v>
      </c>
      <c r="D58" s="55" t="s">
        <v>1632</v>
      </c>
      <c r="E58" s="55">
        <v>1</v>
      </c>
      <c r="F58" s="273"/>
      <c r="G58" s="273"/>
      <c r="H58" s="190">
        <f>IF(D58&lt;&gt;0,MAX($H$3:H57)+0.001,"")</f>
        <v>8.0249999999999861</v>
      </c>
    </row>
    <row r="59" spans="1:10">
      <c r="A59" s="55" t="str">
        <f t="shared" si="0"/>
        <v/>
      </c>
      <c r="B59" s="55"/>
      <c r="C59" s="66"/>
      <c r="D59" s="55"/>
      <c r="E59" s="55"/>
      <c r="F59" s="75"/>
      <c r="G59" s="301"/>
      <c r="H59" s="190" t="str">
        <f>IF(D59&lt;&gt;0,MAX($H$3:H58)+0.001,"")</f>
        <v/>
      </c>
    </row>
    <row r="60" spans="1:10">
      <c r="A60" s="55" t="str">
        <f t="shared" si="0"/>
        <v/>
      </c>
      <c r="B60" s="55"/>
      <c r="C60" s="87" t="s">
        <v>2306</v>
      </c>
      <c r="D60" s="55"/>
      <c r="E60" s="55"/>
      <c r="F60" s="75"/>
      <c r="G60" s="301"/>
      <c r="H60" s="190" t="str">
        <f>IF(D60&lt;&gt;0,MAX($H$3:H59)+0.001,"")</f>
        <v/>
      </c>
    </row>
    <row r="61" spans="1:10">
      <c r="A61" s="55" t="str">
        <f t="shared" si="0"/>
        <v>C8.026</v>
      </c>
      <c r="B61" s="55"/>
      <c r="C61" s="66" t="s">
        <v>2307</v>
      </c>
      <c r="D61" s="55" t="s">
        <v>1632</v>
      </c>
      <c r="E61" s="55">
        <v>1</v>
      </c>
      <c r="F61" s="273"/>
      <c r="G61" s="273"/>
      <c r="H61" s="190">
        <f>IF(D61&lt;&gt;0,MAX($H$3:H60)+0.001,"")</f>
        <v>8.0259999999999856</v>
      </c>
      <c r="J61" s="324"/>
    </row>
    <row r="62" spans="1:10">
      <c r="A62" s="55" t="str">
        <f t="shared" si="0"/>
        <v>C8.027</v>
      </c>
      <c r="B62" s="55"/>
      <c r="C62" s="66" t="s">
        <v>2308</v>
      </c>
      <c r="D62" s="55" t="s">
        <v>1632</v>
      </c>
      <c r="E62" s="55">
        <v>1</v>
      </c>
      <c r="F62" s="273"/>
      <c r="G62" s="273"/>
      <c r="H62" s="190">
        <f>IF(D62&lt;&gt;0,MAX($H$3:H61)+0.001,"")</f>
        <v>8.026999999999985</v>
      </c>
      <c r="J62" s="324"/>
    </row>
    <row r="63" spans="1:10">
      <c r="A63" s="55" t="str">
        <f t="shared" si="0"/>
        <v>C8.028</v>
      </c>
      <c r="B63" s="55"/>
      <c r="C63" s="66" t="s">
        <v>2309</v>
      </c>
      <c r="D63" s="55" t="s">
        <v>1632</v>
      </c>
      <c r="E63" s="55">
        <v>1</v>
      </c>
      <c r="F63" s="273"/>
      <c r="G63" s="273"/>
      <c r="H63" s="190">
        <f>IF(D63&lt;&gt;0,MAX($H$3:H62)+0.001,"")</f>
        <v>8.0279999999999845</v>
      </c>
      <c r="J63" s="324"/>
    </row>
    <row r="64" spans="1:10">
      <c r="A64" s="55" t="str">
        <f t="shared" si="0"/>
        <v/>
      </c>
      <c r="B64" s="55"/>
      <c r="C64" s="66"/>
      <c r="D64" s="55"/>
      <c r="E64" s="55"/>
      <c r="F64" s="273"/>
      <c r="G64" s="273"/>
      <c r="H64" s="190" t="str">
        <f>IF(D64&lt;&gt;0,MAX($H$3:H63)+0.001,"")</f>
        <v/>
      </c>
      <c r="J64" s="324"/>
    </row>
    <row r="65" spans="1:8">
      <c r="A65" s="368" t="s">
        <v>337</v>
      </c>
      <c r="B65" s="368"/>
      <c r="C65" s="368"/>
      <c r="D65" s="368"/>
      <c r="E65" s="368"/>
      <c r="F65" s="277"/>
      <c r="G65" s="295"/>
      <c r="H65" s="296"/>
    </row>
    <row r="66" spans="1:8">
      <c r="A66" s="191"/>
      <c r="B66" s="191"/>
      <c r="C66" s="191"/>
      <c r="D66" s="191"/>
      <c r="E66" s="191"/>
    </row>
    <row r="67" spans="1:8">
      <c r="A67" s="195"/>
      <c r="B67" s="195"/>
      <c r="C67" s="195"/>
      <c r="D67" s="195"/>
      <c r="E67" s="195"/>
      <c r="G67" s="325"/>
      <c r="H67" s="326"/>
    </row>
  </sheetData>
  <mergeCells count="4">
    <mergeCell ref="A1:G1"/>
    <mergeCell ref="A32:E32"/>
    <mergeCell ref="A34:E34"/>
    <mergeCell ref="A65:E65"/>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32" max="6" man="1"/>
  </row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D7B0D-489B-8A4B-ABE7-D95FAE20624A}">
  <sheetPr>
    <tabColor rgb="FF00B0F0"/>
  </sheetPr>
  <dimension ref="A1:J39"/>
  <sheetViews>
    <sheetView view="pageBreakPreview" zoomScale="80" zoomScaleNormal="100" zoomScaleSheetLayoutView="80" workbookViewId="0">
      <selection activeCell="H11" sqref="H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10">
      <c r="A1" s="370" t="s">
        <v>2024</v>
      </c>
      <c r="B1" s="370"/>
      <c r="C1" s="370"/>
      <c r="D1" s="370"/>
      <c r="E1" s="370"/>
      <c r="F1" s="370"/>
      <c r="G1" s="370"/>
      <c r="H1" s="279"/>
    </row>
    <row r="2" spans="1:10" s="72" customFormat="1">
      <c r="A2" s="45" t="s">
        <v>1</v>
      </c>
      <c r="B2" s="45" t="s">
        <v>2050</v>
      </c>
      <c r="C2" s="45" t="s">
        <v>3</v>
      </c>
      <c r="D2" s="46" t="s">
        <v>4</v>
      </c>
      <c r="E2" s="46" t="s">
        <v>5</v>
      </c>
      <c r="F2" s="281" t="s">
        <v>6</v>
      </c>
      <c r="G2" s="46" t="s">
        <v>7</v>
      </c>
      <c r="H2" s="282"/>
      <c r="I2" s="271"/>
    </row>
    <row r="3" spans="1:10" ht="60">
      <c r="A3" s="55" t="str">
        <f>("C"&amp;TEXT(H3,0))</f>
        <v>C9</v>
      </c>
      <c r="B3" s="175" t="s">
        <v>2051</v>
      </c>
      <c r="C3" s="87" t="s">
        <v>2315</v>
      </c>
      <c r="D3" s="55"/>
      <c r="E3" s="55"/>
      <c r="G3" s="54"/>
      <c r="H3" s="190">
        <v>9</v>
      </c>
    </row>
    <row r="4" spans="1:10">
      <c r="A4" s="55" t="str">
        <f t="shared" ref="A4:A31" si="0">IF(H4="","","C"&amp;TEXT(ROUND(H4,3),"0.000"))</f>
        <v/>
      </c>
      <c r="B4" s="98"/>
      <c r="C4" s="87"/>
      <c r="D4" s="55"/>
      <c r="E4" s="55"/>
      <c r="G4" s="54"/>
    </row>
    <row r="5" spans="1:10">
      <c r="A5" s="55" t="str">
        <f t="shared" si="0"/>
        <v/>
      </c>
      <c r="B5" s="101" t="s">
        <v>2316</v>
      </c>
      <c r="C5" s="87" t="s">
        <v>2317</v>
      </c>
      <c r="D5" s="55"/>
      <c r="E5" s="55"/>
      <c r="G5" s="54"/>
      <c r="H5" s="190" t="str">
        <f>IF(D5&lt;&gt;0,MAX($H$3:H4)+0.001,"")</f>
        <v/>
      </c>
    </row>
    <row r="6" spans="1:10">
      <c r="A6" s="55" t="str">
        <f t="shared" si="0"/>
        <v>C9.001</v>
      </c>
      <c r="B6" s="55"/>
      <c r="C6" s="66" t="s">
        <v>2318</v>
      </c>
      <c r="D6" s="55" t="s">
        <v>1632</v>
      </c>
      <c r="E6" s="55">
        <v>2</v>
      </c>
      <c r="F6" s="273"/>
      <c r="G6" s="273"/>
      <c r="H6" s="190">
        <f>IF(D6&lt;&gt;0,MAX($H$3:H5)+0.001,"")</f>
        <v>9.0009999999999994</v>
      </c>
      <c r="J6" s="324"/>
    </row>
    <row r="7" spans="1:10">
      <c r="A7" s="55" t="str">
        <f t="shared" si="0"/>
        <v>C9.002</v>
      </c>
      <c r="B7" s="55"/>
      <c r="C7" s="66" t="s">
        <v>2319</v>
      </c>
      <c r="D7" s="55" t="s">
        <v>1632</v>
      </c>
      <c r="E7" s="55">
        <v>2</v>
      </c>
      <c r="F7" s="273"/>
      <c r="G7" s="273"/>
      <c r="H7" s="190">
        <f>IF(D7&lt;&gt;0,MAX($H$3:H6)+0.001,"")</f>
        <v>9.0019999999999989</v>
      </c>
      <c r="J7" s="324"/>
    </row>
    <row r="8" spans="1:10">
      <c r="A8" s="55" t="str">
        <f t="shared" si="0"/>
        <v>C9.003</v>
      </c>
      <c r="B8" s="55"/>
      <c r="C8" s="66" t="s">
        <v>2320</v>
      </c>
      <c r="D8" s="55" t="s">
        <v>1632</v>
      </c>
      <c r="E8" s="55">
        <v>2</v>
      </c>
      <c r="F8" s="273"/>
      <c r="G8" s="273"/>
      <c r="H8" s="190">
        <f>IF(D8&lt;&gt;0,MAX($H$3:H7)+0.001,"")</f>
        <v>9.0029999999999983</v>
      </c>
      <c r="J8" s="324"/>
    </row>
    <row r="9" spans="1:10">
      <c r="A9" s="55" t="str">
        <f t="shared" si="0"/>
        <v/>
      </c>
      <c r="B9" s="55"/>
      <c r="C9" s="66"/>
      <c r="D9" s="55"/>
      <c r="E9" s="55"/>
      <c r="G9" s="54"/>
      <c r="H9" s="190" t="str">
        <f>IF(D9&lt;&gt;0,MAX($H$3:H8)+0.001,"")</f>
        <v/>
      </c>
    </row>
    <row r="10" spans="1:10">
      <c r="A10" s="55" t="str">
        <f t="shared" si="0"/>
        <v/>
      </c>
      <c r="B10" s="101" t="s">
        <v>2321</v>
      </c>
      <c r="C10" s="87" t="s">
        <v>2322</v>
      </c>
      <c r="D10" s="55"/>
      <c r="E10" s="55"/>
      <c r="F10" s="286"/>
      <c r="G10" s="273"/>
      <c r="H10" s="190" t="str">
        <f>IF(D10&lt;&gt;0,MAX($H$3:H9)+0.001,"")</f>
        <v/>
      </c>
    </row>
    <row r="11" spans="1:10">
      <c r="A11" s="55" t="str">
        <f t="shared" si="0"/>
        <v>C9.004</v>
      </c>
      <c r="B11" s="55"/>
      <c r="C11" s="66" t="s">
        <v>2318</v>
      </c>
      <c r="D11" s="55" t="s">
        <v>1632</v>
      </c>
      <c r="E11" s="55">
        <v>2</v>
      </c>
      <c r="F11" s="273"/>
      <c r="G11" s="273"/>
      <c r="H11" s="190">
        <f>IF(D11&lt;&gt;0,MAX($H$3:H10)+0.001,"")</f>
        <v>9.0039999999999978</v>
      </c>
      <c r="J11" s="324"/>
    </row>
    <row r="12" spans="1:10">
      <c r="A12" s="55" t="str">
        <f t="shared" si="0"/>
        <v>C9.005</v>
      </c>
      <c r="B12" s="55"/>
      <c r="C12" s="66" t="s">
        <v>2319</v>
      </c>
      <c r="D12" s="55" t="s">
        <v>1632</v>
      </c>
      <c r="E12" s="55">
        <v>2</v>
      </c>
      <c r="F12" s="273"/>
      <c r="G12" s="273"/>
      <c r="H12" s="190">
        <f>IF(D12&lt;&gt;0,MAX($H$3:H11)+0.001,"")</f>
        <v>9.0049999999999972</v>
      </c>
      <c r="J12" s="324"/>
    </row>
    <row r="13" spans="1:10">
      <c r="A13" s="55" t="str">
        <f t="shared" si="0"/>
        <v>C9.006</v>
      </c>
      <c r="B13" s="55"/>
      <c r="C13" s="66" t="s">
        <v>2320</v>
      </c>
      <c r="D13" s="55" t="s">
        <v>1632</v>
      </c>
      <c r="E13" s="55">
        <v>2</v>
      </c>
      <c r="F13" s="273"/>
      <c r="G13" s="273"/>
      <c r="H13" s="190">
        <f>IF(D13&lt;&gt;0,MAX($H$3:H12)+0.001,"")</f>
        <v>9.0059999999999967</v>
      </c>
      <c r="J13" s="324"/>
    </row>
    <row r="14" spans="1:10">
      <c r="A14" s="55" t="str">
        <f t="shared" si="0"/>
        <v/>
      </c>
      <c r="B14" s="55"/>
      <c r="C14" s="66"/>
      <c r="D14" s="55"/>
      <c r="E14" s="55"/>
      <c r="F14" s="286"/>
      <c r="G14" s="273"/>
      <c r="H14" s="190" t="str">
        <f>IF(D14&lt;&gt;0,MAX($H$3:H13)+0.001,"")</f>
        <v/>
      </c>
    </row>
    <row r="15" spans="1:10">
      <c r="A15" s="55" t="str">
        <f t="shared" si="0"/>
        <v/>
      </c>
      <c r="B15" s="101" t="s">
        <v>2323</v>
      </c>
      <c r="C15" s="87" t="s">
        <v>2324</v>
      </c>
      <c r="D15" s="55"/>
      <c r="E15" s="55"/>
      <c r="F15" s="286"/>
      <c r="G15" s="273"/>
      <c r="H15" s="190" t="str">
        <f>IF(D15&lt;&gt;0,MAX($H$3:H14)+0.001,"")</f>
        <v/>
      </c>
    </row>
    <row r="16" spans="1:10">
      <c r="A16" s="55" t="str">
        <f t="shared" si="0"/>
        <v>C9.007</v>
      </c>
      <c r="B16" s="55"/>
      <c r="C16" s="66" t="s">
        <v>2318</v>
      </c>
      <c r="D16" s="55" t="s">
        <v>1632</v>
      </c>
      <c r="E16" s="55">
        <v>2</v>
      </c>
      <c r="F16" s="273"/>
      <c r="G16" s="273"/>
      <c r="H16" s="190">
        <f>IF(D16&lt;&gt;0,MAX($H$3:H15)+0.001,"")</f>
        <v>9.0069999999999961</v>
      </c>
      <c r="J16" s="324"/>
    </row>
    <row r="17" spans="1:10">
      <c r="A17" s="55" t="str">
        <f t="shared" si="0"/>
        <v>C9.008</v>
      </c>
      <c r="B17" s="55"/>
      <c r="C17" s="66" t="s">
        <v>2319</v>
      </c>
      <c r="D17" s="55" t="s">
        <v>1632</v>
      </c>
      <c r="E17" s="55">
        <v>2</v>
      </c>
      <c r="F17" s="273"/>
      <c r="G17" s="273"/>
      <c r="H17" s="190">
        <f>IF(D17&lt;&gt;0,MAX($H$3:H16)+0.001,"")</f>
        <v>9.0079999999999956</v>
      </c>
      <c r="J17" s="324"/>
    </row>
    <row r="18" spans="1:10">
      <c r="A18" s="55" t="str">
        <f t="shared" si="0"/>
        <v>C9.009</v>
      </c>
      <c r="B18" s="55"/>
      <c r="C18" s="66" t="s">
        <v>2320</v>
      </c>
      <c r="D18" s="55" t="s">
        <v>1632</v>
      </c>
      <c r="E18" s="55">
        <v>2</v>
      </c>
      <c r="F18" s="273"/>
      <c r="G18" s="273"/>
      <c r="H18" s="190">
        <f>IF(D18&lt;&gt;0,MAX($H$3:H17)+0.001,"")</f>
        <v>9.008999999999995</v>
      </c>
      <c r="J18" s="324"/>
    </row>
    <row r="19" spans="1:10">
      <c r="A19" s="55" t="str">
        <f t="shared" si="0"/>
        <v/>
      </c>
      <c r="B19" s="55"/>
      <c r="C19" s="89"/>
      <c r="D19" s="122"/>
      <c r="E19" s="55"/>
      <c r="F19" s="286"/>
      <c r="G19" s="273"/>
      <c r="H19" s="190" t="str">
        <f>IF(D19&lt;&gt;0,MAX($H$3:H18)+0.001,"")</f>
        <v/>
      </c>
    </row>
    <row r="20" spans="1:10">
      <c r="A20" s="55" t="str">
        <f t="shared" si="0"/>
        <v/>
      </c>
      <c r="B20" s="55"/>
      <c r="C20" s="97"/>
      <c r="D20" s="122"/>
      <c r="E20" s="55"/>
      <c r="F20" s="286"/>
      <c r="G20" s="273"/>
      <c r="H20" s="190" t="str">
        <f>IF(D20&lt;&gt;0,MAX($H$3:H19)+0.001,"")</f>
        <v/>
      </c>
    </row>
    <row r="21" spans="1:10">
      <c r="A21" s="55" t="str">
        <f t="shared" si="0"/>
        <v/>
      </c>
      <c r="B21" s="55"/>
      <c r="C21" s="89"/>
      <c r="D21" s="122"/>
      <c r="E21" s="55"/>
      <c r="F21" s="75"/>
      <c r="G21" s="273"/>
      <c r="H21" s="190" t="str">
        <f>IF(D21&lt;&gt;0,MAX($H$3:H20)+0.001,"")</f>
        <v/>
      </c>
    </row>
    <row r="22" spans="1:10">
      <c r="A22" s="55" t="str">
        <f t="shared" si="0"/>
        <v/>
      </c>
      <c r="B22" s="55"/>
      <c r="C22" s="89"/>
      <c r="D22" s="122"/>
      <c r="E22" s="55"/>
      <c r="F22" s="286"/>
      <c r="G22" s="273"/>
      <c r="H22" s="190" t="str">
        <f>IF(D22&lt;&gt;0,MAX($H$3:H21)+0.001,"")</f>
        <v/>
      </c>
    </row>
    <row r="23" spans="1:10">
      <c r="A23" s="55" t="str">
        <f t="shared" si="0"/>
        <v/>
      </c>
      <c r="B23" s="55"/>
      <c r="C23" s="89"/>
      <c r="D23" s="122"/>
      <c r="E23" s="55"/>
      <c r="F23" s="75"/>
      <c r="G23" s="273"/>
      <c r="H23" s="190" t="str">
        <f>IF(D23&lt;&gt;0,MAX($H$3:H22)+0.001,"")</f>
        <v/>
      </c>
    </row>
    <row r="24" spans="1:10">
      <c r="A24" s="55" t="str">
        <f t="shared" si="0"/>
        <v/>
      </c>
      <c r="B24" s="55"/>
      <c r="C24" s="89"/>
      <c r="D24" s="122"/>
      <c r="E24" s="55"/>
      <c r="F24" s="286"/>
      <c r="G24" s="273"/>
      <c r="H24" s="190" t="str">
        <f>IF(D24&lt;&gt;0,MAX($H$3:H23)+0.001,"")</f>
        <v/>
      </c>
    </row>
    <row r="25" spans="1:10">
      <c r="A25" s="55" t="str">
        <f t="shared" si="0"/>
        <v/>
      </c>
      <c r="B25" s="55"/>
      <c r="C25" s="89"/>
      <c r="D25" s="122"/>
      <c r="E25" s="55"/>
      <c r="F25" s="75"/>
      <c r="G25" s="273"/>
      <c r="H25" s="190" t="str">
        <f>IF(D25&lt;&gt;0,MAX($H$3:H24)+0.001,"")</f>
        <v/>
      </c>
    </row>
    <row r="26" spans="1:10">
      <c r="A26" s="55" t="str">
        <f t="shared" si="0"/>
        <v/>
      </c>
      <c r="B26" s="55"/>
      <c r="C26" s="89"/>
      <c r="D26" s="122"/>
      <c r="E26" s="55"/>
      <c r="F26" s="286"/>
      <c r="G26" s="273"/>
      <c r="H26" s="190" t="str">
        <f>IF(D26&lt;&gt;0,MAX($H$3:H25)+0.001,"")</f>
        <v/>
      </c>
    </row>
    <row r="27" spans="1:10">
      <c r="A27" s="55" t="str">
        <f t="shared" si="0"/>
        <v/>
      </c>
      <c r="B27" s="55"/>
      <c r="C27" s="89"/>
      <c r="D27" s="122"/>
      <c r="E27" s="55"/>
      <c r="F27" s="286"/>
      <c r="G27" s="273"/>
      <c r="H27" s="190" t="str">
        <f>IF(D27&lt;&gt;0,MAX($H$3:H26)+0.001,"")</f>
        <v/>
      </c>
    </row>
    <row r="28" spans="1:10">
      <c r="A28" s="55" t="str">
        <f t="shared" si="0"/>
        <v/>
      </c>
      <c r="B28" s="55"/>
      <c r="C28" s="89"/>
      <c r="D28" s="122"/>
      <c r="E28" s="55"/>
      <c r="F28" s="286"/>
      <c r="G28" s="273"/>
      <c r="H28" s="190" t="str">
        <f>IF(D28&lt;&gt;0,MAX($H$3:H27)+0.001,"")</f>
        <v/>
      </c>
    </row>
    <row r="29" spans="1:10">
      <c r="A29" s="55" t="str">
        <f t="shared" si="0"/>
        <v/>
      </c>
      <c r="B29" s="55"/>
      <c r="C29" s="89"/>
      <c r="D29" s="122"/>
      <c r="E29" s="55"/>
      <c r="F29" s="286"/>
      <c r="G29" s="273"/>
      <c r="H29" s="190" t="str">
        <f>IF(D29&lt;&gt;0,MAX($H$3:H28)+0.001,"")</f>
        <v/>
      </c>
    </row>
    <row r="30" spans="1:10">
      <c r="A30" s="55" t="str">
        <f t="shared" si="0"/>
        <v/>
      </c>
      <c r="B30" s="55"/>
      <c r="C30" s="89"/>
      <c r="D30" s="122"/>
      <c r="E30" s="55"/>
      <c r="F30" s="286"/>
      <c r="G30" s="273"/>
      <c r="H30" s="190" t="str">
        <f>IF(D30&lt;&gt;0,MAX($H$3:H29)+0.001,"")</f>
        <v/>
      </c>
    </row>
    <row r="31" spans="1:10">
      <c r="A31" s="55" t="str">
        <f t="shared" si="0"/>
        <v/>
      </c>
      <c r="B31" s="55"/>
      <c r="C31" s="89"/>
      <c r="D31" s="122"/>
      <c r="E31" s="55"/>
      <c r="F31" s="286"/>
      <c r="G31" s="273"/>
      <c r="H31" s="190" t="str">
        <f>IF(D31&lt;&gt;0,MAX($H$3:H30)+0.001,"")</f>
        <v/>
      </c>
    </row>
    <row r="32" spans="1:10">
      <c r="A32" s="368" t="s">
        <v>337</v>
      </c>
      <c r="B32" s="368"/>
      <c r="C32" s="368"/>
      <c r="D32" s="368"/>
      <c r="E32" s="368"/>
      <c r="F32" s="294"/>
      <c r="G32" s="295"/>
      <c r="H32" s="296"/>
    </row>
    <row r="33" spans="1:8">
      <c r="A33" s="191"/>
      <c r="B33" s="191"/>
      <c r="C33" s="191"/>
      <c r="D33" s="191"/>
      <c r="E33" s="191"/>
    </row>
    <row r="34" spans="1:8">
      <c r="A34" s="195"/>
      <c r="B34" s="195"/>
      <c r="C34" s="195"/>
      <c r="D34" s="195"/>
      <c r="E34" s="195"/>
    </row>
    <row r="39" spans="1:8">
      <c r="G39" s="75"/>
      <c r="H39" s="327"/>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91B7A-95BA-F14A-8B3E-502934F247CF}">
  <sheetPr>
    <tabColor rgb="FF00B0F0"/>
  </sheetPr>
  <dimension ref="A1:J34"/>
  <sheetViews>
    <sheetView view="pageBreakPreview" topLeftCell="A8" zoomScale="80" zoomScaleNormal="100" zoomScaleSheetLayoutView="80" workbookViewId="0">
      <selection activeCell="G13" sqref="G13"/>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10">
      <c r="A1" s="370" t="s">
        <v>2025</v>
      </c>
      <c r="B1" s="370"/>
      <c r="C1" s="370"/>
      <c r="D1" s="370"/>
      <c r="E1" s="370"/>
      <c r="F1" s="370"/>
      <c r="G1" s="370"/>
      <c r="H1" s="279"/>
    </row>
    <row r="2" spans="1:10">
      <c r="A2" s="45" t="s">
        <v>1</v>
      </c>
      <c r="B2" s="45" t="s">
        <v>2050</v>
      </c>
      <c r="C2" s="45" t="s">
        <v>3</v>
      </c>
      <c r="D2" s="46" t="s">
        <v>4</v>
      </c>
      <c r="E2" s="46" t="s">
        <v>5</v>
      </c>
      <c r="F2" s="281" t="s">
        <v>6</v>
      </c>
      <c r="G2" s="46" t="s">
        <v>7</v>
      </c>
      <c r="H2" s="282"/>
    </row>
    <row r="3" spans="1:10" ht="60">
      <c r="A3" s="55" t="str">
        <f>("C"&amp;TEXT(H3,0))</f>
        <v>C10</v>
      </c>
      <c r="B3" s="175" t="s">
        <v>2051</v>
      </c>
      <c r="C3" s="87" t="s">
        <v>2325</v>
      </c>
      <c r="D3" s="55"/>
      <c r="E3" s="55"/>
      <c r="G3" s="285"/>
      <c r="H3" s="190">
        <v>10</v>
      </c>
    </row>
    <row r="4" spans="1:10">
      <c r="A4" s="55" t="str">
        <f t="shared" ref="A4:A31" si="0">IF(H4="","","C"&amp;TEXT(ROUND(H4,3),"0.000"))</f>
        <v/>
      </c>
      <c r="B4" s="98"/>
      <c r="C4" s="87"/>
      <c r="D4" s="55"/>
      <c r="E4" s="55"/>
      <c r="G4" s="54"/>
    </row>
    <row r="5" spans="1:10">
      <c r="A5" s="55" t="str">
        <f t="shared" si="0"/>
        <v/>
      </c>
      <c r="B5" s="101" t="s">
        <v>2326</v>
      </c>
      <c r="C5" s="87" t="s">
        <v>2327</v>
      </c>
      <c r="D5" s="55"/>
      <c r="E5" s="55"/>
      <c r="G5" s="54"/>
      <c r="H5" s="190" t="str">
        <f>IF(D5&lt;&gt;0,MAX($H$3:H4)+0.001,"")</f>
        <v/>
      </c>
    </row>
    <row r="6" spans="1:10">
      <c r="A6" s="55" t="str">
        <f t="shared" si="0"/>
        <v>C10.001</v>
      </c>
      <c r="B6" s="55"/>
      <c r="C6" s="73" t="s">
        <v>2328</v>
      </c>
      <c r="D6" s="55" t="s">
        <v>1632</v>
      </c>
      <c r="E6" s="55">
        <v>2</v>
      </c>
      <c r="F6" s="307"/>
      <c r="G6" s="273"/>
      <c r="H6" s="190">
        <f>IF(D6&lt;&gt;0,MAX($H$3:H5)+0.001,"")</f>
        <v>10.000999999999999</v>
      </c>
      <c r="J6" s="328"/>
    </row>
    <row r="7" spans="1:10">
      <c r="A7" s="55" t="str">
        <f t="shared" si="0"/>
        <v>C10.002</v>
      </c>
      <c r="B7" s="55"/>
      <c r="C7" s="73" t="s">
        <v>2329</v>
      </c>
      <c r="D7" s="55" t="s">
        <v>1632</v>
      </c>
      <c r="E7" s="55">
        <v>2</v>
      </c>
      <c r="F7" s="307"/>
      <c r="G7" s="273"/>
      <c r="H7" s="190">
        <f>IF(D7&lt;&gt;0,MAX($H$3:H6)+0.001,"")</f>
        <v>10.001999999999999</v>
      </c>
      <c r="J7" s="328"/>
    </row>
    <row r="8" spans="1:10">
      <c r="A8" s="55" t="str">
        <f t="shared" si="0"/>
        <v>C10.003</v>
      </c>
      <c r="B8" s="55"/>
      <c r="C8" s="73" t="s">
        <v>2330</v>
      </c>
      <c r="D8" s="55" t="s">
        <v>1632</v>
      </c>
      <c r="E8" s="55">
        <v>2</v>
      </c>
      <c r="F8" s="307"/>
      <c r="G8" s="273"/>
      <c r="H8" s="190">
        <f>IF(D8&lt;&gt;0,MAX($H$3:H7)+0.001,"")</f>
        <v>10.002999999999998</v>
      </c>
      <c r="J8" s="324"/>
    </row>
    <row r="9" spans="1:10">
      <c r="A9" s="55" t="str">
        <f t="shared" si="0"/>
        <v/>
      </c>
      <c r="B9" s="55"/>
      <c r="C9" s="66"/>
      <c r="D9" s="55"/>
      <c r="E9" s="55"/>
      <c r="G9" s="54"/>
      <c r="H9" s="190" t="str">
        <f>IF(D9&lt;&gt;0,MAX($H$3:H8)+0.001,"")</f>
        <v/>
      </c>
    </row>
    <row r="10" spans="1:10">
      <c r="A10" s="55" t="str">
        <f t="shared" si="0"/>
        <v/>
      </c>
      <c r="B10" s="101" t="s">
        <v>2331</v>
      </c>
      <c r="C10" s="87" t="s">
        <v>2332</v>
      </c>
      <c r="D10" s="55"/>
      <c r="E10" s="55"/>
      <c r="F10" s="286"/>
      <c r="G10" s="273"/>
      <c r="H10" s="190" t="str">
        <f>IF(D10&lt;&gt;0,MAX($H$3:H9)+0.001,"")</f>
        <v/>
      </c>
    </row>
    <row r="11" spans="1:10">
      <c r="A11" s="55" t="str">
        <f t="shared" si="0"/>
        <v>C10.004</v>
      </c>
      <c r="B11" s="55"/>
      <c r="C11" s="73" t="s">
        <v>2328</v>
      </c>
      <c r="D11" s="55" t="s">
        <v>1632</v>
      </c>
      <c r="E11" s="55">
        <v>2</v>
      </c>
      <c r="F11" s="307"/>
      <c r="G11" s="273"/>
      <c r="H11" s="190">
        <f>IF(D11&lt;&gt;0,MAX($H$3:H10)+0.001,"")</f>
        <v>10.003999999999998</v>
      </c>
    </row>
    <row r="12" spans="1:10">
      <c r="A12" s="55" t="str">
        <f t="shared" si="0"/>
        <v>C10.005</v>
      </c>
      <c r="B12" s="55"/>
      <c r="C12" s="73" t="s">
        <v>2329</v>
      </c>
      <c r="D12" s="55" t="s">
        <v>1632</v>
      </c>
      <c r="E12" s="55">
        <v>2</v>
      </c>
      <c r="F12" s="307"/>
      <c r="G12" s="273"/>
      <c r="H12" s="190">
        <f>IF(D12&lt;&gt;0,MAX($H$3:H11)+0.001,"")</f>
        <v>10.004999999999997</v>
      </c>
    </row>
    <row r="13" spans="1:10">
      <c r="A13" s="55" t="str">
        <f t="shared" si="0"/>
        <v>C10.006</v>
      </c>
      <c r="B13" s="55"/>
      <c r="C13" s="73" t="s">
        <v>2330</v>
      </c>
      <c r="D13" s="55" t="s">
        <v>1632</v>
      </c>
      <c r="E13" s="55">
        <v>2</v>
      </c>
      <c r="F13" s="307"/>
      <c r="G13" s="273"/>
      <c r="H13" s="190">
        <f>IF(D13&lt;&gt;0,MAX($H$3:H12)+0.001,"")</f>
        <v>10.005999999999997</v>
      </c>
      <c r="J13" s="328"/>
    </row>
    <row r="14" spans="1:10">
      <c r="A14" s="55" t="str">
        <f t="shared" si="0"/>
        <v/>
      </c>
      <c r="B14" s="55"/>
      <c r="C14" s="89"/>
      <c r="D14" s="122"/>
      <c r="E14" s="55"/>
      <c r="F14" s="286"/>
      <c r="G14" s="273"/>
      <c r="H14" s="190" t="str">
        <f>IF(D14&lt;&gt;0,MAX($H$3:H13)+0.001,"")</f>
        <v/>
      </c>
    </row>
    <row r="15" spans="1:10">
      <c r="A15" s="55" t="str">
        <f t="shared" si="0"/>
        <v/>
      </c>
      <c r="B15" s="55"/>
      <c r="C15" s="91" t="s">
        <v>2333</v>
      </c>
      <c r="D15" s="122"/>
      <c r="E15" s="55"/>
      <c r="F15" s="75"/>
      <c r="G15" s="273"/>
      <c r="H15" s="190" t="str">
        <f>IF(D15&lt;&gt;0,MAX($H$3:H14)+0.001,"")</f>
        <v/>
      </c>
    </row>
    <row r="16" spans="1:10">
      <c r="A16" s="55" t="str">
        <f t="shared" si="0"/>
        <v/>
      </c>
      <c r="B16" s="55"/>
      <c r="C16" s="91"/>
      <c r="D16" s="122"/>
      <c r="E16" s="55"/>
      <c r="F16" s="286"/>
      <c r="G16" s="273"/>
      <c r="H16" s="190" t="str">
        <f>IF(D16&lt;&gt;0,MAX($H$3:H15)+0.001,"")</f>
        <v/>
      </c>
    </row>
    <row r="17" spans="1:10" s="44" customFormat="1">
      <c r="A17" s="101" t="str">
        <f t="shared" si="0"/>
        <v/>
      </c>
      <c r="B17" s="101" t="s">
        <v>2326</v>
      </c>
      <c r="C17" s="91" t="s">
        <v>2327</v>
      </c>
      <c r="D17" s="101"/>
      <c r="E17" s="329"/>
      <c r="F17" s="76"/>
      <c r="G17" s="310"/>
      <c r="H17" s="183" t="str">
        <f>IF(D17&lt;&gt;0,MAX($H$3:H16)+0.001,"")</f>
        <v/>
      </c>
      <c r="I17" s="311"/>
    </row>
    <row r="18" spans="1:10">
      <c r="A18" s="55" t="str">
        <f t="shared" si="0"/>
        <v>C10.007</v>
      </c>
      <c r="B18" s="55"/>
      <c r="C18" s="73" t="s">
        <v>2328</v>
      </c>
      <c r="D18" s="55" t="s">
        <v>1632</v>
      </c>
      <c r="E18" s="330">
        <v>2</v>
      </c>
      <c r="F18" s="286"/>
      <c r="G18" s="301" t="s">
        <v>2334</v>
      </c>
      <c r="H18" s="190">
        <f>IF(D18&lt;&gt;0,MAX($H$3:H17)+0.001,"")</f>
        <v>10.006999999999996</v>
      </c>
    </row>
    <row r="19" spans="1:10">
      <c r="A19" s="55" t="str">
        <f t="shared" si="0"/>
        <v>C10.008</v>
      </c>
      <c r="B19" s="55"/>
      <c r="C19" s="73" t="s">
        <v>2329</v>
      </c>
      <c r="D19" s="55" t="s">
        <v>1632</v>
      </c>
      <c r="E19" s="55">
        <v>2</v>
      </c>
      <c r="F19" s="307"/>
      <c r="G19" s="301" t="s">
        <v>2334</v>
      </c>
      <c r="H19" s="190">
        <f>IF(D19&lt;&gt;0,MAX($H$3:H18)+0.001,"")</f>
        <v>10.007999999999996</v>
      </c>
    </row>
    <row r="20" spans="1:10">
      <c r="A20" s="55" t="str">
        <f t="shared" si="0"/>
        <v>C10.009</v>
      </c>
      <c r="B20" s="55"/>
      <c r="C20" s="73" t="s">
        <v>2330</v>
      </c>
      <c r="D20" s="55" t="s">
        <v>1632</v>
      </c>
      <c r="E20" s="330">
        <v>2</v>
      </c>
      <c r="F20" s="286"/>
      <c r="G20" s="301" t="s">
        <v>2334</v>
      </c>
      <c r="H20" s="190">
        <f>IF(D20&lt;&gt;0,MAX($H$3:H19)+0.001,"")</f>
        <v>10.008999999999995</v>
      </c>
      <c r="J20" s="328"/>
    </row>
    <row r="21" spans="1:10">
      <c r="A21" s="55" t="str">
        <f t="shared" si="0"/>
        <v/>
      </c>
      <c r="B21" s="55"/>
      <c r="D21" s="55"/>
      <c r="E21" s="330"/>
      <c r="F21" s="286"/>
      <c r="G21" s="301"/>
      <c r="H21" s="190" t="str">
        <f>IF(D21&lt;&gt;0,MAX($H$3:H20)+0.001,"")</f>
        <v/>
      </c>
    </row>
    <row r="22" spans="1:10">
      <c r="A22" s="55" t="str">
        <f t="shared" si="0"/>
        <v/>
      </c>
      <c r="B22" s="55" t="s">
        <v>2335</v>
      </c>
      <c r="C22" s="91" t="s">
        <v>2332</v>
      </c>
      <c r="D22" s="55"/>
      <c r="E22" s="330"/>
      <c r="G22" s="54"/>
      <c r="H22" s="190" t="str">
        <f>IF(D22&lt;&gt;0,MAX($H$3:H21)+0.001,"")</f>
        <v/>
      </c>
    </row>
    <row r="23" spans="1:10">
      <c r="A23" s="55" t="str">
        <f t="shared" si="0"/>
        <v>C10.010</v>
      </c>
      <c r="B23" s="55"/>
      <c r="C23" s="73" t="s">
        <v>2336</v>
      </c>
      <c r="D23" s="55" t="s">
        <v>1632</v>
      </c>
      <c r="E23" s="330">
        <v>2</v>
      </c>
      <c r="G23" s="301" t="s">
        <v>2334</v>
      </c>
      <c r="H23" s="190">
        <f>IF(D23&lt;&gt;0,MAX($H$3:H22)+0.001,"")</f>
        <v>10.009999999999994</v>
      </c>
    </row>
    <row r="24" spans="1:10">
      <c r="A24" s="55" t="str">
        <f t="shared" si="0"/>
        <v>C10.011</v>
      </c>
      <c r="B24" s="55"/>
      <c r="C24" s="73" t="s">
        <v>2337</v>
      </c>
      <c r="D24" s="55" t="s">
        <v>1632</v>
      </c>
      <c r="E24" s="330">
        <v>2</v>
      </c>
      <c r="G24" s="301" t="s">
        <v>2334</v>
      </c>
      <c r="H24" s="190">
        <f>IF(D24&lt;&gt;0,MAX($H$3:H23)+0.001,"")</f>
        <v>10.010999999999994</v>
      </c>
      <c r="J24" s="328"/>
    </row>
    <row r="25" spans="1:10">
      <c r="A25" s="55" t="str">
        <f t="shared" si="0"/>
        <v>C10.012</v>
      </c>
      <c r="B25" s="55"/>
      <c r="C25" s="73" t="s">
        <v>2338</v>
      </c>
      <c r="D25" s="55" t="s">
        <v>1632</v>
      </c>
      <c r="E25" s="330">
        <v>2</v>
      </c>
      <c r="G25" s="301" t="s">
        <v>2334</v>
      </c>
      <c r="H25" s="190">
        <f>IF(D25&lt;&gt;0,MAX($H$3:H24)+0.001,"")</f>
        <v>10.011999999999993</v>
      </c>
      <c r="J25" s="328"/>
    </row>
    <row r="26" spans="1:10">
      <c r="A26" s="55" t="str">
        <f t="shared" si="0"/>
        <v/>
      </c>
      <c r="B26" s="55"/>
      <c r="D26" s="55"/>
      <c r="E26" s="330"/>
      <c r="G26" s="301"/>
      <c r="H26" s="190" t="str">
        <f>IF(D26&lt;&gt;0,MAX($H$3:H25)+0.001,"")</f>
        <v/>
      </c>
      <c r="J26" s="328"/>
    </row>
    <row r="27" spans="1:10">
      <c r="A27" s="55" t="str">
        <f t="shared" si="0"/>
        <v/>
      </c>
      <c r="B27" s="55"/>
      <c r="D27" s="55"/>
      <c r="E27" s="330"/>
      <c r="G27" s="301"/>
      <c r="H27" s="190" t="str">
        <f>IF(D27&lt;&gt;0,MAX($H$3:H26)+0.001,"")</f>
        <v/>
      </c>
      <c r="J27" s="328"/>
    </row>
    <row r="28" spans="1:10">
      <c r="A28" s="55" t="str">
        <f t="shared" si="0"/>
        <v/>
      </c>
      <c r="B28" s="55"/>
      <c r="D28" s="55"/>
      <c r="E28" s="330"/>
      <c r="G28" s="301"/>
      <c r="H28" s="190" t="str">
        <f>IF(D28&lt;&gt;0,MAX($H$3:H27)+0.001,"")</f>
        <v/>
      </c>
      <c r="J28" s="328"/>
    </row>
    <row r="29" spans="1:10">
      <c r="A29" s="55" t="str">
        <f t="shared" si="0"/>
        <v/>
      </c>
      <c r="B29" s="55"/>
      <c r="D29" s="55"/>
      <c r="E29" s="330"/>
      <c r="G29" s="301"/>
      <c r="H29" s="190" t="str">
        <f>IF(D29&lt;&gt;0,MAX($H$3:H28)+0.001,"")</f>
        <v/>
      </c>
      <c r="J29" s="328"/>
    </row>
    <row r="30" spans="1:10">
      <c r="A30" s="55" t="str">
        <f t="shared" si="0"/>
        <v/>
      </c>
      <c r="B30" s="55"/>
      <c r="D30" s="55"/>
      <c r="E30" s="330"/>
      <c r="G30" s="301"/>
      <c r="H30" s="190" t="str">
        <f>IF(D30&lt;&gt;0,MAX($H$3:H29)+0.001,"")</f>
        <v/>
      </c>
      <c r="J30" s="328"/>
    </row>
    <row r="31" spans="1:10">
      <c r="A31" s="55" t="str">
        <f t="shared" si="0"/>
        <v/>
      </c>
      <c r="B31" s="55"/>
      <c r="D31" s="55"/>
      <c r="E31" s="330"/>
      <c r="G31" s="301"/>
      <c r="H31" s="190" t="str">
        <f>IF(D31&lt;&gt;0,MAX($H$3:H30)+0.001,"")</f>
        <v/>
      </c>
      <c r="J31" s="328"/>
    </row>
    <row r="32" spans="1:10">
      <c r="A32" s="368" t="s">
        <v>337</v>
      </c>
      <c r="B32" s="368"/>
      <c r="C32" s="368"/>
      <c r="D32" s="368"/>
      <c r="E32" s="368"/>
      <c r="F32" s="294"/>
      <c r="G32" s="295">
        <f>SUM(G22:G31)</f>
        <v>0</v>
      </c>
      <c r="H32" s="296"/>
    </row>
    <row r="33" spans="1:5">
      <c r="A33" s="191"/>
      <c r="B33" s="191"/>
      <c r="C33" s="191"/>
      <c r="D33" s="191"/>
      <c r="E33" s="191"/>
    </row>
    <row r="34" spans="1:5">
      <c r="A34" s="195"/>
      <c r="B34" s="195"/>
      <c r="C34" s="195"/>
      <c r="D34" s="195"/>
      <c r="E34" s="195"/>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970944-EFE3-5040-AE7F-F7EE1FB050DE}">
  <sheetPr>
    <tabColor rgb="FF00B0F0"/>
  </sheetPr>
  <dimension ref="A1:I33"/>
  <sheetViews>
    <sheetView view="pageBreakPreview" zoomScale="80" zoomScaleNormal="100" zoomScaleSheetLayoutView="80" workbookViewId="0">
      <selection activeCell="H11" sqref="H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9">
      <c r="A1" s="370" t="s">
        <v>2026</v>
      </c>
      <c r="B1" s="370"/>
      <c r="C1" s="370"/>
      <c r="D1" s="370"/>
      <c r="E1" s="370"/>
      <c r="F1" s="370"/>
      <c r="G1" s="370"/>
      <c r="H1" s="279"/>
    </row>
    <row r="2" spans="1:9" s="72" customFormat="1">
      <c r="A2" s="45" t="s">
        <v>1</v>
      </c>
      <c r="B2" s="45" t="s">
        <v>2050</v>
      </c>
      <c r="C2" s="45" t="s">
        <v>3</v>
      </c>
      <c r="D2" s="46" t="s">
        <v>4</v>
      </c>
      <c r="E2" s="46" t="s">
        <v>5</v>
      </c>
      <c r="F2" s="281" t="s">
        <v>6</v>
      </c>
      <c r="G2" s="46" t="s">
        <v>7</v>
      </c>
      <c r="H2" s="282"/>
      <c r="I2" s="271"/>
    </row>
    <row r="3" spans="1:9" ht="60">
      <c r="A3" s="55" t="str">
        <f>("C"&amp;TEXT(H3,0))</f>
        <v>C11</v>
      </c>
      <c r="B3" s="175" t="s">
        <v>2051</v>
      </c>
      <c r="C3" s="87" t="s">
        <v>2339</v>
      </c>
      <c r="D3" s="55"/>
      <c r="E3" s="55"/>
      <c r="G3" s="54"/>
      <c r="H3" s="190">
        <v>11</v>
      </c>
    </row>
    <row r="4" spans="1:9">
      <c r="A4" s="55" t="str">
        <f t="shared" ref="A4:A29" si="0">IF(H4="","","C"&amp;TEXT(ROUND(H4,3),"0.000"))</f>
        <v/>
      </c>
      <c r="B4" s="98"/>
      <c r="C4" s="87"/>
      <c r="D4" s="55"/>
      <c r="E4" s="55"/>
      <c r="G4" s="54"/>
    </row>
    <row r="5" spans="1:9">
      <c r="A5" s="55" t="str">
        <f t="shared" si="0"/>
        <v/>
      </c>
      <c r="B5" s="101" t="s">
        <v>2340</v>
      </c>
      <c r="C5" s="87" t="s">
        <v>2341</v>
      </c>
      <c r="D5" s="55"/>
      <c r="E5" s="55"/>
      <c r="G5" s="54"/>
      <c r="H5" s="190" t="str">
        <f>IF(D5&lt;&gt;0,MAX($H$3:H4)+0.001,"")</f>
        <v/>
      </c>
    </row>
    <row r="6" spans="1:9" ht="45">
      <c r="A6" s="55" t="str">
        <f t="shared" si="0"/>
        <v>C11.001</v>
      </c>
      <c r="B6" s="55"/>
      <c r="C6" s="73" t="s">
        <v>2342</v>
      </c>
      <c r="D6" s="55" t="s">
        <v>1632</v>
      </c>
      <c r="E6" s="330">
        <v>2</v>
      </c>
      <c r="F6" s="307"/>
      <c r="G6" s="273"/>
      <c r="H6" s="190">
        <f>IF(D6&lt;&gt;0,MAX($H$3:H5)+0.001,"")</f>
        <v>11.000999999999999</v>
      </c>
    </row>
    <row r="7" spans="1:9" ht="45">
      <c r="A7" s="55" t="str">
        <f t="shared" si="0"/>
        <v>C11.002</v>
      </c>
      <c r="B7" s="55"/>
      <c r="C7" s="73" t="s">
        <v>2343</v>
      </c>
      <c r="D7" s="55" t="s">
        <v>1632</v>
      </c>
      <c r="E7" s="330">
        <v>1</v>
      </c>
      <c r="F7" s="307"/>
      <c r="G7" s="273"/>
      <c r="H7" s="190">
        <f>IF(D7&lt;&gt;0,MAX($H$3:H6)+0.001,"")</f>
        <v>11.001999999999999</v>
      </c>
    </row>
    <row r="8" spans="1:9" ht="45">
      <c r="A8" s="55" t="str">
        <f t="shared" si="0"/>
        <v>C11.003</v>
      </c>
      <c r="B8" s="55"/>
      <c r="C8" s="73" t="s">
        <v>2344</v>
      </c>
      <c r="D8" s="55" t="s">
        <v>1632</v>
      </c>
      <c r="E8" s="330">
        <v>2</v>
      </c>
      <c r="F8" s="307"/>
      <c r="G8" s="273"/>
      <c r="H8" s="190">
        <f>IF(D8&lt;&gt;0,MAX($H$3:H7)+0.001,"")</f>
        <v>11.002999999999998</v>
      </c>
    </row>
    <row r="9" spans="1:9">
      <c r="A9" s="55"/>
      <c r="B9" s="55"/>
      <c r="C9" s="73" t="s">
        <v>2345</v>
      </c>
      <c r="D9" s="55" t="s">
        <v>1632</v>
      </c>
      <c r="E9" s="330">
        <v>3</v>
      </c>
      <c r="F9" s="307"/>
      <c r="G9" s="273"/>
      <c r="H9" s="190">
        <f>IF(D9&lt;&gt;0,MAX($H$3:H8)+0.001,"")</f>
        <v>11.003999999999998</v>
      </c>
    </row>
    <row r="10" spans="1:9">
      <c r="A10" s="55" t="str">
        <f t="shared" si="0"/>
        <v/>
      </c>
      <c r="B10" s="55"/>
      <c r="C10" s="66"/>
      <c r="D10" s="55"/>
      <c r="E10" s="55"/>
      <c r="F10" s="286"/>
      <c r="G10" s="273"/>
      <c r="H10" s="190" t="str">
        <f>IF(D10&lt;&gt;0,MAX($H$3:H9)+0.001,"")</f>
        <v/>
      </c>
    </row>
    <row r="11" spans="1:9">
      <c r="A11" s="55" t="str">
        <f t="shared" si="0"/>
        <v/>
      </c>
      <c r="B11" s="101" t="s">
        <v>2346</v>
      </c>
      <c r="C11" s="87" t="s">
        <v>2347</v>
      </c>
      <c r="D11" s="55"/>
      <c r="E11" s="55"/>
      <c r="F11" s="286"/>
      <c r="G11" s="273"/>
      <c r="H11" s="190" t="str">
        <f>IF(D11&lt;&gt;0,MAX($H$3:H10)+0.001,"")</f>
        <v/>
      </c>
    </row>
    <row r="12" spans="1:9" ht="45">
      <c r="A12" s="55" t="str">
        <f t="shared" si="0"/>
        <v>C11.005</v>
      </c>
      <c r="B12" s="55"/>
      <c r="C12" s="73" t="s">
        <v>2342</v>
      </c>
      <c r="D12" s="55" t="s">
        <v>1632</v>
      </c>
      <c r="E12" s="330">
        <v>1</v>
      </c>
      <c r="F12" s="307"/>
      <c r="G12" s="273"/>
      <c r="H12" s="190">
        <f>IF(D12&lt;&gt;0,MAX($H$3:H11)+0.001,"")</f>
        <v>11.004999999999997</v>
      </c>
    </row>
    <row r="13" spans="1:9" ht="45">
      <c r="A13" s="55" t="str">
        <f t="shared" si="0"/>
        <v>C11.006</v>
      </c>
      <c r="B13" s="55"/>
      <c r="C13" s="73" t="s">
        <v>2343</v>
      </c>
      <c r="D13" s="55" t="s">
        <v>1632</v>
      </c>
      <c r="E13" s="330">
        <v>1</v>
      </c>
      <c r="F13" s="307"/>
      <c r="G13" s="273"/>
      <c r="H13" s="190">
        <f>IF(D13&lt;&gt;0,MAX($H$3:H12)+0.001,"")</f>
        <v>11.005999999999997</v>
      </c>
    </row>
    <row r="14" spans="1:9" ht="45">
      <c r="A14" s="55" t="str">
        <f t="shared" si="0"/>
        <v>C11.007</v>
      </c>
      <c r="B14" s="55"/>
      <c r="C14" s="73" t="s">
        <v>2344</v>
      </c>
      <c r="D14" s="55" t="s">
        <v>1632</v>
      </c>
      <c r="E14" s="330">
        <v>1</v>
      </c>
      <c r="F14" s="307"/>
      <c r="G14" s="273"/>
      <c r="H14" s="190">
        <f>IF(D14&lt;&gt;0,MAX($H$3:H13)+0.001,"")</f>
        <v>11.006999999999996</v>
      </c>
    </row>
    <row r="15" spans="1:9">
      <c r="A15" s="55" t="str">
        <f t="shared" si="0"/>
        <v>C11.008</v>
      </c>
      <c r="B15" s="55"/>
      <c r="C15" s="73" t="s">
        <v>2345</v>
      </c>
      <c r="D15" s="55" t="s">
        <v>1632</v>
      </c>
      <c r="E15" s="330">
        <v>3</v>
      </c>
      <c r="F15" s="307"/>
      <c r="G15" s="273"/>
      <c r="H15" s="190">
        <f>IF(D15&lt;&gt;0,MAX($H$3:H14)+0.001,"")</f>
        <v>11.007999999999996</v>
      </c>
    </row>
    <row r="16" spans="1:9">
      <c r="A16" s="55"/>
      <c r="B16" s="55"/>
      <c r="D16" s="55"/>
      <c r="E16" s="330"/>
      <c r="F16" s="307"/>
      <c r="G16" s="273"/>
    </row>
    <row r="17" spans="1:8">
      <c r="A17" s="55"/>
      <c r="B17" s="55"/>
      <c r="D17" s="55"/>
      <c r="E17" s="330"/>
      <c r="F17" s="307"/>
      <c r="G17" s="273"/>
    </row>
    <row r="18" spans="1:8">
      <c r="A18" s="55"/>
      <c r="B18" s="55"/>
      <c r="D18" s="55"/>
      <c r="E18" s="330"/>
      <c r="F18" s="307"/>
      <c r="G18" s="273"/>
    </row>
    <row r="19" spans="1:8">
      <c r="A19" s="55"/>
      <c r="B19" s="55"/>
      <c r="D19" s="55"/>
      <c r="E19" s="330"/>
      <c r="F19" s="307"/>
      <c r="G19" s="273"/>
    </row>
    <row r="20" spans="1:8">
      <c r="A20" s="55"/>
      <c r="B20" s="55"/>
      <c r="D20" s="55"/>
      <c r="E20" s="330"/>
      <c r="F20" s="307"/>
      <c r="G20" s="273"/>
    </row>
    <row r="21" spans="1:8">
      <c r="A21" s="55"/>
      <c r="B21" s="55"/>
      <c r="D21" s="55"/>
      <c r="E21" s="330"/>
      <c r="F21" s="307"/>
      <c r="G21" s="273"/>
    </row>
    <row r="22" spans="1:8">
      <c r="A22" s="55"/>
      <c r="B22" s="55"/>
      <c r="D22" s="55"/>
      <c r="E22" s="330"/>
      <c r="F22" s="307"/>
      <c r="G22" s="273"/>
    </row>
    <row r="23" spans="1:8">
      <c r="A23" s="55" t="str">
        <f t="shared" si="0"/>
        <v/>
      </c>
      <c r="B23" s="55"/>
      <c r="D23" s="55"/>
      <c r="E23" s="330"/>
      <c r="F23" s="307"/>
      <c r="G23" s="273"/>
      <c r="H23" s="190" t="str">
        <f>IF(D23&lt;&gt;0,MAX($H$3:H15)+0.001,"")</f>
        <v/>
      </c>
    </row>
    <row r="24" spans="1:8">
      <c r="A24" s="55" t="str">
        <f t="shared" si="0"/>
        <v/>
      </c>
      <c r="B24" s="55"/>
      <c r="D24" s="55"/>
      <c r="E24" s="330"/>
      <c r="F24" s="307"/>
      <c r="G24" s="273"/>
      <c r="H24" s="190" t="str">
        <f>IF(D24&lt;&gt;0,MAX($H$3:H23)+0.001,"")</f>
        <v/>
      </c>
    </row>
    <row r="25" spans="1:8">
      <c r="A25" s="55" t="str">
        <f t="shared" si="0"/>
        <v/>
      </c>
      <c r="B25" s="55"/>
      <c r="D25" s="55"/>
      <c r="E25" s="330"/>
      <c r="F25" s="307"/>
      <c r="G25" s="273"/>
      <c r="H25" s="190" t="str">
        <f>IF(D25&lt;&gt;0,MAX($H$3:H24)+0.001,"")</f>
        <v/>
      </c>
    </row>
    <row r="26" spans="1:8">
      <c r="A26" s="55" t="str">
        <f t="shared" si="0"/>
        <v/>
      </c>
      <c r="B26" s="55"/>
      <c r="D26" s="55"/>
      <c r="E26" s="330"/>
      <c r="F26" s="307"/>
      <c r="G26" s="273"/>
      <c r="H26" s="190" t="str">
        <f>IF(D26&lt;&gt;0,MAX($H$3:H25)+0.001,"")</f>
        <v/>
      </c>
    </row>
    <row r="27" spans="1:8">
      <c r="A27" s="55" t="str">
        <f t="shared" si="0"/>
        <v/>
      </c>
      <c r="B27" s="55"/>
      <c r="D27" s="55"/>
      <c r="E27" s="330"/>
      <c r="F27" s="307"/>
      <c r="G27" s="273"/>
      <c r="H27" s="190" t="str">
        <f>IF(D27&lt;&gt;0,MAX($H$3:H26)+0.001,"")</f>
        <v/>
      </c>
    </row>
    <row r="28" spans="1:8">
      <c r="A28" s="55" t="str">
        <f t="shared" si="0"/>
        <v/>
      </c>
      <c r="B28" s="55"/>
      <c r="D28" s="55"/>
      <c r="E28" s="330"/>
      <c r="F28" s="307"/>
      <c r="G28" s="273"/>
      <c r="H28" s="190" t="str">
        <f>IF(D28&lt;&gt;0,MAX($H$3:H27)+0.001,"")</f>
        <v/>
      </c>
    </row>
    <row r="29" spans="1:8">
      <c r="A29" s="55" t="str">
        <f t="shared" si="0"/>
        <v/>
      </c>
      <c r="B29" s="55"/>
      <c r="D29" s="55"/>
      <c r="E29" s="330"/>
      <c r="F29" s="307"/>
      <c r="G29" s="273"/>
      <c r="H29" s="190" t="str">
        <f>IF(D29&lt;&gt;0,MAX($H$3:H28)+0.001,"")</f>
        <v/>
      </c>
    </row>
    <row r="30" spans="1:8">
      <c r="A30" s="368" t="s">
        <v>337</v>
      </c>
      <c r="B30" s="368"/>
      <c r="C30" s="368"/>
      <c r="D30" s="368"/>
      <c r="E30" s="368"/>
      <c r="F30" s="277"/>
      <c r="G30" s="295"/>
      <c r="H30" s="190" t="str">
        <f>IF(D30&lt;&gt;0,MAX($H$3:H29)+0.001,"")</f>
        <v/>
      </c>
    </row>
    <row r="31" spans="1:8">
      <c r="A31" s="191"/>
      <c r="B31" s="191"/>
      <c r="C31" s="191"/>
      <c r="D31" s="191"/>
      <c r="E31" s="191"/>
      <c r="H31" s="190" t="str">
        <f>IF(D31&lt;&gt;0,MAX($H$3:H30)+0.001,"")</f>
        <v/>
      </c>
    </row>
    <row r="32" spans="1:8">
      <c r="A32" s="195"/>
      <c r="B32" s="195"/>
      <c r="C32" s="195"/>
      <c r="D32" s="195"/>
      <c r="E32" s="195"/>
      <c r="H32" s="190" t="str">
        <f>IF(D32&lt;&gt;0,MAX($H$3:H31)+0.001,"")</f>
        <v/>
      </c>
    </row>
    <row r="33" spans="8:8">
      <c r="H33" s="190" t="str">
        <f>IF(D33&lt;&gt;0,MAX($H$3:H32)+0.001,"")</f>
        <v/>
      </c>
    </row>
  </sheetData>
  <mergeCells count="2">
    <mergeCell ref="A1:G1"/>
    <mergeCell ref="A30:E30"/>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30" max="16383" man="1"/>
  </row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459A82-A9A4-1645-B282-081EBAA61022}">
  <sheetPr>
    <tabColor rgb="FF00B0F0"/>
  </sheetPr>
  <dimension ref="A1:J28"/>
  <sheetViews>
    <sheetView view="pageBreakPreview" zoomScale="80" zoomScaleNormal="100" zoomScaleSheetLayoutView="80" workbookViewId="0">
      <selection activeCell="H11" sqref="H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73" customWidth="1"/>
    <col min="11" max="16384" width="8.83203125" style="48"/>
  </cols>
  <sheetData>
    <row r="1" spans="1:8">
      <c r="A1" s="370" t="s">
        <v>2027</v>
      </c>
      <c r="B1" s="370"/>
      <c r="C1" s="370"/>
      <c r="D1" s="370"/>
      <c r="E1" s="370"/>
      <c r="F1" s="370"/>
      <c r="G1" s="370"/>
      <c r="H1" s="279"/>
    </row>
    <row r="2" spans="1:8">
      <c r="A2" s="45" t="s">
        <v>1</v>
      </c>
      <c r="B2" s="45" t="s">
        <v>2050</v>
      </c>
      <c r="C2" s="45" t="s">
        <v>3</v>
      </c>
      <c r="D2" s="46" t="s">
        <v>4</v>
      </c>
      <c r="E2" s="46" t="s">
        <v>5</v>
      </c>
      <c r="F2" s="281" t="s">
        <v>6</v>
      </c>
      <c r="G2" s="46" t="s">
        <v>7</v>
      </c>
      <c r="H2" s="282"/>
    </row>
    <row r="3" spans="1:8" ht="60">
      <c r="A3" s="55" t="str">
        <f>("C"&amp;TEXT(H3,0))</f>
        <v>C12</v>
      </c>
      <c r="B3" s="175" t="s">
        <v>2051</v>
      </c>
      <c r="C3" s="87" t="s">
        <v>2348</v>
      </c>
      <c r="D3" s="55"/>
      <c r="E3" s="55"/>
      <c r="G3" s="54"/>
      <c r="H3" s="190">
        <v>12</v>
      </c>
    </row>
    <row r="4" spans="1:8">
      <c r="A4" s="55" t="str">
        <f t="shared" ref="A4:A24" si="0">IF(H4="","","C"&amp;TEXT(ROUND(H4,3),"0.000"))</f>
        <v/>
      </c>
      <c r="B4" s="98"/>
      <c r="C4" s="87"/>
      <c r="D4" s="55"/>
      <c r="E4" s="55"/>
      <c r="G4" s="54"/>
    </row>
    <row r="5" spans="1:8">
      <c r="A5" s="55" t="str">
        <f t="shared" si="0"/>
        <v/>
      </c>
      <c r="B5" s="101" t="s">
        <v>2349</v>
      </c>
      <c r="C5" s="87" t="s">
        <v>2350</v>
      </c>
      <c r="D5" s="55"/>
      <c r="E5" s="55"/>
      <c r="G5" s="54"/>
      <c r="H5" s="190" t="str">
        <f>IF(D5&lt;&gt;0,MAX($H$3:H4)+0.001,"")</f>
        <v/>
      </c>
    </row>
    <row r="6" spans="1:8">
      <c r="A6" s="55" t="str">
        <f t="shared" si="0"/>
        <v>C12.001</v>
      </c>
      <c r="B6" s="55"/>
      <c r="C6" s="73" t="s">
        <v>2351</v>
      </c>
      <c r="D6" s="55" t="s">
        <v>1632</v>
      </c>
      <c r="E6" s="330">
        <v>2</v>
      </c>
      <c r="F6" s="307"/>
      <c r="G6" s="273"/>
      <c r="H6" s="190">
        <f>IF(D6&lt;&gt;0,MAX($H$3:H5)+0.001,"")</f>
        <v>12.000999999999999</v>
      </c>
    </row>
    <row r="7" spans="1:8" ht="60">
      <c r="A7" s="55" t="str">
        <f t="shared" si="0"/>
        <v>C12.002</v>
      </c>
      <c r="B7" s="55"/>
      <c r="C7" s="73" t="s">
        <v>2352</v>
      </c>
      <c r="D7" s="55" t="s">
        <v>1632</v>
      </c>
      <c r="E7" s="330">
        <v>9</v>
      </c>
      <c r="F7" s="307"/>
      <c r="G7" s="273"/>
      <c r="H7" s="190">
        <f>IF(D7&lt;&gt;0,MAX($H$3:H6)+0.001,"")</f>
        <v>12.001999999999999</v>
      </c>
    </row>
    <row r="8" spans="1:8" ht="90">
      <c r="A8" s="55" t="str">
        <f t="shared" si="0"/>
        <v>C12.003</v>
      </c>
      <c r="B8" s="55"/>
      <c r="C8" s="73" t="s">
        <v>2353</v>
      </c>
      <c r="D8" s="55" t="s">
        <v>1632</v>
      </c>
      <c r="E8" s="330">
        <v>14</v>
      </c>
      <c r="F8" s="307"/>
      <c r="G8" s="273"/>
      <c r="H8" s="190">
        <f>IF(D8&lt;&gt;0,MAX($H$3:H7)+0.001,"")</f>
        <v>12.002999999999998</v>
      </c>
    </row>
    <row r="9" spans="1:8">
      <c r="A9" s="55" t="str">
        <f t="shared" si="0"/>
        <v>C12.004</v>
      </c>
      <c r="B9" s="55"/>
      <c r="C9" s="73" t="s">
        <v>2354</v>
      </c>
      <c r="D9" s="55" t="s">
        <v>1632</v>
      </c>
      <c r="E9" s="330">
        <v>2</v>
      </c>
      <c r="F9" s="307"/>
      <c r="G9" s="273"/>
      <c r="H9" s="190">
        <f>IF(D9&lt;&gt;0,MAX($H$3:H8)+0.001,"")</f>
        <v>12.003999999999998</v>
      </c>
    </row>
    <row r="10" spans="1:8" ht="45">
      <c r="A10" s="55" t="str">
        <f t="shared" si="0"/>
        <v>C12.005</v>
      </c>
      <c r="B10" s="55"/>
      <c r="C10" s="73" t="s">
        <v>2355</v>
      </c>
      <c r="D10" s="55" t="s">
        <v>1632</v>
      </c>
      <c r="E10" s="330">
        <v>4</v>
      </c>
      <c r="F10" s="307"/>
      <c r="G10" s="273"/>
      <c r="H10" s="190">
        <f>IF(D10&lt;&gt;0,MAX($H$3:H9)+0.001,"")</f>
        <v>12.004999999999997</v>
      </c>
    </row>
    <row r="11" spans="1:8">
      <c r="A11" s="55" t="str">
        <f t="shared" si="0"/>
        <v/>
      </c>
      <c r="B11" s="55"/>
      <c r="D11" s="55"/>
      <c r="E11" s="55"/>
      <c r="F11" s="170"/>
      <c r="G11" s="331"/>
      <c r="H11" s="190" t="str">
        <f>IF(D11&lt;&gt;0,MAX($H$3:H10)+0.001,"")</f>
        <v/>
      </c>
    </row>
    <row r="12" spans="1:8">
      <c r="A12" s="55" t="str">
        <f t="shared" si="0"/>
        <v/>
      </c>
      <c r="B12" s="101" t="s">
        <v>2356</v>
      </c>
      <c r="C12" s="87" t="s">
        <v>2357</v>
      </c>
      <c r="D12" s="55"/>
      <c r="E12" s="55"/>
      <c r="F12" s="170"/>
      <c r="G12" s="331"/>
      <c r="H12" s="190" t="str">
        <f>IF(D12&lt;&gt;0,MAX($H$3:H11)+0.001,"")</f>
        <v/>
      </c>
    </row>
    <row r="13" spans="1:8">
      <c r="A13" s="55" t="str">
        <f t="shared" si="0"/>
        <v>C12.006</v>
      </c>
      <c r="B13" s="55"/>
      <c r="C13" s="73" t="s">
        <v>2351</v>
      </c>
      <c r="D13" s="55" t="s">
        <v>1632</v>
      </c>
      <c r="E13" s="330">
        <v>2</v>
      </c>
      <c r="F13" s="307"/>
      <c r="G13" s="273"/>
      <c r="H13" s="190">
        <f>IF(D13&lt;&gt;0,MAX($H$3:H12)+0.001,"")</f>
        <v>12.005999999999997</v>
      </c>
    </row>
    <row r="14" spans="1:8" ht="60">
      <c r="A14" s="55" t="str">
        <f t="shared" si="0"/>
        <v>C12.007</v>
      </c>
      <c r="B14" s="55"/>
      <c r="C14" s="73" t="s">
        <v>2352</v>
      </c>
      <c r="D14" s="55" t="s">
        <v>1632</v>
      </c>
      <c r="E14" s="330">
        <v>9</v>
      </c>
      <c r="F14" s="307"/>
      <c r="G14" s="273"/>
      <c r="H14" s="190">
        <f>IF(D14&lt;&gt;0,MAX($H$3:H13)+0.001,"")</f>
        <v>12.006999999999996</v>
      </c>
    </row>
    <row r="15" spans="1:8" ht="90">
      <c r="A15" s="55" t="str">
        <f t="shared" si="0"/>
        <v>C12.008</v>
      </c>
      <c r="B15" s="55"/>
      <c r="C15" s="73" t="s">
        <v>2353</v>
      </c>
      <c r="D15" s="55" t="s">
        <v>1632</v>
      </c>
      <c r="E15" s="330">
        <v>14</v>
      </c>
      <c r="F15" s="307"/>
      <c r="G15" s="273"/>
      <c r="H15" s="190">
        <f>IF(D15&lt;&gt;0,MAX($H$3:H14)+0.001,"")</f>
        <v>12.007999999999996</v>
      </c>
    </row>
    <row r="16" spans="1:8">
      <c r="A16" s="55" t="str">
        <f t="shared" si="0"/>
        <v>C12.009</v>
      </c>
      <c r="B16" s="55"/>
      <c r="C16" s="73" t="s">
        <v>2354</v>
      </c>
      <c r="D16" s="55" t="s">
        <v>1632</v>
      </c>
      <c r="E16" s="330">
        <v>2</v>
      </c>
      <c r="F16" s="307"/>
      <c r="G16" s="273"/>
      <c r="H16" s="190">
        <f>IF(D16&lt;&gt;0,MAX($H$3:H15)+0.001,"")</f>
        <v>12.008999999999995</v>
      </c>
    </row>
    <row r="17" spans="1:8" ht="45">
      <c r="A17" s="55" t="str">
        <f t="shared" si="0"/>
        <v>C12.010</v>
      </c>
      <c r="B17" s="55"/>
      <c r="C17" s="73" t="s">
        <v>2355</v>
      </c>
      <c r="D17" s="55" t="s">
        <v>1632</v>
      </c>
      <c r="E17" s="330">
        <v>4</v>
      </c>
      <c r="F17" s="307"/>
      <c r="G17" s="273"/>
      <c r="H17" s="190">
        <f>IF(D17&lt;&gt;0,MAX($H$3:H16)+0.001,"")</f>
        <v>12.009999999999994</v>
      </c>
    </row>
    <row r="18" spans="1:8">
      <c r="A18" s="55" t="str">
        <f t="shared" si="0"/>
        <v/>
      </c>
      <c r="B18" s="55"/>
      <c r="D18" s="55"/>
      <c r="E18" s="330"/>
      <c r="F18" s="307"/>
      <c r="G18" s="273"/>
      <c r="H18" s="190" t="str">
        <f>IF(D18&lt;&gt;0,MAX($H$3:H17)+0.001,"")</f>
        <v/>
      </c>
    </row>
    <row r="19" spans="1:8">
      <c r="A19" s="55"/>
      <c r="B19" s="55"/>
      <c r="D19" s="55"/>
      <c r="E19" s="330"/>
      <c r="F19" s="307"/>
      <c r="G19" s="273"/>
    </row>
    <row r="20" spans="1:8">
      <c r="A20" s="55"/>
      <c r="B20" s="55"/>
      <c r="D20" s="55"/>
      <c r="E20" s="330"/>
      <c r="F20" s="307"/>
      <c r="G20" s="273"/>
    </row>
    <row r="21" spans="1:8">
      <c r="A21" s="55"/>
      <c r="B21" s="55"/>
      <c r="D21" s="55"/>
      <c r="E21" s="330"/>
      <c r="F21" s="307"/>
      <c r="G21" s="273"/>
    </row>
    <row r="22" spans="1:8">
      <c r="A22" s="55"/>
      <c r="B22" s="55"/>
      <c r="D22" s="55"/>
      <c r="E22" s="330"/>
      <c r="F22" s="307"/>
      <c r="G22" s="273"/>
    </row>
    <row r="23" spans="1:8">
      <c r="A23" s="55" t="str">
        <f t="shared" si="0"/>
        <v/>
      </c>
      <c r="B23" s="55"/>
      <c r="D23" s="55"/>
      <c r="E23" s="330"/>
      <c r="F23" s="307"/>
      <c r="G23" s="273"/>
      <c r="H23" s="190" t="str">
        <f>IF(D23&lt;&gt;0,MAX($H$3:H18)+0.001,"")</f>
        <v/>
      </c>
    </row>
    <row r="24" spans="1:8">
      <c r="A24" s="55" t="str">
        <f t="shared" si="0"/>
        <v/>
      </c>
      <c r="B24" s="55"/>
      <c r="D24" s="55"/>
      <c r="E24" s="330"/>
      <c r="F24" s="307"/>
      <c r="G24" s="273"/>
      <c r="H24" s="190" t="str">
        <f>IF(D24&lt;&gt;0,MAX($H$3:H23)+0.001,"")</f>
        <v/>
      </c>
    </row>
    <row r="25" spans="1:8">
      <c r="A25" s="55"/>
      <c r="B25" s="55"/>
      <c r="D25" s="55"/>
      <c r="E25" s="330"/>
      <c r="F25" s="307"/>
      <c r="G25" s="273"/>
    </row>
    <row r="26" spans="1:8">
      <c r="A26" s="368" t="s">
        <v>337</v>
      </c>
      <c r="B26" s="368"/>
      <c r="C26" s="368"/>
      <c r="D26" s="368"/>
      <c r="E26" s="368"/>
      <c r="F26" s="277"/>
      <c r="G26" s="295"/>
      <c r="H26" s="296"/>
    </row>
    <row r="27" spans="1:8">
      <c r="A27" s="191"/>
      <c r="B27" s="191"/>
      <c r="C27" s="191"/>
      <c r="D27" s="191"/>
      <c r="E27" s="191"/>
    </row>
    <row r="28" spans="1:8">
      <c r="A28" s="195"/>
      <c r="B28" s="195"/>
      <c r="C28" s="195"/>
      <c r="D28" s="195"/>
      <c r="E28" s="195"/>
    </row>
  </sheetData>
  <mergeCells count="2">
    <mergeCell ref="A1:G1"/>
    <mergeCell ref="A26:E26"/>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139288-934B-C94E-9658-F606888D7A8E}">
  <sheetPr>
    <tabColor rgb="FF00B0F0"/>
  </sheetPr>
  <dimension ref="A1:J34"/>
  <sheetViews>
    <sheetView view="pageBreakPreview" zoomScale="80" zoomScaleNormal="100" zoomScaleSheetLayoutView="80" workbookViewId="0">
      <selection activeCell="H11" sqref="H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73" customWidth="1"/>
    <col min="11" max="16384" width="8.83203125" style="48"/>
  </cols>
  <sheetData>
    <row r="1" spans="1:8">
      <c r="A1" s="370" t="s">
        <v>2028</v>
      </c>
      <c r="B1" s="370"/>
      <c r="C1" s="370"/>
      <c r="D1" s="370"/>
      <c r="E1" s="370"/>
      <c r="F1" s="370"/>
      <c r="G1" s="370"/>
      <c r="H1" s="279"/>
    </row>
    <row r="2" spans="1:8">
      <c r="A2" s="45" t="s">
        <v>1</v>
      </c>
      <c r="B2" s="45" t="s">
        <v>2050</v>
      </c>
      <c r="C2" s="45" t="s">
        <v>3</v>
      </c>
      <c r="D2" s="46" t="s">
        <v>4</v>
      </c>
      <c r="E2" s="46" t="s">
        <v>5</v>
      </c>
      <c r="F2" s="281" t="s">
        <v>6</v>
      </c>
      <c r="G2" s="46" t="s">
        <v>7</v>
      </c>
      <c r="H2" s="282"/>
    </row>
    <row r="3" spans="1:8" ht="60">
      <c r="A3" s="55" t="str">
        <f>("C"&amp;TEXT(H3,0))</f>
        <v>C13</v>
      </c>
      <c r="B3" s="175" t="s">
        <v>2051</v>
      </c>
      <c r="C3" s="87" t="s">
        <v>2358</v>
      </c>
      <c r="D3" s="55"/>
      <c r="E3" s="55"/>
      <c r="G3" s="54"/>
      <c r="H3" s="190">
        <v>13</v>
      </c>
    </row>
    <row r="4" spans="1:8">
      <c r="A4" s="55" t="str">
        <f t="shared" ref="A4:A31" si="0">IF(H4="","","C"&amp;TEXT(ROUND(H4,3),"0.000"))</f>
        <v/>
      </c>
      <c r="B4" s="55"/>
      <c r="C4" s="66"/>
      <c r="D4" s="55"/>
      <c r="E4" s="55"/>
      <c r="F4" s="112"/>
      <c r="G4" s="56"/>
      <c r="H4" s="190" t="str">
        <f>IF(D4&lt;&gt;0,MAX($H$3:H3)+0.001,"")</f>
        <v/>
      </c>
    </row>
    <row r="5" spans="1:8">
      <c r="A5" s="55" t="str">
        <f t="shared" si="0"/>
        <v/>
      </c>
      <c r="B5" s="101" t="s">
        <v>2359</v>
      </c>
      <c r="C5" s="87" t="s">
        <v>2360</v>
      </c>
      <c r="D5" s="55"/>
      <c r="E5" s="55"/>
      <c r="F5" s="112"/>
      <c r="G5" s="56"/>
      <c r="H5" s="190" t="str">
        <f>IF(D5&lt;&gt;0,MAX($H$3:H4)+0.001,"")</f>
        <v/>
      </c>
    </row>
    <row r="6" spans="1:8">
      <c r="A6" s="55" t="str">
        <f t="shared" si="0"/>
        <v>C13.001</v>
      </c>
      <c r="B6" s="55"/>
      <c r="C6" s="73" t="s">
        <v>2361</v>
      </c>
      <c r="D6" s="55" t="s">
        <v>1632</v>
      </c>
      <c r="E6" s="55">
        <v>2</v>
      </c>
      <c r="F6" s="307"/>
      <c r="G6" s="273"/>
      <c r="H6" s="190">
        <f>IF(D6&lt;&gt;0,MAX($H$3:H5)+0.001,"")</f>
        <v>13.000999999999999</v>
      </c>
    </row>
    <row r="7" spans="1:8">
      <c r="A7" s="55" t="str">
        <f t="shared" si="0"/>
        <v>C13.002</v>
      </c>
      <c r="B7" s="55"/>
      <c r="C7" s="73" t="s">
        <v>2362</v>
      </c>
      <c r="D7" s="55" t="s">
        <v>1632</v>
      </c>
      <c r="E7" s="55">
        <v>2</v>
      </c>
      <c r="F7" s="307"/>
      <c r="G7" s="273"/>
      <c r="H7" s="190">
        <f>IF(D7&lt;&gt;0,MAX($H$3:H6)+0.001,"")</f>
        <v>13.001999999999999</v>
      </c>
    </row>
    <row r="8" spans="1:8">
      <c r="A8" s="55" t="str">
        <f t="shared" si="0"/>
        <v/>
      </c>
      <c r="B8" s="55"/>
      <c r="C8" s="66"/>
      <c r="D8" s="55"/>
      <c r="E8" s="55"/>
      <c r="F8" s="112"/>
      <c r="G8" s="56"/>
      <c r="H8" s="190" t="str">
        <f>IF(D8&lt;&gt;0,MAX($H$3:H7)+0.001,"")</f>
        <v/>
      </c>
    </row>
    <row r="9" spans="1:8">
      <c r="A9" s="55" t="str">
        <f t="shared" si="0"/>
        <v/>
      </c>
      <c r="B9" s="101" t="s">
        <v>2363</v>
      </c>
      <c r="C9" s="97" t="s">
        <v>2364</v>
      </c>
      <c r="D9" s="55"/>
      <c r="E9" s="55"/>
      <c r="F9" s="112"/>
      <c r="G9" s="56"/>
      <c r="H9" s="190" t="str">
        <f>IF(D9&lt;&gt;0,MAX($H$3:H8)+0.001,"")</f>
        <v/>
      </c>
    </row>
    <row r="10" spans="1:8">
      <c r="A10" s="55" t="str">
        <f t="shared" si="0"/>
        <v>C13.003</v>
      </c>
      <c r="B10" s="55"/>
      <c r="C10" s="73" t="s">
        <v>2361</v>
      </c>
      <c r="D10" s="55" t="s">
        <v>1632</v>
      </c>
      <c r="E10" s="55">
        <v>2</v>
      </c>
      <c r="F10" s="307"/>
      <c r="G10" s="273"/>
      <c r="H10" s="190">
        <f>IF(D10&lt;&gt;0,MAX($H$3:H9)+0.001,"")</f>
        <v>13.002999999999998</v>
      </c>
    </row>
    <row r="11" spans="1:8">
      <c r="A11" s="55" t="str">
        <f t="shared" si="0"/>
        <v>C13.004</v>
      </c>
      <c r="B11" s="55"/>
      <c r="C11" s="73" t="s">
        <v>2362</v>
      </c>
      <c r="D11" s="55" t="s">
        <v>1632</v>
      </c>
      <c r="E11" s="55">
        <v>2</v>
      </c>
      <c r="F11" s="307"/>
      <c r="G11" s="273"/>
      <c r="H11" s="190">
        <f>IF(D11&lt;&gt;0,MAX($H$3:H10)+0.001,"")</f>
        <v>13.003999999999998</v>
      </c>
    </row>
    <row r="12" spans="1:8">
      <c r="A12" s="55" t="str">
        <f t="shared" si="0"/>
        <v/>
      </c>
      <c r="B12" s="55"/>
      <c r="D12" s="55"/>
      <c r="E12" s="55"/>
      <c r="F12" s="307"/>
      <c r="G12" s="273"/>
      <c r="H12" s="190" t="str">
        <f>IF(D12&lt;&gt;0,MAX($H$3:H11)+0.001,"")</f>
        <v/>
      </c>
    </row>
    <row r="13" spans="1:8">
      <c r="A13" s="55" t="str">
        <f t="shared" si="0"/>
        <v/>
      </c>
      <c r="B13" s="55"/>
      <c r="D13" s="55"/>
      <c r="E13" s="55"/>
      <c r="F13" s="307"/>
      <c r="G13" s="273"/>
      <c r="H13" s="190" t="str">
        <f>IF(D13&lt;&gt;0,MAX($H$3:H12)+0.001,"")</f>
        <v/>
      </c>
    </row>
    <row r="14" spans="1:8">
      <c r="A14" s="55" t="str">
        <f t="shared" si="0"/>
        <v/>
      </c>
      <c r="B14" s="55"/>
      <c r="D14" s="55"/>
      <c r="E14" s="55"/>
      <c r="F14" s="307"/>
      <c r="G14" s="273"/>
      <c r="H14" s="190" t="str">
        <f>IF(D14&lt;&gt;0,MAX($H$3:H13)+0.001,"")</f>
        <v/>
      </c>
    </row>
    <row r="15" spans="1:8">
      <c r="A15" s="55" t="str">
        <f t="shared" si="0"/>
        <v/>
      </c>
      <c r="B15" s="55"/>
      <c r="D15" s="55"/>
      <c r="E15" s="55"/>
      <c r="F15" s="307"/>
      <c r="G15" s="273"/>
      <c r="H15" s="190" t="str">
        <f>IF(D15&lt;&gt;0,MAX($H$3:H14)+0.001,"")</f>
        <v/>
      </c>
    </row>
    <row r="16" spans="1:8">
      <c r="A16" s="55"/>
      <c r="B16" s="55"/>
      <c r="D16" s="55"/>
      <c r="E16" s="55"/>
      <c r="F16" s="307"/>
      <c r="G16" s="273"/>
    </row>
    <row r="17" spans="1:8">
      <c r="A17" s="55"/>
      <c r="B17" s="55"/>
      <c r="D17" s="55"/>
      <c r="E17" s="55"/>
      <c r="F17" s="307"/>
      <c r="G17" s="273"/>
    </row>
    <row r="18" spans="1:8">
      <c r="A18" s="55"/>
      <c r="B18" s="55"/>
      <c r="D18" s="55"/>
      <c r="E18" s="55"/>
      <c r="F18" s="307"/>
      <c r="G18" s="273"/>
    </row>
    <row r="19" spans="1:8">
      <c r="A19" s="55"/>
      <c r="B19" s="55"/>
      <c r="D19" s="55"/>
      <c r="E19" s="55"/>
      <c r="F19" s="307"/>
      <c r="G19" s="273"/>
    </row>
    <row r="20" spans="1:8">
      <c r="A20" s="55"/>
      <c r="B20" s="55"/>
      <c r="D20" s="55"/>
      <c r="E20" s="55"/>
      <c r="F20" s="307"/>
      <c r="G20" s="273"/>
    </row>
    <row r="21" spans="1:8">
      <c r="A21" s="55"/>
      <c r="B21" s="55"/>
      <c r="D21" s="55"/>
      <c r="E21" s="55"/>
      <c r="F21" s="307"/>
      <c r="G21" s="273"/>
    </row>
    <row r="22" spans="1:8">
      <c r="A22" s="55"/>
      <c r="B22" s="55"/>
      <c r="D22" s="55"/>
      <c r="E22" s="55"/>
      <c r="F22" s="307"/>
      <c r="G22" s="273"/>
    </row>
    <row r="23" spans="1:8">
      <c r="A23" s="55"/>
      <c r="B23" s="55"/>
      <c r="D23" s="55"/>
      <c r="E23" s="55"/>
      <c r="F23" s="307"/>
      <c r="G23" s="273"/>
    </row>
    <row r="24" spans="1:8">
      <c r="A24" s="55"/>
      <c r="B24" s="55"/>
      <c r="D24" s="55"/>
      <c r="E24" s="55"/>
      <c r="F24" s="307"/>
      <c r="G24" s="273"/>
    </row>
    <row r="25" spans="1:8">
      <c r="A25" s="55"/>
      <c r="B25" s="55"/>
      <c r="D25" s="55"/>
      <c r="E25" s="55"/>
      <c r="F25" s="307"/>
      <c r="G25" s="273"/>
    </row>
    <row r="26" spans="1:8">
      <c r="A26" s="55"/>
      <c r="B26" s="55"/>
      <c r="D26" s="55"/>
      <c r="E26" s="55"/>
      <c r="F26" s="307"/>
      <c r="G26" s="273"/>
    </row>
    <row r="27" spans="1:8">
      <c r="A27" s="55"/>
      <c r="B27" s="55"/>
      <c r="D27" s="55"/>
      <c r="E27" s="55"/>
      <c r="F27" s="307"/>
      <c r="G27" s="273"/>
    </row>
    <row r="28" spans="1:8">
      <c r="A28" s="55" t="str">
        <f t="shared" si="0"/>
        <v/>
      </c>
      <c r="B28" s="55"/>
      <c r="D28" s="55"/>
      <c r="E28" s="55"/>
      <c r="F28" s="307"/>
      <c r="G28" s="273"/>
      <c r="H28" s="190" t="str">
        <f>IF(D28&lt;&gt;0,MAX($H$3:H15)+0.001,"")</f>
        <v/>
      </c>
    </row>
    <row r="29" spans="1:8">
      <c r="A29" s="55" t="str">
        <f t="shared" si="0"/>
        <v/>
      </c>
      <c r="B29" s="55"/>
      <c r="D29" s="55"/>
      <c r="E29" s="55"/>
      <c r="F29" s="307"/>
      <c r="G29" s="273"/>
      <c r="H29" s="190" t="str">
        <f>IF(D29&lt;&gt;0,MAX($H$3:H28)+0.001,"")</f>
        <v/>
      </c>
    </row>
    <row r="30" spans="1:8">
      <c r="A30" s="55" t="str">
        <f t="shared" si="0"/>
        <v/>
      </c>
      <c r="B30" s="55"/>
      <c r="D30" s="55"/>
      <c r="E30" s="55"/>
      <c r="F30" s="307"/>
      <c r="G30" s="273"/>
      <c r="H30" s="190" t="str">
        <f>IF(D30&lt;&gt;0,MAX($H$3:H29)+0.001,"")</f>
        <v/>
      </c>
    </row>
    <row r="31" spans="1:8">
      <c r="A31" s="55" t="str">
        <f t="shared" si="0"/>
        <v/>
      </c>
      <c r="B31" s="55"/>
      <c r="D31" s="55"/>
      <c r="E31" s="55"/>
      <c r="F31" s="307"/>
      <c r="G31" s="273"/>
      <c r="H31" s="190" t="str">
        <f>IF(D31&lt;&gt;0,MAX($H$3:H30)+0.001,"")</f>
        <v/>
      </c>
    </row>
    <row r="32" spans="1:8">
      <c r="A32" s="368" t="s">
        <v>337</v>
      </c>
      <c r="B32" s="368"/>
      <c r="C32" s="368"/>
      <c r="D32" s="368"/>
      <c r="E32" s="368"/>
      <c r="F32" s="294"/>
      <c r="G32" s="295"/>
      <c r="H32" s="296"/>
    </row>
    <row r="33" spans="1:5">
      <c r="A33" s="191"/>
      <c r="B33" s="191"/>
      <c r="C33" s="191"/>
      <c r="D33" s="191"/>
      <c r="E33" s="191"/>
    </row>
    <row r="34" spans="1:5">
      <c r="A34" s="195"/>
      <c r="B34" s="195"/>
      <c r="C34" s="195"/>
      <c r="D34" s="195"/>
      <c r="E34" s="195"/>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33C30-F436-6D46-88C2-E29EB4C1CC0B}">
  <sheetPr>
    <tabColor rgb="FF00B0F0"/>
  </sheetPr>
  <dimension ref="A1:I34"/>
  <sheetViews>
    <sheetView view="pageBreakPreview" zoomScale="80" zoomScaleNormal="100" zoomScaleSheetLayoutView="80" workbookViewId="0">
      <selection activeCell="H11" sqref="H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8">
      <c r="A1" s="370" t="s">
        <v>2029</v>
      </c>
      <c r="B1" s="370"/>
      <c r="C1" s="370"/>
      <c r="D1" s="370"/>
      <c r="E1" s="370"/>
      <c r="F1" s="370"/>
      <c r="G1" s="370"/>
      <c r="H1" s="279"/>
    </row>
    <row r="2" spans="1:8">
      <c r="A2" s="45" t="s">
        <v>1</v>
      </c>
      <c r="B2" s="45" t="s">
        <v>2050</v>
      </c>
      <c r="C2" s="45" t="s">
        <v>3</v>
      </c>
      <c r="D2" s="46" t="s">
        <v>4</v>
      </c>
      <c r="E2" s="46" t="s">
        <v>5</v>
      </c>
      <c r="F2" s="46" t="s">
        <v>6</v>
      </c>
      <c r="G2" s="46" t="s">
        <v>7</v>
      </c>
      <c r="H2" s="282"/>
    </row>
    <row r="3" spans="1:8" ht="60">
      <c r="A3" s="55" t="str">
        <f>("C"&amp;TEXT(H3,0))</f>
        <v>C14</v>
      </c>
      <c r="B3" s="175" t="s">
        <v>2051</v>
      </c>
      <c r="C3" s="87" t="s">
        <v>2365</v>
      </c>
      <c r="D3" s="55"/>
      <c r="E3" s="55"/>
      <c r="G3" s="54"/>
      <c r="H3" s="190">
        <v>14</v>
      </c>
    </row>
    <row r="4" spans="1:8">
      <c r="A4" s="55" t="str">
        <f t="shared" ref="A4:A20" si="0">IF(H4="","","C"&amp;TEXT(ROUND(H4,3),"0.000"))</f>
        <v/>
      </c>
      <c r="B4" s="98"/>
      <c r="C4" s="87"/>
      <c r="D4" s="55"/>
      <c r="E4" s="55"/>
      <c r="G4" s="54"/>
    </row>
    <row r="5" spans="1:8">
      <c r="A5" s="55" t="str">
        <f t="shared" si="0"/>
        <v/>
      </c>
      <c r="B5" s="101" t="s">
        <v>2366</v>
      </c>
      <c r="C5" s="87" t="s">
        <v>2367</v>
      </c>
      <c r="D5" s="55"/>
      <c r="E5" s="55"/>
      <c r="G5" s="54"/>
      <c r="H5" s="190" t="str">
        <f>IF(D5&lt;&gt;0,MAX($H$3:H4)+0.001,"")</f>
        <v/>
      </c>
    </row>
    <row r="6" spans="1:8">
      <c r="A6" s="55" t="str">
        <f t="shared" si="0"/>
        <v>C14.001</v>
      </c>
      <c r="B6" s="55"/>
      <c r="C6" s="73" t="s">
        <v>2368</v>
      </c>
      <c r="D6" s="55" t="s">
        <v>1632</v>
      </c>
      <c r="E6" s="55">
        <v>2</v>
      </c>
      <c r="F6" s="307"/>
      <c r="G6" s="273"/>
      <c r="H6" s="190">
        <f>IF(D6&lt;&gt;0,MAX($H$3:H5)+0.001,"")</f>
        <v>14.000999999999999</v>
      </c>
    </row>
    <row r="7" spans="1:8">
      <c r="A7" s="55" t="str">
        <f t="shared" si="0"/>
        <v>C14.002</v>
      </c>
      <c r="B7" s="55"/>
      <c r="C7" s="73" t="s">
        <v>2369</v>
      </c>
      <c r="D7" s="55" t="s">
        <v>1632</v>
      </c>
      <c r="E7" s="55">
        <v>2</v>
      </c>
      <c r="F7" s="307"/>
      <c r="G7" s="273"/>
      <c r="H7" s="190">
        <f>IF(D7&lt;&gt;0,MAX($H$3:H6)+0.001,"")</f>
        <v>14.001999999999999</v>
      </c>
    </row>
    <row r="8" spans="1:8">
      <c r="A8" s="55" t="str">
        <f t="shared" si="0"/>
        <v/>
      </c>
      <c r="B8" s="55"/>
      <c r="C8" s="66"/>
      <c r="D8" s="55"/>
      <c r="E8" s="55"/>
      <c r="G8" s="54"/>
      <c r="H8" s="190" t="str">
        <f>IF(D8&lt;&gt;0,MAX($H$3:H7)+0.001,"")</f>
        <v/>
      </c>
    </row>
    <row r="9" spans="1:8">
      <c r="A9" s="55" t="str">
        <f t="shared" si="0"/>
        <v/>
      </c>
      <c r="B9" s="101" t="s">
        <v>2370</v>
      </c>
      <c r="C9" s="87" t="s">
        <v>2371</v>
      </c>
      <c r="D9" s="55"/>
      <c r="E9" s="55"/>
      <c r="G9" s="54"/>
      <c r="H9" s="190" t="str">
        <f>IF(D9&lt;&gt;0,MAX($H$3:H8)+0.001,"")</f>
        <v/>
      </c>
    </row>
    <row r="10" spans="1:8">
      <c r="A10" s="55" t="str">
        <f t="shared" si="0"/>
        <v>C14.003</v>
      </c>
      <c r="B10" s="55"/>
      <c r="C10" s="73" t="s">
        <v>2368</v>
      </c>
      <c r="D10" s="55" t="s">
        <v>1632</v>
      </c>
      <c r="E10" s="55">
        <v>2</v>
      </c>
      <c r="F10" s="307"/>
      <c r="G10" s="273"/>
      <c r="H10" s="190">
        <f>IF(D10&lt;&gt;0,MAX($H$3:H9)+0.001,"")</f>
        <v>14.002999999999998</v>
      </c>
    </row>
    <row r="11" spans="1:8">
      <c r="A11" s="55" t="str">
        <f t="shared" si="0"/>
        <v>C14.004</v>
      </c>
      <c r="B11" s="55"/>
      <c r="C11" s="73" t="s">
        <v>2369</v>
      </c>
      <c r="D11" s="55" t="s">
        <v>1632</v>
      </c>
      <c r="E11" s="55">
        <v>2</v>
      </c>
      <c r="F11" s="307"/>
      <c r="G11" s="273"/>
      <c r="H11" s="190">
        <f>IF(D11&lt;&gt;0,MAX($H$3:H10)+0.001,"")</f>
        <v>14.003999999999998</v>
      </c>
    </row>
    <row r="12" spans="1:8">
      <c r="A12" s="55" t="str">
        <f t="shared" si="0"/>
        <v/>
      </c>
      <c r="B12" s="55"/>
      <c r="D12" s="55"/>
      <c r="E12" s="55"/>
      <c r="F12" s="307"/>
      <c r="G12" s="273"/>
      <c r="H12" s="190" t="str">
        <f>IF(D12&lt;&gt;0,MAX($H$3:H11)+0.001,"")</f>
        <v/>
      </c>
    </row>
    <row r="13" spans="1:8">
      <c r="A13" s="55" t="str">
        <f t="shared" si="0"/>
        <v/>
      </c>
      <c r="B13" s="55"/>
      <c r="D13" s="55"/>
      <c r="E13" s="55"/>
      <c r="F13" s="307"/>
      <c r="G13" s="273"/>
      <c r="H13" s="190" t="str">
        <f>IF(D13&lt;&gt;0,MAX($H$3:H12)+0.001,"")</f>
        <v/>
      </c>
    </row>
    <row r="14" spans="1:8">
      <c r="A14" s="55" t="str">
        <f t="shared" si="0"/>
        <v/>
      </c>
      <c r="B14" s="55"/>
      <c r="D14" s="55"/>
      <c r="E14" s="55"/>
      <c r="F14" s="307"/>
      <c r="G14" s="273"/>
      <c r="H14" s="190" t="str">
        <f>IF(D14&lt;&gt;0,MAX($H$3:H13)+0.001,"")</f>
        <v/>
      </c>
    </row>
    <row r="15" spans="1:8">
      <c r="A15" s="55" t="str">
        <f t="shared" si="0"/>
        <v/>
      </c>
      <c r="B15" s="55"/>
      <c r="D15" s="55"/>
      <c r="E15" s="55"/>
      <c r="F15" s="307"/>
      <c r="G15" s="273"/>
      <c r="H15" s="190" t="str">
        <f>IF(D15&lt;&gt;0,MAX($H$3:H14)+0.001,"")</f>
        <v/>
      </c>
    </row>
    <row r="16" spans="1:8">
      <c r="A16" s="55" t="str">
        <f t="shared" si="0"/>
        <v/>
      </c>
      <c r="B16" s="55"/>
      <c r="D16" s="55"/>
      <c r="E16" s="55"/>
      <c r="F16" s="307"/>
      <c r="G16" s="273"/>
      <c r="H16" s="190" t="str">
        <f>IF(D16&lt;&gt;0,MAX($H$3:H15)+0.001,"")</f>
        <v/>
      </c>
    </row>
    <row r="17" spans="1:8">
      <c r="A17" s="55" t="str">
        <f t="shared" si="0"/>
        <v/>
      </c>
      <c r="B17" s="55"/>
      <c r="D17" s="55"/>
      <c r="E17" s="55"/>
      <c r="F17" s="307"/>
      <c r="G17" s="273"/>
      <c r="H17" s="190" t="str">
        <f>IF(D17&lt;&gt;0,MAX($H$3:H16)+0.001,"")</f>
        <v/>
      </c>
    </row>
    <row r="18" spans="1:8">
      <c r="A18" s="55" t="str">
        <f t="shared" si="0"/>
        <v/>
      </c>
      <c r="B18" s="55"/>
      <c r="D18" s="55"/>
      <c r="E18" s="55"/>
      <c r="F18" s="307"/>
      <c r="G18" s="273"/>
      <c r="H18" s="190" t="str">
        <f>IF(D18&lt;&gt;0,MAX($H$3:H17)+0.001,"")</f>
        <v/>
      </c>
    </row>
    <row r="19" spans="1:8">
      <c r="A19" s="55" t="str">
        <f t="shared" si="0"/>
        <v/>
      </c>
      <c r="B19" s="55"/>
      <c r="D19" s="55"/>
      <c r="E19" s="55"/>
      <c r="F19" s="307"/>
      <c r="G19" s="273"/>
      <c r="H19" s="190" t="str">
        <f>IF(D19&lt;&gt;0,MAX($H$3:H18)+0.001,"")</f>
        <v/>
      </c>
    </row>
    <row r="20" spans="1:8">
      <c r="A20" s="55" t="str">
        <f t="shared" si="0"/>
        <v/>
      </c>
      <c r="B20" s="55"/>
      <c r="D20" s="55"/>
      <c r="E20" s="55"/>
      <c r="F20" s="307"/>
      <c r="G20" s="273"/>
      <c r="H20" s="190" t="str">
        <f>IF(D20&lt;&gt;0,MAX($H$3:H19)+0.001,"")</f>
        <v/>
      </c>
    </row>
    <row r="21" spans="1:8">
      <c r="A21" s="55"/>
      <c r="B21" s="55"/>
      <c r="D21" s="55"/>
      <c r="E21" s="55"/>
      <c r="F21" s="307"/>
      <c r="G21" s="273"/>
    </row>
    <row r="22" spans="1:8">
      <c r="A22" s="55"/>
      <c r="B22" s="55"/>
      <c r="D22" s="55"/>
      <c r="E22" s="55"/>
      <c r="F22" s="307"/>
      <c r="G22" s="273"/>
    </row>
    <row r="23" spans="1:8">
      <c r="A23" s="55"/>
      <c r="B23" s="55"/>
      <c r="D23" s="55"/>
      <c r="E23" s="55"/>
      <c r="F23" s="307"/>
      <c r="G23" s="273"/>
    </row>
    <row r="24" spans="1:8">
      <c r="A24" s="55"/>
      <c r="B24" s="55"/>
      <c r="D24" s="55"/>
      <c r="E24" s="55"/>
      <c r="F24" s="307"/>
      <c r="G24" s="273"/>
    </row>
    <row r="25" spans="1:8">
      <c r="A25" s="55" t="str">
        <f t="shared" ref="A25:A31" si="1">IF(H25="","","C"&amp;TEXT(ROUND(H25,3),"0.000"))</f>
        <v/>
      </c>
      <c r="B25" s="55"/>
      <c r="D25" s="55"/>
      <c r="E25" s="55"/>
      <c r="F25" s="307"/>
      <c r="G25" s="273"/>
      <c r="H25" s="190" t="str">
        <f>IF(D25&lt;&gt;0,MAX($H$3:H20)+0.001,"")</f>
        <v/>
      </c>
    </row>
    <row r="26" spans="1:8">
      <c r="A26" s="55" t="str">
        <f t="shared" si="1"/>
        <v/>
      </c>
      <c r="B26" s="55"/>
      <c r="D26" s="55"/>
      <c r="E26" s="55"/>
      <c r="F26" s="307"/>
      <c r="G26" s="273"/>
      <c r="H26" s="190" t="str">
        <f>IF(D26&lt;&gt;0,MAX($H$3:H25)+0.001,"")</f>
        <v/>
      </c>
    </row>
    <row r="27" spans="1:8">
      <c r="A27" s="55" t="str">
        <f t="shared" si="1"/>
        <v/>
      </c>
      <c r="B27" s="55"/>
      <c r="D27" s="55"/>
      <c r="E27" s="55"/>
      <c r="F27" s="307"/>
      <c r="G27" s="273"/>
      <c r="H27" s="190" t="str">
        <f>IF(D27&lt;&gt;0,MAX($H$3:H26)+0.001,"")</f>
        <v/>
      </c>
    </row>
    <row r="28" spans="1:8">
      <c r="A28" s="55" t="str">
        <f t="shared" si="1"/>
        <v/>
      </c>
      <c r="B28" s="55"/>
      <c r="D28" s="55"/>
      <c r="E28" s="55"/>
      <c r="F28" s="307"/>
      <c r="G28" s="273"/>
      <c r="H28" s="190" t="str">
        <f>IF(D28&lt;&gt;0,MAX($H$3:H27)+0.001,"")</f>
        <v/>
      </c>
    </row>
    <row r="29" spans="1:8">
      <c r="A29" s="55" t="str">
        <f t="shared" si="1"/>
        <v/>
      </c>
      <c r="B29" s="55"/>
      <c r="D29" s="55"/>
      <c r="E29" s="55"/>
      <c r="F29" s="307"/>
      <c r="G29" s="273"/>
      <c r="H29" s="190" t="str">
        <f>IF(D29&lt;&gt;0,MAX($H$3:H28)+0.001,"")</f>
        <v/>
      </c>
    </row>
    <row r="30" spans="1:8">
      <c r="A30" s="55" t="str">
        <f t="shared" si="1"/>
        <v/>
      </c>
      <c r="B30" s="55"/>
      <c r="D30" s="55"/>
      <c r="E30" s="55"/>
      <c r="F30" s="307"/>
      <c r="G30" s="273"/>
      <c r="H30" s="190" t="str">
        <f>IF(D30&lt;&gt;0,MAX($H$3:H29)+0.001,"")</f>
        <v/>
      </c>
    </row>
    <row r="31" spans="1:8">
      <c r="A31" s="55" t="str">
        <f t="shared" si="1"/>
        <v/>
      </c>
      <c r="B31" s="55"/>
      <c r="C31" s="89"/>
      <c r="D31" s="55"/>
      <c r="E31" s="55"/>
      <c r="G31" s="54"/>
      <c r="H31" s="190" t="str">
        <f>IF(D31&lt;&gt;0,MAX($H$3:H30)+0.001,"")</f>
        <v/>
      </c>
    </row>
    <row r="32" spans="1:8">
      <c r="A32" s="368" t="s">
        <v>337</v>
      </c>
      <c r="B32" s="368"/>
      <c r="C32" s="368"/>
      <c r="D32" s="368"/>
      <c r="E32" s="368"/>
      <c r="F32" s="277"/>
      <c r="G32" s="295"/>
      <c r="H32" s="296"/>
    </row>
    <row r="33" spans="1:5">
      <c r="A33" s="191"/>
      <c r="B33" s="191"/>
      <c r="C33" s="191"/>
      <c r="D33" s="191"/>
      <c r="E33" s="191"/>
    </row>
    <row r="34" spans="1:5">
      <c r="A34" s="195"/>
      <c r="B34" s="195"/>
      <c r="C34" s="195"/>
      <c r="D34" s="195"/>
      <c r="E34" s="195"/>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A8DA7A-8F0D-D946-913E-E15950895C17}">
  <sheetPr>
    <tabColor rgb="FF00B0F0"/>
  </sheetPr>
  <dimension ref="A1:J33"/>
  <sheetViews>
    <sheetView view="pageBreakPreview" zoomScale="80" zoomScaleNormal="100" zoomScaleSheetLayoutView="80" workbookViewId="0">
      <selection activeCell="H11" sqref="H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10">
      <c r="A1" s="370" t="s">
        <v>2030</v>
      </c>
      <c r="B1" s="370"/>
      <c r="C1" s="370"/>
      <c r="D1" s="370"/>
      <c r="E1" s="370"/>
      <c r="F1" s="370"/>
      <c r="G1" s="370"/>
      <c r="H1" s="279"/>
    </row>
    <row r="2" spans="1:10">
      <c r="A2" s="45" t="s">
        <v>1</v>
      </c>
      <c r="B2" s="45" t="s">
        <v>2050</v>
      </c>
      <c r="C2" s="45" t="s">
        <v>3</v>
      </c>
      <c r="D2" s="46" t="s">
        <v>4</v>
      </c>
      <c r="E2" s="46" t="s">
        <v>5</v>
      </c>
      <c r="F2" s="281" t="s">
        <v>6</v>
      </c>
      <c r="G2" s="46" t="s">
        <v>7</v>
      </c>
      <c r="H2" s="282"/>
    </row>
    <row r="3" spans="1:10" ht="60">
      <c r="A3" s="55" t="str">
        <f>("C"&amp;TEXT(H3,0))</f>
        <v>C15</v>
      </c>
      <c r="B3" s="175" t="s">
        <v>2051</v>
      </c>
      <c r="C3" s="87" t="s">
        <v>2372</v>
      </c>
      <c r="D3" s="55"/>
      <c r="E3" s="55"/>
      <c r="G3" s="54"/>
      <c r="H3" s="190">
        <v>15</v>
      </c>
    </row>
    <row r="4" spans="1:10">
      <c r="A4" s="55" t="str">
        <f t="shared" ref="A4:A30" si="0">IF(H4="","","C"&amp;TEXT(ROUND(H4,3),"0.000"))</f>
        <v/>
      </c>
      <c r="B4" s="98"/>
      <c r="C4" s="97"/>
      <c r="D4" s="55"/>
      <c r="E4" s="55"/>
      <c r="G4" s="54"/>
    </row>
    <row r="5" spans="1:10" s="44" customFormat="1">
      <c r="A5" s="101" t="str">
        <f t="shared" si="0"/>
        <v/>
      </c>
      <c r="B5" s="101" t="s">
        <v>2373</v>
      </c>
      <c r="C5" s="97" t="s">
        <v>2374</v>
      </c>
      <c r="D5" s="98"/>
      <c r="E5" s="101"/>
      <c r="G5" s="113"/>
      <c r="H5" s="183" t="str">
        <f>IF(D5&lt;&gt;0,MAX($H$3:H4)+0.001,"")</f>
        <v/>
      </c>
      <c r="I5" s="311"/>
    </row>
    <row r="6" spans="1:10" ht="45">
      <c r="A6" s="55" t="str">
        <f t="shared" si="0"/>
        <v>C15.001</v>
      </c>
      <c r="B6" s="55"/>
      <c r="C6" s="298" t="s">
        <v>2375</v>
      </c>
      <c r="D6" s="65" t="s">
        <v>2094</v>
      </c>
      <c r="E6" s="55">
        <v>1</v>
      </c>
      <c r="F6" s="307"/>
      <c r="G6" s="273"/>
      <c r="H6" s="190">
        <f>IF(D6&lt;&gt;0,MAX($H$3:H5)+0.001,"")</f>
        <v>15.000999999999999</v>
      </c>
      <c r="J6" s="73"/>
    </row>
    <row r="7" spans="1:10">
      <c r="A7" s="55" t="str">
        <f t="shared" si="0"/>
        <v/>
      </c>
      <c r="B7" s="55"/>
      <c r="C7" s="89"/>
      <c r="D7" s="65"/>
      <c r="E7" s="55"/>
      <c r="F7" s="170"/>
      <c r="G7" s="331"/>
      <c r="H7" s="190" t="str">
        <f>IF(D7&lt;&gt;0,MAX($H$3:H6)+0.001,"")</f>
        <v/>
      </c>
    </row>
    <row r="8" spans="1:10" s="44" customFormat="1">
      <c r="A8" s="101" t="str">
        <f t="shared" si="0"/>
        <v/>
      </c>
      <c r="B8" s="101" t="s">
        <v>2376</v>
      </c>
      <c r="C8" s="97" t="s">
        <v>2377</v>
      </c>
      <c r="D8" s="98"/>
      <c r="E8" s="101"/>
      <c r="G8" s="113"/>
      <c r="H8" s="183" t="str">
        <f>IF(D8&lt;&gt;0,MAX($H$3:H7)+0.001,"")</f>
        <v/>
      </c>
      <c r="I8" s="311"/>
      <c r="J8" s="73"/>
    </row>
    <row r="9" spans="1:10" ht="45">
      <c r="A9" s="55" t="str">
        <f t="shared" si="0"/>
        <v>C15.002</v>
      </c>
      <c r="B9" s="55"/>
      <c r="C9" s="298" t="s">
        <v>2375</v>
      </c>
      <c r="D9" s="65" t="s">
        <v>2094</v>
      </c>
      <c r="E9" s="55">
        <v>1</v>
      </c>
      <c r="F9" s="307"/>
      <c r="G9" s="273"/>
      <c r="H9" s="190">
        <f>IF(D9&lt;&gt;0,MAX($H$3:H8)+0.001,"")</f>
        <v>15.001999999999999</v>
      </c>
    </row>
    <row r="10" spans="1:10">
      <c r="A10" s="55" t="str">
        <f t="shared" si="0"/>
        <v/>
      </c>
      <c r="B10" s="55"/>
      <c r="C10" s="89"/>
      <c r="D10" s="65"/>
      <c r="E10" s="55"/>
      <c r="F10" s="170"/>
      <c r="G10" s="331"/>
      <c r="H10" s="190" t="str">
        <f>IF(D10&lt;&gt;0,MAX($H$3:H9)+0.001,"")</f>
        <v/>
      </c>
    </row>
    <row r="11" spans="1:10">
      <c r="A11" s="55" t="str">
        <f t="shared" si="0"/>
        <v/>
      </c>
      <c r="B11" s="55"/>
      <c r="C11" s="89"/>
      <c r="D11" s="65"/>
      <c r="E11" s="55"/>
      <c r="F11" s="170"/>
      <c r="G11" s="331"/>
      <c r="H11" s="190" t="str">
        <f>IF(D11&lt;&gt;0,MAX($H$3:H10)+0.001,"")</f>
        <v/>
      </c>
    </row>
    <row r="12" spans="1:10">
      <c r="A12" s="55" t="str">
        <f t="shared" si="0"/>
        <v/>
      </c>
      <c r="B12" s="55"/>
      <c r="C12" s="89"/>
      <c r="D12" s="65"/>
      <c r="E12" s="55"/>
      <c r="F12" s="170"/>
      <c r="G12" s="331"/>
      <c r="H12" s="190" t="str">
        <f>IF(D12&lt;&gt;0,MAX($H$3:H11)+0.001,"")</f>
        <v/>
      </c>
    </row>
    <row r="13" spans="1:10">
      <c r="A13" s="55" t="str">
        <f t="shared" si="0"/>
        <v/>
      </c>
      <c r="B13" s="55"/>
      <c r="C13" s="89"/>
      <c r="D13" s="65"/>
      <c r="E13" s="55"/>
      <c r="F13" s="170"/>
      <c r="G13" s="331"/>
      <c r="H13" s="190" t="str">
        <f>IF(D13&lt;&gt;0,MAX($H$3:H12)+0.001,"")</f>
        <v/>
      </c>
    </row>
    <row r="14" spans="1:10">
      <c r="A14" s="55" t="str">
        <f t="shared" si="0"/>
        <v/>
      </c>
      <c r="B14" s="55"/>
      <c r="C14" s="89"/>
      <c r="D14" s="65"/>
      <c r="E14" s="55"/>
      <c r="F14" s="170"/>
      <c r="G14" s="331"/>
      <c r="H14" s="190" t="str">
        <f>IF(D14&lt;&gt;0,MAX($H$3:H13)+0.001,"")</f>
        <v/>
      </c>
    </row>
    <row r="15" spans="1:10">
      <c r="A15" s="55" t="str">
        <f t="shared" si="0"/>
        <v/>
      </c>
      <c r="B15" s="55"/>
      <c r="C15" s="89"/>
      <c r="D15" s="65"/>
      <c r="E15" s="55"/>
      <c r="F15" s="170"/>
      <c r="G15" s="331"/>
      <c r="H15" s="190" t="str">
        <f>IF(D15&lt;&gt;0,MAX($H$3:H14)+0.001,"")</f>
        <v/>
      </c>
    </row>
    <row r="16" spans="1:10">
      <c r="A16" s="55" t="str">
        <f t="shared" si="0"/>
        <v/>
      </c>
      <c r="B16" s="55"/>
      <c r="C16" s="89"/>
      <c r="D16" s="65"/>
      <c r="E16" s="55"/>
      <c r="F16" s="170"/>
      <c r="G16" s="331"/>
      <c r="H16" s="190" t="str">
        <f>IF(D16&lt;&gt;0,MAX($H$3:H15)+0.001,"")</f>
        <v/>
      </c>
    </row>
    <row r="17" spans="1:8">
      <c r="A17" s="55" t="str">
        <f t="shared" si="0"/>
        <v/>
      </c>
      <c r="B17" s="55"/>
      <c r="C17" s="89"/>
      <c r="D17" s="65"/>
      <c r="E17" s="55"/>
      <c r="F17" s="170"/>
      <c r="G17" s="331"/>
      <c r="H17" s="190" t="str">
        <f>IF(D17&lt;&gt;0,MAX($H$3:H16)+0.001,"")</f>
        <v/>
      </c>
    </row>
    <row r="18" spans="1:8">
      <c r="A18" s="55" t="str">
        <f t="shared" si="0"/>
        <v/>
      </c>
      <c r="B18" s="55"/>
      <c r="C18" s="89"/>
      <c r="D18" s="65"/>
      <c r="E18" s="55"/>
      <c r="F18" s="170"/>
      <c r="G18" s="331"/>
      <c r="H18" s="190" t="str">
        <f>IF(D18&lt;&gt;0,MAX($H$3:H17)+0.001,"")</f>
        <v/>
      </c>
    </row>
    <row r="19" spans="1:8">
      <c r="A19" s="55" t="str">
        <f t="shared" si="0"/>
        <v/>
      </c>
      <c r="B19" s="55"/>
      <c r="C19" s="89"/>
      <c r="D19" s="65"/>
      <c r="E19" s="55"/>
      <c r="F19" s="170"/>
      <c r="G19" s="331"/>
      <c r="H19" s="190" t="str">
        <f>IF(D19&lt;&gt;0,MAX($H$3:H18)+0.001,"")</f>
        <v/>
      </c>
    </row>
    <row r="20" spans="1:8">
      <c r="A20" s="55" t="str">
        <f t="shared" si="0"/>
        <v/>
      </c>
      <c r="B20" s="55"/>
      <c r="C20" s="89"/>
      <c r="D20" s="65"/>
      <c r="E20" s="55"/>
      <c r="F20" s="170"/>
      <c r="G20" s="331"/>
      <c r="H20" s="190" t="str">
        <f>IF(D20&lt;&gt;0,MAX($H$3:H19)+0.001,"")</f>
        <v/>
      </c>
    </row>
    <row r="21" spans="1:8">
      <c r="A21" s="55" t="str">
        <f t="shared" si="0"/>
        <v/>
      </c>
      <c r="B21" s="55"/>
      <c r="C21" s="89"/>
      <c r="D21" s="65"/>
      <c r="E21" s="55"/>
      <c r="F21" s="144"/>
      <c r="G21" s="331"/>
      <c r="H21" s="190" t="str">
        <f>IF(D21&lt;&gt;0,MAX($H$3:H20)+0.001,"")</f>
        <v/>
      </c>
    </row>
    <row r="22" spans="1:8">
      <c r="A22" s="55" t="str">
        <f t="shared" si="0"/>
        <v/>
      </c>
      <c r="B22" s="55"/>
      <c r="C22" s="89"/>
      <c r="D22" s="55"/>
      <c r="E22" s="55"/>
      <c r="F22" s="170"/>
      <c r="G22" s="331"/>
      <c r="H22" s="190" t="str">
        <f>IF(D22&lt;&gt;0,MAX($H$3:H21)+0.001,"")</f>
        <v/>
      </c>
    </row>
    <row r="23" spans="1:8">
      <c r="A23" s="55" t="str">
        <f t="shared" si="0"/>
        <v/>
      </c>
      <c r="B23" s="55"/>
      <c r="C23" s="89"/>
      <c r="D23" s="55"/>
      <c r="E23" s="55"/>
      <c r="F23" s="144"/>
      <c r="G23" s="331"/>
      <c r="H23" s="190" t="str">
        <f>IF(D23&lt;&gt;0,MAX($H$3:H22)+0.001,"")</f>
        <v/>
      </c>
    </row>
    <row r="24" spans="1:8">
      <c r="A24" s="55" t="str">
        <f t="shared" si="0"/>
        <v/>
      </c>
      <c r="B24" s="55"/>
      <c r="C24" s="89"/>
      <c r="D24" s="55"/>
      <c r="E24" s="55"/>
      <c r="F24" s="170"/>
      <c r="G24" s="331"/>
      <c r="H24" s="190" t="str">
        <f>IF(D24&lt;&gt;0,MAX($H$3:H23)+0.001,"")</f>
        <v/>
      </c>
    </row>
    <row r="25" spans="1:8">
      <c r="A25" s="55" t="str">
        <f t="shared" si="0"/>
        <v/>
      </c>
      <c r="B25" s="55"/>
      <c r="C25" s="89"/>
      <c r="D25" s="55"/>
      <c r="E25" s="55"/>
      <c r="F25" s="144"/>
      <c r="G25" s="331"/>
      <c r="H25" s="190" t="str">
        <f>IF(D25&lt;&gt;0,MAX($H$3:H24)+0.001,"")</f>
        <v/>
      </c>
    </row>
    <row r="26" spans="1:8">
      <c r="A26" s="55" t="str">
        <f t="shared" si="0"/>
        <v/>
      </c>
      <c r="B26" s="55"/>
      <c r="C26" s="89"/>
      <c r="D26" s="55"/>
      <c r="E26" s="55"/>
      <c r="F26" s="170"/>
      <c r="G26" s="331"/>
      <c r="H26" s="190" t="str">
        <f>IF(D26&lt;&gt;0,MAX($H$3:H25)+0.001,"")</f>
        <v/>
      </c>
    </row>
    <row r="27" spans="1:8">
      <c r="A27" s="55" t="str">
        <f t="shared" si="0"/>
        <v/>
      </c>
      <c r="B27" s="55"/>
      <c r="C27" s="89"/>
      <c r="D27" s="55"/>
      <c r="E27" s="55"/>
      <c r="F27" s="170"/>
      <c r="G27" s="331"/>
      <c r="H27" s="190" t="str">
        <f>IF(D27&lt;&gt;0,MAX($H$3:H26)+0.001,"")</f>
        <v/>
      </c>
    </row>
    <row r="28" spans="1:8">
      <c r="A28" s="55" t="str">
        <f t="shared" si="0"/>
        <v/>
      </c>
      <c r="B28" s="55"/>
      <c r="C28" s="89"/>
      <c r="D28" s="55"/>
      <c r="E28" s="55"/>
      <c r="G28" s="54"/>
      <c r="H28" s="190" t="str">
        <f>IF(D28&lt;&gt;0,MAX($H$3:H27)+0.001,"")</f>
        <v/>
      </c>
    </row>
    <row r="29" spans="1:8">
      <c r="A29" s="55" t="str">
        <f t="shared" si="0"/>
        <v/>
      </c>
      <c r="B29" s="55"/>
      <c r="C29" s="89"/>
      <c r="D29" s="55"/>
      <c r="E29" s="55"/>
      <c r="G29" s="54"/>
      <c r="H29" s="190" t="str">
        <f>IF(D29&lt;&gt;0,MAX($H$3:H28)+0.001,"")</f>
        <v/>
      </c>
    </row>
    <row r="30" spans="1:8">
      <c r="A30" s="55" t="str">
        <f t="shared" si="0"/>
        <v/>
      </c>
      <c r="B30" s="55"/>
      <c r="C30" s="89"/>
      <c r="D30" s="55"/>
      <c r="E30" s="55"/>
      <c r="G30" s="54"/>
      <c r="H30" s="190" t="str">
        <f>IF(D30&lt;&gt;0,MAX($H$3:H29)+0.001,"")</f>
        <v/>
      </c>
    </row>
    <row r="31" spans="1:8">
      <c r="A31" s="368" t="s">
        <v>337</v>
      </c>
      <c r="B31" s="368"/>
      <c r="C31" s="368"/>
      <c r="D31" s="368"/>
      <c r="E31" s="368"/>
      <c r="F31" s="294"/>
      <c r="G31" s="295"/>
      <c r="H31" s="296"/>
    </row>
    <row r="32" spans="1:8">
      <c r="A32" s="191"/>
      <c r="B32" s="191"/>
      <c r="C32" s="191"/>
      <c r="D32" s="191"/>
      <c r="E32" s="191"/>
    </row>
    <row r="33" spans="1:5">
      <c r="A33" s="195"/>
      <c r="B33" s="195"/>
      <c r="C33" s="195"/>
      <c r="D33" s="195"/>
      <c r="E33" s="195"/>
    </row>
  </sheetData>
  <mergeCells count="2">
    <mergeCell ref="A1:G1"/>
    <mergeCell ref="A31:E31"/>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FAE673-35E6-E941-AC2B-B18CC1950092}">
  <sheetPr>
    <tabColor rgb="FF00B0F0"/>
  </sheetPr>
  <dimension ref="A1:J34"/>
  <sheetViews>
    <sheetView view="pageBreakPreview" topLeftCell="A20" zoomScale="80" zoomScaleNormal="100" zoomScaleSheetLayoutView="80" workbookViewId="0">
      <selection activeCell="H11" sqref="H11"/>
    </sheetView>
  </sheetViews>
  <sheetFormatPr baseColWidth="10" defaultColWidth="8.83203125" defaultRowHeight="35"/>
  <cols>
    <col min="1" max="1" width="8.83203125" style="72"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10">
      <c r="A1" s="370" t="s">
        <v>2031</v>
      </c>
      <c r="B1" s="370"/>
      <c r="C1" s="370"/>
      <c r="D1" s="370"/>
      <c r="E1" s="370"/>
      <c r="F1" s="370"/>
      <c r="G1" s="370"/>
      <c r="H1" s="279"/>
    </row>
    <row r="2" spans="1:10">
      <c r="A2" s="45" t="s">
        <v>1</v>
      </c>
      <c r="B2" s="45" t="s">
        <v>2050</v>
      </c>
      <c r="C2" s="45" t="s">
        <v>3</v>
      </c>
      <c r="D2" s="46" t="s">
        <v>4</v>
      </c>
      <c r="E2" s="46" t="s">
        <v>5</v>
      </c>
      <c r="F2" s="46" t="s">
        <v>6</v>
      </c>
      <c r="G2" s="46" t="s">
        <v>7</v>
      </c>
      <c r="H2" s="282"/>
    </row>
    <row r="3" spans="1:10" ht="60">
      <c r="A3" s="55" t="str">
        <f>("C"&amp;TEXT(H3,0))</f>
        <v>C16</v>
      </c>
      <c r="B3" s="175" t="s">
        <v>2051</v>
      </c>
      <c r="C3" s="87" t="s">
        <v>2378</v>
      </c>
      <c r="D3" s="55"/>
      <c r="E3" s="55"/>
      <c r="G3" s="54"/>
      <c r="H3" s="190">
        <v>16</v>
      </c>
    </row>
    <row r="4" spans="1:10">
      <c r="A4" s="55" t="str">
        <f t="shared" ref="A4:A31" si="0">IF(H4="","","C"&amp;TEXT(ROUND(H4,3),"0.000"))</f>
        <v/>
      </c>
      <c r="B4" s="98"/>
      <c r="C4" s="97"/>
      <c r="D4" s="55"/>
      <c r="E4" s="55"/>
      <c r="G4" s="54"/>
    </row>
    <row r="5" spans="1:10">
      <c r="A5" s="55" t="str">
        <f t="shared" si="0"/>
        <v/>
      </c>
      <c r="B5" s="101" t="s">
        <v>2379</v>
      </c>
      <c r="C5" s="97" t="s">
        <v>2380</v>
      </c>
      <c r="D5" s="65"/>
      <c r="E5" s="55"/>
      <c r="G5" s="54"/>
      <c r="H5" s="190" t="str">
        <f>IF(D5&lt;&gt;0,MAX($H$3:H4)+0.001,"")</f>
        <v/>
      </c>
    </row>
    <row r="6" spans="1:10">
      <c r="A6" s="55" t="str">
        <f t="shared" si="0"/>
        <v>C16.001</v>
      </c>
      <c r="B6" s="55"/>
      <c r="C6" s="89" t="s">
        <v>2381</v>
      </c>
      <c r="D6" s="55" t="s">
        <v>1632</v>
      </c>
      <c r="E6" s="55">
        <v>2</v>
      </c>
      <c r="F6" s="307"/>
      <c r="G6" s="273"/>
      <c r="H6" s="190">
        <f>IF(D6&lt;&gt;0,MAX($H$3:H5)+0.001,"")</f>
        <v>16.001000000000001</v>
      </c>
      <c r="J6" s="73"/>
    </row>
    <row r="7" spans="1:10">
      <c r="A7" s="55" t="str">
        <f t="shared" si="0"/>
        <v/>
      </c>
      <c r="B7" s="55"/>
      <c r="C7" s="89"/>
      <c r="D7" s="55"/>
      <c r="E7" s="55"/>
      <c r="F7" s="170"/>
      <c r="G7" s="331"/>
      <c r="H7" s="190" t="str">
        <f>IF(D7&lt;&gt;0,MAX($H$3:H6)+0.001,"")</f>
        <v/>
      </c>
    </row>
    <row r="8" spans="1:10">
      <c r="A8" s="55" t="str">
        <f t="shared" si="0"/>
        <v/>
      </c>
      <c r="B8" s="101" t="s">
        <v>2382</v>
      </c>
      <c r="C8" s="97" t="s">
        <v>2383</v>
      </c>
      <c r="D8" s="55"/>
      <c r="E8" s="55"/>
      <c r="G8" s="54"/>
      <c r="H8" s="190" t="str">
        <f>IF(D8&lt;&gt;0,MAX($H$3:H7)+0.001,"")</f>
        <v/>
      </c>
    </row>
    <row r="9" spans="1:10">
      <c r="A9" s="55" t="str">
        <f t="shared" si="0"/>
        <v>C16.002</v>
      </c>
      <c r="B9" s="55"/>
      <c r="C9" s="89" t="s">
        <v>2381</v>
      </c>
      <c r="D9" s="55" t="s">
        <v>1632</v>
      </c>
      <c r="E9" s="55">
        <v>2</v>
      </c>
      <c r="F9" s="307"/>
      <c r="G9" s="273"/>
      <c r="H9" s="190">
        <f>IF(D9&lt;&gt;0,MAX($H$3:H8)+0.001,"")</f>
        <v>16.002000000000002</v>
      </c>
    </row>
    <row r="10" spans="1:10">
      <c r="A10" s="55" t="str">
        <f t="shared" si="0"/>
        <v/>
      </c>
      <c r="B10" s="55"/>
      <c r="C10" s="97"/>
      <c r="D10" s="55"/>
      <c r="E10" s="55"/>
      <c r="F10" s="170"/>
      <c r="G10" s="331"/>
      <c r="H10" s="190" t="str">
        <f>IF(D10&lt;&gt;0,MAX($H$3:H9)+0.001,"")</f>
        <v/>
      </c>
    </row>
    <row r="11" spans="1:10">
      <c r="A11" s="55" t="str">
        <f t="shared" si="0"/>
        <v/>
      </c>
      <c r="B11" s="101" t="s">
        <v>2384</v>
      </c>
      <c r="C11" s="97" t="s">
        <v>2385</v>
      </c>
      <c r="D11" s="55"/>
      <c r="E11" s="55"/>
      <c r="F11" s="170"/>
      <c r="G11" s="331"/>
      <c r="H11" s="190" t="str">
        <f>IF(D11&lt;&gt;0,MAX($H$3:H10)+0.001,"")</f>
        <v/>
      </c>
    </row>
    <row r="12" spans="1:10">
      <c r="A12" s="55" t="str">
        <f t="shared" si="0"/>
        <v>C16.003</v>
      </c>
      <c r="B12" s="55"/>
      <c r="C12" s="89" t="s">
        <v>2386</v>
      </c>
      <c r="D12" s="55" t="s">
        <v>1632</v>
      </c>
      <c r="E12" s="55">
        <v>2</v>
      </c>
      <c r="F12" s="307"/>
      <c r="G12" s="273"/>
      <c r="H12" s="190">
        <f>IF(D12&lt;&gt;0,MAX($H$3:H11)+0.001,"")</f>
        <v>16.003000000000004</v>
      </c>
    </row>
    <row r="13" spans="1:10">
      <c r="A13" s="55" t="str">
        <f t="shared" si="0"/>
        <v/>
      </c>
      <c r="B13" s="55"/>
      <c r="C13" s="89"/>
      <c r="D13" s="55"/>
      <c r="E13" s="55"/>
      <c r="F13" s="170"/>
      <c r="G13" s="331"/>
      <c r="H13" s="190" t="str">
        <f>IF(D13&lt;&gt;0,MAX($H$3:H12)+0.001,"")</f>
        <v/>
      </c>
    </row>
    <row r="14" spans="1:10">
      <c r="A14" s="55" t="str">
        <f t="shared" si="0"/>
        <v/>
      </c>
      <c r="B14" s="101" t="s">
        <v>2387</v>
      </c>
      <c r="C14" s="97" t="s">
        <v>2388</v>
      </c>
      <c r="D14" s="55"/>
      <c r="E14" s="55"/>
      <c r="F14" s="170"/>
      <c r="G14" s="331"/>
      <c r="H14" s="190" t="str">
        <f>IF(D14&lt;&gt;0,MAX($H$3:H13)+0.001,"")</f>
        <v/>
      </c>
    </row>
    <row r="15" spans="1:10">
      <c r="A15" s="55" t="str">
        <f t="shared" si="0"/>
        <v>C16.004</v>
      </c>
      <c r="B15" s="55"/>
      <c r="C15" s="89" t="s">
        <v>2386</v>
      </c>
      <c r="D15" s="55" t="s">
        <v>1632</v>
      </c>
      <c r="E15" s="55">
        <v>2</v>
      </c>
      <c r="F15" s="307"/>
      <c r="G15" s="273"/>
      <c r="H15" s="190">
        <f>IF(D15&lt;&gt;0,MAX($H$3:H14)+0.001,"")</f>
        <v>16.004000000000005</v>
      </c>
    </row>
    <row r="16" spans="1:10">
      <c r="A16" s="55" t="str">
        <f t="shared" si="0"/>
        <v/>
      </c>
      <c r="B16" s="55"/>
      <c r="C16" s="89"/>
      <c r="D16" s="65"/>
      <c r="E16" s="55"/>
      <c r="F16" s="170"/>
      <c r="G16" s="331"/>
      <c r="H16" s="190" t="str">
        <f>IF(D16&lt;&gt;0,MAX($H$3:H15)+0.001,"")</f>
        <v/>
      </c>
    </row>
    <row r="17" spans="1:8">
      <c r="A17" s="55" t="str">
        <f t="shared" si="0"/>
        <v/>
      </c>
      <c r="B17" s="55"/>
      <c r="C17" s="89"/>
      <c r="D17" s="65"/>
      <c r="E17" s="55"/>
      <c r="F17" s="144"/>
      <c r="G17" s="331"/>
      <c r="H17" s="190" t="str">
        <f>IF(D17&lt;&gt;0,MAX($H$3:H16)+0.001,"")</f>
        <v/>
      </c>
    </row>
    <row r="18" spans="1:8">
      <c r="A18" s="55" t="str">
        <f t="shared" si="0"/>
        <v/>
      </c>
      <c r="B18" s="55"/>
      <c r="C18" s="89"/>
      <c r="D18" s="65"/>
      <c r="E18" s="55"/>
      <c r="F18" s="144"/>
      <c r="G18" s="331"/>
      <c r="H18" s="190" t="str">
        <f>IF(D18&lt;&gt;0,MAX($H$3:H17)+0.001,"")</f>
        <v/>
      </c>
    </row>
    <row r="19" spans="1:8">
      <c r="A19" s="55" t="str">
        <f t="shared" si="0"/>
        <v/>
      </c>
      <c r="B19" s="55"/>
      <c r="C19" s="89"/>
      <c r="D19" s="65"/>
      <c r="E19" s="55"/>
      <c r="F19" s="144"/>
      <c r="G19" s="331"/>
      <c r="H19" s="190" t="str">
        <f>IF(D19&lt;&gt;0,MAX($H$3:H18)+0.001,"")</f>
        <v/>
      </c>
    </row>
    <row r="20" spans="1:8">
      <c r="A20" s="55" t="str">
        <f t="shared" si="0"/>
        <v/>
      </c>
      <c r="B20" s="55"/>
      <c r="C20" s="89"/>
      <c r="D20" s="65"/>
      <c r="E20" s="55"/>
      <c r="F20" s="144"/>
      <c r="G20" s="331"/>
      <c r="H20" s="190" t="str">
        <f>IF(D20&lt;&gt;0,MAX($H$3:H19)+0.001,"")</f>
        <v/>
      </c>
    </row>
    <row r="21" spans="1:8">
      <c r="A21" s="55" t="str">
        <f t="shared" si="0"/>
        <v/>
      </c>
      <c r="B21" s="55"/>
      <c r="C21" s="89"/>
      <c r="D21" s="65"/>
      <c r="E21" s="55"/>
      <c r="F21" s="170"/>
      <c r="G21" s="331"/>
      <c r="H21" s="190" t="str">
        <f>IF(D21&lt;&gt;0,MAX($H$3:H20)+0.001,"")</f>
        <v/>
      </c>
    </row>
    <row r="22" spans="1:8">
      <c r="A22" s="55" t="str">
        <f t="shared" si="0"/>
        <v/>
      </c>
      <c r="B22" s="55"/>
      <c r="C22" s="89"/>
      <c r="D22" s="65"/>
      <c r="E22" s="55"/>
      <c r="F22" s="170"/>
      <c r="G22" s="331"/>
      <c r="H22" s="190" t="str">
        <f>IF(D22&lt;&gt;0,MAX($H$3:H21)+0.001,"")</f>
        <v/>
      </c>
    </row>
    <row r="23" spans="1:8">
      <c r="A23" s="55" t="str">
        <f t="shared" si="0"/>
        <v/>
      </c>
      <c r="B23" s="55"/>
      <c r="C23" s="89"/>
      <c r="D23" s="65"/>
      <c r="E23" s="55"/>
      <c r="G23" s="54"/>
      <c r="H23" s="190" t="str">
        <f>IF(D23&lt;&gt;0,MAX($H$3:H22)+0.001,"")</f>
        <v/>
      </c>
    </row>
    <row r="24" spans="1:8">
      <c r="A24" s="55" t="str">
        <f t="shared" si="0"/>
        <v/>
      </c>
      <c r="B24" s="55"/>
      <c r="C24" s="89"/>
      <c r="D24" s="65"/>
      <c r="E24" s="55"/>
      <c r="G24" s="54"/>
      <c r="H24" s="190" t="str">
        <f>IF(D24&lt;&gt;0,MAX($H$3:H23)+0.001,"")</f>
        <v/>
      </c>
    </row>
    <row r="25" spans="1:8">
      <c r="A25" s="55" t="str">
        <f t="shared" si="0"/>
        <v/>
      </c>
      <c r="B25" s="55"/>
      <c r="C25" s="89"/>
      <c r="D25" s="55"/>
      <c r="E25" s="55"/>
      <c r="G25" s="122"/>
      <c r="H25" s="190" t="str">
        <f>IF(D25&lt;&gt;0,MAX($H$3:H24)+0.001,"")</f>
        <v/>
      </c>
    </row>
    <row r="26" spans="1:8">
      <c r="A26" s="55" t="str">
        <f t="shared" si="0"/>
        <v/>
      </c>
      <c r="B26" s="55"/>
      <c r="C26" s="89"/>
      <c r="D26" s="55"/>
      <c r="E26" s="55"/>
      <c r="G26" s="54"/>
      <c r="H26" s="190" t="str">
        <f>IF(D26&lt;&gt;0,MAX($H$3:H25)+0.001,"")</f>
        <v/>
      </c>
    </row>
    <row r="27" spans="1:8">
      <c r="A27" s="55" t="str">
        <f t="shared" si="0"/>
        <v/>
      </c>
      <c r="B27" s="55"/>
      <c r="C27" s="89"/>
      <c r="D27" s="55"/>
      <c r="E27" s="55"/>
      <c r="G27" s="54"/>
      <c r="H27" s="190" t="str">
        <f>IF(D27&lt;&gt;0,MAX($H$3:H26)+0.001,"")</f>
        <v/>
      </c>
    </row>
    <row r="28" spans="1:8">
      <c r="A28" s="55" t="str">
        <f t="shared" si="0"/>
        <v/>
      </c>
      <c r="B28" s="55"/>
      <c r="C28" s="89"/>
      <c r="D28" s="55"/>
      <c r="E28" s="55"/>
      <c r="G28" s="54"/>
      <c r="H28" s="190" t="str">
        <f>IF(D28&lt;&gt;0,MAX($H$3:H27)+0.001,"")</f>
        <v/>
      </c>
    </row>
    <row r="29" spans="1:8">
      <c r="A29" s="55" t="str">
        <f t="shared" si="0"/>
        <v/>
      </c>
      <c r="B29" s="55"/>
      <c r="C29" s="89"/>
      <c r="D29" s="55"/>
      <c r="E29" s="55"/>
      <c r="G29" s="54"/>
      <c r="H29" s="190" t="str">
        <f>IF(D29&lt;&gt;0,MAX($H$3:H28)+0.001,"")</f>
        <v/>
      </c>
    </row>
    <row r="30" spans="1:8">
      <c r="A30" s="55" t="str">
        <f t="shared" si="0"/>
        <v/>
      </c>
      <c r="B30" s="55"/>
      <c r="C30" s="89"/>
      <c r="D30" s="55"/>
      <c r="E30" s="55"/>
      <c r="G30" s="54"/>
      <c r="H30" s="190" t="str">
        <f>IF(D30&lt;&gt;0,MAX($H$3:H29)+0.001,"")</f>
        <v/>
      </c>
    </row>
    <row r="31" spans="1:8">
      <c r="A31" s="55" t="str">
        <f t="shared" si="0"/>
        <v/>
      </c>
      <c r="B31" s="55"/>
      <c r="C31" s="89"/>
      <c r="D31" s="55"/>
      <c r="E31" s="55"/>
      <c r="G31" s="54"/>
      <c r="H31" s="190" t="str">
        <f>IF(D31&lt;&gt;0,MAX($H$3:H30)+0.001,"")</f>
        <v/>
      </c>
    </row>
    <row r="32" spans="1:8">
      <c r="A32" s="368" t="s">
        <v>337</v>
      </c>
      <c r="B32" s="368"/>
      <c r="C32" s="368"/>
      <c r="D32" s="368"/>
      <c r="E32" s="368"/>
      <c r="F32" s="294"/>
      <c r="G32" s="295"/>
      <c r="H32" s="296"/>
    </row>
    <row r="33" spans="1:5">
      <c r="A33" s="191"/>
      <c r="B33" s="191"/>
      <c r="C33" s="191"/>
      <c r="D33" s="191"/>
      <c r="E33" s="191"/>
    </row>
    <row r="34" spans="1:5">
      <c r="A34" s="195"/>
      <c r="B34" s="195"/>
      <c r="C34" s="195"/>
      <c r="D34" s="195"/>
      <c r="E34" s="195"/>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472AFF-206A-453E-BD94-DD6BAE95A455}">
  <sheetPr>
    <tabColor theme="5"/>
  </sheetPr>
  <dimension ref="B1:K221"/>
  <sheetViews>
    <sheetView view="pageBreakPreview" topLeftCell="D195" zoomScale="70" zoomScaleNormal="100" zoomScaleSheetLayoutView="70" workbookViewId="0">
      <selection activeCell="R180" sqref="R180"/>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93" customWidth="1"/>
    <col min="10" max="10" width="14.33203125" style="48" bestFit="1" customWidth="1"/>
    <col min="11" max="11" width="14.6640625" style="198" hidden="1" customWidth="1"/>
    <col min="12" max="16384" width="8.83203125" style="48"/>
  </cols>
  <sheetData>
    <row r="1" spans="2:11" s="44" customFormat="1" ht="25" customHeight="1">
      <c r="B1" s="370" t="s">
        <v>174</v>
      </c>
      <c r="C1" s="370"/>
      <c r="D1" s="370"/>
      <c r="E1" s="370"/>
      <c r="F1" s="370"/>
      <c r="G1" s="370"/>
      <c r="H1" s="370"/>
      <c r="I1" s="76"/>
      <c r="K1" s="183"/>
    </row>
    <row r="2" spans="2:11" ht="25" customHeight="1">
      <c r="B2" s="45" t="s">
        <v>226</v>
      </c>
      <c r="C2" s="45" t="s">
        <v>2</v>
      </c>
      <c r="D2" s="45" t="s">
        <v>3</v>
      </c>
      <c r="E2" s="46" t="s">
        <v>4</v>
      </c>
      <c r="F2" s="47" t="s">
        <v>5</v>
      </c>
      <c r="G2" s="47" t="s">
        <v>6</v>
      </c>
      <c r="H2" s="47" t="s">
        <v>7</v>
      </c>
      <c r="I2" s="78"/>
      <c r="K2" s="184" t="s">
        <v>175</v>
      </c>
    </row>
    <row r="3" spans="2:11" ht="25" customHeight="1">
      <c r="B3" s="101" t="s">
        <v>176</v>
      </c>
      <c r="C3" s="98" t="s">
        <v>177</v>
      </c>
      <c r="D3" s="87" t="s">
        <v>178</v>
      </c>
      <c r="E3" s="101"/>
      <c r="F3" s="107"/>
      <c r="G3" s="12"/>
      <c r="H3" s="12" t="str">
        <f t="shared" ref="H3:H60" si="0">IF($F3="-","Rate Only",IF($G3="","",ROUNDUP($F3*$G3,2)))</f>
        <v/>
      </c>
      <c r="I3" s="96"/>
      <c r="K3" s="182"/>
    </row>
    <row r="4" spans="2:11" ht="20" customHeight="1">
      <c r="B4" s="55"/>
      <c r="C4" s="55"/>
      <c r="D4" s="87"/>
      <c r="E4" s="55"/>
      <c r="F4" s="90"/>
      <c r="G4" s="12"/>
      <c r="H4" s="12" t="str">
        <f t="shared" si="0"/>
        <v/>
      </c>
      <c r="K4" s="185"/>
    </row>
    <row r="5" spans="2:11" ht="25" customHeight="1">
      <c r="B5" s="55"/>
      <c r="C5" s="55" t="s">
        <v>179</v>
      </c>
      <c r="D5" s="87" t="s">
        <v>180</v>
      </c>
      <c r="E5" s="55"/>
      <c r="F5" s="90"/>
      <c r="G5" s="12"/>
      <c r="H5" s="12" t="str">
        <f t="shared" si="0"/>
        <v/>
      </c>
      <c r="K5" s="185"/>
    </row>
    <row r="6" spans="2:11" ht="20" customHeight="1">
      <c r="B6" s="55"/>
      <c r="C6" s="55"/>
      <c r="D6" s="87"/>
      <c r="E6" s="55"/>
      <c r="F6" s="90"/>
      <c r="G6" s="12"/>
      <c r="H6" s="12"/>
      <c r="K6" s="185"/>
    </row>
    <row r="7" spans="2:11" ht="25" customHeight="1">
      <c r="B7" s="55"/>
      <c r="C7" s="55" t="s">
        <v>181</v>
      </c>
      <c r="D7" s="87" t="s">
        <v>182</v>
      </c>
      <c r="E7" s="55"/>
      <c r="F7" s="90"/>
      <c r="G7" s="12"/>
      <c r="H7" s="12" t="str">
        <f t="shared" si="0"/>
        <v/>
      </c>
      <c r="K7" s="185"/>
    </row>
    <row r="8" spans="2:11" ht="20" customHeight="1">
      <c r="B8" s="55"/>
      <c r="C8" s="55"/>
      <c r="D8" s="87"/>
      <c r="E8" s="55"/>
      <c r="F8" s="90"/>
      <c r="G8" s="12"/>
      <c r="H8" s="12"/>
      <c r="K8" s="185"/>
    </row>
    <row r="9" spans="2:11" ht="25" customHeight="1">
      <c r="B9" s="55"/>
      <c r="C9" s="55" t="s">
        <v>183</v>
      </c>
      <c r="D9" s="87" t="s">
        <v>184</v>
      </c>
      <c r="E9" s="55"/>
      <c r="F9" s="90"/>
      <c r="G9" s="12"/>
      <c r="H9" s="12" t="str">
        <f t="shared" si="0"/>
        <v/>
      </c>
      <c r="K9" s="185"/>
    </row>
    <row r="10" spans="2:11" ht="25" customHeight="1">
      <c r="B10" s="55"/>
      <c r="C10" s="55"/>
      <c r="D10" s="87" t="s">
        <v>185</v>
      </c>
      <c r="E10" s="55"/>
      <c r="F10" s="90"/>
      <c r="G10" s="12"/>
      <c r="H10" s="12" t="str">
        <f t="shared" si="0"/>
        <v/>
      </c>
      <c r="K10" s="185"/>
    </row>
    <row r="11" spans="2:11" ht="25" customHeight="1">
      <c r="B11" s="10" t="str">
        <f t="shared" ref="B11:B48" si="1">IF(K11="","","B"&amp;TEXT(ROUND(K11,3),"0.000"))</f>
        <v>B1.001</v>
      </c>
      <c r="C11" s="55"/>
      <c r="D11" s="89" t="s">
        <v>186</v>
      </c>
      <c r="E11" s="55" t="s">
        <v>187</v>
      </c>
      <c r="F11" s="90">
        <v>400</v>
      </c>
      <c r="G11" s="12"/>
      <c r="H11" s="25" t="str">
        <f t="shared" si="0"/>
        <v/>
      </c>
      <c r="K11" s="185">
        <f>IF(F11="","",MAX($K$7:K10)+1.001)</f>
        <v>1.0009999999999999</v>
      </c>
    </row>
    <row r="12" spans="2:11" ht="25" customHeight="1">
      <c r="B12" s="10" t="str">
        <f t="shared" si="1"/>
        <v/>
      </c>
      <c r="C12" s="55"/>
      <c r="D12" s="66"/>
      <c r="E12" s="55"/>
      <c r="F12" s="90"/>
      <c r="G12" s="12"/>
      <c r="H12" s="12" t="str">
        <f t="shared" si="0"/>
        <v/>
      </c>
      <c r="K12" s="185" t="str">
        <f>IF(F12="","",MAX($K$7:K11)+0.001)</f>
        <v/>
      </c>
    </row>
    <row r="13" spans="2:11" ht="25" customHeight="1">
      <c r="B13" s="10" t="str">
        <f t="shared" si="1"/>
        <v/>
      </c>
      <c r="C13" s="55"/>
      <c r="D13" s="87" t="s">
        <v>188</v>
      </c>
      <c r="E13" s="55"/>
      <c r="F13" s="90"/>
      <c r="G13" s="12"/>
      <c r="H13" s="12" t="str">
        <f t="shared" si="0"/>
        <v/>
      </c>
      <c r="K13" s="185" t="str">
        <f>IF(F13="","",MAX($K$7:K12)+0.001)</f>
        <v/>
      </c>
    </row>
    <row r="14" spans="2:11" ht="25" customHeight="1">
      <c r="B14" s="10" t="str">
        <f t="shared" si="1"/>
        <v>B1.002</v>
      </c>
      <c r="C14" s="55"/>
      <c r="D14" s="89" t="s">
        <v>189</v>
      </c>
      <c r="E14" s="55" t="s">
        <v>187</v>
      </c>
      <c r="F14" s="90">
        <v>35</v>
      </c>
      <c r="G14" s="12"/>
      <c r="H14" s="12" t="str">
        <f t="shared" si="0"/>
        <v/>
      </c>
      <c r="K14" s="185">
        <f>IF(F14="","",MAX($K$7:K13)+0.001)</f>
        <v>1.0019999999999998</v>
      </c>
    </row>
    <row r="15" spans="2:11" ht="25" customHeight="1">
      <c r="B15" s="10" t="str">
        <f t="shared" si="1"/>
        <v/>
      </c>
      <c r="C15" s="55"/>
      <c r="D15" s="66"/>
      <c r="E15" s="55"/>
      <c r="F15" s="90"/>
      <c r="G15" s="12"/>
      <c r="H15" s="12" t="str">
        <f t="shared" si="0"/>
        <v/>
      </c>
      <c r="K15" s="185" t="str">
        <f>IF(F15="","",MAX($K$7:K14)+0.001)</f>
        <v/>
      </c>
    </row>
    <row r="16" spans="2:11" ht="25" customHeight="1">
      <c r="B16" s="10" t="str">
        <f t="shared" si="1"/>
        <v/>
      </c>
      <c r="C16" s="55" t="s">
        <v>190</v>
      </c>
      <c r="D16" s="87" t="s">
        <v>191</v>
      </c>
      <c r="E16" s="55"/>
      <c r="F16" s="90"/>
      <c r="G16" s="12"/>
      <c r="H16" s="12" t="str">
        <f t="shared" si="0"/>
        <v/>
      </c>
      <c r="K16" s="185" t="str">
        <f>IF(F16="","",MAX($K$7:K15)+0.001)</f>
        <v/>
      </c>
    </row>
    <row r="17" spans="2:11" ht="25" customHeight="1">
      <c r="B17" s="10" t="str">
        <f t="shared" si="1"/>
        <v/>
      </c>
      <c r="C17" s="55"/>
      <c r="D17" s="87" t="s">
        <v>185</v>
      </c>
      <c r="E17" s="55"/>
      <c r="F17" s="90"/>
      <c r="G17" s="12"/>
      <c r="H17" s="12" t="str">
        <f t="shared" si="0"/>
        <v/>
      </c>
      <c r="K17" s="185" t="str">
        <f>IF(F17="","",MAX($K$7:K16)+0.001)</f>
        <v/>
      </c>
    </row>
    <row r="18" spans="2:11" ht="25" customHeight="1">
      <c r="B18" s="10" t="str">
        <f t="shared" si="1"/>
        <v>B1.003</v>
      </c>
      <c r="C18" s="55"/>
      <c r="D18" s="89" t="s">
        <v>189</v>
      </c>
      <c r="E18" s="55" t="s">
        <v>187</v>
      </c>
      <c r="F18" s="90">
        <v>1867</v>
      </c>
      <c r="G18" s="12"/>
      <c r="H18" s="12" t="str">
        <f t="shared" si="0"/>
        <v/>
      </c>
      <c r="K18" s="185">
        <f>IF(F18="","",MAX($K$7:K17)+0.001)</f>
        <v>1.0029999999999997</v>
      </c>
    </row>
    <row r="19" spans="2:11" ht="25" customHeight="1">
      <c r="B19" s="10" t="str">
        <f t="shared" si="1"/>
        <v/>
      </c>
      <c r="C19" s="55"/>
      <c r="D19" s="66"/>
      <c r="E19" s="55"/>
      <c r="F19" s="90"/>
      <c r="G19" s="12"/>
      <c r="H19" s="12" t="str">
        <f t="shared" si="0"/>
        <v/>
      </c>
      <c r="K19" s="185" t="str">
        <f>IF(F19="","",MAX($K$7:K18)+0.001)</f>
        <v/>
      </c>
    </row>
    <row r="20" spans="2:11" ht="25" customHeight="1">
      <c r="B20" s="10" t="str">
        <f t="shared" si="1"/>
        <v/>
      </c>
      <c r="C20" s="55"/>
      <c r="D20" s="87" t="s">
        <v>192</v>
      </c>
      <c r="E20" s="55"/>
      <c r="F20" s="90"/>
      <c r="G20" s="12"/>
      <c r="H20" s="12" t="str">
        <f t="shared" si="0"/>
        <v/>
      </c>
      <c r="K20" s="185" t="str">
        <f>IF(F20="","",MAX($K$7:K19)+0.001)</f>
        <v/>
      </c>
    </row>
    <row r="21" spans="2:11" ht="25" customHeight="1">
      <c r="B21" s="10" t="str">
        <f t="shared" si="1"/>
        <v>B1.004</v>
      </c>
      <c r="C21" s="55"/>
      <c r="D21" s="89" t="s">
        <v>186</v>
      </c>
      <c r="E21" s="55" t="s">
        <v>187</v>
      </c>
      <c r="F21" s="90">
        <v>184</v>
      </c>
      <c r="G21" s="12"/>
      <c r="H21" s="12" t="str">
        <f t="shared" si="0"/>
        <v/>
      </c>
      <c r="K21" s="185">
        <f>IF(F21="","",MAX($K$7:K20)+0.001)</f>
        <v>1.0039999999999996</v>
      </c>
    </row>
    <row r="22" spans="2:11" ht="25" customHeight="1">
      <c r="B22" s="10" t="str">
        <f t="shared" si="1"/>
        <v/>
      </c>
      <c r="C22" s="55"/>
      <c r="D22" s="66"/>
      <c r="E22" s="55"/>
      <c r="F22" s="90"/>
      <c r="G22" s="12"/>
      <c r="H22" s="12" t="str">
        <f t="shared" si="0"/>
        <v/>
      </c>
      <c r="K22" s="185" t="str">
        <f>IF(F22="","",MAX($K$7:K21)+0.001)</f>
        <v/>
      </c>
    </row>
    <row r="23" spans="2:11" ht="25" customHeight="1">
      <c r="B23" s="10" t="str">
        <f t="shared" si="1"/>
        <v/>
      </c>
      <c r="C23" s="55"/>
      <c r="D23" s="87" t="s">
        <v>193</v>
      </c>
      <c r="E23" s="55"/>
      <c r="F23" s="90"/>
      <c r="G23" s="12"/>
      <c r="H23" s="12" t="str">
        <f t="shared" si="0"/>
        <v/>
      </c>
      <c r="K23" s="185" t="str">
        <f>IF(F23="","",MAX($K$7:K22)+0.001)</f>
        <v/>
      </c>
    </row>
    <row r="24" spans="2:11" ht="30">
      <c r="B24" s="10" t="str">
        <f t="shared" si="1"/>
        <v>B1.005</v>
      </c>
      <c r="C24" s="55"/>
      <c r="D24" s="89" t="s">
        <v>194</v>
      </c>
      <c r="E24" s="55" t="s">
        <v>187</v>
      </c>
      <c r="F24" s="90">
        <v>680</v>
      </c>
      <c r="G24" s="12"/>
      <c r="H24" s="12" t="str">
        <f t="shared" si="0"/>
        <v/>
      </c>
      <c r="K24" s="185">
        <f>IF(F24="","",MAX($K$7:K23)+0.001)</f>
        <v>1.0049999999999994</v>
      </c>
    </row>
    <row r="25" spans="2:11" ht="25" customHeight="1">
      <c r="B25" s="10" t="str">
        <f t="shared" si="1"/>
        <v/>
      </c>
      <c r="C25" s="55"/>
      <c r="D25" s="66"/>
      <c r="E25" s="55"/>
      <c r="F25" s="90"/>
      <c r="G25" s="12"/>
      <c r="H25" s="12" t="str">
        <f t="shared" si="0"/>
        <v/>
      </c>
      <c r="K25" s="185" t="str">
        <f>IF(F25="","",MAX($K$7:K24)+0.001)</f>
        <v/>
      </c>
    </row>
    <row r="26" spans="2:11" ht="25" customHeight="1">
      <c r="B26" s="10" t="str">
        <f t="shared" si="1"/>
        <v/>
      </c>
      <c r="C26" s="55"/>
      <c r="D26" s="87" t="s">
        <v>195</v>
      </c>
      <c r="E26" s="55"/>
      <c r="F26" s="90"/>
      <c r="G26" s="12"/>
      <c r="H26" s="12" t="str">
        <f t="shared" si="0"/>
        <v/>
      </c>
      <c r="K26" s="185" t="str">
        <f>IF(F26="","",MAX($K$7:K25)+0.001)</f>
        <v/>
      </c>
    </row>
    <row r="27" spans="2:11" ht="25" customHeight="1">
      <c r="B27" s="10" t="str">
        <f t="shared" si="1"/>
        <v>B1.006</v>
      </c>
      <c r="C27" s="55"/>
      <c r="D27" s="89" t="s">
        <v>196</v>
      </c>
      <c r="E27" s="55" t="s">
        <v>187</v>
      </c>
      <c r="F27" s="90">
        <v>4</v>
      </c>
      <c r="G27" s="12"/>
      <c r="H27" s="12" t="str">
        <f t="shared" si="0"/>
        <v/>
      </c>
      <c r="K27" s="185">
        <f>IF(F27="","",MAX($K$7:K26)+0.001)</f>
        <v>1.0059999999999993</v>
      </c>
    </row>
    <row r="28" spans="2:11" ht="25" customHeight="1">
      <c r="B28" s="10" t="str">
        <f t="shared" si="1"/>
        <v/>
      </c>
      <c r="C28" s="55"/>
      <c r="D28" s="66"/>
      <c r="E28" s="55"/>
      <c r="F28" s="90"/>
      <c r="G28" s="12"/>
      <c r="H28" s="12" t="str">
        <f t="shared" si="0"/>
        <v/>
      </c>
      <c r="K28" s="185" t="str">
        <f>IF(F28="","",MAX($K$7:K27)+0.001)</f>
        <v/>
      </c>
    </row>
    <row r="29" spans="2:11" ht="25" customHeight="1">
      <c r="B29" s="10" t="str">
        <f t="shared" si="1"/>
        <v/>
      </c>
      <c r="C29" s="55" t="s">
        <v>197</v>
      </c>
      <c r="D29" s="87" t="s">
        <v>198</v>
      </c>
      <c r="E29" s="55"/>
      <c r="F29" s="90"/>
      <c r="G29" s="12"/>
      <c r="H29" s="12" t="str">
        <f t="shared" si="0"/>
        <v/>
      </c>
      <c r="K29" s="185" t="str">
        <f>IF(F29="","",MAX($K$7:K28)+0.001)</f>
        <v/>
      </c>
    </row>
    <row r="30" spans="2:11" ht="30">
      <c r="B30" s="10" t="str">
        <f t="shared" si="1"/>
        <v>B1.007</v>
      </c>
      <c r="C30" s="55"/>
      <c r="D30" s="89" t="s">
        <v>199</v>
      </c>
      <c r="E30" s="55" t="s">
        <v>200</v>
      </c>
      <c r="F30" s="90">
        <v>860</v>
      </c>
      <c r="G30" s="12"/>
      <c r="H30" s="12" t="str">
        <f t="shared" si="0"/>
        <v/>
      </c>
      <c r="K30" s="185">
        <f>IF(F30="","",MAX($K$7:K29)+0.001)</f>
        <v>1.0069999999999992</v>
      </c>
    </row>
    <row r="31" spans="2:11" ht="25" customHeight="1">
      <c r="B31" s="10" t="str">
        <f t="shared" si="1"/>
        <v>B1.004</v>
      </c>
      <c r="C31" s="55"/>
      <c r="D31" s="89" t="s">
        <v>201</v>
      </c>
      <c r="E31" s="55" t="s">
        <v>200</v>
      </c>
      <c r="F31" s="90">
        <v>32</v>
      </c>
      <c r="G31" s="12"/>
      <c r="H31" s="12" t="str">
        <f t="shared" si="0"/>
        <v/>
      </c>
      <c r="K31" s="185">
        <f>IF(F31="","",MAX($K$7:K20)+0.001)</f>
        <v>1.0039999999999996</v>
      </c>
    </row>
    <row r="32" spans="2:11" ht="25" customHeight="1">
      <c r="B32" s="10" t="str">
        <f t="shared" si="1"/>
        <v/>
      </c>
      <c r="C32" s="55"/>
      <c r="D32" s="66"/>
      <c r="E32" s="55"/>
      <c r="F32" s="90"/>
      <c r="G32" s="12"/>
      <c r="H32" s="12" t="str">
        <f t="shared" si="0"/>
        <v/>
      </c>
      <c r="K32" s="185" t="str">
        <f>IF(F32="","",MAX($K$7:K21)+0.001)</f>
        <v/>
      </c>
    </row>
    <row r="33" spans="2:11" ht="25" customHeight="1">
      <c r="B33" s="10" t="str">
        <f t="shared" si="1"/>
        <v/>
      </c>
      <c r="C33" s="55" t="s">
        <v>197</v>
      </c>
      <c r="D33" s="87" t="s">
        <v>202</v>
      </c>
      <c r="E33" s="55"/>
      <c r="F33" s="90"/>
      <c r="G33" s="12"/>
      <c r="H33" s="12" t="str">
        <f t="shared" si="0"/>
        <v/>
      </c>
      <c r="K33" s="185" t="str">
        <f>IF(F33="","",MAX($K$7:K22)+0.001)</f>
        <v/>
      </c>
    </row>
    <row r="34" spans="2:11" ht="25" customHeight="1">
      <c r="B34" s="10" t="str">
        <f t="shared" si="1"/>
        <v/>
      </c>
      <c r="C34" s="55"/>
      <c r="D34" s="87" t="s">
        <v>203</v>
      </c>
      <c r="E34" s="55"/>
      <c r="F34" s="90"/>
      <c r="G34" s="12"/>
      <c r="H34" s="12" t="str">
        <f t="shared" si="0"/>
        <v/>
      </c>
      <c r="K34" s="185" t="str">
        <f>IF(F34="","",MAX($K$7:K23)+0.001)</f>
        <v/>
      </c>
    </row>
    <row r="35" spans="2:11" ht="25" customHeight="1">
      <c r="B35" s="10" t="str">
        <f t="shared" si="1"/>
        <v/>
      </c>
      <c r="C35" s="55"/>
      <c r="D35" s="87" t="s">
        <v>204</v>
      </c>
      <c r="E35" s="55"/>
      <c r="F35" s="90"/>
      <c r="G35" s="12"/>
      <c r="H35" s="12" t="str">
        <f t="shared" si="0"/>
        <v/>
      </c>
      <c r="K35" s="185" t="str">
        <f>IF(F35="","",MAX($K$7:K24)+0.001)</f>
        <v/>
      </c>
    </row>
    <row r="36" spans="2:11" ht="25" customHeight="1">
      <c r="B36" s="10" t="str">
        <f t="shared" si="1"/>
        <v>B1.006</v>
      </c>
      <c r="C36" s="55"/>
      <c r="D36" s="89" t="s">
        <v>205</v>
      </c>
      <c r="E36" s="55" t="s">
        <v>158</v>
      </c>
      <c r="F36" s="90">
        <v>2</v>
      </c>
      <c r="G36" s="12"/>
      <c r="H36" s="12" t="str">
        <f t="shared" si="0"/>
        <v/>
      </c>
      <c r="K36" s="186">
        <f>IF(F36="","",MAX($K$7:K25)+0.001)</f>
        <v>1.0059999999999993</v>
      </c>
    </row>
    <row r="37" spans="2:11" ht="25" customHeight="1">
      <c r="B37" s="10" t="str">
        <f t="shared" si="1"/>
        <v>B1.006</v>
      </c>
      <c r="C37" s="55"/>
      <c r="D37" s="89" t="s">
        <v>206</v>
      </c>
      <c r="E37" s="55" t="s">
        <v>158</v>
      </c>
      <c r="F37" s="90">
        <v>3</v>
      </c>
      <c r="G37" s="12"/>
      <c r="H37" s="12" t="str">
        <f t="shared" si="0"/>
        <v/>
      </c>
      <c r="K37" s="186">
        <f>IF(F37="","",MAX($K$7:K26)+0.001)</f>
        <v>1.0059999999999993</v>
      </c>
    </row>
    <row r="38" spans="2:11" ht="25" customHeight="1">
      <c r="B38" s="10" t="str">
        <f t="shared" si="1"/>
        <v/>
      </c>
      <c r="C38" s="55"/>
      <c r="D38" s="87" t="s">
        <v>207</v>
      </c>
      <c r="E38" s="55"/>
      <c r="F38" s="90"/>
      <c r="G38" s="12"/>
      <c r="H38" s="12" t="str">
        <f t="shared" si="0"/>
        <v/>
      </c>
      <c r="K38" s="185" t="str">
        <f>IF(F38="","",MAX($K$7:K27)+0.001)</f>
        <v/>
      </c>
    </row>
    <row r="39" spans="2:11" ht="25" customHeight="1">
      <c r="B39" s="10" t="str">
        <f t="shared" si="1"/>
        <v>B1.007</v>
      </c>
      <c r="C39" s="55"/>
      <c r="D39" s="89" t="s">
        <v>208</v>
      </c>
      <c r="E39" s="55" t="s">
        <v>158</v>
      </c>
      <c r="F39" s="90">
        <v>3</v>
      </c>
      <c r="G39" s="12"/>
      <c r="H39" s="12" t="str">
        <f t="shared" si="0"/>
        <v/>
      </c>
      <c r="K39" s="186">
        <f>IF(F39="","",MAX($K$7:K28)+0.001)</f>
        <v>1.0069999999999992</v>
      </c>
    </row>
    <row r="40" spans="2:11" ht="30">
      <c r="B40" s="10" t="str">
        <f t="shared" si="1"/>
        <v/>
      </c>
      <c r="C40" s="55"/>
      <c r="D40" s="97" t="s">
        <v>209</v>
      </c>
      <c r="E40" s="55"/>
      <c r="F40" s="119"/>
      <c r="G40" s="12"/>
      <c r="H40" s="12" t="str">
        <f t="shared" si="0"/>
        <v/>
      </c>
      <c r="K40" s="186" t="str">
        <f>IF(F40="","",MAX($K$7:K29)+0.001)</f>
        <v/>
      </c>
    </row>
    <row r="41" spans="2:11" ht="25" customHeight="1">
      <c r="B41" s="10" t="str">
        <f t="shared" si="1"/>
        <v>B1.008</v>
      </c>
      <c r="C41" s="55"/>
      <c r="D41" s="89" t="s">
        <v>210</v>
      </c>
      <c r="E41" s="55" t="s">
        <v>158</v>
      </c>
      <c r="F41" s="90">
        <v>35</v>
      </c>
      <c r="G41" s="12"/>
      <c r="H41" s="12" t="str">
        <f t="shared" si="0"/>
        <v/>
      </c>
      <c r="K41" s="186">
        <f>IF(F41="","",MAX($K$7:K30)+0.001)</f>
        <v>1.0079999999999991</v>
      </c>
    </row>
    <row r="42" spans="2:11" ht="30">
      <c r="B42" s="10" t="str">
        <f t="shared" si="1"/>
        <v>B1.008</v>
      </c>
      <c r="C42" s="55"/>
      <c r="D42" s="89" t="s">
        <v>211</v>
      </c>
      <c r="E42" s="55" t="s">
        <v>158</v>
      </c>
      <c r="F42" s="90">
        <v>6</v>
      </c>
      <c r="G42" s="12"/>
      <c r="H42" s="12" t="str">
        <f t="shared" si="0"/>
        <v/>
      </c>
      <c r="K42" s="186">
        <f>IF(F42="","",MAX($K$7:K31)+0.001)</f>
        <v>1.0079999999999991</v>
      </c>
    </row>
    <row r="43" spans="2:11" ht="30">
      <c r="B43" s="10" t="str">
        <f t="shared" si="1"/>
        <v/>
      </c>
      <c r="C43" s="55"/>
      <c r="D43" s="97" t="s">
        <v>212</v>
      </c>
      <c r="E43" s="55"/>
      <c r="F43" s="90"/>
      <c r="G43" s="12"/>
      <c r="H43" s="12" t="str">
        <f t="shared" si="0"/>
        <v/>
      </c>
      <c r="K43" s="186" t="str">
        <f>IF(F43="","",MAX($K$7:K32)+0.001)</f>
        <v/>
      </c>
    </row>
    <row r="44" spans="2:11" ht="25" customHeight="1">
      <c r="B44" s="10" t="str">
        <f t="shared" si="1"/>
        <v>B1.008</v>
      </c>
      <c r="C44" s="55"/>
      <c r="D44" s="89" t="s">
        <v>213</v>
      </c>
      <c r="E44" s="55" t="s">
        <v>158</v>
      </c>
      <c r="F44" s="90">
        <v>1</v>
      </c>
      <c r="G44" s="12"/>
      <c r="H44" s="12" t="str">
        <f t="shared" si="0"/>
        <v/>
      </c>
      <c r="K44" s="186">
        <f>IF(F44="","",MAX($K$7:K33)+0.001)</f>
        <v>1.0079999999999991</v>
      </c>
    </row>
    <row r="45" spans="2:11" ht="25" customHeight="1">
      <c r="B45" s="368" t="s">
        <v>62</v>
      </c>
      <c r="C45" s="368"/>
      <c r="D45" s="368"/>
      <c r="E45" s="368"/>
      <c r="F45" s="368"/>
      <c r="G45" s="368"/>
      <c r="H45" s="95">
        <f>SUM(H3:H44)</f>
        <v>0</v>
      </c>
      <c r="I45" s="94"/>
      <c r="K45" s="185" t="str">
        <f>IF(F45="","",MAX($K$7:K44)+0.001)</f>
        <v/>
      </c>
    </row>
    <row r="46" spans="2:11" ht="25" customHeight="1">
      <c r="B46" s="45" t="s">
        <v>226</v>
      </c>
      <c r="C46" s="45" t="s">
        <v>2</v>
      </c>
      <c r="D46" s="45" t="s">
        <v>3</v>
      </c>
      <c r="E46" s="46" t="s">
        <v>4</v>
      </c>
      <c r="F46" s="95" t="s">
        <v>63</v>
      </c>
      <c r="G46" s="47" t="s">
        <v>6</v>
      </c>
      <c r="H46" s="47" t="s">
        <v>7</v>
      </c>
      <c r="I46" s="78"/>
      <c r="K46" s="185"/>
    </row>
    <row r="47" spans="2:11" ht="25" customHeight="1">
      <c r="B47" s="368" t="s">
        <v>64</v>
      </c>
      <c r="C47" s="368"/>
      <c r="D47" s="368"/>
      <c r="E47" s="368"/>
      <c r="F47" s="368"/>
      <c r="G47" s="368"/>
      <c r="H47" s="47">
        <f>H45</f>
        <v>0</v>
      </c>
      <c r="I47" s="96"/>
      <c r="K47" s="185" t="str">
        <f>IF(F47="","",MAX($K$7:K46)+0.001)</f>
        <v/>
      </c>
    </row>
    <row r="48" spans="2:11" ht="25" customHeight="1">
      <c r="B48" s="10" t="str">
        <f t="shared" si="1"/>
        <v/>
      </c>
      <c r="C48" s="55" t="s">
        <v>214</v>
      </c>
      <c r="D48" s="87" t="s">
        <v>215</v>
      </c>
      <c r="E48" s="55"/>
      <c r="F48" s="90"/>
      <c r="G48" s="90"/>
      <c r="H48" s="90" t="str">
        <f t="shared" si="0"/>
        <v/>
      </c>
      <c r="K48" s="185" t="str">
        <f>IF(F48="","",MAX($K$7:K47)+0.001)</f>
        <v/>
      </c>
    </row>
    <row r="49" spans="2:11" ht="25" customHeight="1">
      <c r="B49" s="10"/>
      <c r="C49" s="55"/>
      <c r="D49" s="87"/>
      <c r="E49" s="55"/>
      <c r="F49" s="90"/>
      <c r="G49" s="90"/>
      <c r="H49" s="90"/>
      <c r="K49" s="185"/>
    </row>
    <row r="50" spans="2:11" ht="25" customHeight="1">
      <c r="B50" s="10" t="str">
        <f>IF(K50="","","B"&amp;TEXT(ROUND(K50,3),"0.000"))</f>
        <v/>
      </c>
      <c r="C50" s="55" t="s">
        <v>216</v>
      </c>
      <c r="D50" s="87" t="s">
        <v>217</v>
      </c>
      <c r="E50" s="55"/>
      <c r="F50" s="90"/>
      <c r="G50" s="90"/>
      <c r="H50" s="90" t="str">
        <f t="shared" si="0"/>
        <v/>
      </c>
      <c r="K50" s="185" t="str">
        <f>IF(F50="","",MAX($K$7:K48)+0.001)</f>
        <v/>
      </c>
    </row>
    <row r="51" spans="2:11" ht="25" customHeight="1">
      <c r="B51" s="10"/>
      <c r="C51" s="55"/>
      <c r="D51" s="87"/>
      <c r="E51" s="55"/>
      <c r="F51" s="90"/>
      <c r="G51" s="90"/>
      <c r="H51" s="90"/>
      <c r="K51" s="185"/>
    </row>
    <row r="52" spans="2:11" ht="25" customHeight="1">
      <c r="B52" s="10" t="str">
        <f t="shared" ref="B52:B60" si="2">IF(K52="","","B"&amp;TEXT(ROUND(K52,3),"0.000"))</f>
        <v/>
      </c>
      <c r="C52" s="55" t="s">
        <v>12</v>
      </c>
      <c r="D52" s="87" t="s">
        <v>218</v>
      </c>
      <c r="E52" s="55"/>
      <c r="F52" s="90"/>
      <c r="G52" s="90"/>
      <c r="H52" s="90" t="str">
        <f t="shared" si="0"/>
        <v/>
      </c>
      <c r="K52" s="185" t="str">
        <f>IF(F52="","",MAX($K$7:K50)+0.001)</f>
        <v/>
      </c>
    </row>
    <row r="53" spans="2:11" ht="25" customHeight="1">
      <c r="B53" s="10" t="str">
        <f t="shared" si="2"/>
        <v>B1.009</v>
      </c>
      <c r="C53" s="55"/>
      <c r="D53" s="89" t="s">
        <v>219</v>
      </c>
      <c r="E53" s="55" t="s">
        <v>220</v>
      </c>
      <c r="F53" s="90">
        <v>10</v>
      </c>
      <c r="G53" s="171"/>
      <c r="H53" s="90" t="str">
        <f t="shared" si="0"/>
        <v/>
      </c>
      <c r="K53" s="185">
        <f>IF(F53="","",MAX($K$7:K52)+0.001)</f>
        <v>1.008999999999999</v>
      </c>
    </row>
    <row r="54" spans="2:11" ht="25" customHeight="1">
      <c r="B54" s="10" t="str">
        <f t="shared" si="2"/>
        <v/>
      </c>
      <c r="C54" s="55"/>
      <c r="D54" s="66"/>
      <c r="E54" s="55"/>
      <c r="F54" s="90"/>
      <c r="G54" s="90"/>
      <c r="H54" s="90" t="str">
        <f t="shared" si="0"/>
        <v/>
      </c>
      <c r="K54" s="185" t="str">
        <f>IF(F54="","",MAX($K$7:K53)+0.001)</f>
        <v/>
      </c>
    </row>
    <row r="55" spans="2:11" ht="25" customHeight="1">
      <c r="B55" s="10" t="str">
        <f t="shared" si="2"/>
        <v/>
      </c>
      <c r="C55" s="55" t="s">
        <v>12</v>
      </c>
      <c r="D55" s="87" t="s">
        <v>221</v>
      </c>
      <c r="E55" s="55"/>
      <c r="F55" s="90"/>
      <c r="G55" s="90"/>
      <c r="H55" s="90" t="str">
        <f t="shared" si="0"/>
        <v/>
      </c>
      <c r="K55" s="185" t="str">
        <f>IF(F55="","",MAX($K$7:K54)+0.001)</f>
        <v/>
      </c>
    </row>
    <row r="56" spans="2:11" ht="25" customHeight="1">
      <c r="B56" s="10" t="str">
        <f t="shared" si="2"/>
        <v>B1.010</v>
      </c>
      <c r="C56" s="55"/>
      <c r="D56" s="89" t="s">
        <v>219</v>
      </c>
      <c r="E56" s="55" t="s">
        <v>220</v>
      </c>
      <c r="F56" s="90">
        <v>5</v>
      </c>
      <c r="G56" s="171"/>
      <c r="H56" s="90" t="str">
        <f t="shared" si="0"/>
        <v/>
      </c>
      <c r="K56" s="185">
        <f>IF(F56="","",MAX($K$7:K55)+0.001)</f>
        <v>1.0099999999999989</v>
      </c>
    </row>
    <row r="57" spans="2:11" ht="25" customHeight="1">
      <c r="B57" s="10" t="str">
        <f t="shared" si="2"/>
        <v>B1.011</v>
      </c>
      <c r="C57" s="55"/>
      <c r="D57" s="89" t="s">
        <v>222</v>
      </c>
      <c r="E57" s="55" t="s">
        <v>220</v>
      </c>
      <c r="F57" s="90">
        <v>10</v>
      </c>
      <c r="G57" s="171"/>
      <c r="H57" s="90" t="str">
        <f t="shared" si="0"/>
        <v/>
      </c>
      <c r="K57" s="185">
        <f>IF(F57="","",MAX($K$7:K56)+0.001)</f>
        <v>1.0109999999999988</v>
      </c>
    </row>
    <row r="58" spans="2:11" ht="25" customHeight="1">
      <c r="B58" s="10" t="str">
        <f t="shared" si="2"/>
        <v>B1.012</v>
      </c>
      <c r="C58" s="55"/>
      <c r="D58" s="89" t="s">
        <v>223</v>
      </c>
      <c r="E58" s="55" t="s">
        <v>220</v>
      </c>
      <c r="F58" s="90">
        <v>10</v>
      </c>
      <c r="G58" s="171"/>
      <c r="H58" s="90" t="str">
        <f t="shared" si="0"/>
        <v/>
      </c>
      <c r="K58" s="185">
        <f>IF(F58="","",MAX($K$7:K57)+0.001)</f>
        <v>1.0119999999999987</v>
      </c>
    </row>
    <row r="59" spans="2:11" ht="25" customHeight="1">
      <c r="B59" s="10" t="str">
        <f t="shared" si="2"/>
        <v>B1.013</v>
      </c>
      <c r="C59" s="55"/>
      <c r="D59" s="89" t="s">
        <v>224</v>
      </c>
      <c r="E59" s="55" t="s">
        <v>220</v>
      </c>
      <c r="F59" s="90">
        <v>40</v>
      </c>
      <c r="G59" s="171"/>
      <c r="H59" s="90" t="str">
        <f t="shared" si="0"/>
        <v/>
      </c>
      <c r="K59" s="185">
        <f>IF(F59="","",MAX($K$7:K58)+0.001)</f>
        <v>1.0129999999999986</v>
      </c>
    </row>
    <row r="60" spans="2:11" ht="25" customHeight="1">
      <c r="B60" s="10" t="str">
        <f t="shared" si="2"/>
        <v>B1.014</v>
      </c>
      <c r="C60" s="55"/>
      <c r="D60" s="89" t="s">
        <v>225</v>
      </c>
      <c r="E60" s="55" t="s">
        <v>220</v>
      </c>
      <c r="F60" s="90">
        <v>25</v>
      </c>
      <c r="G60" s="171"/>
      <c r="H60" s="90" t="str">
        <f t="shared" si="0"/>
        <v/>
      </c>
      <c r="K60" s="185">
        <f>IF(F60="","",MAX($K$7:K59)+0.001)</f>
        <v>1.0139999999999985</v>
      </c>
    </row>
    <row r="61" spans="2:11" ht="20" customHeight="1">
      <c r="B61" s="10" t="str">
        <f>IF(K61="","","B"&amp;ROUND(K61,3))</f>
        <v/>
      </c>
      <c r="C61" s="55"/>
      <c r="D61" s="66"/>
      <c r="E61" s="55"/>
      <c r="F61" s="90"/>
      <c r="G61" s="90"/>
      <c r="H61" s="90" t="str">
        <f t="shared" ref="H61:H81" si="3">IF($F61="-","Rate Only",IF($G61="","",ROUNDUP($F61*$G61,2)))</f>
        <v/>
      </c>
      <c r="K61" s="185" t="str">
        <f>IF(F61="","",MAX($K$7:K60)+0.001)</f>
        <v/>
      </c>
    </row>
    <row r="62" spans="2:11" ht="25" customHeight="1">
      <c r="B62" s="10" t="str">
        <f>IF(K62="","","B"&amp;TEXT(ROUND(K62,3),"0.000"))</f>
        <v/>
      </c>
      <c r="C62" s="55" t="s">
        <v>15</v>
      </c>
      <c r="D62" s="87" t="s">
        <v>227</v>
      </c>
      <c r="E62" s="55"/>
      <c r="F62" s="90"/>
      <c r="G62" s="90"/>
      <c r="H62" s="90" t="str">
        <f t="shared" si="3"/>
        <v/>
      </c>
      <c r="K62" s="185" t="str">
        <f>IF(F62="","",MAX($K$7:K61)+0.001)</f>
        <v/>
      </c>
    </row>
    <row r="63" spans="2:11" ht="25" customHeight="1">
      <c r="B63" s="10" t="str">
        <f>IF(K63="","","B"&amp;TEXT(ROUND(K63,3),"0.000"))</f>
        <v>B1.015</v>
      </c>
      <c r="C63" s="55"/>
      <c r="D63" s="89" t="s">
        <v>228</v>
      </c>
      <c r="E63" s="55" t="s">
        <v>187</v>
      </c>
      <c r="F63" s="90">
        <v>1262</v>
      </c>
      <c r="G63" s="171"/>
      <c r="H63" s="90" t="str">
        <f t="shared" si="3"/>
        <v/>
      </c>
      <c r="K63" s="185">
        <f>IF(F63="","",MAX($K$7:K62)+0.001)</f>
        <v>1.0149999999999983</v>
      </c>
    </row>
    <row r="64" spans="2:11" ht="20" customHeight="1">
      <c r="B64" s="10" t="str">
        <f>IF(K64="","","B"&amp;TEXT(ROUND(K64,3),"0.000"))</f>
        <v/>
      </c>
      <c r="C64" s="55"/>
      <c r="D64" s="66"/>
      <c r="E64" s="55"/>
      <c r="F64" s="90"/>
      <c r="G64" s="90"/>
      <c r="H64" s="90" t="str">
        <f t="shared" si="3"/>
        <v/>
      </c>
      <c r="K64" s="185" t="str">
        <f>IF(F64="","",MAX($K$7:K63)+0.001)</f>
        <v/>
      </c>
    </row>
    <row r="65" spans="2:11" ht="25" customHeight="1">
      <c r="B65" s="10" t="str">
        <f>IF(K65="","","B"&amp;TEXT(ROUND(K65,3),"0.000"))</f>
        <v/>
      </c>
      <c r="C65" s="55" t="s">
        <v>229</v>
      </c>
      <c r="D65" s="87" t="s">
        <v>230</v>
      </c>
      <c r="E65" s="55"/>
      <c r="F65" s="90"/>
      <c r="G65" s="90"/>
      <c r="H65" s="90" t="str">
        <f t="shared" si="3"/>
        <v/>
      </c>
      <c r="K65" s="185" t="str">
        <f>IF(F65="","",MAX($K$7:K64)+0.001)</f>
        <v/>
      </c>
    </row>
    <row r="66" spans="2:11" ht="20" customHeight="1">
      <c r="B66" s="10"/>
      <c r="C66" s="55"/>
      <c r="D66" s="87"/>
      <c r="E66" s="55"/>
      <c r="F66" s="90"/>
      <c r="G66" s="90"/>
      <c r="H66" s="90" t="str">
        <f t="shared" si="3"/>
        <v/>
      </c>
      <c r="K66" s="185"/>
    </row>
    <row r="67" spans="2:11" ht="25" customHeight="1">
      <c r="B67" s="10" t="str">
        <f>IF(K67="","","B"&amp;TEXT(ROUND(K67,3),"0.000"))</f>
        <v/>
      </c>
      <c r="C67" s="55" t="s">
        <v>231</v>
      </c>
      <c r="D67" s="87" t="s">
        <v>232</v>
      </c>
      <c r="E67" s="55"/>
      <c r="F67" s="90"/>
      <c r="G67" s="90"/>
      <c r="H67" s="90" t="str">
        <f t="shared" si="3"/>
        <v/>
      </c>
      <c r="K67" s="185" t="str">
        <f>IF(F67="","",MAX($K$7:K65)+0.001)</f>
        <v/>
      </c>
    </row>
    <row r="68" spans="2:11" ht="20" customHeight="1">
      <c r="B68" s="10"/>
      <c r="C68" s="55"/>
      <c r="D68" s="87"/>
      <c r="E68" s="55"/>
      <c r="F68" s="90"/>
      <c r="G68" s="90"/>
      <c r="H68" s="90" t="str">
        <f t="shared" si="3"/>
        <v/>
      </c>
      <c r="K68" s="185"/>
    </row>
    <row r="69" spans="2:11" ht="25" customHeight="1">
      <c r="B69" s="10" t="str">
        <f t="shared" ref="B69:B84" si="4">IF(K69="","","B"&amp;TEXT(ROUND(K69,3),"0.000"))</f>
        <v/>
      </c>
      <c r="C69" s="55" t="s">
        <v>61</v>
      </c>
      <c r="D69" s="87" t="s">
        <v>233</v>
      </c>
      <c r="E69" s="55"/>
      <c r="F69" s="90"/>
      <c r="G69" s="90"/>
      <c r="H69" s="90" t="str">
        <f t="shared" si="3"/>
        <v/>
      </c>
      <c r="K69" s="185" t="str">
        <f>IF(F69="","",MAX($K$7:K67)+0.001)</f>
        <v/>
      </c>
    </row>
    <row r="70" spans="2:11" ht="45">
      <c r="B70" s="10" t="str">
        <f t="shared" si="4"/>
        <v>B1.016</v>
      </c>
      <c r="C70" s="55"/>
      <c r="D70" s="89" t="s">
        <v>234</v>
      </c>
      <c r="E70" s="55" t="s">
        <v>164</v>
      </c>
      <c r="F70" s="90">
        <v>26</v>
      </c>
      <c r="G70" s="171"/>
      <c r="H70" s="90" t="str">
        <f t="shared" si="3"/>
        <v/>
      </c>
      <c r="K70" s="185">
        <f>IF(F70="","",MAX($K$7:K69)+0.001)</f>
        <v>1.0159999999999982</v>
      </c>
    </row>
    <row r="71" spans="2:11" ht="20" customHeight="1">
      <c r="B71" s="10" t="str">
        <f t="shared" si="4"/>
        <v/>
      </c>
      <c r="C71" s="55"/>
      <c r="D71" s="66"/>
      <c r="E71" s="55"/>
      <c r="F71" s="90"/>
      <c r="G71" s="90"/>
      <c r="H71" s="90" t="str">
        <f t="shared" si="3"/>
        <v/>
      </c>
      <c r="K71" s="185" t="str">
        <f>IF(F71="","",MAX($K$7:K70)+0.001)</f>
        <v/>
      </c>
    </row>
    <row r="72" spans="2:11" ht="25" customHeight="1">
      <c r="B72" s="10" t="str">
        <f t="shared" si="4"/>
        <v/>
      </c>
      <c r="C72" s="55" t="s">
        <v>65</v>
      </c>
      <c r="D72" s="87" t="s">
        <v>235</v>
      </c>
      <c r="E72" s="55"/>
      <c r="F72" s="90"/>
      <c r="G72" s="90"/>
      <c r="H72" s="90" t="str">
        <f t="shared" si="3"/>
        <v/>
      </c>
      <c r="K72" s="185" t="str">
        <f>IF(F72="","",MAX($K$7:K71)+0.001)</f>
        <v/>
      </c>
    </row>
    <row r="73" spans="2:11" ht="25" customHeight="1">
      <c r="B73" s="10" t="str">
        <f t="shared" si="4"/>
        <v>B1.017</v>
      </c>
      <c r="C73" s="55"/>
      <c r="D73" s="89" t="s">
        <v>236</v>
      </c>
      <c r="E73" s="55" t="s">
        <v>187</v>
      </c>
      <c r="F73" s="90">
        <v>804</v>
      </c>
      <c r="G73" s="171"/>
      <c r="H73" s="90" t="str">
        <f t="shared" si="3"/>
        <v/>
      </c>
      <c r="K73" s="185">
        <f>IF(F73="","",MAX($K$7:K72)+0.001)</f>
        <v>1.0169999999999981</v>
      </c>
    </row>
    <row r="74" spans="2:11" ht="20" customHeight="1">
      <c r="B74" s="10" t="str">
        <f t="shared" si="4"/>
        <v/>
      </c>
      <c r="C74" s="55"/>
      <c r="D74" s="66"/>
      <c r="E74" s="55"/>
      <c r="F74" s="90"/>
      <c r="G74" s="90"/>
      <c r="H74" s="90" t="str">
        <f t="shared" si="3"/>
        <v/>
      </c>
      <c r="K74" s="185" t="str">
        <f>IF(F74="","",MAX($K$7:K73)+0.001)</f>
        <v/>
      </c>
    </row>
    <row r="75" spans="2:11" ht="30">
      <c r="B75" s="10" t="str">
        <f t="shared" si="4"/>
        <v/>
      </c>
      <c r="C75" s="55" t="s">
        <v>90</v>
      </c>
      <c r="D75" s="87" t="s">
        <v>237</v>
      </c>
      <c r="E75" s="55"/>
      <c r="F75" s="90"/>
      <c r="G75" s="90"/>
      <c r="H75" s="90" t="str">
        <f t="shared" si="3"/>
        <v/>
      </c>
      <c r="K75" s="185" t="str">
        <f>IF(F75="","",MAX($K$7:K74)+0.001)</f>
        <v/>
      </c>
    </row>
    <row r="76" spans="2:11" ht="25" customHeight="1">
      <c r="B76" s="10" t="str">
        <f t="shared" si="4"/>
        <v>B1.018</v>
      </c>
      <c r="C76" s="55"/>
      <c r="D76" s="89" t="s">
        <v>238</v>
      </c>
      <c r="E76" s="55" t="s">
        <v>164</v>
      </c>
      <c r="F76" s="90" t="s">
        <v>239</v>
      </c>
      <c r="G76" s="171"/>
      <c r="H76" s="90" t="str">
        <f t="shared" si="3"/>
        <v>Rate Only</v>
      </c>
      <c r="K76" s="185">
        <f>IF(F76="","",MAX($K$7:K75)+0.001)</f>
        <v>1.017999999999998</v>
      </c>
    </row>
    <row r="77" spans="2:11" ht="20" customHeight="1">
      <c r="B77" s="10" t="str">
        <f t="shared" si="4"/>
        <v/>
      </c>
      <c r="C77" s="55"/>
      <c r="D77" s="66"/>
      <c r="E77" s="55"/>
      <c r="F77" s="90"/>
      <c r="G77" s="90"/>
      <c r="H77" s="90" t="str">
        <f t="shared" si="3"/>
        <v/>
      </c>
      <c r="K77" s="185" t="str">
        <f>IF(F77="","",MAX($K$7:K76)+0.001)</f>
        <v/>
      </c>
    </row>
    <row r="78" spans="2:11" ht="30">
      <c r="B78" s="10" t="str">
        <f t="shared" si="4"/>
        <v/>
      </c>
      <c r="C78" s="55" t="s">
        <v>90</v>
      </c>
      <c r="D78" s="87" t="s">
        <v>240</v>
      </c>
      <c r="E78" s="55"/>
      <c r="F78" s="90"/>
      <c r="G78" s="171"/>
      <c r="H78" s="90" t="str">
        <f t="shared" si="3"/>
        <v/>
      </c>
      <c r="K78" s="185" t="str">
        <f>IF(F78="","",MAX($K$7:K77)+0.001)</f>
        <v/>
      </c>
    </row>
    <row r="79" spans="2:11" ht="25" customHeight="1">
      <c r="B79" s="10" t="str">
        <f t="shared" si="4"/>
        <v>B1.019</v>
      </c>
      <c r="C79" s="55"/>
      <c r="D79" s="89" t="s">
        <v>241</v>
      </c>
      <c r="E79" s="55" t="s">
        <v>164</v>
      </c>
      <c r="F79" s="90">
        <v>1011</v>
      </c>
      <c r="G79" s="171"/>
      <c r="H79" s="90" t="str">
        <f t="shared" si="3"/>
        <v/>
      </c>
      <c r="K79" s="185">
        <f>IF(F79="","",MAX($K$7:K78)+0.001)</f>
        <v>1.0189999999999979</v>
      </c>
    </row>
    <row r="80" spans="2:11" ht="25" customHeight="1">
      <c r="B80" s="10" t="str">
        <f t="shared" si="4"/>
        <v/>
      </c>
      <c r="C80" s="55"/>
      <c r="D80" s="66"/>
      <c r="E80" s="55"/>
      <c r="F80" s="90"/>
      <c r="G80" s="90"/>
      <c r="H80" s="90" t="str">
        <f t="shared" si="3"/>
        <v/>
      </c>
      <c r="K80" s="185" t="str">
        <f>IF(F80="","",MAX($K$7:K79)+0.001)</f>
        <v/>
      </c>
    </row>
    <row r="81" spans="2:11" ht="30">
      <c r="B81" s="10" t="str">
        <f t="shared" si="4"/>
        <v/>
      </c>
      <c r="C81" s="55" t="s">
        <v>90</v>
      </c>
      <c r="D81" s="87" t="s">
        <v>242</v>
      </c>
      <c r="E81" s="55"/>
      <c r="F81" s="90"/>
      <c r="G81" s="90"/>
      <c r="H81" s="90" t="str">
        <f t="shared" si="3"/>
        <v/>
      </c>
      <c r="K81" s="185" t="str">
        <f>IF(F81="","",MAX($K$7:K80)+0.001)</f>
        <v/>
      </c>
    </row>
    <row r="82" spans="2:11" ht="25" customHeight="1">
      <c r="B82" s="10" t="str">
        <f t="shared" si="4"/>
        <v>B1.020</v>
      </c>
      <c r="C82" s="55"/>
      <c r="D82" s="89" t="s">
        <v>241</v>
      </c>
      <c r="E82" s="55" t="s">
        <v>164</v>
      </c>
      <c r="F82" s="90" t="s">
        <v>239</v>
      </c>
      <c r="G82" s="171"/>
      <c r="H82" s="90" t="str">
        <f>IF($F82="-","Rate Only",IF($G82="","",ROUNDUP($F82*$G82,2)))</f>
        <v>Rate Only</v>
      </c>
      <c r="K82" s="185">
        <f>IF(F82="","",MAX($K$7:K81)+0.001)</f>
        <v>1.0199999999999978</v>
      </c>
    </row>
    <row r="83" spans="2:11" ht="25" customHeight="1">
      <c r="B83" s="10" t="str">
        <f t="shared" si="4"/>
        <v/>
      </c>
      <c r="C83" s="55"/>
      <c r="D83" s="66"/>
      <c r="E83" s="55"/>
      <c r="F83" s="90"/>
      <c r="G83" s="90"/>
      <c r="H83" s="90" t="str">
        <f t="shared" ref="H83:H89" si="5">IF($F83="-","Rate Only",IF($G83="","",ROUNDUP($F83*$G83,2)))</f>
        <v/>
      </c>
      <c r="K83" s="185" t="str">
        <f>IF(F83="","",MAX($K$7:K82)+0.001)</f>
        <v/>
      </c>
    </row>
    <row r="84" spans="2:11" ht="25" customHeight="1">
      <c r="B84" s="10" t="str">
        <f t="shared" si="4"/>
        <v/>
      </c>
      <c r="C84" s="55" t="s">
        <v>92</v>
      </c>
      <c r="D84" s="87" t="s">
        <v>243</v>
      </c>
      <c r="E84" s="55"/>
      <c r="F84" s="90"/>
      <c r="G84" s="90"/>
      <c r="H84" s="90" t="str">
        <f t="shared" si="5"/>
        <v/>
      </c>
      <c r="K84" s="185" t="str">
        <f>IF(F84="","",MAX($K$7:K83)+0.001)</f>
        <v/>
      </c>
    </row>
    <row r="85" spans="2:11" ht="25" customHeight="1">
      <c r="B85" s="10"/>
      <c r="C85" s="55"/>
      <c r="D85" s="87"/>
      <c r="E85" s="55"/>
      <c r="F85" s="90"/>
      <c r="G85" s="90"/>
      <c r="H85" s="90" t="str">
        <f t="shared" si="5"/>
        <v/>
      </c>
      <c r="K85" s="185" t="str">
        <f>IF(F85="","",MAX($K$7:K84)+0.001)</f>
        <v/>
      </c>
    </row>
    <row r="86" spans="2:11" ht="25" customHeight="1">
      <c r="B86" s="10" t="str">
        <f>IF(K86="","","B"&amp;TEXT(ROUND(K86,3),"0.000"))</f>
        <v/>
      </c>
      <c r="C86" s="55"/>
      <c r="D86" s="87" t="s">
        <v>244</v>
      </c>
      <c r="E86" s="55"/>
      <c r="F86" s="90"/>
      <c r="G86" s="90"/>
      <c r="H86" s="90" t="str">
        <f t="shared" si="5"/>
        <v/>
      </c>
      <c r="K86" s="185" t="str">
        <f>IF(F86="","",MAX($K$7:K85)+0.001)</f>
        <v/>
      </c>
    </row>
    <row r="87" spans="2:11" ht="25" customHeight="1">
      <c r="B87" s="10" t="str">
        <f>IF(K87="","","B"&amp;TEXT(ROUND(K87,3),"0.000"))</f>
        <v>B1.021</v>
      </c>
      <c r="C87" s="55"/>
      <c r="D87" s="89" t="s">
        <v>245</v>
      </c>
      <c r="E87" s="55" t="s">
        <v>187</v>
      </c>
      <c r="F87" s="90">
        <v>1171</v>
      </c>
      <c r="G87" s="171"/>
      <c r="H87" s="90" t="str">
        <f t="shared" si="5"/>
        <v/>
      </c>
      <c r="K87" s="185">
        <f>IF(F87="","",MAX($K$7:K86)+0.001)</f>
        <v>1.0209999999999977</v>
      </c>
    </row>
    <row r="88" spans="2:11" ht="25" customHeight="1">
      <c r="B88" s="10" t="str">
        <f>IF(K88="","","B"&amp;TEXT(ROUND(K88,3),"0.000"))</f>
        <v/>
      </c>
      <c r="C88" s="55"/>
      <c r="D88" s="87" t="s">
        <v>246</v>
      </c>
      <c r="E88" s="55"/>
      <c r="F88" s="90"/>
      <c r="G88" s="90"/>
      <c r="H88" s="90" t="str">
        <f t="shared" si="5"/>
        <v/>
      </c>
      <c r="K88" s="185" t="str">
        <f>IF(F88="","",MAX($K$7:K87)+0.001)</f>
        <v/>
      </c>
    </row>
    <row r="89" spans="2:11" ht="25" customHeight="1">
      <c r="B89" s="10" t="str">
        <f>IF(K89="","","B"&amp;TEXT(ROUND(K89,3),"0.000"))</f>
        <v>B1.022</v>
      </c>
      <c r="C89" s="55"/>
      <c r="D89" s="89" t="s">
        <v>245</v>
      </c>
      <c r="E89" s="55" t="s">
        <v>187</v>
      </c>
      <c r="F89" s="90">
        <v>1497</v>
      </c>
      <c r="G89" s="171"/>
      <c r="H89" s="90" t="str">
        <f t="shared" si="5"/>
        <v/>
      </c>
      <c r="K89" s="185">
        <f>IF(F89="","",MAX($K$7:K88)+0.001)</f>
        <v>1.0219999999999976</v>
      </c>
    </row>
    <row r="90" spans="2:11" ht="25" customHeight="1">
      <c r="B90" s="371" t="s">
        <v>62</v>
      </c>
      <c r="C90" s="371"/>
      <c r="D90" s="371"/>
      <c r="E90" s="371"/>
      <c r="F90" s="371"/>
      <c r="G90" s="371"/>
      <c r="H90" s="95">
        <f>SUM(H47:H89)</f>
        <v>0</v>
      </c>
      <c r="I90" s="94"/>
      <c r="K90" s="185" t="str">
        <f>IF(F90="","",MAX($K$7:K89)+0.001)</f>
        <v/>
      </c>
    </row>
    <row r="91" spans="2:11" ht="25" customHeight="1">
      <c r="B91" s="45" t="s">
        <v>226</v>
      </c>
      <c r="C91" s="45" t="s">
        <v>2</v>
      </c>
      <c r="D91" s="133" t="s">
        <v>3</v>
      </c>
      <c r="E91" s="46" t="s">
        <v>4</v>
      </c>
      <c r="F91" s="95" t="s">
        <v>63</v>
      </c>
      <c r="G91" s="47" t="s">
        <v>6</v>
      </c>
      <c r="H91" s="47" t="s">
        <v>7</v>
      </c>
      <c r="I91" s="78"/>
      <c r="K91" s="185"/>
    </row>
    <row r="92" spans="2:11" ht="25" customHeight="1">
      <c r="B92" s="371" t="s">
        <v>64</v>
      </c>
      <c r="C92" s="371"/>
      <c r="D92" s="371"/>
      <c r="E92" s="371"/>
      <c r="F92" s="371"/>
      <c r="G92" s="371"/>
      <c r="H92" s="47">
        <f>H90</f>
        <v>0</v>
      </c>
      <c r="I92" s="96"/>
      <c r="K92" s="185" t="str">
        <f>IF(F92="","",MAX($K$7:K91)+0.001)</f>
        <v/>
      </c>
    </row>
    <row r="93" spans="2:11" ht="25" customHeight="1">
      <c r="B93" s="10" t="str">
        <f t="shared" ref="B93:B121" si="6">IF(K93="","","B"&amp;TEXT(ROUND(K93,3),"0.000"))</f>
        <v/>
      </c>
      <c r="C93" s="55" t="s">
        <v>247</v>
      </c>
      <c r="D93" s="87" t="s">
        <v>248</v>
      </c>
      <c r="E93" s="55"/>
      <c r="F93" s="90"/>
      <c r="G93" s="90"/>
      <c r="H93" s="90" t="str">
        <f t="shared" ref="H93:H140" si="7">IF($F93="-","Rate Only",IF($G93="","",ROUNDUP($F93*$G93,2)))</f>
        <v/>
      </c>
      <c r="K93" s="185" t="str">
        <f>IF(F93="","",MAX($K$7:K92)+0.001)</f>
        <v/>
      </c>
    </row>
    <row r="94" spans="2:11" ht="25" customHeight="1">
      <c r="B94" s="10"/>
      <c r="C94" s="55"/>
      <c r="D94" s="87"/>
      <c r="E94" s="55"/>
      <c r="F94" s="90"/>
      <c r="G94" s="90"/>
      <c r="H94" s="90"/>
      <c r="K94" s="185"/>
    </row>
    <row r="95" spans="2:11" ht="30">
      <c r="B95" s="10" t="str">
        <f t="shared" si="6"/>
        <v/>
      </c>
      <c r="C95" s="55"/>
      <c r="D95" s="97" t="s">
        <v>249</v>
      </c>
      <c r="E95" s="55"/>
      <c r="F95" s="90"/>
      <c r="G95" s="90"/>
      <c r="H95" s="90" t="str">
        <f t="shared" si="7"/>
        <v/>
      </c>
      <c r="K95" s="185" t="str">
        <f>IF(F95="","",MAX($K$7:K93)+0.001)</f>
        <v/>
      </c>
    </row>
    <row r="96" spans="2:11" ht="25" customHeight="1">
      <c r="B96" s="10" t="str">
        <f t="shared" si="6"/>
        <v>B1.023</v>
      </c>
      <c r="C96" s="55"/>
      <c r="D96" s="89" t="s">
        <v>250</v>
      </c>
      <c r="E96" s="55" t="s">
        <v>187</v>
      </c>
      <c r="F96" s="90">
        <v>7</v>
      </c>
      <c r="G96" s="171"/>
      <c r="H96" s="90" t="str">
        <f t="shared" si="7"/>
        <v/>
      </c>
      <c r="K96" s="185">
        <f>IF(F96="","",MAX($K$7:K95)+0.001)</f>
        <v>1.0229999999999975</v>
      </c>
    </row>
    <row r="97" spans="2:11" ht="25" customHeight="1">
      <c r="B97" s="10" t="str">
        <f t="shared" si="6"/>
        <v>B1.024</v>
      </c>
      <c r="C97" s="55"/>
      <c r="D97" s="89" t="s">
        <v>251</v>
      </c>
      <c r="E97" s="55" t="s">
        <v>158</v>
      </c>
      <c r="F97" s="90">
        <v>54</v>
      </c>
      <c r="G97" s="171"/>
      <c r="H97" s="90" t="str">
        <f t="shared" si="7"/>
        <v/>
      </c>
      <c r="K97" s="185">
        <f>IF(F97="","",MAX($K$7:K96)+0.001)</f>
        <v>1.0239999999999974</v>
      </c>
    </row>
    <row r="98" spans="2:11" ht="30">
      <c r="B98" s="10" t="str">
        <f t="shared" si="6"/>
        <v>B1.025</v>
      </c>
      <c r="C98" s="55"/>
      <c r="D98" s="89" t="s">
        <v>252</v>
      </c>
      <c r="E98" s="55" t="s">
        <v>164</v>
      </c>
      <c r="F98" s="90">
        <v>3</v>
      </c>
      <c r="G98" s="171"/>
      <c r="H98" s="90" t="str">
        <f t="shared" si="7"/>
        <v/>
      </c>
      <c r="K98" s="185">
        <f>IF(F98="","",MAX($K$7:K97)+0.001)</f>
        <v>1.0249999999999972</v>
      </c>
    </row>
    <row r="99" spans="2:11" ht="25" customHeight="1">
      <c r="B99" s="10" t="str">
        <f t="shared" si="6"/>
        <v/>
      </c>
      <c r="C99" s="55"/>
      <c r="D99" s="66"/>
      <c r="E99" s="55"/>
      <c r="F99" s="90"/>
      <c r="G99" s="90"/>
      <c r="H99" s="90" t="str">
        <f t="shared" si="7"/>
        <v/>
      </c>
      <c r="K99" s="185" t="str">
        <f>IF(F99="","",MAX($K$7:K98)+0.001)</f>
        <v/>
      </c>
    </row>
    <row r="100" spans="2:11" ht="25" customHeight="1">
      <c r="B100" s="10" t="str">
        <f t="shared" si="6"/>
        <v/>
      </c>
      <c r="C100" s="101" t="s">
        <v>253</v>
      </c>
      <c r="D100" s="135" t="s">
        <v>254</v>
      </c>
      <c r="E100" s="55"/>
      <c r="F100" s="90"/>
      <c r="G100" s="90"/>
      <c r="H100" s="90" t="str">
        <f t="shared" si="7"/>
        <v/>
      </c>
      <c r="K100" s="185" t="str">
        <f>IF(F100="","",MAX($K$7:K99)+0.001)</f>
        <v/>
      </c>
    </row>
    <row r="101" spans="2:11" ht="45">
      <c r="B101" s="10" t="str">
        <f t="shared" si="6"/>
        <v>B1.026</v>
      </c>
      <c r="C101" s="55"/>
      <c r="D101" s="137" t="s">
        <v>255</v>
      </c>
      <c r="E101" s="55" t="s">
        <v>158</v>
      </c>
      <c r="F101" s="90">
        <v>15</v>
      </c>
      <c r="G101" s="171"/>
      <c r="H101" s="90" t="str">
        <f t="shared" si="7"/>
        <v/>
      </c>
      <c r="K101" s="185">
        <f>IF(F101="","",MAX($K$7:K100)+0.001)</f>
        <v>1.0259999999999971</v>
      </c>
    </row>
    <row r="102" spans="2:11" ht="25" customHeight="1">
      <c r="B102" s="10" t="str">
        <f t="shared" si="6"/>
        <v>B1.027</v>
      </c>
      <c r="C102" s="55"/>
      <c r="D102" s="137" t="s">
        <v>256</v>
      </c>
      <c r="E102" s="55" t="s">
        <v>200</v>
      </c>
      <c r="F102" s="90">
        <v>20</v>
      </c>
      <c r="G102" s="171"/>
      <c r="H102" s="90" t="str">
        <f t="shared" si="7"/>
        <v/>
      </c>
      <c r="K102" s="185">
        <f>IF(F102="","",MAX($K$7:K101)+0.001)</f>
        <v>1.026999999999997</v>
      </c>
    </row>
    <row r="103" spans="2:11" ht="25" customHeight="1">
      <c r="B103" s="10" t="str">
        <f t="shared" si="6"/>
        <v>B1.028</v>
      </c>
      <c r="C103" s="55"/>
      <c r="D103" s="137" t="s">
        <v>257</v>
      </c>
      <c r="E103" s="55" t="s">
        <v>158</v>
      </c>
      <c r="F103" s="90">
        <v>25</v>
      </c>
      <c r="G103" s="171"/>
      <c r="H103" s="90" t="str">
        <f t="shared" si="7"/>
        <v/>
      </c>
      <c r="K103" s="185">
        <f>IF(F103="","",MAX($K$7:K102)+0.001)</f>
        <v>1.0279999999999969</v>
      </c>
    </row>
    <row r="104" spans="2:11" ht="25" customHeight="1">
      <c r="B104" s="10" t="str">
        <f t="shared" si="6"/>
        <v>B1.029</v>
      </c>
      <c r="C104" s="55"/>
      <c r="D104" s="137" t="s">
        <v>258</v>
      </c>
      <c r="E104" s="55" t="s">
        <v>158</v>
      </c>
      <c r="F104" s="90">
        <v>3</v>
      </c>
      <c r="G104" s="171"/>
      <c r="H104" s="90" t="str">
        <f t="shared" si="7"/>
        <v/>
      </c>
      <c r="K104" s="185">
        <f>IF(F104="","",MAX($K$7:K103)+0.001)</f>
        <v>1.0289999999999968</v>
      </c>
    </row>
    <row r="105" spans="2:11" ht="25" customHeight="1">
      <c r="B105" s="10" t="str">
        <f t="shared" si="6"/>
        <v/>
      </c>
      <c r="C105" s="55"/>
      <c r="D105" s="138"/>
      <c r="E105" s="55"/>
      <c r="F105" s="90"/>
      <c r="G105" s="90"/>
      <c r="H105" s="90" t="str">
        <f t="shared" si="7"/>
        <v/>
      </c>
      <c r="K105" s="185" t="str">
        <f>IF(F105="","",MAX($K$7:K104)+0.001)</f>
        <v/>
      </c>
    </row>
    <row r="106" spans="2:11" ht="25" customHeight="1">
      <c r="B106" s="10" t="str">
        <f t="shared" si="6"/>
        <v>B1.030</v>
      </c>
      <c r="C106" s="101" t="s">
        <v>259</v>
      </c>
      <c r="D106" s="139" t="s">
        <v>260</v>
      </c>
      <c r="E106" s="55" t="s">
        <v>14</v>
      </c>
      <c r="F106" s="90">
        <v>1</v>
      </c>
      <c r="G106" s="171"/>
      <c r="H106" s="90" t="str">
        <f t="shared" si="7"/>
        <v/>
      </c>
      <c r="K106" s="185">
        <f>IF(F106="","",MAX($K$7:K105)+0.001)</f>
        <v>1.0299999999999967</v>
      </c>
    </row>
    <row r="107" spans="2:11" ht="25" customHeight="1">
      <c r="B107" s="10" t="str">
        <f t="shared" si="6"/>
        <v/>
      </c>
      <c r="C107" s="55"/>
      <c r="D107" s="66"/>
      <c r="E107" s="55"/>
      <c r="F107" s="90"/>
      <c r="G107" s="171"/>
      <c r="H107" s="90" t="str">
        <f t="shared" si="7"/>
        <v/>
      </c>
      <c r="K107" s="185" t="str">
        <f>IF(F107="","",MAX($K$7:K106)+0.001)</f>
        <v/>
      </c>
    </row>
    <row r="108" spans="2:11" ht="30">
      <c r="B108" s="10" t="str">
        <f t="shared" si="6"/>
        <v/>
      </c>
      <c r="C108" s="101" t="s">
        <v>261</v>
      </c>
      <c r="D108" s="103" t="s">
        <v>262</v>
      </c>
      <c r="E108" s="55"/>
      <c r="F108" s="90"/>
      <c r="G108" s="90"/>
      <c r="H108" s="90" t="str">
        <f t="shared" si="7"/>
        <v/>
      </c>
      <c r="K108" s="185" t="str">
        <f>IF(F108="","",MAX($K$7:K107)+0.001)</f>
        <v/>
      </c>
    </row>
    <row r="109" spans="2:11" ht="30">
      <c r="B109" s="10" t="str">
        <f t="shared" si="6"/>
        <v/>
      </c>
      <c r="C109" s="101"/>
      <c r="D109" s="103" t="s">
        <v>263</v>
      </c>
      <c r="E109" s="55"/>
      <c r="F109" s="90"/>
      <c r="G109" s="90"/>
      <c r="H109" s="90" t="str">
        <f t="shared" si="7"/>
        <v/>
      </c>
      <c r="K109" s="185" t="str">
        <f>IF(F109="","",MAX($K$7:K108)+0.001)</f>
        <v/>
      </c>
    </row>
    <row r="110" spans="2:11" ht="25" customHeight="1">
      <c r="B110" s="10" t="str">
        <f t="shared" si="6"/>
        <v>B1.031</v>
      </c>
      <c r="C110" s="101"/>
      <c r="D110" s="104" t="s">
        <v>264</v>
      </c>
      <c r="E110" s="55" t="s">
        <v>158</v>
      </c>
      <c r="F110" s="90">
        <v>3</v>
      </c>
      <c r="G110" s="90"/>
      <c r="H110" s="90" t="str">
        <f t="shared" si="7"/>
        <v/>
      </c>
      <c r="K110" s="185">
        <f>IF(F110="","",MAX($K$7:K109)+0.001)</f>
        <v>1.0309999999999966</v>
      </c>
    </row>
    <row r="111" spans="2:11" ht="30">
      <c r="B111" s="10" t="str">
        <f t="shared" si="6"/>
        <v/>
      </c>
      <c r="C111" s="55"/>
      <c r="D111" s="103" t="s">
        <v>265</v>
      </c>
      <c r="E111" s="55"/>
      <c r="F111" s="90"/>
      <c r="G111" s="90"/>
      <c r="H111" s="90" t="str">
        <f t="shared" si="7"/>
        <v/>
      </c>
      <c r="K111" s="185" t="str">
        <f>IF(F111="","",MAX($K$7:K110)+0.001)</f>
        <v/>
      </c>
    </row>
    <row r="112" spans="2:11" ht="25" customHeight="1">
      <c r="B112" s="10" t="str">
        <f t="shared" si="6"/>
        <v>B1.032</v>
      </c>
      <c r="C112" s="55"/>
      <c r="D112" s="104" t="s">
        <v>266</v>
      </c>
      <c r="E112" s="55" t="s">
        <v>158</v>
      </c>
      <c r="F112" s="90">
        <v>2</v>
      </c>
      <c r="G112" s="171"/>
      <c r="H112" s="90" t="str">
        <f t="shared" si="7"/>
        <v/>
      </c>
      <c r="K112" s="185">
        <f>IF(F112="","",MAX($K$7:K111)+0.001)</f>
        <v>1.0319999999999965</v>
      </c>
    </row>
    <row r="113" spans="2:11" ht="30">
      <c r="B113" s="10" t="str">
        <f t="shared" si="6"/>
        <v/>
      </c>
      <c r="C113" s="55"/>
      <c r="D113" s="103" t="s">
        <v>267</v>
      </c>
      <c r="E113" s="55"/>
      <c r="F113" s="90"/>
      <c r="G113" s="90"/>
      <c r="H113" s="90" t="str">
        <f t="shared" si="7"/>
        <v/>
      </c>
      <c r="K113" s="185" t="str">
        <f>IF(F113="","",MAX($K$7:K112)+0.001)</f>
        <v/>
      </c>
    </row>
    <row r="114" spans="2:11" ht="25" customHeight="1">
      <c r="B114" s="10" t="str">
        <f t="shared" si="6"/>
        <v>B1.033</v>
      </c>
      <c r="C114" s="55"/>
      <c r="D114" s="104" t="s">
        <v>266</v>
      </c>
      <c r="E114" s="55" t="s">
        <v>158</v>
      </c>
      <c r="F114" s="90">
        <v>3</v>
      </c>
      <c r="G114" s="171"/>
      <c r="H114" s="90" t="str">
        <f t="shared" si="7"/>
        <v/>
      </c>
      <c r="K114" s="185">
        <f>IF(F114="","",MAX($K$7:K113)+0.001)</f>
        <v>1.0329999999999964</v>
      </c>
    </row>
    <row r="115" spans="2:11" ht="30">
      <c r="B115" s="10" t="str">
        <f t="shared" si="6"/>
        <v/>
      </c>
      <c r="C115" s="55"/>
      <c r="D115" s="103" t="s">
        <v>268</v>
      </c>
      <c r="E115" s="55"/>
      <c r="F115" s="90"/>
      <c r="G115" s="171"/>
      <c r="H115" s="90" t="str">
        <f t="shared" si="7"/>
        <v/>
      </c>
      <c r="K115" s="185" t="str">
        <f>IF(F115="","",MAX($K$7:K114)+0.001)</f>
        <v/>
      </c>
    </row>
    <row r="116" spans="2:11" ht="25" customHeight="1">
      <c r="B116" s="10" t="str">
        <f t="shared" si="6"/>
        <v>B1.034</v>
      </c>
      <c r="C116" s="55"/>
      <c r="D116" s="104" t="s">
        <v>264</v>
      </c>
      <c r="E116" s="55" t="s">
        <v>158</v>
      </c>
      <c r="F116" s="90">
        <v>1</v>
      </c>
      <c r="G116" s="171"/>
      <c r="H116" s="90" t="str">
        <f t="shared" si="7"/>
        <v/>
      </c>
      <c r="K116" s="185">
        <f>IF(F116="","",MAX($K$7:K115)+0.001)</f>
        <v>1.0339999999999963</v>
      </c>
    </row>
    <row r="117" spans="2:11" ht="25" customHeight="1">
      <c r="B117" s="10" t="str">
        <f t="shared" si="6"/>
        <v/>
      </c>
      <c r="C117" s="55"/>
      <c r="D117" s="104"/>
      <c r="E117" s="55"/>
      <c r="F117" s="90"/>
      <c r="G117" s="171"/>
      <c r="H117" s="90" t="str">
        <f t="shared" si="7"/>
        <v/>
      </c>
      <c r="K117" s="185" t="str">
        <f>IF(F117="","",MAX($K$7:K116)+0.001)</f>
        <v/>
      </c>
    </row>
    <row r="118" spans="2:11" ht="25" customHeight="1">
      <c r="B118" s="10" t="str">
        <f t="shared" si="6"/>
        <v/>
      </c>
      <c r="C118" s="101" t="s">
        <v>269</v>
      </c>
      <c r="D118" s="87" t="s">
        <v>270</v>
      </c>
      <c r="E118" s="55"/>
      <c r="F118" s="90"/>
      <c r="G118" s="90"/>
      <c r="H118" s="90" t="str">
        <f t="shared" si="7"/>
        <v/>
      </c>
      <c r="K118" s="185" t="str">
        <f>IF(F118="","",MAX($K$7:K117)+0.001)</f>
        <v/>
      </c>
    </row>
    <row r="119" spans="2:11" ht="25" customHeight="1">
      <c r="B119" s="10" t="str">
        <f t="shared" si="6"/>
        <v>B1.035</v>
      </c>
      <c r="C119" s="55"/>
      <c r="D119" s="89" t="s">
        <v>271</v>
      </c>
      <c r="E119" s="55" t="s">
        <v>164</v>
      </c>
      <c r="F119" s="90">
        <v>0.75</v>
      </c>
      <c r="G119" s="171"/>
      <c r="H119" s="90" t="str">
        <f t="shared" si="7"/>
        <v/>
      </c>
      <c r="K119" s="185">
        <f>IF(F119="","",MAX($K$7:K118)+0.001)</f>
        <v>1.0349999999999961</v>
      </c>
    </row>
    <row r="120" spans="2:11" ht="25" customHeight="1">
      <c r="B120" s="10" t="str">
        <f t="shared" si="6"/>
        <v/>
      </c>
      <c r="C120" s="55"/>
      <c r="D120" s="66"/>
      <c r="E120" s="55"/>
      <c r="F120" s="90"/>
      <c r="G120" s="90"/>
      <c r="H120" s="90" t="str">
        <f t="shared" si="7"/>
        <v/>
      </c>
      <c r="K120" s="185" t="str">
        <f>IF(F120="","",MAX($K$7:K119)+0.001)</f>
        <v/>
      </c>
    </row>
    <row r="121" spans="2:11" ht="25" customHeight="1">
      <c r="B121" s="10" t="str">
        <f t="shared" si="6"/>
        <v/>
      </c>
      <c r="C121" s="98" t="s">
        <v>272</v>
      </c>
      <c r="D121" s="87" t="s">
        <v>273</v>
      </c>
      <c r="E121" s="55"/>
      <c r="F121" s="90"/>
      <c r="G121" s="90"/>
      <c r="H121" s="90" t="str">
        <f t="shared" si="7"/>
        <v/>
      </c>
      <c r="K121" s="185" t="str">
        <f>IF(F121="","",MAX($K$7:K120)+0.001)</f>
        <v/>
      </c>
    </row>
    <row r="122" spans="2:11" ht="25" customHeight="1">
      <c r="B122" s="10"/>
      <c r="C122" s="55"/>
      <c r="D122" s="87"/>
      <c r="E122" s="55"/>
      <c r="F122" s="90"/>
      <c r="G122" s="90"/>
      <c r="H122" s="90" t="str">
        <f t="shared" si="7"/>
        <v/>
      </c>
      <c r="K122" s="185" t="str">
        <f>IF(F122="","",MAX($K$7:K121)+0.001)</f>
        <v/>
      </c>
    </row>
    <row r="123" spans="2:11" ht="25" customHeight="1">
      <c r="B123" s="10" t="str">
        <f t="shared" ref="B123:B138" si="8">IF(K123="","","B"&amp;TEXT(ROUND(K123,3),"0.000"))</f>
        <v/>
      </c>
      <c r="C123" s="55" t="s">
        <v>274</v>
      </c>
      <c r="D123" s="87" t="s">
        <v>275</v>
      </c>
      <c r="E123" s="55"/>
      <c r="F123" s="90"/>
      <c r="G123" s="90"/>
      <c r="H123" s="90" t="str">
        <f t="shared" si="7"/>
        <v/>
      </c>
      <c r="K123" s="185" t="str">
        <f>IF(F123="","",MAX($K$7:K122)+0.001)</f>
        <v/>
      </c>
    </row>
    <row r="124" spans="2:11" ht="30">
      <c r="B124" s="10" t="str">
        <f t="shared" si="8"/>
        <v/>
      </c>
      <c r="C124" s="55"/>
      <c r="D124" s="87" t="s">
        <v>276</v>
      </c>
      <c r="E124" s="55"/>
      <c r="F124" s="90"/>
      <c r="G124" s="90"/>
      <c r="H124" s="90" t="str">
        <f t="shared" si="7"/>
        <v/>
      </c>
      <c r="K124" s="185" t="str">
        <f>IF(F124="","",MAX($K$7:K123)+0.001)</f>
        <v/>
      </c>
    </row>
    <row r="125" spans="2:11" ht="25" customHeight="1">
      <c r="B125" s="10" t="str">
        <f t="shared" si="8"/>
        <v/>
      </c>
      <c r="C125" s="55"/>
      <c r="D125" s="87" t="s">
        <v>277</v>
      </c>
      <c r="E125" s="55"/>
      <c r="F125" s="90"/>
      <c r="G125" s="90"/>
      <c r="H125" s="90" t="str">
        <f t="shared" si="7"/>
        <v/>
      </c>
      <c r="K125" s="185" t="str">
        <f>IF(F125="","",MAX($K$7:K124)+0.001)</f>
        <v/>
      </c>
    </row>
    <row r="126" spans="2:11" ht="25" customHeight="1">
      <c r="B126" s="10" t="str">
        <f t="shared" si="8"/>
        <v>B1.036</v>
      </c>
      <c r="C126" s="55"/>
      <c r="D126" s="89" t="s">
        <v>278</v>
      </c>
      <c r="E126" s="55" t="s">
        <v>200</v>
      </c>
      <c r="F126" s="90">
        <v>139</v>
      </c>
      <c r="G126" s="171"/>
      <c r="H126" s="90" t="str">
        <f t="shared" si="7"/>
        <v/>
      </c>
      <c r="K126" s="185">
        <f>IF(F126="","",MAX($K$7:K125)+0.001)</f>
        <v>1.035999999999996</v>
      </c>
    </row>
    <row r="127" spans="2:11" ht="25" customHeight="1">
      <c r="B127" s="10" t="str">
        <f t="shared" si="8"/>
        <v>B1.037</v>
      </c>
      <c r="C127" s="55"/>
      <c r="D127" s="89" t="s">
        <v>279</v>
      </c>
      <c r="E127" s="55" t="s">
        <v>158</v>
      </c>
      <c r="F127" s="90">
        <v>97</v>
      </c>
      <c r="G127" s="171"/>
      <c r="H127" s="90" t="str">
        <f t="shared" si="7"/>
        <v/>
      </c>
      <c r="K127" s="185">
        <f>IF(F127="","",MAX($K$7:K126)+0.001)</f>
        <v>1.0369999999999959</v>
      </c>
    </row>
    <row r="128" spans="2:11" ht="25" customHeight="1">
      <c r="B128" s="10" t="str">
        <f t="shared" si="8"/>
        <v/>
      </c>
      <c r="C128" s="55"/>
      <c r="D128" s="87" t="s">
        <v>280</v>
      </c>
      <c r="E128" s="55"/>
      <c r="F128" s="90"/>
      <c r="G128" s="171"/>
      <c r="H128" s="90" t="str">
        <f t="shared" si="7"/>
        <v/>
      </c>
      <c r="K128" s="185" t="str">
        <f>IF(F128="","",MAX($K$7:K127)+0.001)</f>
        <v/>
      </c>
    </row>
    <row r="129" spans="2:11" ht="25" customHeight="1">
      <c r="B129" s="10" t="str">
        <f t="shared" si="8"/>
        <v>B1.038</v>
      </c>
      <c r="C129" s="55"/>
      <c r="D129" s="89" t="s">
        <v>281</v>
      </c>
      <c r="E129" s="55" t="s">
        <v>158</v>
      </c>
      <c r="F129" s="90">
        <v>46</v>
      </c>
      <c r="G129" s="171"/>
      <c r="H129" s="90" t="str">
        <f t="shared" si="7"/>
        <v/>
      </c>
      <c r="K129" s="185">
        <f>IF(F129="","",MAX($K$7:K128)+0.001)</f>
        <v>1.0379999999999958</v>
      </c>
    </row>
    <row r="130" spans="2:11" ht="25" customHeight="1">
      <c r="B130" s="10" t="str">
        <f t="shared" si="8"/>
        <v>B1.039</v>
      </c>
      <c r="C130" s="55"/>
      <c r="D130" s="89" t="s">
        <v>282</v>
      </c>
      <c r="E130" s="55" t="s">
        <v>158</v>
      </c>
      <c r="F130" s="90">
        <v>25</v>
      </c>
      <c r="G130" s="171"/>
      <c r="H130" s="90" t="str">
        <f t="shared" si="7"/>
        <v/>
      </c>
      <c r="K130" s="185">
        <f>IF(F130="","",MAX($K$7:K129)+0.001)</f>
        <v>1.0389999999999957</v>
      </c>
    </row>
    <row r="131" spans="2:11" ht="25" customHeight="1">
      <c r="B131" s="10" t="str">
        <f t="shared" si="8"/>
        <v>B1.040</v>
      </c>
      <c r="C131" s="55"/>
      <c r="D131" s="89" t="s">
        <v>283</v>
      </c>
      <c r="E131" s="55" t="s">
        <v>284</v>
      </c>
      <c r="F131" s="90">
        <v>97</v>
      </c>
      <c r="G131" s="171"/>
      <c r="H131" s="90" t="str">
        <f t="shared" si="7"/>
        <v/>
      </c>
      <c r="K131" s="185">
        <f>IF(F131="","",MAX($K$7:K130)+0.001)</f>
        <v>1.0399999999999956</v>
      </c>
    </row>
    <row r="132" spans="2:11" ht="25" customHeight="1">
      <c r="B132" s="368" t="s">
        <v>62</v>
      </c>
      <c r="C132" s="369"/>
      <c r="D132" s="368"/>
      <c r="E132" s="368"/>
      <c r="F132" s="368"/>
      <c r="G132" s="368"/>
      <c r="H132" s="95">
        <f>SUM(H92:H131)</f>
        <v>0</v>
      </c>
      <c r="I132" s="168"/>
      <c r="K132" s="185" t="str">
        <f>IF(F132="","",MAX($K$7:K131)+0.001)</f>
        <v/>
      </c>
    </row>
    <row r="133" spans="2:11" ht="25" customHeight="1">
      <c r="B133" s="45" t="s">
        <v>226</v>
      </c>
      <c r="C133" s="45" t="s">
        <v>2</v>
      </c>
      <c r="D133" s="45" t="s">
        <v>3</v>
      </c>
      <c r="E133" s="46" t="s">
        <v>4</v>
      </c>
      <c r="F133" s="95" t="s">
        <v>63</v>
      </c>
      <c r="G133" s="47" t="s">
        <v>6</v>
      </c>
      <c r="H133" s="47" t="s">
        <v>7</v>
      </c>
      <c r="I133" s="187"/>
      <c r="K133" s="185"/>
    </row>
    <row r="134" spans="2:11" ht="25" customHeight="1">
      <c r="B134" s="368" t="s">
        <v>64</v>
      </c>
      <c r="C134" s="369"/>
      <c r="D134" s="368"/>
      <c r="E134" s="368"/>
      <c r="F134" s="368"/>
      <c r="G134" s="368"/>
      <c r="H134" s="95">
        <f>H132</f>
        <v>0</v>
      </c>
      <c r="I134" s="168"/>
      <c r="K134" s="185" t="str">
        <f>IF(F134="","",MAX($K$7:K133)+0.001)</f>
        <v/>
      </c>
    </row>
    <row r="135" spans="2:11" ht="25" customHeight="1">
      <c r="B135" s="10" t="str">
        <f t="shared" si="8"/>
        <v/>
      </c>
      <c r="C135" s="101"/>
      <c r="D135" s="66"/>
      <c r="E135" s="55"/>
      <c r="F135" s="90"/>
      <c r="G135" s="90"/>
      <c r="H135" s="90" t="str">
        <f t="shared" si="7"/>
        <v/>
      </c>
      <c r="K135" s="185" t="str">
        <f>IF(F135="","",MAX($K$7:K134)+0.001)</f>
        <v/>
      </c>
    </row>
    <row r="136" spans="2:11" ht="30">
      <c r="B136" s="10" t="str">
        <f t="shared" si="8"/>
        <v/>
      </c>
      <c r="C136" s="55" t="s">
        <v>285</v>
      </c>
      <c r="D136" s="87" t="s">
        <v>286</v>
      </c>
      <c r="E136" s="55"/>
      <c r="F136" s="90"/>
      <c r="G136" s="90"/>
      <c r="H136" s="90" t="str">
        <f t="shared" si="7"/>
        <v/>
      </c>
      <c r="K136" s="185" t="str">
        <f>IF(F136="","",MAX($K$7:K135)+0.001)</f>
        <v/>
      </c>
    </row>
    <row r="137" spans="2:11" ht="25" customHeight="1">
      <c r="B137" s="10" t="str">
        <f t="shared" si="8"/>
        <v/>
      </c>
      <c r="C137" s="101"/>
      <c r="D137" s="87" t="s">
        <v>287</v>
      </c>
      <c r="E137" s="55"/>
      <c r="F137" s="90"/>
      <c r="G137" s="90"/>
      <c r="H137" s="90" t="str">
        <f t="shared" si="7"/>
        <v/>
      </c>
      <c r="K137" s="185" t="str">
        <f>IF(F137="","",MAX($K$7:K136)+0.001)</f>
        <v/>
      </c>
    </row>
    <row r="138" spans="2:11" ht="25" customHeight="1">
      <c r="B138" s="10" t="str">
        <f t="shared" si="8"/>
        <v>B1.041</v>
      </c>
      <c r="C138" s="101"/>
      <c r="D138" s="89" t="s">
        <v>288</v>
      </c>
      <c r="E138" s="55" t="s">
        <v>187</v>
      </c>
      <c r="F138" s="90">
        <v>99</v>
      </c>
      <c r="G138" s="90"/>
      <c r="H138" s="90" t="str">
        <f t="shared" si="7"/>
        <v/>
      </c>
      <c r="K138" s="185">
        <f>IF(F138="","",MAX($K$7:K137)+0.001)</f>
        <v>1.0409999999999955</v>
      </c>
    </row>
    <row r="139" spans="2:11" ht="25" customHeight="1">
      <c r="B139" s="10"/>
      <c r="C139" s="101"/>
      <c r="D139" s="89" t="s">
        <v>289</v>
      </c>
      <c r="E139" s="55" t="s">
        <v>158</v>
      </c>
      <c r="F139" s="90">
        <v>5</v>
      </c>
      <c r="G139" s="90"/>
      <c r="H139" s="90" t="str">
        <f t="shared" si="7"/>
        <v/>
      </c>
      <c r="K139" s="185">
        <f>IF(F139="","",MAX($K$7:K138)+0.001)</f>
        <v>1.0419999999999954</v>
      </c>
    </row>
    <row r="140" spans="2:11" ht="25" customHeight="1">
      <c r="B140" s="10"/>
      <c r="C140" s="101"/>
      <c r="D140" s="89" t="s">
        <v>290</v>
      </c>
      <c r="E140" s="55" t="s">
        <v>158</v>
      </c>
      <c r="F140" s="90">
        <v>1</v>
      </c>
      <c r="G140" s="90"/>
      <c r="H140" s="90" t="str">
        <f t="shared" si="7"/>
        <v/>
      </c>
      <c r="K140" s="185">
        <f>IF(F140="","",MAX($K$7:K139)+0.001)</f>
        <v>1.0429999999999953</v>
      </c>
    </row>
    <row r="141" spans="2:11" ht="25" customHeight="1">
      <c r="B141" s="10" t="str">
        <f>IF(K141="","","B"&amp;TEXT(ROUND(K141,3),"0.000"))</f>
        <v/>
      </c>
      <c r="C141" s="101"/>
      <c r="D141" s="66"/>
      <c r="E141" s="55"/>
      <c r="F141" s="90"/>
      <c r="G141" s="90"/>
      <c r="H141" s="90" t="str">
        <f t="shared" ref="H141:H186" si="9">IF($F141="-","Rate Only",IF($G141="","",ROUNDUP($F141*$G141,2)))</f>
        <v/>
      </c>
      <c r="K141" s="185" t="str">
        <f>IF(F141="","",MAX($K$7:K140)+0.001)</f>
        <v/>
      </c>
    </row>
    <row r="142" spans="2:11" ht="25" customHeight="1">
      <c r="B142" s="10" t="str">
        <f>IF(K142="","","B"&amp;TEXT(ROUND(K142,3),"0.000"))</f>
        <v/>
      </c>
      <c r="C142" s="55"/>
      <c r="D142" s="87" t="s">
        <v>291</v>
      </c>
      <c r="E142" s="55"/>
      <c r="F142" s="90"/>
      <c r="G142" s="90"/>
      <c r="H142" s="90" t="str">
        <f t="shared" si="9"/>
        <v/>
      </c>
      <c r="K142" s="185" t="str">
        <f>IF(F142="","",MAX($K$7:K141)+0.001)</f>
        <v/>
      </c>
    </row>
    <row r="143" spans="2:11" ht="25" customHeight="1">
      <c r="B143" s="10" t="str">
        <f>IF(K143="","","B"&amp;TEXT(ROUND(K143,3),"0.000"))</f>
        <v/>
      </c>
      <c r="C143" s="101"/>
      <c r="D143" s="87" t="s">
        <v>292</v>
      </c>
      <c r="E143" s="55"/>
      <c r="F143" s="90"/>
      <c r="G143" s="90"/>
      <c r="H143" s="90" t="str">
        <f t="shared" si="9"/>
        <v/>
      </c>
      <c r="K143" s="185" t="str">
        <f>IF(F143="","",MAX($K$7:K142)+0.001)</f>
        <v/>
      </c>
    </row>
    <row r="144" spans="2:11" ht="25" customHeight="1">
      <c r="B144" s="10" t="str">
        <f>IF(K144="","","B"&amp;TEXT(ROUND(K144,3),"0.000"))</f>
        <v>B1.044</v>
      </c>
      <c r="C144" s="55"/>
      <c r="D144" s="89" t="s">
        <v>293</v>
      </c>
      <c r="E144" s="55" t="s">
        <v>200</v>
      </c>
      <c r="F144" s="90">
        <v>237</v>
      </c>
      <c r="G144" s="171"/>
      <c r="H144" s="90" t="str">
        <f t="shared" si="9"/>
        <v/>
      </c>
      <c r="K144" s="185">
        <f>IF(F144="","",MAX($K$7:K143)+0.001)</f>
        <v>1.0439999999999952</v>
      </c>
    </row>
    <row r="145" spans="2:11" ht="25" customHeight="1">
      <c r="B145" s="10"/>
      <c r="C145" s="55"/>
      <c r="D145" s="66"/>
      <c r="E145" s="55"/>
      <c r="F145" s="90"/>
      <c r="G145" s="90"/>
      <c r="H145" s="90" t="str">
        <f t="shared" si="9"/>
        <v/>
      </c>
      <c r="K145" s="185" t="str">
        <f>IF(F145="","",MAX($K$7:K144)+0.001)</f>
        <v/>
      </c>
    </row>
    <row r="146" spans="2:11" ht="25" customHeight="1">
      <c r="B146" s="188" t="str">
        <f>IF(K146="","","B"&amp;TEXT(ROUND(K146,3),"0.000"))</f>
        <v/>
      </c>
      <c r="C146" s="98" t="s">
        <v>294</v>
      </c>
      <c r="D146" s="189" t="s">
        <v>295</v>
      </c>
      <c r="E146" s="101"/>
      <c r="F146" s="107"/>
      <c r="G146" s="107"/>
      <c r="H146" s="107" t="str">
        <f t="shared" si="9"/>
        <v/>
      </c>
      <c r="I146" s="96"/>
      <c r="K146" s="185" t="str">
        <f>IF(F146="","",MAX($K$7:K145)+0.001)</f>
        <v/>
      </c>
    </row>
    <row r="147" spans="2:11" ht="25" customHeight="1">
      <c r="B147" s="10"/>
      <c r="C147" s="55"/>
      <c r="D147" s="87"/>
      <c r="E147" s="55"/>
      <c r="F147" s="90"/>
      <c r="G147" s="90"/>
      <c r="H147" s="90" t="str">
        <f t="shared" si="9"/>
        <v/>
      </c>
      <c r="K147" s="185" t="str">
        <f>IF(F147="","",MAX($K$7:K146)+0.001)</f>
        <v/>
      </c>
    </row>
    <row r="148" spans="2:11" ht="25" customHeight="1">
      <c r="B148" s="10" t="str">
        <f t="shared" ref="B148:B153" si="10">IF(K148="","","B"&amp;TEXT(ROUND(K148,3),"0.000"))</f>
        <v/>
      </c>
      <c r="C148" s="55" t="s">
        <v>296</v>
      </c>
      <c r="D148" s="87" t="s">
        <v>297</v>
      </c>
      <c r="E148" s="55"/>
      <c r="F148" s="90"/>
      <c r="G148" s="90"/>
      <c r="H148" s="90" t="str">
        <f t="shared" si="9"/>
        <v/>
      </c>
      <c r="K148" s="185" t="str">
        <f>IF(F148="","",MAX($K$7:K147)+0.001)</f>
        <v/>
      </c>
    </row>
    <row r="149" spans="2:11" ht="25" customHeight="1">
      <c r="B149" s="10" t="str">
        <f t="shared" si="10"/>
        <v>B1.045</v>
      </c>
      <c r="C149" s="55"/>
      <c r="D149" s="89" t="s">
        <v>298</v>
      </c>
      <c r="E149" s="55" t="s">
        <v>187</v>
      </c>
      <c r="F149" s="90">
        <v>17</v>
      </c>
      <c r="G149" s="171"/>
      <c r="H149" s="90" t="str">
        <f t="shared" si="9"/>
        <v/>
      </c>
      <c r="K149" s="185">
        <f>IF(F149="","",MAX($K$7:K148)+0.001)</f>
        <v>1.044999999999995</v>
      </c>
    </row>
    <row r="150" spans="2:11" ht="30">
      <c r="B150" s="10" t="str">
        <f t="shared" si="10"/>
        <v>B1.046</v>
      </c>
      <c r="C150" s="55"/>
      <c r="D150" s="89" t="s">
        <v>299</v>
      </c>
      <c r="E150" s="55" t="s">
        <v>187</v>
      </c>
      <c r="F150" s="90">
        <v>33</v>
      </c>
      <c r="G150" s="171"/>
      <c r="H150" s="90" t="str">
        <f t="shared" si="9"/>
        <v/>
      </c>
      <c r="K150" s="185">
        <f>IF(F150="","",MAX($K$7:K149)+0.001)</f>
        <v>1.0459999999999949</v>
      </c>
    </row>
    <row r="151" spans="2:11" ht="25" customHeight="1">
      <c r="B151" s="10" t="str">
        <f t="shared" si="10"/>
        <v/>
      </c>
      <c r="C151" s="55"/>
      <c r="D151" s="66"/>
      <c r="E151" s="55"/>
      <c r="F151" s="90"/>
      <c r="G151" s="90"/>
      <c r="H151" s="90" t="str">
        <f t="shared" si="9"/>
        <v/>
      </c>
      <c r="K151" s="185" t="str">
        <f>IF(F151="","",MAX($K$7:K150)+0.001)</f>
        <v/>
      </c>
    </row>
    <row r="152" spans="2:11" ht="25" customHeight="1">
      <c r="B152" s="10" t="str">
        <f t="shared" si="10"/>
        <v/>
      </c>
      <c r="C152" s="55" t="s">
        <v>300</v>
      </c>
      <c r="D152" s="87" t="s">
        <v>301</v>
      </c>
      <c r="E152" s="55"/>
      <c r="F152" s="90"/>
      <c r="G152" s="90"/>
      <c r="H152" s="90" t="str">
        <f t="shared" si="9"/>
        <v/>
      </c>
      <c r="K152" s="185" t="str">
        <f>IF(F152="","",MAX($K$7:K151)+0.001)</f>
        <v/>
      </c>
    </row>
    <row r="153" spans="2:11" ht="45">
      <c r="B153" s="10" t="str">
        <f t="shared" si="10"/>
        <v>B1.047</v>
      </c>
      <c r="C153" s="55"/>
      <c r="D153" s="89" t="s">
        <v>302</v>
      </c>
      <c r="E153" s="55" t="s">
        <v>158</v>
      </c>
      <c r="F153" s="90">
        <v>40</v>
      </c>
      <c r="G153" s="171"/>
      <c r="H153" s="90" t="str">
        <f t="shared" si="9"/>
        <v/>
      </c>
      <c r="K153" s="185">
        <f>IF(F153="","",MAX($K$7:K152)+0.001)</f>
        <v>1.0469999999999948</v>
      </c>
    </row>
    <row r="154" spans="2:11" ht="25" customHeight="1">
      <c r="B154" s="10"/>
      <c r="C154" s="55"/>
      <c r="D154" s="66"/>
      <c r="E154" s="55"/>
      <c r="F154" s="90"/>
      <c r="G154" s="171"/>
      <c r="H154" s="90" t="str">
        <f t="shared" si="9"/>
        <v/>
      </c>
      <c r="K154" s="185" t="str">
        <f>IF(F154="","",MAX($K$7:K153)+0.001)</f>
        <v/>
      </c>
    </row>
    <row r="155" spans="2:11" ht="25" customHeight="1">
      <c r="B155" s="10"/>
      <c r="C155" s="98" t="s">
        <v>303</v>
      </c>
      <c r="D155" s="87" t="s">
        <v>304</v>
      </c>
      <c r="E155" s="55"/>
      <c r="F155" s="119"/>
      <c r="G155" s="171"/>
      <c r="H155" s="90" t="str">
        <f t="shared" si="9"/>
        <v/>
      </c>
      <c r="K155" s="185" t="str">
        <f>IF(F155="","",MAX($K$7:K154)+0.001)</f>
        <v/>
      </c>
    </row>
    <row r="156" spans="2:11" ht="25" customHeight="1">
      <c r="B156" s="10"/>
      <c r="C156" s="55"/>
      <c r="D156" s="89"/>
      <c r="E156" s="55"/>
      <c r="F156" s="119"/>
      <c r="G156" s="171"/>
      <c r="H156" s="90" t="str">
        <f t="shared" si="9"/>
        <v/>
      </c>
      <c r="K156" s="185" t="str">
        <f>IF(F156="","",MAX($K$7:K155)+0.001)</f>
        <v/>
      </c>
    </row>
    <row r="157" spans="2:11" ht="25" customHeight="1">
      <c r="B157" s="10" t="str">
        <f t="shared" ref="B157:B168" si="11">IF(K157="","","B"&amp;TEXT(ROUND(K157,3),"0.000"))</f>
        <v/>
      </c>
      <c r="C157" s="55" t="s">
        <v>12</v>
      </c>
      <c r="D157" s="97" t="s">
        <v>305</v>
      </c>
      <c r="E157" s="55"/>
      <c r="F157" s="119"/>
      <c r="G157" s="171"/>
      <c r="H157" s="90" t="str">
        <f t="shared" si="9"/>
        <v/>
      </c>
      <c r="K157" s="185" t="str">
        <f>IF(F157="","",MAX($K$7:K156)+0.001)</f>
        <v/>
      </c>
    </row>
    <row r="158" spans="2:11" ht="25" customHeight="1">
      <c r="B158" s="10" t="str">
        <f t="shared" si="11"/>
        <v>B1.048</v>
      </c>
      <c r="C158" s="55"/>
      <c r="D158" s="89" t="s">
        <v>306</v>
      </c>
      <c r="E158" s="55" t="s">
        <v>187</v>
      </c>
      <c r="F158" s="90">
        <v>30</v>
      </c>
      <c r="G158" s="171"/>
      <c r="H158" s="90" t="str">
        <f t="shared" si="9"/>
        <v/>
      </c>
      <c r="K158" s="185">
        <f>IF(F158="","",MAX($K$7:K157)+0.001)</f>
        <v>1.0479999999999947</v>
      </c>
    </row>
    <row r="159" spans="2:11" ht="25" customHeight="1">
      <c r="B159" s="10" t="str">
        <f t="shared" si="11"/>
        <v/>
      </c>
      <c r="C159" s="55"/>
      <c r="D159" s="89"/>
      <c r="E159" s="55"/>
      <c r="F159" s="119"/>
      <c r="G159" s="171"/>
      <c r="H159" s="90" t="str">
        <f t="shared" si="9"/>
        <v/>
      </c>
      <c r="K159" s="185" t="str">
        <f>IF(F159="","",MAX($K$7:K158)+0.001)</f>
        <v/>
      </c>
    </row>
    <row r="160" spans="2:11" ht="25" customHeight="1">
      <c r="B160" s="10" t="str">
        <f t="shared" si="11"/>
        <v/>
      </c>
      <c r="C160" s="55" t="s">
        <v>15</v>
      </c>
      <c r="D160" s="97" t="s">
        <v>307</v>
      </c>
      <c r="E160" s="55"/>
      <c r="F160" s="119"/>
      <c r="G160" s="171"/>
      <c r="H160" s="90" t="str">
        <f t="shared" si="9"/>
        <v/>
      </c>
      <c r="K160" s="185" t="str">
        <f>IF(F160="","",MAX($K$7:K159)+0.001)</f>
        <v/>
      </c>
    </row>
    <row r="161" spans="2:11" ht="30">
      <c r="B161" s="10" t="str">
        <f t="shared" si="11"/>
        <v/>
      </c>
      <c r="C161" s="55"/>
      <c r="D161" s="97" t="s">
        <v>308</v>
      </c>
      <c r="E161" s="55"/>
      <c r="F161" s="119"/>
      <c r="G161" s="171"/>
      <c r="H161" s="90" t="str">
        <f t="shared" si="9"/>
        <v/>
      </c>
      <c r="K161" s="185" t="str">
        <f>IF(F161="","",MAX($K$7:K160)+0.001)</f>
        <v/>
      </c>
    </row>
    <row r="162" spans="2:11" ht="25" customHeight="1">
      <c r="B162" s="10" t="str">
        <f t="shared" si="11"/>
        <v>B1.049</v>
      </c>
      <c r="C162" s="55"/>
      <c r="D162" s="89" t="s">
        <v>309</v>
      </c>
      <c r="E162" s="55" t="s">
        <v>164</v>
      </c>
      <c r="F162" s="90">
        <v>110</v>
      </c>
      <c r="G162" s="171"/>
      <c r="H162" s="90" t="str">
        <f t="shared" si="9"/>
        <v/>
      </c>
      <c r="K162" s="185">
        <f>IF(F162="","",MAX($K$7:K161)+0.001)</f>
        <v>1.0489999999999946</v>
      </c>
    </row>
    <row r="163" spans="2:11" ht="25" customHeight="1">
      <c r="B163" s="10" t="str">
        <f t="shared" si="11"/>
        <v/>
      </c>
      <c r="C163" s="55"/>
      <c r="D163" s="97" t="s">
        <v>310</v>
      </c>
      <c r="E163" s="55"/>
      <c r="F163" s="119"/>
      <c r="G163" s="171"/>
      <c r="H163" s="90" t="str">
        <f t="shared" si="9"/>
        <v/>
      </c>
      <c r="K163" s="185" t="str">
        <f>IF(F163="","",MAX($K$7:K162)+0.001)</f>
        <v/>
      </c>
    </row>
    <row r="164" spans="2:11" ht="25" customHeight="1">
      <c r="B164" s="10" t="str">
        <f t="shared" si="11"/>
        <v>B1.050</v>
      </c>
      <c r="C164" s="55"/>
      <c r="D164" s="89" t="s">
        <v>311</v>
      </c>
      <c r="E164" s="55" t="s">
        <v>164</v>
      </c>
      <c r="F164" s="90">
        <v>110</v>
      </c>
      <c r="G164" s="171"/>
      <c r="H164" s="90" t="str">
        <f t="shared" si="9"/>
        <v/>
      </c>
      <c r="K164" s="185">
        <f>IF(F164="","",MAX($K$7:K163)+0.001)</f>
        <v>1.0499999999999945</v>
      </c>
    </row>
    <row r="165" spans="2:11" ht="25" customHeight="1">
      <c r="B165" s="10" t="str">
        <f t="shared" si="11"/>
        <v/>
      </c>
      <c r="C165" s="55"/>
      <c r="D165" s="89"/>
      <c r="E165" s="55"/>
      <c r="F165" s="119"/>
      <c r="G165" s="171"/>
      <c r="H165" s="90" t="str">
        <f t="shared" si="9"/>
        <v/>
      </c>
      <c r="K165" s="185" t="str">
        <f>IF(F165="","",MAX($K$7:K164)+0.001)</f>
        <v/>
      </c>
    </row>
    <row r="166" spans="2:11" ht="25" customHeight="1">
      <c r="B166" s="10" t="str">
        <f t="shared" si="11"/>
        <v/>
      </c>
      <c r="C166" s="55" t="s">
        <v>312</v>
      </c>
      <c r="D166" s="97" t="s">
        <v>313</v>
      </c>
      <c r="E166" s="55"/>
      <c r="F166" s="119"/>
      <c r="G166" s="171"/>
      <c r="H166" s="90" t="str">
        <f t="shared" si="9"/>
        <v/>
      </c>
      <c r="K166" s="185" t="str">
        <f>IF(F166="","",MAX($K$7:K165)+0.001)</f>
        <v/>
      </c>
    </row>
    <row r="167" spans="2:11" ht="25" customHeight="1">
      <c r="B167" s="10" t="str">
        <f t="shared" si="11"/>
        <v/>
      </c>
      <c r="C167" s="55" t="s">
        <v>314</v>
      </c>
      <c r="D167" s="97" t="s">
        <v>315</v>
      </c>
      <c r="E167" s="55"/>
      <c r="F167" s="119"/>
      <c r="G167" s="171"/>
      <c r="H167" s="90" t="str">
        <f t="shared" si="9"/>
        <v/>
      </c>
      <c r="K167" s="185" t="str">
        <f>IF(F167="","",MAX($K$7:K166)+0.001)</f>
        <v/>
      </c>
    </row>
    <row r="168" spans="2:11" ht="25" customHeight="1">
      <c r="B168" s="10" t="str">
        <f t="shared" si="11"/>
        <v>B1.051</v>
      </c>
      <c r="C168" s="55"/>
      <c r="D168" s="89" t="s">
        <v>2006</v>
      </c>
      <c r="E168" s="55" t="s">
        <v>164</v>
      </c>
      <c r="F168" s="90">
        <v>55</v>
      </c>
      <c r="G168" s="171"/>
      <c r="H168" s="90" t="str">
        <f t="shared" si="9"/>
        <v/>
      </c>
      <c r="K168" s="185">
        <f>IF(F168="","",MAX($K$7:K167)+0.001)</f>
        <v>1.0509999999999944</v>
      </c>
    </row>
    <row r="169" spans="2:11" ht="25" customHeight="1">
      <c r="B169" s="10"/>
      <c r="C169" s="55"/>
      <c r="D169" s="89"/>
      <c r="E169" s="55"/>
      <c r="F169" s="119"/>
      <c r="G169" s="171"/>
      <c r="H169" s="90" t="str">
        <f t="shared" si="9"/>
        <v/>
      </c>
      <c r="K169" s="185" t="str">
        <f>IF(F169="","",MAX($K$7:K168)+0.001)</f>
        <v/>
      </c>
    </row>
    <row r="170" spans="2:11" ht="25" customHeight="1">
      <c r="B170" s="10"/>
      <c r="C170" s="98" t="s">
        <v>316</v>
      </c>
      <c r="D170" s="87" t="s">
        <v>317</v>
      </c>
      <c r="E170" s="55"/>
      <c r="F170" s="119"/>
      <c r="G170" s="171"/>
      <c r="H170" s="90" t="str">
        <f t="shared" si="9"/>
        <v/>
      </c>
      <c r="K170" s="185" t="str">
        <f>IF(F170="","",MAX($K$7:K169)+0.001)</f>
        <v/>
      </c>
    </row>
    <row r="171" spans="2:11" ht="25" customHeight="1">
      <c r="B171" s="10"/>
      <c r="C171" s="55"/>
      <c r="D171" s="89"/>
      <c r="E171" s="55"/>
      <c r="F171" s="119"/>
      <c r="G171" s="171"/>
      <c r="H171" s="90" t="str">
        <f t="shared" si="9"/>
        <v/>
      </c>
      <c r="K171" s="185" t="str">
        <f>IF(F171="","",MAX($K$7:K170)+0.001)</f>
        <v/>
      </c>
    </row>
    <row r="172" spans="2:11" ht="30">
      <c r="B172" s="10" t="str">
        <f t="shared" ref="B172:B185" si="12">IF(K172="","","B"&amp;TEXT(ROUND(K172,3),"0.000"))</f>
        <v/>
      </c>
      <c r="C172" s="55" t="s">
        <v>183</v>
      </c>
      <c r="D172" s="97" t="s">
        <v>318</v>
      </c>
      <c r="E172" s="55"/>
      <c r="F172" s="119"/>
      <c r="G172" s="171"/>
      <c r="H172" s="90" t="str">
        <f t="shared" si="9"/>
        <v/>
      </c>
      <c r="K172" s="185" t="str">
        <f>IF(F172="","",MAX($K$7:K171)+0.001)</f>
        <v/>
      </c>
    </row>
    <row r="173" spans="2:11" ht="25" customHeight="1">
      <c r="B173" s="10" t="str">
        <f t="shared" si="12"/>
        <v>B1.052</v>
      </c>
      <c r="C173" s="55"/>
      <c r="D173" s="89" t="s">
        <v>319</v>
      </c>
      <c r="E173" s="55" t="s">
        <v>164</v>
      </c>
      <c r="F173" s="90">
        <v>55</v>
      </c>
      <c r="G173" s="171"/>
      <c r="H173" s="90" t="str">
        <f t="shared" si="9"/>
        <v/>
      </c>
      <c r="K173" s="185">
        <f>IF(F173="","",MAX($K$7:K172)+0.001)</f>
        <v>1.0519999999999943</v>
      </c>
    </row>
    <row r="174" spans="2:11" ht="25" customHeight="1">
      <c r="B174" s="10" t="str">
        <f t="shared" si="12"/>
        <v>B1.053</v>
      </c>
      <c r="C174" s="55"/>
      <c r="D174" s="89" t="s">
        <v>320</v>
      </c>
      <c r="E174" s="55" t="s">
        <v>164</v>
      </c>
      <c r="F174" s="90">
        <v>110</v>
      </c>
      <c r="G174" s="171"/>
      <c r="H174" s="90" t="str">
        <f t="shared" si="9"/>
        <v/>
      </c>
      <c r="K174" s="185">
        <f>IF(F174="","",MAX($K$7:K173)+0.001)</f>
        <v>1.0529999999999942</v>
      </c>
    </row>
    <row r="175" spans="2:11" ht="25" customHeight="1">
      <c r="B175" s="368" t="s">
        <v>62</v>
      </c>
      <c r="C175" s="369"/>
      <c r="D175" s="368"/>
      <c r="E175" s="368"/>
      <c r="F175" s="368"/>
      <c r="G175" s="368"/>
      <c r="H175" s="95">
        <f>SUM(H134:H174)</f>
        <v>0</v>
      </c>
      <c r="I175" s="94"/>
      <c r="K175" s="185" t="str">
        <f>IF(F175="","",MAX($K$7:K174)+0.001)</f>
        <v/>
      </c>
    </row>
    <row r="176" spans="2:11" ht="25" customHeight="1">
      <c r="B176" s="45" t="s">
        <v>226</v>
      </c>
      <c r="C176" s="45" t="s">
        <v>2</v>
      </c>
      <c r="D176" s="45" t="s">
        <v>3</v>
      </c>
      <c r="E176" s="46" t="s">
        <v>4</v>
      </c>
      <c r="F176" s="95" t="s">
        <v>63</v>
      </c>
      <c r="G176" s="47" t="s">
        <v>6</v>
      </c>
      <c r="H176" s="47" t="s">
        <v>7</v>
      </c>
      <c r="I176" s="78"/>
      <c r="K176" s="185"/>
    </row>
    <row r="177" spans="2:11" ht="25" customHeight="1">
      <c r="B177" s="368" t="s">
        <v>64</v>
      </c>
      <c r="C177" s="369"/>
      <c r="D177" s="368"/>
      <c r="E177" s="368"/>
      <c r="F177" s="368"/>
      <c r="G177" s="368"/>
      <c r="H177" s="95">
        <f>H175</f>
        <v>0</v>
      </c>
      <c r="I177" s="94"/>
      <c r="K177" s="185" t="str">
        <f>IF(F177="","",MAX($K$7:K176)+0.001)</f>
        <v/>
      </c>
    </row>
    <row r="178" spans="2:11" ht="25" customHeight="1">
      <c r="B178" s="10"/>
      <c r="C178" s="55"/>
      <c r="D178" s="89"/>
      <c r="E178" s="55"/>
      <c r="F178" s="119"/>
      <c r="G178" s="171"/>
      <c r="H178" s="90"/>
      <c r="K178" s="185"/>
    </row>
    <row r="179" spans="2:11" ht="25" customHeight="1">
      <c r="B179" s="10" t="str">
        <f t="shared" si="12"/>
        <v/>
      </c>
      <c r="C179" s="55" t="s">
        <v>190</v>
      </c>
      <c r="D179" s="97" t="s">
        <v>321</v>
      </c>
      <c r="E179" s="55"/>
      <c r="F179" s="119"/>
      <c r="G179" s="171"/>
      <c r="H179" s="90" t="str">
        <f t="shared" si="9"/>
        <v/>
      </c>
      <c r="K179" s="185" t="str">
        <f>IF(F179="","",MAX($K$7:K174)+0.001)</f>
        <v/>
      </c>
    </row>
    <row r="180" spans="2:11" ht="30">
      <c r="B180" s="10" t="str">
        <f t="shared" si="12"/>
        <v/>
      </c>
      <c r="C180" s="55"/>
      <c r="D180" s="97" t="s">
        <v>322</v>
      </c>
      <c r="E180" s="55"/>
      <c r="F180" s="119"/>
      <c r="G180" s="171"/>
      <c r="H180" s="90" t="str">
        <f t="shared" si="9"/>
        <v/>
      </c>
      <c r="K180" s="185" t="str">
        <f>IF(F180="","",MAX($K$7:K179)+0.001)</f>
        <v/>
      </c>
    </row>
    <row r="181" spans="2:11" ht="25" customHeight="1">
      <c r="B181" s="10" t="str">
        <f t="shared" si="12"/>
        <v>B1.054</v>
      </c>
      <c r="C181" s="55"/>
      <c r="D181" s="89" t="s">
        <v>323</v>
      </c>
      <c r="E181" s="55" t="s">
        <v>164</v>
      </c>
      <c r="F181" s="90">
        <v>50</v>
      </c>
      <c r="G181" s="171"/>
      <c r="H181" s="90" t="str">
        <f t="shared" si="9"/>
        <v/>
      </c>
      <c r="K181" s="185">
        <f>IF(F181="","",MAX($K$7:K180)+0.001)</f>
        <v>1.0539999999999941</v>
      </c>
    </row>
    <row r="182" spans="2:11" ht="25" customHeight="1">
      <c r="B182" s="10" t="str">
        <f t="shared" si="12"/>
        <v>B1.055</v>
      </c>
      <c r="C182" s="55"/>
      <c r="D182" s="89" t="s">
        <v>324</v>
      </c>
      <c r="E182" s="55" t="s">
        <v>164</v>
      </c>
      <c r="F182" s="90">
        <v>50</v>
      </c>
      <c r="G182" s="171"/>
      <c r="H182" s="90" t="str">
        <f t="shared" si="9"/>
        <v/>
      </c>
      <c r="K182" s="185">
        <f>IF(F182="","",MAX($K$7:K181)+0.001)</f>
        <v>1.0549999999999939</v>
      </c>
    </row>
    <row r="183" spans="2:11" ht="25" customHeight="1">
      <c r="B183" s="10" t="str">
        <f t="shared" si="12"/>
        <v/>
      </c>
      <c r="C183" s="55"/>
      <c r="D183" s="97" t="s">
        <v>325</v>
      </c>
      <c r="E183" s="55"/>
      <c r="F183" s="119"/>
      <c r="G183" s="171"/>
      <c r="H183" s="90" t="str">
        <f t="shared" si="9"/>
        <v/>
      </c>
      <c r="K183" s="185" t="str">
        <f>IF(F183="","",MAX($K$7:K182)+0.001)</f>
        <v/>
      </c>
    </row>
    <row r="184" spans="2:11" ht="25" customHeight="1">
      <c r="B184" s="10" t="str">
        <f t="shared" si="12"/>
        <v>B1.056</v>
      </c>
      <c r="C184" s="55"/>
      <c r="D184" s="89" t="s">
        <v>323</v>
      </c>
      <c r="E184" s="55" t="s">
        <v>164</v>
      </c>
      <c r="F184" s="90">
        <v>50</v>
      </c>
      <c r="G184" s="171"/>
      <c r="H184" s="90" t="str">
        <f t="shared" si="9"/>
        <v/>
      </c>
      <c r="K184" s="185">
        <f>IF(F184="","",MAX($K$7:K183)+0.001)</f>
        <v>1.0559999999999938</v>
      </c>
    </row>
    <row r="185" spans="2:11" ht="25" customHeight="1">
      <c r="B185" s="10" t="str">
        <f t="shared" si="12"/>
        <v>B1.057</v>
      </c>
      <c r="C185" s="55"/>
      <c r="D185" s="89" t="s">
        <v>326</v>
      </c>
      <c r="E185" s="55" t="s">
        <v>164</v>
      </c>
      <c r="F185" s="90">
        <v>50</v>
      </c>
      <c r="G185" s="171"/>
      <c r="H185" s="90" t="str">
        <f t="shared" si="9"/>
        <v/>
      </c>
      <c r="K185" s="185">
        <f>IF(F185="","",MAX($K$7:K184)+0.001)</f>
        <v>1.0569999999999937</v>
      </c>
    </row>
    <row r="186" spans="2:11" ht="25" customHeight="1">
      <c r="B186" s="10"/>
      <c r="C186" s="55"/>
      <c r="D186" s="89"/>
      <c r="E186" s="55"/>
      <c r="F186" s="119"/>
      <c r="G186" s="171"/>
      <c r="H186" s="90" t="str">
        <f t="shared" si="9"/>
        <v/>
      </c>
      <c r="K186" s="185" t="str">
        <f>IF(F186="","",MAX($K$7:K185)+0.001)</f>
        <v/>
      </c>
    </row>
    <row r="187" spans="2:11" ht="25" customHeight="1">
      <c r="B187" s="10" t="str">
        <f>IF(K187="","","B"&amp;TEXT(ROUND(K187,3),"0.000"))</f>
        <v/>
      </c>
      <c r="C187" s="98" t="s">
        <v>327</v>
      </c>
      <c r="D187" s="87" t="s">
        <v>328</v>
      </c>
      <c r="E187" s="55"/>
      <c r="F187" s="119"/>
      <c r="G187" s="171"/>
      <c r="H187" s="90" t="str">
        <f t="shared" ref="H187:H218" si="13">IF($F187="-","Rate Only",IF($G187="","",ROUNDUP($F187*$G187,2)))</f>
        <v/>
      </c>
      <c r="K187" s="185" t="str">
        <f>IF(F187="","",MAX($K$7:K186)+0.001)</f>
        <v/>
      </c>
    </row>
    <row r="188" spans="2:11" ht="25" customHeight="1">
      <c r="B188" s="10" t="str">
        <f>IF(K188="","","B"&amp;TEXT(ROUND(K188,3),"0.000"))</f>
        <v/>
      </c>
      <c r="C188" s="55"/>
      <c r="D188" s="89"/>
      <c r="E188" s="55"/>
      <c r="F188" s="119"/>
      <c r="G188" s="171"/>
      <c r="H188" s="90" t="str">
        <f t="shared" si="13"/>
        <v/>
      </c>
      <c r="K188" s="185" t="str">
        <f>IF(F188="","",MAX($K$7:K187)+0.001)</f>
        <v/>
      </c>
    </row>
    <row r="189" spans="2:11" ht="30">
      <c r="B189" s="10" t="str">
        <f>IF(K189="","","B"&amp;TEXT(ROUND(K189,3),"0.000"))</f>
        <v/>
      </c>
      <c r="C189" s="55" t="s">
        <v>183</v>
      </c>
      <c r="D189" s="97" t="s">
        <v>329</v>
      </c>
      <c r="E189" s="55"/>
      <c r="F189" s="119"/>
      <c r="G189" s="171"/>
      <c r="H189" s="90" t="str">
        <f t="shared" si="13"/>
        <v/>
      </c>
      <c r="K189" s="185" t="str">
        <f>IF(F189="","",MAX($K$7:K188)+0.001)</f>
        <v/>
      </c>
    </row>
    <row r="190" spans="2:11" ht="25" customHeight="1">
      <c r="B190" s="10" t="str">
        <f>IF(K190="","","B"&amp;TEXT(ROUND(K190,3),"0.000"))</f>
        <v>B1.058</v>
      </c>
      <c r="C190" s="55"/>
      <c r="D190" s="89" t="s">
        <v>330</v>
      </c>
      <c r="E190" s="55" t="s">
        <v>200</v>
      </c>
      <c r="F190" s="90">
        <v>15</v>
      </c>
      <c r="G190" s="171"/>
      <c r="H190" s="90" t="str">
        <f t="shared" si="13"/>
        <v/>
      </c>
      <c r="K190" s="185">
        <f>IF(F190="","",MAX($K$7:K189)+0.001)</f>
        <v>1.0579999999999936</v>
      </c>
    </row>
    <row r="191" spans="2:11" ht="25" customHeight="1">
      <c r="B191" s="10"/>
      <c r="C191" s="55"/>
      <c r="D191" s="89"/>
      <c r="E191" s="55"/>
      <c r="F191" s="119"/>
      <c r="G191" s="171"/>
      <c r="H191" s="90" t="str">
        <f t="shared" si="13"/>
        <v/>
      </c>
      <c r="K191" s="185" t="str">
        <f>IF(F191="","",MAX($K$7:K190)+0.001)</f>
        <v/>
      </c>
    </row>
    <row r="192" spans="2:11" ht="25" customHeight="1">
      <c r="B192" s="10"/>
      <c r="C192" s="55" t="s">
        <v>183</v>
      </c>
      <c r="D192" s="97" t="s">
        <v>331</v>
      </c>
      <c r="E192" s="55"/>
      <c r="F192" s="119"/>
      <c r="G192" s="171"/>
      <c r="H192" s="90" t="str">
        <f t="shared" si="13"/>
        <v/>
      </c>
      <c r="K192" s="185" t="str">
        <f>IF(F192="","",MAX($K$7:K191)+0.001)</f>
        <v/>
      </c>
    </row>
    <row r="193" spans="2:11" ht="25" customHeight="1">
      <c r="B193" s="10" t="str">
        <f t="shared" ref="B193:B214" si="14">IF(K193="","","B"&amp;TEXT(ROUND(K193,3),"0.000"))</f>
        <v>B1.059</v>
      </c>
      <c r="C193" s="55"/>
      <c r="D193" s="89" t="s">
        <v>332</v>
      </c>
      <c r="E193" s="55" t="s">
        <v>200</v>
      </c>
      <c r="F193" s="90">
        <v>10</v>
      </c>
      <c r="G193" s="171"/>
      <c r="H193" s="90" t="str">
        <f t="shared" si="13"/>
        <v/>
      </c>
      <c r="K193" s="185">
        <f>IF(F193="","",MAX($K$7:K192)+0.001)</f>
        <v>1.0589999999999935</v>
      </c>
    </row>
    <row r="194" spans="2:11" ht="25" customHeight="1">
      <c r="B194" s="10" t="str">
        <f t="shared" si="14"/>
        <v>B1.060</v>
      </c>
      <c r="C194" s="55"/>
      <c r="D194" s="89" t="s">
        <v>333</v>
      </c>
      <c r="E194" s="55" t="s">
        <v>200</v>
      </c>
      <c r="F194" s="90">
        <v>30</v>
      </c>
      <c r="G194" s="171"/>
      <c r="H194" s="90" t="str">
        <f t="shared" si="13"/>
        <v/>
      </c>
      <c r="K194" s="185">
        <f>IF(F194="","",MAX($K$7:K193)+0.001)</f>
        <v>1.0599999999999934</v>
      </c>
    </row>
    <row r="195" spans="2:11" ht="25" customHeight="1">
      <c r="B195" s="10" t="str">
        <f t="shared" si="14"/>
        <v/>
      </c>
      <c r="C195" s="55"/>
      <c r="D195" s="89"/>
      <c r="E195" s="55"/>
      <c r="F195" s="119"/>
      <c r="G195" s="171"/>
      <c r="H195" s="90" t="str">
        <f t="shared" si="13"/>
        <v/>
      </c>
      <c r="K195" s="185" t="str">
        <f>IF(F195="","",MAX($K$7:K194)+0.001)</f>
        <v/>
      </c>
    </row>
    <row r="196" spans="2:11" ht="25" customHeight="1">
      <c r="B196" s="10" t="str">
        <f t="shared" si="14"/>
        <v/>
      </c>
      <c r="C196" s="55" t="s">
        <v>190</v>
      </c>
      <c r="D196" s="97" t="s">
        <v>334</v>
      </c>
      <c r="E196" s="55"/>
      <c r="F196" s="119"/>
      <c r="G196" s="171"/>
      <c r="H196" s="90" t="str">
        <f t="shared" si="13"/>
        <v/>
      </c>
      <c r="K196" s="185" t="str">
        <f>IF(F196="","",MAX($K$7:K195)+0.001)</f>
        <v/>
      </c>
    </row>
    <row r="197" spans="2:11" ht="25" customHeight="1">
      <c r="B197" s="10" t="str">
        <f t="shared" si="14"/>
        <v/>
      </c>
      <c r="C197" s="55"/>
      <c r="D197" s="97" t="s">
        <v>335</v>
      </c>
      <c r="E197" s="55"/>
      <c r="F197" s="119"/>
      <c r="G197" s="171"/>
      <c r="H197" s="90" t="str">
        <f t="shared" si="13"/>
        <v/>
      </c>
      <c r="K197" s="185" t="str">
        <f>IF(F197="","",MAX($K$7:K196)+0.001)</f>
        <v/>
      </c>
    </row>
    <row r="198" spans="2:11" ht="25" customHeight="1">
      <c r="B198" s="10" t="str">
        <f t="shared" si="14"/>
        <v>B1.061</v>
      </c>
      <c r="C198" s="55"/>
      <c r="D198" s="89" t="s">
        <v>330</v>
      </c>
      <c r="E198" s="55" t="s">
        <v>158</v>
      </c>
      <c r="F198" s="90">
        <v>1</v>
      </c>
      <c r="G198" s="171"/>
      <c r="H198" s="90" t="str">
        <f t="shared" si="13"/>
        <v/>
      </c>
      <c r="K198" s="185">
        <f>IF(F198="","",MAX($K$7:K197)+0.001)</f>
        <v>1.0609999999999933</v>
      </c>
    </row>
    <row r="199" spans="2:11" ht="25" customHeight="1">
      <c r="B199" s="10" t="str">
        <f t="shared" si="14"/>
        <v>B1.062</v>
      </c>
      <c r="C199" s="55"/>
      <c r="D199" s="89" t="s">
        <v>336</v>
      </c>
      <c r="E199" s="55" t="s">
        <v>158</v>
      </c>
      <c r="F199" s="90">
        <v>1</v>
      </c>
      <c r="G199" s="171"/>
      <c r="H199" s="90" t="str">
        <f t="shared" si="13"/>
        <v/>
      </c>
      <c r="K199" s="185">
        <f>IF(F199="","",MAX($K$7:K198)+0.001)</f>
        <v>1.0619999999999932</v>
      </c>
    </row>
    <row r="200" spans="2:11" ht="25" customHeight="1">
      <c r="B200" s="10" t="str">
        <f t="shared" si="14"/>
        <v/>
      </c>
      <c r="C200" s="55"/>
      <c r="D200" s="66"/>
      <c r="E200" s="55"/>
      <c r="F200" s="90"/>
      <c r="G200" s="171"/>
      <c r="H200" s="90" t="str">
        <f t="shared" si="13"/>
        <v/>
      </c>
      <c r="K200" s="185" t="str">
        <f>IF(F200="","",MAX($K$7:K199)+0.001)</f>
        <v/>
      </c>
    </row>
    <row r="201" spans="2:11" ht="25" customHeight="1">
      <c r="B201" s="10" t="str">
        <f t="shared" si="14"/>
        <v/>
      </c>
      <c r="C201" s="55"/>
      <c r="D201" s="66"/>
      <c r="E201" s="55"/>
      <c r="F201" s="90"/>
      <c r="G201" s="171"/>
      <c r="H201" s="90" t="str">
        <f t="shared" si="13"/>
        <v/>
      </c>
      <c r="K201" s="185" t="str">
        <f>IF(F201="","",MAX($K$7:K200)+0.001)</f>
        <v/>
      </c>
    </row>
    <row r="202" spans="2:11" ht="25" customHeight="1">
      <c r="B202" s="10" t="str">
        <f t="shared" si="14"/>
        <v/>
      </c>
      <c r="C202" s="55"/>
      <c r="D202" s="66"/>
      <c r="E202" s="55"/>
      <c r="F202" s="90"/>
      <c r="G202" s="171"/>
      <c r="H202" s="90" t="str">
        <f t="shared" si="13"/>
        <v/>
      </c>
      <c r="K202" s="185" t="str">
        <f>IF(F202="","",MAX($K$7:K201)+0.001)</f>
        <v/>
      </c>
    </row>
    <row r="203" spans="2:11" ht="25" customHeight="1">
      <c r="B203" s="10" t="str">
        <f t="shared" si="14"/>
        <v/>
      </c>
      <c r="C203" s="55"/>
      <c r="D203" s="66"/>
      <c r="E203" s="55"/>
      <c r="F203" s="90"/>
      <c r="G203" s="171"/>
      <c r="H203" s="90" t="str">
        <f t="shared" si="13"/>
        <v/>
      </c>
      <c r="K203" s="185" t="str">
        <f>IF(F203="","",MAX($K$7:K202)+0.001)</f>
        <v/>
      </c>
    </row>
    <row r="204" spans="2:11" ht="25" customHeight="1">
      <c r="B204" s="10" t="str">
        <f t="shared" si="14"/>
        <v/>
      </c>
      <c r="C204" s="55"/>
      <c r="D204" s="66"/>
      <c r="E204" s="55"/>
      <c r="F204" s="90"/>
      <c r="G204" s="171"/>
      <c r="H204" s="90" t="str">
        <f t="shared" si="13"/>
        <v/>
      </c>
      <c r="K204" s="185" t="str">
        <f>IF(F204="","",MAX($K$7:K203)+0.001)</f>
        <v/>
      </c>
    </row>
    <row r="205" spans="2:11" ht="25" customHeight="1">
      <c r="B205" s="10" t="str">
        <f t="shared" si="14"/>
        <v/>
      </c>
      <c r="C205" s="55"/>
      <c r="D205" s="66"/>
      <c r="E205" s="55"/>
      <c r="F205" s="90"/>
      <c r="G205" s="171"/>
      <c r="H205" s="90" t="str">
        <f t="shared" si="13"/>
        <v/>
      </c>
      <c r="K205" s="185" t="str">
        <f>IF(F205="","",MAX($K$7:K204)+0.001)</f>
        <v/>
      </c>
    </row>
    <row r="206" spans="2:11" ht="25" customHeight="1">
      <c r="B206" s="10" t="str">
        <f t="shared" si="14"/>
        <v/>
      </c>
      <c r="C206" s="55"/>
      <c r="D206" s="66"/>
      <c r="E206" s="55"/>
      <c r="F206" s="90"/>
      <c r="G206" s="171"/>
      <c r="H206" s="90" t="str">
        <f t="shared" si="13"/>
        <v/>
      </c>
      <c r="K206" s="185" t="str">
        <f>IF(F206="","",MAX($K$7:K205)+0.001)</f>
        <v/>
      </c>
    </row>
    <row r="207" spans="2:11" ht="25" customHeight="1">
      <c r="B207" s="10" t="str">
        <f t="shared" si="14"/>
        <v/>
      </c>
      <c r="C207" s="55"/>
      <c r="D207" s="66"/>
      <c r="E207" s="55"/>
      <c r="F207" s="90"/>
      <c r="G207" s="171"/>
      <c r="H207" s="90" t="str">
        <f t="shared" si="13"/>
        <v/>
      </c>
      <c r="K207" s="185" t="str">
        <f>IF(F207="","",MAX($K$7:K206)+0.001)</f>
        <v/>
      </c>
    </row>
    <row r="208" spans="2:11" ht="25" customHeight="1">
      <c r="B208" s="10" t="str">
        <f t="shared" si="14"/>
        <v/>
      </c>
      <c r="C208" s="55"/>
      <c r="D208" s="66"/>
      <c r="E208" s="55"/>
      <c r="F208" s="90"/>
      <c r="G208" s="171"/>
      <c r="H208" s="90" t="str">
        <f t="shared" si="13"/>
        <v/>
      </c>
      <c r="K208" s="185" t="str">
        <f>IF(F208="","",MAX($K$7:K207)+0.001)</f>
        <v/>
      </c>
    </row>
    <row r="209" spans="2:11" ht="25" customHeight="1">
      <c r="B209" s="10" t="str">
        <f t="shared" si="14"/>
        <v/>
      </c>
      <c r="C209" s="55"/>
      <c r="D209" s="66"/>
      <c r="E209" s="55"/>
      <c r="F209" s="90"/>
      <c r="G209" s="171"/>
      <c r="H209" s="90" t="str">
        <f t="shared" si="13"/>
        <v/>
      </c>
      <c r="K209" s="185" t="str">
        <f>IF(F209="","",MAX($K$7:K208)+0.001)</f>
        <v/>
      </c>
    </row>
    <row r="210" spans="2:11" ht="25" customHeight="1">
      <c r="B210" s="10" t="str">
        <f t="shared" si="14"/>
        <v/>
      </c>
      <c r="C210" s="55"/>
      <c r="D210" s="66"/>
      <c r="E210" s="55"/>
      <c r="F210" s="90"/>
      <c r="G210" s="171"/>
      <c r="H210" s="90" t="str">
        <f t="shared" si="13"/>
        <v/>
      </c>
      <c r="K210" s="185" t="str">
        <f>IF(F210="","",MAX($K$7:K209)+0.001)</f>
        <v/>
      </c>
    </row>
    <row r="211" spans="2:11" ht="25" customHeight="1">
      <c r="B211" s="10" t="str">
        <f t="shared" si="14"/>
        <v/>
      </c>
      <c r="C211" s="55"/>
      <c r="D211" s="66"/>
      <c r="E211" s="55"/>
      <c r="F211" s="90"/>
      <c r="G211" s="171"/>
      <c r="H211" s="90" t="str">
        <f t="shared" si="13"/>
        <v/>
      </c>
      <c r="K211" s="185" t="str">
        <f>IF(F211="","",MAX($K$7:K210)+0.001)</f>
        <v/>
      </c>
    </row>
    <row r="212" spans="2:11" ht="25" customHeight="1">
      <c r="B212" s="10" t="str">
        <f t="shared" si="14"/>
        <v/>
      </c>
      <c r="C212" s="55"/>
      <c r="D212" s="66"/>
      <c r="E212" s="55"/>
      <c r="F212" s="90"/>
      <c r="G212" s="171"/>
      <c r="H212" s="90" t="str">
        <f t="shared" si="13"/>
        <v/>
      </c>
      <c r="K212" s="185" t="str">
        <f>IF(F212="","",MAX($K$7:K211)+0.001)</f>
        <v/>
      </c>
    </row>
    <row r="213" spans="2:11" ht="25" customHeight="1">
      <c r="B213" s="10" t="str">
        <f t="shared" si="14"/>
        <v/>
      </c>
      <c r="C213" s="55"/>
      <c r="D213" s="66"/>
      <c r="E213" s="55"/>
      <c r="F213" s="90"/>
      <c r="G213" s="171"/>
      <c r="H213" s="90" t="str">
        <f t="shared" si="13"/>
        <v/>
      </c>
      <c r="K213" s="185" t="str">
        <f>IF(F213="","",MAX($K$7:K212)+0.001)</f>
        <v/>
      </c>
    </row>
    <row r="214" spans="2:11" ht="25" customHeight="1">
      <c r="B214" s="10" t="str">
        <f t="shared" si="14"/>
        <v/>
      </c>
      <c r="C214" s="55"/>
      <c r="D214" s="66"/>
      <c r="E214" s="55"/>
      <c r="F214" s="90"/>
      <c r="G214" s="171"/>
      <c r="H214" s="90" t="str">
        <f t="shared" si="13"/>
        <v/>
      </c>
      <c r="K214" s="185" t="str">
        <f>IF(F214="","",MAX($K$7:K213)+0.001)</f>
        <v/>
      </c>
    </row>
    <row r="215" spans="2:11" ht="25" customHeight="1">
      <c r="B215" s="10"/>
      <c r="C215" s="55"/>
      <c r="D215" s="66"/>
      <c r="E215" s="55"/>
      <c r="F215" s="90"/>
      <c r="G215" s="171"/>
      <c r="H215" s="90"/>
      <c r="K215" s="185"/>
    </row>
    <row r="216" spans="2:11" ht="25" customHeight="1">
      <c r="B216" s="10"/>
      <c r="C216" s="55"/>
      <c r="D216" s="66"/>
      <c r="E216" s="55"/>
      <c r="F216" s="90"/>
      <c r="G216" s="171"/>
      <c r="H216" s="90"/>
      <c r="K216" s="185"/>
    </row>
    <row r="217" spans="2:11" ht="25" customHeight="1">
      <c r="B217" s="10" t="str">
        <f>IF(K217="","","B"&amp;ROUND(K217,3))</f>
        <v/>
      </c>
      <c r="C217" s="55"/>
      <c r="D217" s="66"/>
      <c r="E217" s="55"/>
      <c r="F217" s="90"/>
      <c r="G217" s="90"/>
      <c r="H217" s="90" t="str">
        <f t="shared" si="13"/>
        <v/>
      </c>
      <c r="K217" s="185" t="str">
        <f>IF(F217="","",MAX($K$7:K216)+0.001)</f>
        <v/>
      </c>
    </row>
    <row r="218" spans="2:11" ht="25" customHeight="1">
      <c r="B218" s="10" t="str">
        <f>IF(K218="","","B"&amp;ROUND(K218,3))</f>
        <v/>
      </c>
      <c r="C218" s="55"/>
      <c r="D218" s="66"/>
      <c r="E218" s="55"/>
      <c r="F218" s="90"/>
      <c r="G218" s="90"/>
      <c r="H218" s="90" t="str">
        <f t="shared" si="13"/>
        <v/>
      </c>
      <c r="K218" s="185" t="str">
        <f>IF(F218="","",MAX($K$7:K217)+0.001)</f>
        <v/>
      </c>
    </row>
    <row r="219" spans="2:11" ht="25" customHeight="1">
      <c r="B219" s="368" t="s">
        <v>337</v>
      </c>
      <c r="C219" s="369"/>
      <c r="D219" s="368"/>
      <c r="E219" s="368"/>
      <c r="F219" s="368"/>
      <c r="G219" s="368"/>
      <c r="H219" s="95">
        <f>SUM(H177:H218)</f>
        <v>0</v>
      </c>
      <c r="I219" s="168"/>
      <c r="J219" s="94"/>
      <c r="K219" s="190"/>
    </row>
    <row r="220" spans="2:11" ht="25" customHeight="1">
      <c r="B220" s="191"/>
      <c r="C220" s="191"/>
      <c r="D220" s="191"/>
      <c r="E220" s="191"/>
      <c r="F220" s="192"/>
      <c r="G220" s="192"/>
      <c r="H220" s="192"/>
      <c r="I220" s="193"/>
      <c r="J220" s="88"/>
      <c r="K220" s="194"/>
    </row>
    <row r="221" spans="2:11" ht="25" customHeight="1">
      <c r="B221" s="195"/>
      <c r="C221" s="195"/>
      <c r="D221" s="195"/>
      <c r="E221" s="195"/>
      <c r="F221" s="196"/>
      <c r="G221" s="196"/>
      <c r="H221" s="196"/>
      <c r="I221" s="193"/>
      <c r="K221" s="197"/>
    </row>
  </sheetData>
  <mergeCells count="10">
    <mergeCell ref="B219:G219"/>
    <mergeCell ref="B1:H1"/>
    <mergeCell ref="B90:G90"/>
    <mergeCell ref="B92:G92"/>
    <mergeCell ref="B45:G45"/>
    <mergeCell ref="B47:G47"/>
    <mergeCell ref="B132:G132"/>
    <mergeCell ref="B134:G134"/>
    <mergeCell ref="B175:G175"/>
    <mergeCell ref="B177:G177"/>
  </mergeCells>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4" manualBreakCount="4">
    <brk id="45" max="7" man="1"/>
    <brk id="90" max="7" man="1"/>
    <brk id="132" max="7" man="1"/>
    <brk id="175" max="7" man="1"/>
  </rowBreak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38057-DD9A-9547-BCB8-0541CBACB3C8}">
  <sheetPr>
    <tabColor rgb="FF00B0F0"/>
  </sheetPr>
  <dimension ref="A1:J65"/>
  <sheetViews>
    <sheetView view="pageBreakPreview" zoomScale="80" zoomScaleNormal="100" zoomScaleSheetLayoutView="80" workbookViewId="0">
      <selection activeCell="H11" sqref="H11"/>
    </sheetView>
  </sheetViews>
  <sheetFormatPr baseColWidth="10" defaultColWidth="9.1640625" defaultRowHeight="35"/>
  <cols>
    <col min="1" max="1" width="8.83203125" style="72"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9" width="8.83203125" style="48" customWidth="1"/>
    <col min="20" max="16384" width="9.1640625" style="48"/>
  </cols>
  <sheetData>
    <row r="1" spans="1:8">
      <c r="A1" s="370" t="s">
        <v>2032</v>
      </c>
      <c r="B1" s="370"/>
      <c r="C1" s="370"/>
      <c r="D1" s="370"/>
      <c r="E1" s="370"/>
      <c r="F1" s="370"/>
      <c r="G1" s="370"/>
      <c r="H1" s="279"/>
    </row>
    <row r="2" spans="1:8">
      <c r="A2" s="45" t="s">
        <v>1</v>
      </c>
      <c r="B2" s="45" t="s">
        <v>2050</v>
      </c>
      <c r="C2" s="45" t="s">
        <v>3</v>
      </c>
      <c r="D2" s="46" t="s">
        <v>4</v>
      </c>
      <c r="E2" s="46" t="s">
        <v>5</v>
      </c>
      <c r="F2" s="281" t="s">
        <v>6</v>
      </c>
      <c r="G2" s="46" t="s">
        <v>7</v>
      </c>
      <c r="H2" s="282"/>
    </row>
    <row r="3" spans="1:8" ht="60">
      <c r="A3" s="55" t="str">
        <f>("C"&amp;TEXT(H3,0))</f>
        <v>C17</v>
      </c>
      <c r="B3" s="175" t="s">
        <v>2389</v>
      </c>
      <c r="C3" s="87" t="s">
        <v>2390</v>
      </c>
      <c r="D3" s="55"/>
      <c r="E3" s="55"/>
      <c r="G3" s="54"/>
      <c r="H3" s="190">
        <v>17</v>
      </c>
    </row>
    <row r="4" spans="1:8">
      <c r="A4" s="55" t="str">
        <f t="shared" ref="A4:A31" si="0">IF(H4="","","C"&amp;TEXT(ROUND(H4,3),"0.000"))</f>
        <v/>
      </c>
      <c r="B4" s="98"/>
      <c r="C4" s="97"/>
      <c r="D4" s="55"/>
      <c r="E4" s="55"/>
      <c r="G4" s="54"/>
    </row>
    <row r="5" spans="1:8">
      <c r="A5" s="55" t="str">
        <f t="shared" si="0"/>
        <v/>
      </c>
      <c r="B5" s="98" t="s">
        <v>2391</v>
      </c>
      <c r="C5" s="97" t="s">
        <v>2392</v>
      </c>
      <c r="D5" s="65"/>
      <c r="E5" s="65"/>
      <c r="G5" s="54"/>
      <c r="H5" s="190" t="str">
        <f>IF(D5&lt;&gt;0,MAX($H$3:H4)+0.001,"")</f>
        <v/>
      </c>
    </row>
    <row r="6" spans="1:8">
      <c r="A6" s="55" t="str">
        <f t="shared" si="0"/>
        <v>C17.001</v>
      </c>
      <c r="B6" s="65"/>
      <c r="C6" s="89" t="s">
        <v>2393</v>
      </c>
      <c r="D6" s="65" t="s">
        <v>2094</v>
      </c>
      <c r="E6" s="65">
        <v>1</v>
      </c>
      <c r="F6" s="307"/>
      <c r="G6" s="273"/>
      <c r="H6" s="190">
        <f>IF(D6&lt;&gt;0,MAX($H$3:H5)+0.001,"")</f>
        <v>17.001000000000001</v>
      </c>
    </row>
    <row r="7" spans="1:8">
      <c r="A7" s="55" t="str">
        <f t="shared" si="0"/>
        <v>C17.002</v>
      </c>
      <c r="B7" s="65"/>
      <c r="C7" s="89" t="s">
        <v>2394</v>
      </c>
      <c r="D7" s="65" t="s">
        <v>2094</v>
      </c>
      <c r="E7" s="65">
        <v>1</v>
      </c>
      <c r="F7" s="307"/>
      <c r="G7" s="273"/>
      <c r="H7" s="190">
        <f>IF(D7&lt;&gt;0,MAX($H$3:H6)+0.001,"")</f>
        <v>17.002000000000002</v>
      </c>
    </row>
    <row r="8" spans="1:8">
      <c r="A8" s="55" t="str">
        <f t="shared" si="0"/>
        <v>C17.003</v>
      </c>
      <c r="B8" s="65"/>
      <c r="C8" s="89" t="s">
        <v>2395</v>
      </c>
      <c r="D8" s="65" t="s">
        <v>2094</v>
      </c>
      <c r="E8" s="65">
        <v>1</v>
      </c>
      <c r="F8" s="307"/>
      <c r="G8" s="273"/>
      <c r="H8" s="190">
        <f>IF(D8&lt;&gt;0,MAX($H$3:H7)+0.001,"")</f>
        <v>17.003000000000004</v>
      </c>
    </row>
    <row r="9" spans="1:8">
      <c r="A9" s="55" t="str">
        <f t="shared" si="0"/>
        <v>C17.004</v>
      </c>
      <c r="B9" s="65"/>
      <c r="C9" s="89" t="s">
        <v>2396</v>
      </c>
      <c r="D9" s="65" t="s">
        <v>2094</v>
      </c>
      <c r="E9" s="65">
        <v>1</v>
      </c>
      <c r="F9" s="307"/>
      <c r="G9" s="273"/>
      <c r="H9" s="190">
        <f>IF(D9&lt;&gt;0,MAX($H$3:H8)+0.001,"")</f>
        <v>17.004000000000005</v>
      </c>
    </row>
    <row r="10" spans="1:8">
      <c r="A10" s="55" t="str">
        <f t="shared" si="0"/>
        <v/>
      </c>
      <c r="B10" s="65"/>
      <c r="C10" s="89"/>
      <c r="D10" s="65"/>
      <c r="E10" s="65"/>
      <c r="G10" s="54"/>
      <c r="H10" s="190" t="str">
        <f>IF(D10&lt;&gt;0,MAX($H$3:H9)+0.001,"")</f>
        <v/>
      </c>
    </row>
    <row r="11" spans="1:8">
      <c r="A11" s="55" t="str">
        <f t="shared" si="0"/>
        <v/>
      </c>
      <c r="B11" s="98" t="s">
        <v>2397</v>
      </c>
      <c r="C11" s="97" t="s">
        <v>2398</v>
      </c>
      <c r="D11" s="65"/>
      <c r="E11" s="65"/>
      <c r="F11" s="170"/>
      <c r="G11" s="331"/>
      <c r="H11" s="190" t="str">
        <f>IF(D11&lt;&gt;0,MAX($H$3:H10)+0.001,"")</f>
        <v/>
      </c>
    </row>
    <row r="12" spans="1:8">
      <c r="A12" s="55" t="str">
        <f t="shared" si="0"/>
        <v>C17.005</v>
      </c>
      <c r="B12" s="65"/>
      <c r="C12" s="89" t="s">
        <v>2393</v>
      </c>
      <c r="D12" s="65" t="s">
        <v>2094</v>
      </c>
      <c r="E12" s="65">
        <v>1</v>
      </c>
      <c r="F12" s="307"/>
      <c r="G12" s="273"/>
      <c r="H12" s="190">
        <f>IF(D12&lt;&gt;0,MAX($H$3:H11)+0.001,"")</f>
        <v>17.005000000000006</v>
      </c>
    </row>
    <row r="13" spans="1:8">
      <c r="A13" s="55" t="str">
        <f t="shared" si="0"/>
        <v>C17.006</v>
      </c>
      <c r="B13" s="65"/>
      <c r="C13" s="89" t="s">
        <v>2394</v>
      </c>
      <c r="D13" s="65" t="s">
        <v>2094</v>
      </c>
      <c r="E13" s="65">
        <v>1</v>
      </c>
      <c r="F13" s="307"/>
      <c r="G13" s="273"/>
      <c r="H13" s="190">
        <f>IF(D13&lt;&gt;0,MAX($H$3:H12)+0.001,"")</f>
        <v>17.006000000000007</v>
      </c>
    </row>
    <row r="14" spans="1:8">
      <c r="A14" s="55" t="str">
        <f t="shared" si="0"/>
        <v>C17.007</v>
      </c>
      <c r="B14" s="65"/>
      <c r="C14" s="89" t="s">
        <v>2395</v>
      </c>
      <c r="D14" s="65" t="s">
        <v>2094</v>
      </c>
      <c r="E14" s="65">
        <v>1</v>
      </c>
      <c r="F14" s="307"/>
      <c r="G14" s="273"/>
      <c r="H14" s="190">
        <f>IF(D14&lt;&gt;0,MAX($H$3:H13)+0.001,"")</f>
        <v>17.007000000000009</v>
      </c>
    </row>
    <row r="15" spans="1:8">
      <c r="A15" s="55" t="str">
        <f t="shared" si="0"/>
        <v>C17.008</v>
      </c>
      <c r="B15" s="65"/>
      <c r="C15" s="89" t="s">
        <v>2396</v>
      </c>
      <c r="D15" s="65" t="s">
        <v>2094</v>
      </c>
      <c r="E15" s="65">
        <v>1</v>
      </c>
      <c r="F15" s="307"/>
      <c r="G15" s="273"/>
      <c r="H15" s="190">
        <f>IF(D15&lt;&gt;0,MAX($H$3:H14)+0.001,"")</f>
        <v>17.00800000000001</v>
      </c>
    </row>
    <row r="16" spans="1:8">
      <c r="A16" s="55" t="str">
        <f t="shared" si="0"/>
        <v/>
      </c>
      <c r="B16" s="65"/>
      <c r="C16" s="97"/>
      <c r="D16" s="65"/>
      <c r="E16" s="65"/>
      <c r="F16" s="170"/>
      <c r="G16" s="331"/>
      <c r="H16" s="190" t="str">
        <f>IF(D16&lt;&gt;0,MAX($H$3:H15)+0.001,"")</f>
        <v/>
      </c>
    </row>
    <row r="17" spans="1:10">
      <c r="A17" s="55" t="str">
        <f t="shared" si="0"/>
        <v/>
      </c>
      <c r="B17" s="98" t="s">
        <v>2399</v>
      </c>
      <c r="C17" s="97" t="s">
        <v>2400</v>
      </c>
      <c r="D17" s="65"/>
      <c r="E17" s="65"/>
      <c r="F17" s="170"/>
      <c r="G17" s="331"/>
      <c r="H17" s="190" t="str">
        <f>IF(D17&lt;&gt;0,MAX($H$3:H16)+0.001,"")</f>
        <v/>
      </c>
    </row>
    <row r="18" spans="1:10">
      <c r="A18" s="55" t="str">
        <f t="shared" si="0"/>
        <v>C17.009</v>
      </c>
      <c r="B18" s="65"/>
      <c r="C18" s="89" t="s">
        <v>2401</v>
      </c>
      <c r="D18" s="65" t="s">
        <v>2094</v>
      </c>
      <c r="E18" s="65">
        <v>1</v>
      </c>
      <c r="F18" s="307"/>
      <c r="G18" s="273"/>
      <c r="H18" s="190">
        <f>IF(D18&lt;&gt;0,MAX($H$3:H17)+0.001,"")</f>
        <v>17.009000000000011</v>
      </c>
      <c r="J18" s="73"/>
    </row>
    <row r="19" spans="1:10">
      <c r="A19" s="55" t="str">
        <f t="shared" si="0"/>
        <v/>
      </c>
      <c r="B19" s="65"/>
      <c r="C19" s="89"/>
      <c r="D19" s="65"/>
      <c r="E19" s="65"/>
      <c r="F19" s="170"/>
      <c r="G19" s="331"/>
      <c r="H19" s="190" t="str">
        <f>IF(D19&lt;&gt;0,MAX($H$3:H18)+0.001,"")</f>
        <v/>
      </c>
    </row>
    <row r="20" spans="1:10">
      <c r="A20" s="55" t="str">
        <f t="shared" si="0"/>
        <v/>
      </c>
      <c r="B20" s="98" t="s">
        <v>2402</v>
      </c>
      <c r="C20" s="97" t="s">
        <v>2403</v>
      </c>
      <c r="D20" s="65"/>
      <c r="E20" s="65"/>
      <c r="F20" s="170"/>
      <c r="G20" s="331"/>
      <c r="H20" s="190" t="str">
        <f>IF(D20&lt;&gt;0,MAX($H$3:H19)+0.001,"")</f>
        <v/>
      </c>
    </row>
    <row r="21" spans="1:10">
      <c r="A21" s="55" t="str">
        <f t="shared" si="0"/>
        <v>C17.010</v>
      </c>
      <c r="B21" s="65"/>
      <c r="C21" s="89" t="s">
        <v>2401</v>
      </c>
      <c r="D21" s="65" t="s">
        <v>2094</v>
      </c>
      <c r="E21" s="65">
        <v>1</v>
      </c>
      <c r="F21" s="307"/>
      <c r="G21" s="273"/>
      <c r="H21" s="190">
        <f>IF(D21&lt;&gt;0,MAX($H$3:H20)+0.001,"")</f>
        <v>17.010000000000012</v>
      </c>
      <c r="J21" s="73"/>
    </row>
    <row r="22" spans="1:10">
      <c r="A22" s="55" t="str">
        <f t="shared" si="0"/>
        <v/>
      </c>
      <c r="B22" s="65"/>
      <c r="C22" s="89"/>
      <c r="D22" s="65"/>
      <c r="E22" s="65"/>
      <c r="F22" s="170"/>
      <c r="G22" s="331"/>
      <c r="H22" s="190" t="str">
        <f>IF(D22&lt;&gt;0,MAX($H$3:H21)+0.001,"")</f>
        <v/>
      </c>
    </row>
    <row r="23" spans="1:10">
      <c r="A23" s="55" t="str">
        <f t="shared" si="0"/>
        <v/>
      </c>
      <c r="B23" s="98" t="s">
        <v>2404</v>
      </c>
      <c r="C23" s="97" t="s">
        <v>2405</v>
      </c>
      <c r="D23" s="65"/>
      <c r="E23" s="65"/>
      <c r="F23" s="112"/>
      <c r="G23" s="331"/>
      <c r="H23" s="190" t="str">
        <f>IF(D23&lt;&gt;0,MAX($H$3:H22)+0.001,"")</f>
        <v/>
      </c>
    </row>
    <row r="24" spans="1:10">
      <c r="A24" s="55" t="str">
        <f t="shared" si="0"/>
        <v>C17.011</v>
      </c>
      <c r="B24" s="65"/>
      <c r="C24" s="298" t="s">
        <v>2406</v>
      </c>
      <c r="D24" s="65" t="s">
        <v>1632</v>
      </c>
      <c r="E24" s="65">
        <v>2</v>
      </c>
      <c r="F24" s="307"/>
      <c r="G24" s="273"/>
      <c r="H24" s="190">
        <f>IF(D24&lt;&gt;0,MAX($H$3:H23)+0.001,"")</f>
        <v>17.011000000000013</v>
      </c>
    </row>
    <row r="25" spans="1:10">
      <c r="A25" s="55" t="str">
        <f t="shared" si="0"/>
        <v>C17.012</v>
      </c>
      <c r="B25" s="65"/>
      <c r="C25" s="298" t="s">
        <v>2407</v>
      </c>
      <c r="D25" s="65" t="s">
        <v>1632</v>
      </c>
      <c r="E25" s="65">
        <v>2</v>
      </c>
      <c r="F25" s="307"/>
      <c r="G25" s="273"/>
      <c r="H25" s="190">
        <f>IF(D25&lt;&gt;0,MAX($H$3:H24)+0.001,"")</f>
        <v>17.012000000000015</v>
      </c>
    </row>
    <row r="26" spans="1:10">
      <c r="A26" s="55" t="str">
        <f t="shared" si="0"/>
        <v>C17.013</v>
      </c>
      <c r="B26" s="65"/>
      <c r="C26" s="298" t="s">
        <v>2408</v>
      </c>
      <c r="D26" s="65" t="s">
        <v>1632</v>
      </c>
      <c r="E26" s="65">
        <v>2</v>
      </c>
      <c r="F26" s="307"/>
      <c r="G26" s="273"/>
      <c r="H26" s="190">
        <f>IF(D26&lt;&gt;0,MAX($H$3:H25)+0.001,"")</f>
        <v>17.013000000000016</v>
      </c>
    </row>
    <row r="27" spans="1:10">
      <c r="A27" s="55" t="str">
        <f t="shared" si="0"/>
        <v/>
      </c>
      <c r="B27" s="65"/>
      <c r="C27" s="298"/>
      <c r="D27" s="65"/>
      <c r="E27" s="65"/>
      <c r="F27" s="286"/>
      <c r="G27" s="273"/>
      <c r="H27" s="190" t="str">
        <f>IF(D27&lt;&gt;0,MAX($H$3:H26)+0.001,"")</f>
        <v/>
      </c>
    </row>
    <row r="28" spans="1:10">
      <c r="A28" s="55" t="str">
        <f t="shared" si="0"/>
        <v/>
      </c>
      <c r="B28" s="65"/>
      <c r="C28" s="298"/>
      <c r="D28" s="65"/>
      <c r="E28" s="65"/>
      <c r="F28" s="170"/>
      <c r="G28" s="331"/>
      <c r="H28" s="190" t="str">
        <f>IF(D28&lt;&gt;0,MAX($H$3:H27)+0.001,"")</f>
        <v/>
      </c>
    </row>
    <row r="29" spans="1:10">
      <c r="A29" s="55" t="str">
        <f t="shared" si="0"/>
        <v/>
      </c>
      <c r="B29" s="65"/>
      <c r="C29" s="298"/>
      <c r="D29" s="65"/>
      <c r="E29" s="65"/>
      <c r="G29" s="54"/>
      <c r="H29" s="190" t="str">
        <f>IF(D29&lt;&gt;0,MAX($H$3:H28)+0.001,"")</f>
        <v/>
      </c>
    </row>
    <row r="30" spans="1:10">
      <c r="A30" s="55" t="str">
        <f t="shared" si="0"/>
        <v/>
      </c>
      <c r="B30" s="65"/>
      <c r="C30" s="89"/>
      <c r="D30" s="65"/>
      <c r="E30" s="65"/>
      <c r="G30" s="54"/>
      <c r="H30" s="190" t="str">
        <f>IF(D30&lt;&gt;0,MAX($H$3:H29)+0.001,"")</f>
        <v/>
      </c>
    </row>
    <row r="31" spans="1:10">
      <c r="A31" s="55" t="str">
        <f t="shared" si="0"/>
        <v/>
      </c>
      <c r="B31" s="55"/>
      <c r="C31" s="66"/>
      <c r="D31" s="65"/>
      <c r="E31" s="55"/>
      <c r="G31" s="322"/>
      <c r="H31" s="190" t="str">
        <f>IF(D31&lt;&gt;0,MAX($H$3:H30)+0.001,"")</f>
        <v/>
      </c>
    </row>
    <row r="32" spans="1:10">
      <c r="A32" s="368" t="s">
        <v>62</v>
      </c>
      <c r="B32" s="368"/>
      <c r="C32" s="368"/>
      <c r="D32" s="368"/>
      <c r="E32" s="368"/>
      <c r="F32" s="294"/>
      <c r="G32" s="295"/>
      <c r="H32" s="190" t="str">
        <f>IF(D32&lt;&gt;0,MAX($H$3:H31)+0.001,"")</f>
        <v/>
      </c>
    </row>
    <row r="33" spans="1:10">
      <c r="A33" s="45" t="s">
        <v>226</v>
      </c>
      <c r="B33" s="45" t="s">
        <v>2050</v>
      </c>
      <c r="C33" s="45" t="s">
        <v>3</v>
      </c>
      <c r="D33" s="46" t="s">
        <v>4</v>
      </c>
      <c r="E33" s="45" t="s">
        <v>63</v>
      </c>
      <c r="F33" s="46" t="s">
        <v>6</v>
      </c>
      <c r="G33" s="46" t="s">
        <v>7</v>
      </c>
    </row>
    <row r="34" spans="1:10">
      <c r="A34" s="368" t="s">
        <v>64</v>
      </c>
      <c r="B34" s="368"/>
      <c r="C34" s="368"/>
      <c r="D34" s="368"/>
      <c r="E34" s="368"/>
      <c r="F34" s="277"/>
      <c r="G34" s="304"/>
      <c r="H34" s="190" t="str">
        <f>IF(D34&lt;&gt;0,MAX($H$3:H33)+0.001,"")</f>
        <v/>
      </c>
    </row>
    <row r="35" spans="1:10">
      <c r="A35" s="50" t="str">
        <f>IF(G35="","","C"&amp;TEXT(ROUND(G35,3),"0.000"))</f>
        <v/>
      </c>
      <c r="B35" s="55"/>
      <c r="C35" s="89"/>
      <c r="D35" s="55"/>
      <c r="E35" s="55"/>
      <c r="G35" s="54"/>
      <c r="H35" s="190" t="str">
        <f>IF(D35&lt;&gt;0,MAX($H$3:H34)+0.001,"")</f>
        <v/>
      </c>
    </row>
    <row r="36" spans="1:10">
      <c r="A36" s="55" t="str">
        <f t="shared" ref="A36:A62" si="1">IF(H36="","","C"&amp;TEXT(ROUND(H36,3),"0.000"))</f>
        <v/>
      </c>
      <c r="B36" s="98" t="s">
        <v>2409</v>
      </c>
      <c r="C36" s="97" t="s">
        <v>2410</v>
      </c>
      <c r="D36" s="65"/>
      <c r="E36" s="65"/>
      <c r="G36" s="54"/>
      <c r="H36" s="190" t="str">
        <f>IF(D36&lt;&gt;0,MAX($H$3:H35)+0.001,"")</f>
        <v/>
      </c>
    </row>
    <row r="37" spans="1:10">
      <c r="A37" s="55" t="str">
        <f t="shared" si="1"/>
        <v>C17.014</v>
      </c>
      <c r="B37" s="65"/>
      <c r="C37" s="298" t="s">
        <v>2406</v>
      </c>
      <c r="D37" s="65" t="s">
        <v>1632</v>
      </c>
      <c r="E37" s="65">
        <v>2</v>
      </c>
      <c r="F37" s="307"/>
      <c r="G37" s="273"/>
      <c r="H37" s="190">
        <f>IF(D37&lt;&gt;0,MAX($H$3:H36)+0.001,"")</f>
        <v>17.014000000000017</v>
      </c>
    </row>
    <row r="38" spans="1:10">
      <c r="A38" s="55" t="str">
        <f t="shared" si="1"/>
        <v>C17.015</v>
      </c>
      <c r="B38" s="65"/>
      <c r="C38" s="298" t="s">
        <v>2407</v>
      </c>
      <c r="D38" s="65" t="s">
        <v>1632</v>
      </c>
      <c r="E38" s="65">
        <v>2</v>
      </c>
      <c r="F38" s="307"/>
      <c r="G38" s="273"/>
      <c r="H38" s="190">
        <f>IF(D38&lt;&gt;0,MAX($H$3:H37)+0.001,"")</f>
        <v>17.015000000000018</v>
      </c>
    </row>
    <row r="39" spans="1:10">
      <c r="A39" s="55" t="str">
        <f t="shared" si="1"/>
        <v>C17.016</v>
      </c>
      <c r="B39" s="65"/>
      <c r="C39" s="298" t="s">
        <v>2408</v>
      </c>
      <c r="D39" s="65" t="s">
        <v>1632</v>
      </c>
      <c r="E39" s="65">
        <v>2</v>
      </c>
      <c r="F39" s="307"/>
      <c r="G39" s="273"/>
      <c r="H39" s="190">
        <f>IF(D39&lt;&gt;0,MAX($H$3:H38)+0.001,"")</f>
        <v>17.01600000000002</v>
      </c>
    </row>
    <row r="40" spans="1:10">
      <c r="A40" s="55" t="str">
        <f t="shared" si="1"/>
        <v/>
      </c>
      <c r="B40" s="55"/>
      <c r="C40" s="89"/>
      <c r="D40" s="65"/>
      <c r="E40" s="55"/>
      <c r="G40" s="54"/>
      <c r="H40" s="190" t="str">
        <f>IF(D40&lt;&gt;0,MAX($H$3:H39)+0.001,"")</f>
        <v/>
      </c>
    </row>
    <row r="41" spans="1:10" s="44" customFormat="1" ht="60">
      <c r="A41" s="101" t="str">
        <f t="shared" si="1"/>
        <v/>
      </c>
      <c r="B41" s="49" t="s">
        <v>2411</v>
      </c>
      <c r="C41" s="314" t="s">
        <v>2412</v>
      </c>
      <c r="D41" s="98"/>
      <c r="E41" s="101"/>
      <c r="G41" s="113"/>
      <c r="H41" s="190" t="str">
        <f>IF(D41&lt;&gt;0,MAX($H$3:H40)+0.001,"")</f>
        <v/>
      </c>
      <c r="I41" s="311"/>
    </row>
    <row r="42" spans="1:10">
      <c r="A42" s="55" t="str">
        <f t="shared" si="1"/>
        <v>C17.017</v>
      </c>
      <c r="C42" s="298" t="s">
        <v>2413</v>
      </c>
      <c r="D42" s="65" t="s">
        <v>2094</v>
      </c>
      <c r="E42" s="55">
        <v>1</v>
      </c>
      <c r="F42" s="307"/>
      <c r="G42" s="273"/>
      <c r="H42" s="190">
        <f>IF(D42&lt;&gt;0,MAX($H$3:H41)+0.001,"")</f>
        <v>17.017000000000021</v>
      </c>
      <c r="J42" s="73"/>
    </row>
    <row r="43" spans="1:10">
      <c r="A43" s="55" t="str">
        <f t="shared" si="1"/>
        <v>C17.018</v>
      </c>
      <c r="C43" s="298" t="s">
        <v>2414</v>
      </c>
      <c r="D43" s="65" t="s">
        <v>2094</v>
      </c>
      <c r="E43" s="55">
        <v>1</v>
      </c>
      <c r="F43" s="307"/>
      <c r="G43" s="273"/>
      <c r="H43" s="190">
        <f>IF(D43&lt;&gt;0,MAX($H$3:H42)+0.001,"")</f>
        <v>17.018000000000022</v>
      </c>
      <c r="J43" s="73"/>
    </row>
    <row r="44" spans="1:10">
      <c r="A44" s="55" t="str">
        <f t="shared" si="1"/>
        <v>C17.019</v>
      </c>
      <c r="C44" s="298" t="s">
        <v>2415</v>
      </c>
      <c r="D44" s="65" t="s">
        <v>2094</v>
      </c>
      <c r="E44" s="55">
        <v>1</v>
      </c>
      <c r="F44" s="307"/>
      <c r="G44" s="273"/>
      <c r="H44" s="190">
        <f>IF(D44&lt;&gt;0,MAX($H$3:H43)+0.001,"")</f>
        <v>17.019000000000023</v>
      </c>
      <c r="J44" s="73"/>
    </row>
    <row r="45" spans="1:10">
      <c r="A45" s="55" t="str">
        <f t="shared" si="1"/>
        <v>C17.020</v>
      </c>
      <c r="C45" s="298" t="s">
        <v>2416</v>
      </c>
      <c r="D45" s="65" t="s">
        <v>2094</v>
      </c>
      <c r="E45" s="55">
        <v>1</v>
      </c>
      <c r="F45" s="307"/>
      <c r="G45" s="273"/>
      <c r="H45" s="190">
        <f>IF(D45&lt;&gt;0,MAX($H$3:H44)+0.001,"")</f>
        <v>17.020000000000024</v>
      </c>
      <c r="J45" s="73"/>
    </row>
    <row r="46" spans="1:10">
      <c r="A46" s="55" t="str">
        <f t="shared" si="1"/>
        <v/>
      </c>
      <c r="C46" s="298"/>
      <c r="D46" s="65"/>
      <c r="E46" s="55"/>
      <c r="G46" s="122"/>
      <c r="H46" s="190" t="str">
        <f>IF(D46&lt;&gt;0,MAX($H$3:H45)+0.001,"")</f>
        <v/>
      </c>
    </row>
    <row r="47" spans="1:10" s="44" customFormat="1" ht="60">
      <c r="A47" s="101" t="str">
        <f t="shared" si="1"/>
        <v/>
      </c>
      <c r="B47" s="49" t="s">
        <v>2411</v>
      </c>
      <c r="C47" s="314" t="s">
        <v>2417</v>
      </c>
      <c r="D47" s="98"/>
      <c r="E47" s="101"/>
      <c r="G47" s="113"/>
      <c r="H47" s="190" t="str">
        <f>IF(D47&lt;&gt;0,MAX($H$3:H46)+0.001,"")</f>
        <v/>
      </c>
      <c r="I47" s="311"/>
    </row>
    <row r="48" spans="1:10">
      <c r="A48" s="55" t="str">
        <f t="shared" si="1"/>
        <v>C17.021</v>
      </c>
      <c r="C48" s="298" t="s">
        <v>2413</v>
      </c>
      <c r="D48" s="65" t="s">
        <v>2094</v>
      </c>
      <c r="E48" s="55">
        <v>1</v>
      </c>
      <c r="F48" s="307"/>
      <c r="G48" s="273"/>
      <c r="H48" s="190">
        <f>IF(D48&lt;&gt;0,MAX($H$3:H47)+0.001,"")</f>
        <v>17.021000000000026</v>
      </c>
    </row>
    <row r="49" spans="1:8">
      <c r="A49" s="55" t="str">
        <f t="shared" si="1"/>
        <v>C17.022</v>
      </c>
      <c r="C49" s="298" t="s">
        <v>2414</v>
      </c>
      <c r="D49" s="65" t="s">
        <v>2094</v>
      </c>
      <c r="E49" s="55">
        <v>1</v>
      </c>
      <c r="F49" s="307"/>
      <c r="G49" s="273"/>
      <c r="H49" s="190">
        <f>IF(D49&lt;&gt;0,MAX($H$3:H48)+0.001,"")</f>
        <v>17.022000000000027</v>
      </c>
    </row>
    <row r="50" spans="1:8">
      <c r="A50" s="55" t="str">
        <f t="shared" si="1"/>
        <v>C17.023</v>
      </c>
      <c r="C50" s="298" t="s">
        <v>2415</v>
      </c>
      <c r="D50" s="65" t="s">
        <v>2094</v>
      </c>
      <c r="E50" s="55">
        <v>1</v>
      </c>
      <c r="F50" s="307"/>
      <c r="G50" s="273"/>
      <c r="H50" s="190">
        <f>IF(D50&lt;&gt;0,MAX($H$3:H49)+0.001,"")</f>
        <v>17.023000000000028</v>
      </c>
    </row>
    <row r="51" spans="1:8">
      <c r="A51" s="55" t="str">
        <f t="shared" si="1"/>
        <v>C17.024</v>
      </c>
      <c r="C51" s="298" t="s">
        <v>2416</v>
      </c>
      <c r="D51" s="65" t="s">
        <v>2094</v>
      </c>
      <c r="E51" s="55">
        <v>1</v>
      </c>
      <c r="F51" s="307"/>
      <c r="G51" s="273"/>
      <c r="H51" s="190">
        <f>IF(D51&lt;&gt;0,MAX($H$3:H50)+0.001,"")</f>
        <v>17.024000000000029</v>
      </c>
    </row>
    <row r="52" spans="1:8">
      <c r="A52" s="55"/>
      <c r="C52" s="298"/>
      <c r="D52" s="65"/>
      <c r="E52" s="55"/>
      <c r="F52" s="286"/>
      <c r="G52" s="273"/>
    </row>
    <row r="53" spans="1:8">
      <c r="A53" s="55"/>
      <c r="C53" s="298"/>
      <c r="D53" s="65"/>
      <c r="E53" s="55"/>
      <c r="F53" s="286"/>
      <c r="G53" s="273"/>
    </row>
    <row r="54" spans="1:8">
      <c r="A54" s="55"/>
      <c r="C54" s="298"/>
      <c r="D54" s="65"/>
      <c r="E54" s="55"/>
      <c r="F54" s="286"/>
      <c r="G54" s="273"/>
    </row>
    <row r="55" spans="1:8">
      <c r="A55" s="55" t="str">
        <f t="shared" si="1"/>
        <v/>
      </c>
      <c r="C55" s="298"/>
      <c r="D55" s="65"/>
      <c r="E55" s="55"/>
      <c r="G55" s="54"/>
      <c r="H55" s="190" t="str">
        <f>IF(D55&lt;&gt;0,MAX($H$3:H51)+0.001,"")</f>
        <v/>
      </c>
    </row>
    <row r="56" spans="1:8">
      <c r="A56" s="55" t="str">
        <f t="shared" si="1"/>
        <v/>
      </c>
      <c r="C56" s="298"/>
      <c r="D56" s="65"/>
      <c r="E56" s="55"/>
      <c r="G56" s="54"/>
      <c r="H56" s="190" t="str">
        <f>IF(D56&lt;&gt;0,MAX($H$3:H55)+0.001,"")</f>
        <v/>
      </c>
    </row>
    <row r="57" spans="1:8">
      <c r="A57" s="55" t="str">
        <f t="shared" si="1"/>
        <v/>
      </c>
      <c r="C57" s="298"/>
      <c r="D57" s="65"/>
      <c r="E57" s="55"/>
      <c r="G57" s="54"/>
      <c r="H57" s="190" t="str">
        <f>IF(D57&lt;&gt;0,MAX($H$3:H56)+0.001,"")</f>
        <v/>
      </c>
    </row>
    <row r="58" spans="1:8">
      <c r="A58" s="55" t="str">
        <f t="shared" si="1"/>
        <v/>
      </c>
      <c r="C58" s="298"/>
      <c r="D58" s="65"/>
      <c r="E58" s="55"/>
      <c r="G58" s="54"/>
      <c r="H58" s="190" t="str">
        <f>IF(D58&lt;&gt;0,MAX($H$3:H57)+0.001,"")</f>
        <v/>
      </c>
    </row>
    <row r="59" spans="1:8">
      <c r="A59" s="55" t="str">
        <f t="shared" si="1"/>
        <v/>
      </c>
      <c r="C59" s="298"/>
      <c r="D59" s="65"/>
      <c r="E59" s="55"/>
      <c r="G59" s="54"/>
      <c r="H59" s="190" t="str">
        <f>IF(D59&lt;&gt;0,MAX($H$3:H58)+0.001,"")</f>
        <v/>
      </c>
    </row>
    <row r="60" spans="1:8">
      <c r="A60" s="55" t="str">
        <f t="shared" si="1"/>
        <v/>
      </c>
      <c r="C60" s="298"/>
      <c r="D60" s="65"/>
      <c r="E60" s="55"/>
      <c r="G60" s="54"/>
      <c r="H60" s="190" t="str">
        <f>IF(D60&lt;&gt;0,MAX($H$3:H59)+0.001,"")</f>
        <v/>
      </c>
    </row>
    <row r="61" spans="1:8">
      <c r="A61" s="55" t="str">
        <f t="shared" si="1"/>
        <v/>
      </c>
      <c r="B61" s="55"/>
      <c r="C61" s="89"/>
      <c r="D61" s="65"/>
      <c r="E61" s="55"/>
      <c r="G61" s="54"/>
      <c r="H61" s="190" t="str">
        <f>IF(D61&lt;&gt;0,MAX($H$3:H60)+0.001,"")</f>
        <v/>
      </c>
    </row>
    <row r="62" spans="1:8">
      <c r="A62" s="55" t="str">
        <f t="shared" si="1"/>
        <v/>
      </c>
      <c r="B62" s="55"/>
      <c r="C62" s="89"/>
      <c r="D62" s="65"/>
      <c r="E62" s="55"/>
      <c r="G62" s="54"/>
      <c r="H62" s="190" t="str">
        <f>IF(D62&lt;&gt;0,MAX($H$3:H61)+0.001,"")</f>
        <v/>
      </c>
    </row>
    <row r="63" spans="1:8">
      <c r="A63" s="368" t="s">
        <v>337</v>
      </c>
      <c r="B63" s="368"/>
      <c r="C63" s="368"/>
      <c r="D63" s="368"/>
      <c r="E63" s="368"/>
      <c r="F63" s="277"/>
      <c r="G63" s="295"/>
      <c r="H63" s="190" t="str">
        <f>IF(D63&lt;&gt;0,MAX($H$3:H62)+0.001,"")</f>
        <v/>
      </c>
    </row>
    <row r="64" spans="1:8">
      <c r="A64" s="191"/>
      <c r="B64" s="191"/>
      <c r="C64" s="191"/>
      <c r="D64" s="191"/>
      <c r="E64" s="191"/>
    </row>
    <row r="65" spans="1:5">
      <c r="A65" s="195"/>
      <c r="B65" s="195"/>
      <c r="C65" s="195"/>
      <c r="D65" s="195"/>
      <c r="E65" s="195"/>
    </row>
  </sheetData>
  <mergeCells count="4">
    <mergeCell ref="A1:G1"/>
    <mergeCell ref="A32:E32"/>
    <mergeCell ref="A34:E34"/>
    <mergeCell ref="A63:E63"/>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32" max="6" man="1"/>
  </row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7D9BD-8506-644F-BE79-D052058B557B}">
  <sheetPr>
    <tabColor rgb="FF00B0F0"/>
  </sheetPr>
  <dimension ref="A1:I227"/>
  <sheetViews>
    <sheetView view="pageBreakPreview" topLeftCell="A158" zoomScale="50" zoomScaleNormal="100" zoomScaleSheetLayoutView="50" workbookViewId="0">
      <selection activeCell="N21" sqref="N21"/>
    </sheetView>
  </sheetViews>
  <sheetFormatPr baseColWidth="10" defaultColWidth="8.83203125" defaultRowHeight="35"/>
  <cols>
    <col min="1" max="1" width="8.83203125" style="72"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ol min="10" max="16384" width="8.83203125" style="48"/>
  </cols>
  <sheetData>
    <row r="1" spans="1:8">
      <c r="A1" s="370" t="s">
        <v>2033</v>
      </c>
      <c r="B1" s="370"/>
      <c r="C1" s="370"/>
      <c r="D1" s="370"/>
      <c r="E1" s="370"/>
      <c r="F1" s="370"/>
      <c r="G1" s="370"/>
      <c r="H1" s="279"/>
    </row>
    <row r="2" spans="1:8">
      <c r="A2" s="45" t="s">
        <v>1</v>
      </c>
      <c r="B2" s="45" t="s">
        <v>2050</v>
      </c>
      <c r="C2" s="45" t="s">
        <v>3</v>
      </c>
      <c r="D2" s="46" t="s">
        <v>4</v>
      </c>
      <c r="E2" s="46" t="s">
        <v>5</v>
      </c>
      <c r="F2" s="281" t="s">
        <v>6</v>
      </c>
      <c r="G2" s="46" t="s">
        <v>7</v>
      </c>
      <c r="H2" s="282"/>
    </row>
    <row r="3" spans="1:8" ht="60">
      <c r="A3" s="55" t="str">
        <f>("C"&amp;TEXT(H3,0))</f>
        <v>C18</v>
      </c>
      <c r="B3" s="175" t="s">
        <v>2389</v>
      </c>
      <c r="C3" s="87" t="s">
        <v>2418</v>
      </c>
      <c r="D3" s="55"/>
      <c r="E3" s="55"/>
      <c r="G3" s="54"/>
      <c r="H3" s="190">
        <v>18</v>
      </c>
    </row>
    <row r="4" spans="1:8">
      <c r="A4" s="55" t="str">
        <f t="shared" ref="A4:A30" si="0">IF(H4="","","C"&amp;TEXT(ROUND(H4,3),"0.000"))</f>
        <v/>
      </c>
      <c r="B4" s="98"/>
      <c r="C4" s="97"/>
      <c r="D4" s="55"/>
      <c r="E4" s="55"/>
      <c r="G4" s="54"/>
    </row>
    <row r="5" spans="1:8">
      <c r="A5" s="55" t="str">
        <f t="shared" si="0"/>
        <v>C18.001</v>
      </c>
      <c r="B5" s="72" t="s">
        <v>2419</v>
      </c>
      <c r="C5" s="298" t="s">
        <v>2420</v>
      </c>
      <c r="D5" s="65" t="s">
        <v>2094</v>
      </c>
      <c r="E5" s="55">
        <v>1</v>
      </c>
      <c r="F5" s="307"/>
      <c r="G5" s="273"/>
      <c r="H5" s="190">
        <f>IF(D5&lt;&gt;0,MAX($H$3:H4)+0.001,"")</f>
        <v>18.001000000000001</v>
      </c>
    </row>
    <row r="6" spans="1:8">
      <c r="A6" s="55" t="str">
        <f t="shared" si="0"/>
        <v/>
      </c>
      <c r="B6" s="65"/>
      <c r="C6" s="89"/>
      <c r="D6" s="65"/>
      <c r="E6" s="65"/>
      <c r="F6" s="112"/>
      <c r="G6" s="56"/>
      <c r="H6" s="190" t="str">
        <f>IF(D6&lt;&gt;0,MAX($H$3:H5)+0.001,"")</f>
        <v/>
      </c>
    </row>
    <row r="7" spans="1:8" ht="45">
      <c r="A7" s="55" t="str">
        <f t="shared" si="0"/>
        <v/>
      </c>
      <c r="B7" s="49" t="s">
        <v>2421</v>
      </c>
      <c r="C7" s="314" t="s">
        <v>2422</v>
      </c>
      <c r="D7" s="65"/>
      <c r="E7" s="55"/>
      <c r="F7" s="112"/>
      <c r="G7" s="56"/>
      <c r="H7" s="190" t="str">
        <f>IF(D7&lt;&gt;0,MAX($H$3:H6)+0.001,"")</f>
        <v/>
      </c>
    </row>
    <row r="8" spans="1:8">
      <c r="A8" s="55" t="str">
        <f t="shared" si="0"/>
        <v>C18.002</v>
      </c>
      <c r="C8" s="298" t="s">
        <v>2423</v>
      </c>
      <c r="D8" s="65" t="s">
        <v>1632</v>
      </c>
      <c r="E8" s="55">
        <v>3</v>
      </c>
      <c r="F8" s="307"/>
      <c r="G8" s="273"/>
      <c r="H8" s="190">
        <f>IF(D8&lt;&gt;0,MAX($H$3:H7)+0.001,"")</f>
        <v>18.002000000000002</v>
      </c>
    </row>
    <row r="9" spans="1:8">
      <c r="A9" s="55" t="str">
        <f t="shared" si="0"/>
        <v>C18.003</v>
      </c>
      <c r="C9" s="298" t="s">
        <v>2424</v>
      </c>
      <c r="D9" s="65" t="s">
        <v>1632</v>
      </c>
      <c r="E9" s="55">
        <v>3</v>
      </c>
      <c r="F9" s="307"/>
      <c r="G9" s="273"/>
      <c r="H9" s="190">
        <f>IF(D9&lt;&gt;0,MAX($H$3:H8)+0.001,"")</f>
        <v>18.003000000000004</v>
      </c>
    </row>
    <row r="10" spans="1:8">
      <c r="A10" s="55" t="str">
        <f t="shared" si="0"/>
        <v>C18.004</v>
      </c>
      <c r="C10" s="298" t="s">
        <v>2425</v>
      </c>
      <c r="D10" s="65" t="s">
        <v>1632</v>
      </c>
      <c r="E10" s="55">
        <v>3</v>
      </c>
      <c r="F10" s="307"/>
      <c r="G10" s="273"/>
      <c r="H10" s="190">
        <f>IF(D10&lt;&gt;0,MAX($H$3:H9)+0.001,"")</f>
        <v>18.004000000000005</v>
      </c>
    </row>
    <row r="11" spans="1:8">
      <c r="A11" s="55" t="str">
        <f t="shared" si="0"/>
        <v>C18.005</v>
      </c>
      <c r="C11" s="298" t="s">
        <v>2426</v>
      </c>
      <c r="D11" s="65" t="s">
        <v>1632</v>
      </c>
      <c r="E11" s="55">
        <v>2</v>
      </c>
      <c r="F11" s="307"/>
      <c r="G11" s="273"/>
      <c r="H11" s="190">
        <f>IF(D11&lt;&gt;0,MAX($H$3:H10)+0.001,"")</f>
        <v>18.005000000000006</v>
      </c>
    </row>
    <row r="12" spans="1:8">
      <c r="A12" s="55" t="str">
        <f t="shared" si="0"/>
        <v>C18.006</v>
      </c>
      <c r="C12" s="298" t="s">
        <v>2427</v>
      </c>
      <c r="D12" s="65" t="s">
        <v>1632</v>
      </c>
      <c r="E12" s="55">
        <v>2</v>
      </c>
      <c r="F12" s="307"/>
      <c r="G12" s="273"/>
      <c r="H12" s="190">
        <f>IF(D12&lt;&gt;0,MAX($H$3:H11)+0.001,"")</f>
        <v>18.006000000000007</v>
      </c>
    </row>
    <row r="13" spans="1:8">
      <c r="A13" s="55" t="str">
        <f t="shared" si="0"/>
        <v>C18.007</v>
      </c>
      <c r="C13" s="298" t="s">
        <v>2428</v>
      </c>
      <c r="D13" s="65" t="s">
        <v>1632</v>
      </c>
      <c r="E13" s="55">
        <v>2</v>
      </c>
      <c r="F13" s="286"/>
      <c r="G13" s="273"/>
      <c r="H13" s="190">
        <f>IF(D13&lt;&gt;0,MAX($H$3:H12)+0.001,"")</f>
        <v>18.007000000000009</v>
      </c>
    </row>
    <row r="14" spans="1:8">
      <c r="A14" s="55" t="str">
        <f t="shared" si="0"/>
        <v/>
      </c>
      <c r="C14" s="298"/>
      <c r="D14" s="65"/>
      <c r="E14" s="55"/>
      <c r="F14" s="112"/>
      <c r="G14" s="56"/>
      <c r="H14" s="190" t="str">
        <f>IF(D14&lt;&gt;0,MAX($H$3:H13)+0.001,"")</f>
        <v/>
      </c>
    </row>
    <row r="15" spans="1:8">
      <c r="A15" s="55" t="str">
        <f t="shared" si="0"/>
        <v/>
      </c>
      <c r="B15" s="49" t="s">
        <v>2429</v>
      </c>
      <c r="C15" s="314" t="s">
        <v>2430</v>
      </c>
      <c r="D15" s="65"/>
      <c r="E15" s="55"/>
      <c r="F15" s="112"/>
      <c r="G15" s="56"/>
      <c r="H15" s="190" t="str">
        <f>IF(D15&lt;&gt;0,MAX($H$3:H14)+0.001,"")</f>
        <v/>
      </c>
    </row>
    <row r="16" spans="1:8">
      <c r="A16" s="55" t="str">
        <f t="shared" si="0"/>
        <v>C18.008</v>
      </c>
      <c r="C16" s="298" t="s">
        <v>2431</v>
      </c>
      <c r="D16" s="65" t="s">
        <v>2094</v>
      </c>
      <c r="E16" s="55">
        <v>1</v>
      </c>
      <c r="F16" s="307"/>
      <c r="G16" s="273"/>
      <c r="H16" s="190">
        <f>IF(D16&lt;&gt;0,MAX($H$3:H15)+0.001,"")</f>
        <v>18.00800000000001</v>
      </c>
    </row>
    <row r="17" spans="1:8">
      <c r="A17" s="55" t="str">
        <f t="shared" si="0"/>
        <v>C18.009</v>
      </c>
      <c r="C17" s="298" t="s">
        <v>2432</v>
      </c>
      <c r="D17" s="65" t="s">
        <v>2094</v>
      </c>
      <c r="E17" s="55">
        <v>1</v>
      </c>
      <c r="F17" s="307"/>
      <c r="G17" s="273"/>
      <c r="H17" s="190">
        <f>IF(D17&lt;&gt;0,MAX($H$3:H16)+0.001,"")</f>
        <v>18.009000000000011</v>
      </c>
    </row>
    <row r="18" spans="1:8">
      <c r="A18" s="55" t="str">
        <f t="shared" si="0"/>
        <v>C18.010</v>
      </c>
      <c r="C18" s="298" t="s">
        <v>2433</v>
      </c>
      <c r="D18" s="65" t="s">
        <v>2094</v>
      </c>
      <c r="E18" s="55">
        <v>1</v>
      </c>
      <c r="F18" s="307"/>
      <c r="G18" s="273"/>
      <c r="H18" s="190">
        <f>IF(D18&lt;&gt;0,MAX($H$3:H17)+0.001,"")</f>
        <v>18.010000000000012</v>
      </c>
    </row>
    <row r="19" spans="1:8">
      <c r="A19" s="55" t="str">
        <f t="shared" si="0"/>
        <v>C18.011</v>
      </c>
      <c r="C19" s="298" t="s">
        <v>2434</v>
      </c>
      <c r="D19" s="65" t="s">
        <v>2094</v>
      </c>
      <c r="E19" s="55">
        <v>1</v>
      </c>
      <c r="F19" s="307"/>
      <c r="G19" s="273"/>
      <c r="H19" s="190">
        <f>IF(D19&lt;&gt;0,MAX($H$3:H18)+0.001,"")</f>
        <v>18.011000000000013</v>
      </c>
    </row>
    <row r="20" spans="1:8">
      <c r="A20" s="55" t="str">
        <f t="shared" si="0"/>
        <v>C18.012</v>
      </c>
      <c r="C20" s="298" t="s">
        <v>2435</v>
      </c>
      <c r="D20" s="65" t="s">
        <v>2094</v>
      </c>
      <c r="E20" s="55">
        <v>1</v>
      </c>
      <c r="F20" s="307"/>
      <c r="G20" s="273"/>
      <c r="H20" s="190">
        <f>IF(D20&lt;&gt;0,MAX($H$3:H19)+0.001,"")</f>
        <v>18.012000000000015</v>
      </c>
    </row>
    <row r="21" spans="1:8">
      <c r="A21" s="55" t="str">
        <f t="shared" si="0"/>
        <v/>
      </c>
      <c r="B21" s="65"/>
      <c r="C21" s="298"/>
      <c r="D21" s="65"/>
      <c r="E21" s="65"/>
      <c r="F21" s="112"/>
      <c r="G21" s="56"/>
      <c r="H21" s="190" t="str">
        <f>IF(D21&lt;&gt;0,MAX($H$3:H20)+0.001,"")</f>
        <v/>
      </c>
    </row>
    <row r="22" spans="1:8">
      <c r="A22" s="55" t="str">
        <f t="shared" si="0"/>
        <v/>
      </c>
      <c r="B22" s="49" t="s">
        <v>2436</v>
      </c>
      <c r="C22" s="314" t="s">
        <v>2437</v>
      </c>
      <c r="D22" s="65"/>
      <c r="E22" s="55"/>
      <c r="F22" s="112"/>
      <c r="G22" s="56"/>
      <c r="H22" s="190" t="str">
        <f>IF(D22&lt;&gt;0,MAX($H$3:H21)+0.001,"")</f>
        <v/>
      </c>
    </row>
    <row r="23" spans="1:8">
      <c r="A23" s="55" t="str">
        <f t="shared" si="0"/>
        <v>C18.013</v>
      </c>
      <c r="C23" s="298" t="s">
        <v>2431</v>
      </c>
      <c r="D23" s="65" t="s">
        <v>2094</v>
      </c>
      <c r="E23" s="55">
        <v>1</v>
      </c>
      <c r="F23" s="307"/>
      <c r="G23" s="273"/>
      <c r="H23" s="190">
        <f>IF(D23&lt;&gt;0,MAX($H$3:H22)+0.001,"")</f>
        <v>18.013000000000016</v>
      </c>
    </row>
    <row r="24" spans="1:8">
      <c r="A24" s="55" t="str">
        <f t="shared" si="0"/>
        <v>C18.014</v>
      </c>
      <c r="C24" s="298" t="s">
        <v>2432</v>
      </c>
      <c r="D24" s="65" t="s">
        <v>2094</v>
      </c>
      <c r="E24" s="55">
        <v>1</v>
      </c>
      <c r="F24" s="307"/>
      <c r="G24" s="273"/>
      <c r="H24" s="190">
        <f>IF(D24&lt;&gt;0,MAX($H$3:H23)+0.001,"")</f>
        <v>18.014000000000017</v>
      </c>
    </row>
    <row r="25" spans="1:8">
      <c r="A25" s="55" t="str">
        <f t="shared" si="0"/>
        <v>C18.015</v>
      </c>
      <c r="C25" s="298" t="s">
        <v>2433</v>
      </c>
      <c r="D25" s="65" t="s">
        <v>2094</v>
      </c>
      <c r="E25" s="55">
        <v>1</v>
      </c>
      <c r="F25" s="307"/>
      <c r="G25" s="273"/>
      <c r="H25" s="190">
        <f>IF(D25&lt;&gt;0,MAX($H$3:H24)+0.001,"")</f>
        <v>18.015000000000018</v>
      </c>
    </row>
    <row r="26" spans="1:8">
      <c r="A26" s="55" t="str">
        <f t="shared" si="0"/>
        <v>C18.016</v>
      </c>
      <c r="C26" s="298" t="s">
        <v>2434</v>
      </c>
      <c r="D26" s="65" t="s">
        <v>2094</v>
      </c>
      <c r="E26" s="55">
        <v>1</v>
      </c>
      <c r="F26" s="307"/>
      <c r="G26" s="273"/>
      <c r="H26" s="190">
        <f>IF(D26&lt;&gt;0,MAX($H$3:H25)+0.001,"")</f>
        <v>18.01600000000002</v>
      </c>
    </row>
    <row r="27" spans="1:8">
      <c r="A27" s="55" t="str">
        <f t="shared" si="0"/>
        <v>C18.017</v>
      </c>
      <c r="C27" s="298" t="s">
        <v>2435</v>
      </c>
      <c r="D27" s="65" t="s">
        <v>2094</v>
      </c>
      <c r="E27" s="55">
        <v>1</v>
      </c>
      <c r="F27" s="307"/>
      <c r="G27" s="273"/>
      <c r="H27" s="190">
        <f>IF(D27&lt;&gt;0,MAX($H$3:H26)+0.001,"")</f>
        <v>18.017000000000021</v>
      </c>
    </row>
    <row r="28" spans="1:8">
      <c r="A28" s="55" t="str">
        <f t="shared" si="0"/>
        <v/>
      </c>
      <c r="C28" s="298"/>
      <c r="D28" s="65"/>
      <c r="E28" s="55"/>
      <c r="F28" s="307"/>
      <c r="G28" s="273"/>
      <c r="H28" s="190" t="str">
        <f>IF(D28&lt;&gt;0,MAX($H$3:H27)+0.001,"")</f>
        <v/>
      </c>
    </row>
    <row r="29" spans="1:8">
      <c r="A29" s="55" t="str">
        <f t="shared" si="0"/>
        <v/>
      </c>
      <c r="C29" s="298"/>
      <c r="D29" s="65"/>
      <c r="E29" s="55"/>
      <c r="F29" s="307"/>
      <c r="G29" s="273"/>
      <c r="H29" s="190" t="str">
        <f>IF(D29&lt;&gt;0,MAX($H$3:H28)+0.001,"")</f>
        <v/>
      </c>
    </row>
    <row r="30" spans="1:8">
      <c r="A30" s="55" t="str">
        <f t="shared" si="0"/>
        <v/>
      </c>
      <c r="C30" s="298"/>
      <c r="D30" s="65"/>
      <c r="E30" s="55"/>
      <c r="F30" s="307"/>
      <c r="G30" s="273"/>
      <c r="H30" s="190" t="str">
        <f>IF(D30&lt;&gt;0,MAX($H$3:H29)+0.001,"")</f>
        <v/>
      </c>
    </row>
    <row r="31" spans="1:8">
      <c r="A31" s="368" t="s">
        <v>62</v>
      </c>
      <c r="B31" s="368"/>
      <c r="C31" s="368"/>
      <c r="D31" s="368"/>
      <c r="E31" s="368"/>
      <c r="F31" s="294"/>
      <c r="G31" s="295"/>
      <c r="H31" s="296"/>
    </row>
    <row r="32" spans="1:8">
      <c r="A32" s="45" t="s">
        <v>226</v>
      </c>
      <c r="B32" s="45" t="s">
        <v>2050</v>
      </c>
      <c r="C32" s="45" t="s">
        <v>3</v>
      </c>
      <c r="D32" s="46" t="s">
        <v>4</v>
      </c>
      <c r="E32" s="45" t="s">
        <v>63</v>
      </c>
      <c r="F32" s="281" t="s">
        <v>6</v>
      </c>
      <c r="G32" s="46" t="s">
        <v>7</v>
      </c>
      <c r="H32" s="282"/>
    </row>
    <row r="33" spans="1:8">
      <c r="A33" s="368" t="s">
        <v>64</v>
      </c>
      <c r="B33" s="368"/>
      <c r="C33" s="368"/>
      <c r="D33" s="368"/>
      <c r="E33" s="368"/>
      <c r="F33" s="294"/>
      <c r="G33" s="304"/>
      <c r="H33" s="279"/>
    </row>
    <row r="34" spans="1:8">
      <c r="A34" s="50"/>
      <c r="B34" s="65"/>
      <c r="C34" s="298"/>
      <c r="D34" s="65"/>
      <c r="E34" s="65"/>
      <c r="F34" s="112"/>
      <c r="G34" s="56"/>
    </row>
    <row r="35" spans="1:8">
      <c r="A35" s="55" t="str">
        <f t="shared" ref="A35:A63" si="1">IF(H35="","","C"&amp;TEXT(ROUND(H35,3),"0.000"))</f>
        <v/>
      </c>
      <c r="B35" s="49" t="s">
        <v>2438</v>
      </c>
      <c r="C35" s="314" t="s">
        <v>2439</v>
      </c>
      <c r="D35" s="65"/>
      <c r="E35" s="55"/>
      <c r="G35" s="54"/>
      <c r="H35" s="190" t="str">
        <f>IF(D35&lt;&gt;0,MAX($H$3:H34)+0.001,"")</f>
        <v/>
      </c>
    </row>
    <row r="36" spans="1:8">
      <c r="A36" s="55" t="str">
        <f t="shared" si="1"/>
        <v>C18.018</v>
      </c>
      <c r="C36" s="298" t="s">
        <v>2431</v>
      </c>
      <c r="D36" s="65" t="s">
        <v>1632</v>
      </c>
      <c r="E36" s="55">
        <v>1</v>
      </c>
      <c r="F36" s="307"/>
      <c r="G36" s="273"/>
      <c r="H36" s="190">
        <f>IF(D36&lt;&gt;0,MAX($H$3:H35)+0.001,"")</f>
        <v>18.018000000000022</v>
      </c>
    </row>
    <row r="37" spans="1:8">
      <c r="A37" s="55" t="str">
        <f t="shared" si="1"/>
        <v>C18.019</v>
      </c>
      <c r="C37" s="298" t="s">
        <v>2432</v>
      </c>
      <c r="D37" s="65" t="s">
        <v>1632</v>
      </c>
      <c r="E37" s="55">
        <v>1</v>
      </c>
      <c r="F37" s="307"/>
      <c r="G37" s="273"/>
      <c r="H37" s="190">
        <f>IF(D37&lt;&gt;0,MAX($H$3:H36)+0.001,"")</f>
        <v>18.019000000000023</v>
      </c>
    </row>
    <row r="38" spans="1:8">
      <c r="A38" s="55" t="str">
        <f t="shared" si="1"/>
        <v>C18.020</v>
      </c>
      <c r="C38" s="298" t="s">
        <v>2433</v>
      </c>
      <c r="D38" s="65" t="s">
        <v>1632</v>
      </c>
      <c r="E38" s="55">
        <v>1</v>
      </c>
      <c r="F38" s="307"/>
      <c r="G38" s="273"/>
      <c r="H38" s="190">
        <f>IF(D38&lt;&gt;0,MAX($H$3:H37)+0.001,"")</f>
        <v>18.020000000000024</v>
      </c>
    </row>
    <row r="39" spans="1:8">
      <c r="A39" s="55" t="str">
        <f t="shared" si="1"/>
        <v>C18.021</v>
      </c>
      <c r="C39" s="298" t="s">
        <v>2434</v>
      </c>
      <c r="D39" s="65" t="s">
        <v>1632</v>
      </c>
      <c r="E39" s="55">
        <v>1</v>
      </c>
      <c r="F39" s="307"/>
      <c r="G39" s="273"/>
      <c r="H39" s="190">
        <f>IF(D39&lt;&gt;0,MAX($H$3:H38)+0.001,"")</f>
        <v>18.021000000000026</v>
      </c>
    </row>
    <row r="40" spans="1:8">
      <c r="A40" s="55" t="str">
        <f t="shared" si="1"/>
        <v>C18.022</v>
      </c>
      <c r="C40" s="298" t="s">
        <v>2435</v>
      </c>
      <c r="D40" s="65" t="s">
        <v>1632</v>
      </c>
      <c r="E40" s="55">
        <v>1</v>
      </c>
      <c r="F40" s="307"/>
      <c r="G40" s="273"/>
      <c r="H40" s="190">
        <f>IF(D40&lt;&gt;0,MAX($H$3:H39)+0.001,"")</f>
        <v>18.022000000000027</v>
      </c>
    </row>
    <row r="41" spans="1:8">
      <c r="A41" s="55" t="str">
        <f t="shared" si="1"/>
        <v/>
      </c>
      <c r="B41" s="55"/>
      <c r="C41" s="89"/>
      <c r="D41" s="55"/>
      <c r="E41" s="55"/>
      <c r="G41" s="54"/>
      <c r="H41" s="190" t="str">
        <f>IF(D41&lt;&gt;0,MAX($H$3:H40)+0.001,"")</f>
        <v/>
      </c>
    </row>
    <row r="42" spans="1:8">
      <c r="A42" s="55" t="str">
        <f t="shared" si="1"/>
        <v/>
      </c>
      <c r="B42" s="49" t="s">
        <v>2440</v>
      </c>
      <c r="C42" s="314" t="s">
        <v>2441</v>
      </c>
      <c r="D42" s="65"/>
      <c r="E42" s="55"/>
      <c r="G42" s="54"/>
      <c r="H42" s="190" t="str">
        <f>IF(D42&lt;&gt;0,MAX($H$3:H41)+0.001,"")</f>
        <v/>
      </c>
    </row>
    <row r="43" spans="1:8">
      <c r="A43" s="55" t="str">
        <f t="shared" si="1"/>
        <v>C18.023</v>
      </c>
      <c r="C43" s="298" t="s">
        <v>2442</v>
      </c>
      <c r="D43" s="65" t="s">
        <v>2094</v>
      </c>
      <c r="E43" s="55">
        <v>1</v>
      </c>
      <c r="F43" s="307"/>
      <c r="G43" s="273"/>
      <c r="H43" s="190">
        <f>IF(D43&lt;&gt;0,MAX($H$3:H42)+0.001,"")</f>
        <v>18.023000000000028</v>
      </c>
    </row>
    <row r="44" spans="1:8">
      <c r="A44" s="55" t="str">
        <f t="shared" si="1"/>
        <v>C18.024</v>
      </c>
      <c r="C44" s="298" t="s">
        <v>2443</v>
      </c>
      <c r="D44" s="65" t="s">
        <v>2094</v>
      </c>
      <c r="E44" s="55">
        <v>1</v>
      </c>
      <c r="F44" s="307"/>
      <c r="G44" s="273"/>
      <c r="H44" s="190">
        <f>IF(D44&lt;&gt;0,MAX($H$3:H43)+0.001,"")</f>
        <v>18.024000000000029</v>
      </c>
    </row>
    <row r="45" spans="1:8">
      <c r="A45" s="55" t="str">
        <f t="shared" si="1"/>
        <v>C18.025</v>
      </c>
      <c r="C45" s="298" t="s">
        <v>2444</v>
      </c>
      <c r="D45" s="65" t="s">
        <v>2094</v>
      </c>
      <c r="E45" s="55">
        <v>1</v>
      </c>
      <c r="F45" s="307"/>
      <c r="G45" s="273"/>
      <c r="H45" s="190">
        <f>IF(D45&lt;&gt;0,MAX($H$3:H44)+0.001,"")</f>
        <v>18.025000000000031</v>
      </c>
    </row>
    <row r="46" spans="1:8">
      <c r="A46" s="55" t="str">
        <f t="shared" si="1"/>
        <v>C18.026</v>
      </c>
      <c r="C46" s="298" t="s">
        <v>2445</v>
      </c>
      <c r="D46" s="65" t="s">
        <v>2094</v>
      </c>
      <c r="E46" s="55">
        <v>1</v>
      </c>
      <c r="F46" s="307"/>
      <c r="G46" s="273"/>
      <c r="H46" s="190">
        <f>IF(D46&lt;&gt;0,MAX($H$3:H45)+0.001,"")</f>
        <v>18.026000000000032</v>
      </c>
    </row>
    <row r="47" spans="1:8">
      <c r="A47" s="55" t="str">
        <f t="shared" si="1"/>
        <v>C18.027</v>
      </c>
      <c r="C47" s="298" t="s">
        <v>2446</v>
      </c>
      <c r="D47" s="65" t="s">
        <v>2094</v>
      </c>
      <c r="E47" s="55">
        <v>1</v>
      </c>
      <c r="F47" s="307"/>
      <c r="G47" s="273"/>
      <c r="H47" s="190">
        <f>IF(D47&lt;&gt;0,MAX($H$3:H46)+0.001,"")</f>
        <v>18.027000000000033</v>
      </c>
    </row>
    <row r="48" spans="1:8">
      <c r="A48" s="55" t="str">
        <f t="shared" si="1"/>
        <v/>
      </c>
      <c r="C48" s="298"/>
      <c r="D48" s="65"/>
      <c r="E48" s="55"/>
      <c r="G48" s="54"/>
      <c r="H48" s="190" t="str">
        <f>IF(D48&lt;&gt;0,MAX($H$3:H47)+0.001,"")</f>
        <v/>
      </c>
    </row>
    <row r="49" spans="1:8">
      <c r="A49" s="55" t="str">
        <f t="shared" si="1"/>
        <v/>
      </c>
      <c r="B49" s="49" t="s">
        <v>2447</v>
      </c>
      <c r="C49" s="314" t="s">
        <v>2448</v>
      </c>
      <c r="D49" s="65"/>
      <c r="E49" s="55"/>
      <c r="G49" s="54"/>
      <c r="H49" s="190" t="str">
        <f>IF(D49&lt;&gt;0,MAX($H$3:H48)+0.001,"")</f>
        <v/>
      </c>
    </row>
    <row r="50" spans="1:8">
      <c r="A50" s="55" t="str">
        <f t="shared" si="1"/>
        <v>C18.028</v>
      </c>
      <c r="C50" s="298" t="s">
        <v>2431</v>
      </c>
      <c r="D50" s="65" t="s">
        <v>1632</v>
      </c>
      <c r="E50" s="55">
        <v>1</v>
      </c>
      <c r="F50" s="307"/>
      <c r="G50" s="273"/>
      <c r="H50" s="190">
        <f>IF(D50&lt;&gt;0,MAX($H$3:H49)+0.001,"")</f>
        <v>18.028000000000034</v>
      </c>
    </row>
    <row r="51" spans="1:8">
      <c r="A51" s="55" t="str">
        <f t="shared" si="1"/>
        <v>C18.029</v>
      </c>
      <c r="C51" s="298" t="s">
        <v>2432</v>
      </c>
      <c r="D51" s="65" t="s">
        <v>1632</v>
      </c>
      <c r="E51" s="55">
        <v>1</v>
      </c>
      <c r="F51" s="307"/>
      <c r="G51" s="273"/>
      <c r="H51" s="190">
        <f>IF(D51&lt;&gt;0,MAX($H$3:H50)+0.001,"")</f>
        <v>18.029000000000035</v>
      </c>
    </row>
    <row r="52" spans="1:8">
      <c r="A52" s="55" t="str">
        <f t="shared" si="1"/>
        <v>C18.030</v>
      </c>
      <c r="C52" s="298" t="s">
        <v>2433</v>
      </c>
      <c r="D52" s="65" t="s">
        <v>1632</v>
      </c>
      <c r="E52" s="55">
        <v>1</v>
      </c>
      <c r="F52" s="307"/>
      <c r="G52" s="273"/>
      <c r="H52" s="190">
        <f>IF(D52&lt;&gt;0,MAX($H$3:H51)+0.001,"")</f>
        <v>18.030000000000037</v>
      </c>
    </row>
    <row r="53" spans="1:8">
      <c r="A53" s="55" t="str">
        <f t="shared" si="1"/>
        <v>C18.031</v>
      </c>
      <c r="C53" s="298" t="s">
        <v>2434</v>
      </c>
      <c r="D53" s="65" t="s">
        <v>1632</v>
      </c>
      <c r="E53" s="55">
        <v>1</v>
      </c>
      <c r="F53" s="307"/>
      <c r="G53" s="273"/>
      <c r="H53" s="190">
        <f>IF(D53&lt;&gt;0,MAX($H$3:H52)+0.001,"")</f>
        <v>18.031000000000038</v>
      </c>
    </row>
    <row r="54" spans="1:8">
      <c r="A54" s="55" t="str">
        <f t="shared" si="1"/>
        <v>C18.032</v>
      </c>
      <c r="C54" s="298" t="s">
        <v>2435</v>
      </c>
      <c r="D54" s="65" t="s">
        <v>1632</v>
      </c>
      <c r="E54" s="55">
        <v>1</v>
      </c>
      <c r="F54" s="307"/>
      <c r="G54" s="273"/>
      <c r="H54" s="190">
        <f>IF(D54&lt;&gt;0,MAX($H$3:H53)+0.001,"")</f>
        <v>18.032000000000039</v>
      </c>
    </row>
    <row r="55" spans="1:8">
      <c r="A55" s="55" t="str">
        <f t="shared" si="1"/>
        <v/>
      </c>
      <c r="C55" s="298"/>
      <c r="D55" s="65"/>
      <c r="E55" s="55"/>
      <c r="G55" s="54"/>
      <c r="H55" s="190" t="str">
        <f>IF(D55&lt;&gt;0,MAX($H$3:H54)+0.001,"")</f>
        <v/>
      </c>
    </row>
    <row r="56" spans="1:8">
      <c r="A56" s="55" t="str">
        <f t="shared" si="1"/>
        <v/>
      </c>
      <c r="B56" s="49" t="s">
        <v>2449</v>
      </c>
      <c r="C56" s="314" t="s">
        <v>2450</v>
      </c>
      <c r="D56" s="65"/>
      <c r="E56" s="55"/>
      <c r="G56" s="54"/>
      <c r="H56" s="190" t="str">
        <f>IF(D56&lt;&gt;0,MAX($H$3:H55)+0.001,"")</f>
        <v/>
      </c>
    </row>
    <row r="57" spans="1:8">
      <c r="A57" s="55" t="str">
        <f t="shared" si="1"/>
        <v>C18.033</v>
      </c>
      <c r="C57" s="298" t="s">
        <v>2431</v>
      </c>
      <c r="D57" s="65" t="s">
        <v>1632</v>
      </c>
      <c r="E57" s="55">
        <v>1</v>
      </c>
      <c r="F57" s="307"/>
      <c r="G57" s="273"/>
      <c r="H57" s="190">
        <f>IF(D57&lt;&gt;0,MAX($H$3:H56)+0.001,"")</f>
        <v>18.03300000000004</v>
      </c>
    </row>
    <row r="58" spans="1:8">
      <c r="A58" s="55" t="str">
        <f t="shared" si="1"/>
        <v>C18.034</v>
      </c>
      <c r="C58" s="298" t="s">
        <v>2432</v>
      </c>
      <c r="D58" s="65" t="s">
        <v>1632</v>
      </c>
      <c r="E58" s="55">
        <v>1</v>
      </c>
      <c r="F58" s="307"/>
      <c r="G58" s="273"/>
      <c r="H58" s="190">
        <f>IF(D58&lt;&gt;0,MAX($H$3:H57)+0.001,"")</f>
        <v>18.034000000000042</v>
      </c>
    </row>
    <row r="59" spans="1:8">
      <c r="A59" s="55" t="str">
        <f t="shared" si="1"/>
        <v>C18.035</v>
      </c>
      <c r="C59" s="298" t="s">
        <v>2433</v>
      </c>
      <c r="D59" s="65" t="s">
        <v>1632</v>
      </c>
      <c r="E59" s="55">
        <v>1</v>
      </c>
      <c r="F59" s="307"/>
      <c r="G59" s="273"/>
      <c r="H59" s="190">
        <f>IF(D59&lt;&gt;0,MAX($H$3:H58)+0.001,"")</f>
        <v>18.035000000000043</v>
      </c>
    </row>
    <row r="60" spans="1:8">
      <c r="A60" s="55" t="str">
        <f t="shared" si="1"/>
        <v>C18.036</v>
      </c>
      <c r="C60" s="298" t="s">
        <v>2434</v>
      </c>
      <c r="D60" s="65" t="s">
        <v>1632</v>
      </c>
      <c r="E60" s="55">
        <v>1</v>
      </c>
      <c r="F60" s="307"/>
      <c r="G60" s="273"/>
      <c r="H60" s="190">
        <f>IF(D60&lt;&gt;0,MAX($H$3:H59)+0.001,"")</f>
        <v>18.036000000000044</v>
      </c>
    </row>
    <row r="61" spans="1:8">
      <c r="A61" s="55" t="str">
        <f t="shared" si="1"/>
        <v>C18.037</v>
      </c>
      <c r="C61" s="298" t="s">
        <v>2435</v>
      </c>
      <c r="D61" s="65" t="s">
        <v>1632</v>
      </c>
      <c r="E61" s="55">
        <v>1</v>
      </c>
      <c r="F61" s="307"/>
      <c r="G61" s="273"/>
      <c r="H61" s="190">
        <f>IF(D61&lt;&gt;0,MAX($H$3:H60)+0.001,"")</f>
        <v>18.037000000000045</v>
      </c>
    </row>
    <row r="62" spans="1:8">
      <c r="A62" s="55" t="str">
        <f t="shared" si="1"/>
        <v/>
      </c>
      <c r="C62" s="298"/>
      <c r="D62" s="65"/>
      <c r="E62" s="55"/>
      <c r="F62" s="307"/>
      <c r="G62" s="273"/>
      <c r="H62" s="190" t="str">
        <f>IF(D62&lt;&gt;0,MAX($H$3:H61)+0.001,"")</f>
        <v/>
      </c>
    </row>
    <row r="63" spans="1:8">
      <c r="A63" s="55" t="str">
        <f t="shared" si="1"/>
        <v/>
      </c>
      <c r="C63" s="298"/>
      <c r="D63" s="65"/>
      <c r="E63" s="55"/>
      <c r="F63" s="307"/>
      <c r="G63" s="273"/>
      <c r="H63" s="190" t="str">
        <f>IF(D63&lt;&gt;0,MAX($H$3:H62)+0.001,"")</f>
        <v/>
      </c>
    </row>
    <row r="64" spans="1:8">
      <c r="A64" s="368" t="s">
        <v>62</v>
      </c>
      <c r="B64" s="368"/>
      <c r="C64" s="368"/>
      <c r="D64" s="368"/>
      <c r="E64" s="368"/>
      <c r="F64" s="294"/>
      <c r="G64" s="295"/>
      <c r="H64" s="296"/>
    </row>
    <row r="65" spans="1:8">
      <c r="A65" s="45" t="s">
        <v>226</v>
      </c>
      <c r="B65" s="45" t="s">
        <v>2050</v>
      </c>
      <c r="C65" s="45" t="s">
        <v>3</v>
      </c>
      <c r="D65" s="46" t="s">
        <v>4</v>
      </c>
      <c r="E65" s="45" t="s">
        <v>63</v>
      </c>
      <c r="F65" s="281" t="s">
        <v>6</v>
      </c>
      <c r="G65" s="46" t="s">
        <v>7</v>
      </c>
      <c r="H65" s="282"/>
    </row>
    <row r="66" spans="1:8">
      <c r="A66" s="368" t="s">
        <v>64</v>
      </c>
      <c r="B66" s="368"/>
      <c r="C66" s="368"/>
      <c r="D66" s="368"/>
      <c r="E66" s="368"/>
      <c r="F66" s="294"/>
      <c r="G66" s="304"/>
      <c r="H66" s="279"/>
    </row>
    <row r="67" spans="1:8">
      <c r="A67" s="50" t="str">
        <f t="shared" ref="A67" si="2">IF(G67="","","C"&amp;TEXT(ROUND(G67,3),"0.000"))</f>
        <v/>
      </c>
      <c r="C67" s="298"/>
      <c r="D67" s="65"/>
      <c r="E67" s="55"/>
      <c r="G67" s="54"/>
    </row>
    <row r="68" spans="1:8">
      <c r="A68" s="55" t="str">
        <f t="shared" ref="A68:A95" si="3">IF(H68="","","C"&amp;TEXT(ROUND(H68,3),"0.000"))</f>
        <v/>
      </c>
      <c r="B68" s="49" t="s">
        <v>2451</v>
      </c>
      <c r="C68" s="314" t="s">
        <v>2452</v>
      </c>
      <c r="D68" s="65"/>
      <c r="E68" s="55"/>
      <c r="G68" s="54"/>
      <c r="H68" s="190" t="str">
        <f>IF(D68&lt;&gt;0,MAX($H$3:H67)+0.001,"")</f>
        <v/>
      </c>
    </row>
    <row r="69" spans="1:8">
      <c r="A69" s="55" t="str">
        <f t="shared" si="3"/>
        <v>C18.038</v>
      </c>
      <c r="C69" s="298" t="s">
        <v>2431</v>
      </c>
      <c r="D69" s="65" t="s">
        <v>1632</v>
      </c>
      <c r="E69" s="55">
        <v>1</v>
      </c>
      <c r="F69" s="307"/>
      <c r="G69" s="273"/>
      <c r="H69" s="190">
        <f>IF(D69&lt;&gt;0,MAX($H$3:H68)+0.001,"")</f>
        <v>18.038000000000046</v>
      </c>
    </row>
    <row r="70" spans="1:8">
      <c r="A70" s="55" t="str">
        <f t="shared" si="3"/>
        <v>C18.039</v>
      </c>
      <c r="C70" s="298" t="s">
        <v>2432</v>
      </c>
      <c r="D70" s="65" t="s">
        <v>1632</v>
      </c>
      <c r="E70" s="55">
        <v>1</v>
      </c>
      <c r="F70" s="307"/>
      <c r="G70" s="273"/>
      <c r="H70" s="190">
        <f>IF(D70&lt;&gt;0,MAX($H$3:H69)+0.001,"")</f>
        <v>18.039000000000048</v>
      </c>
    </row>
    <row r="71" spans="1:8">
      <c r="A71" s="55" t="str">
        <f t="shared" si="3"/>
        <v>C18.040</v>
      </c>
      <c r="C71" s="298" t="s">
        <v>2433</v>
      </c>
      <c r="D71" s="65" t="s">
        <v>1632</v>
      </c>
      <c r="E71" s="55">
        <v>1</v>
      </c>
      <c r="F71" s="307"/>
      <c r="G71" s="273"/>
      <c r="H71" s="190">
        <f>IF(D71&lt;&gt;0,MAX($H$3:H70)+0.001,"")</f>
        <v>18.040000000000049</v>
      </c>
    </row>
    <row r="72" spans="1:8">
      <c r="A72" s="55" t="str">
        <f t="shared" si="3"/>
        <v>C18.041</v>
      </c>
      <c r="C72" s="298" t="s">
        <v>2434</v>
      </c>
      <c r="D72" s="65" t="s">
        <v>1632</v>
      </c>
      <c r="E72" s="55">
        <v>1</v>
      </c>
      <c r="F72" s="307"/>
      <c r="G72" s="273"/>
      <c r="H72" s="190">
        <f>IF(D72&lt;&gt;0,MAX($H$3:H71)+0.001,"")</f>
        <v>18.04100000000005</v>
      </c>
    </row>
    <row r="73" spans="1:8">
      <c r="A73" s="55" t="str">
        <f t="shared" si="3"/>
        <v>C18.042</v>
      </c>
      <c r="C73" s="298" t="s">
        <v>2435</v>
      </c>
      <c r="D73" s="65" t="s">
        <v>1632</v>
      </c>
      <c r="E73" s="55">
        <v>1</v>
      </c>
      <c r="F73" s="307"/>
      <c r="G73" s="273"/>
      <c r="H73" s="190">
        <f>IF(D73&lt;&gt;0,MAX($H$3:H72)+0.001,"")</f>
        <v>18.042000000000051</v>
      </c>
    </row>
    <row r="74" spans="1:8">
      <c r="A74" s="55" t="str">
        <f t="shared" si="3"/>
        <v/>
      </c>
      <c r="B74" s="175"/>
      <c r="C74" s="314"/>
      <c r="D74" s="97"/>
      <c r="E74" s="97"/>
      <c r="G74" s="332"/>
      <c r="H74" s="190" t="str">
        <f>IF(D74&lt;&gt;0,MAX($H$3:H73)+0.001,"")</f>
        <v/>
      </c>
    </row>
    <row r="75" spans="1:8">
      <c r="A75" s="55" t="str">
        <f t="shared" si="3"/>
        <v/>
      </c>
      <c r="B75" s="49" t="s">
        <v>2453</v>
      </c>
      <c r="C75" s="314" t="s">
        <v>2454</v>
      </c>
      <c r="D75" s="65"/>
      <c r="E75" s="55"/>
      <c r="G75" s="54"/>
      <c r="H75" s="190" t="str">
        <f>IF(D75&lt;&gt;0,MAX($H$3:H74)+0.001,"")</f>
        <v/>
      </c>
    </row>
    <row r="76" spans="1:8">
      <c r="A76" s="55" t="str">
        <f t="shared" si="3"/>
        <v>C18.043</v>
      </c>
      <c r="C76" s="298" t="s">
        <v>2431</v>
      </c>
      <c r="D76" s="65" t="s">
        <v>1632</v>
      </c>
      <c r="E76" s="55">
        <v>1</v>
      </c>
      <c r="F76" s="307"/>
      <c r="G76" s="273"/>
      <c r="H76" s="190">
        <f>IF(D76&lt;&gt;0,MAX($H$3:H75)+0.001,"")</f>
        <v>18.043000000000053</v>
      </c>
    </row>
    <row r="77" spans="1:8">
      <c r="A77" s="55" t="str">
        <f t="shared" si="3"/>
        <v>C18.044</v>
      </c>
      <c r="C77" s="298" t="s">
        <v>2432</v>
      </c>
      <c r="D77" s="65" t="s">
        <v>1632</v>
      </c>
      <c r="E77" s="55">
        <v>1</v>
      </c>
      <c r="F77" s="307"/>
      <c r="G77" s="273"/>
      <c r="H77" s="190">
        <f>IF(D77&lt;&gt;0,MAX($H$3:H76)+0.001,"")</f>
        <v>18.044000000000054</v>
      </c>
    </row>
    <row r="78" spans="1:8">
      <c r="A78" s="55" t="str">
        <f t="shared" si="3"/>
        <v>C18.045</v>
      </c>
      <c r="C78" s="298" t="s">
        <v>2433</v>
      </c>
      <c r="D78" s="65" t="s">
        <v>1632</v>
      </c>
      <c r="E78" s="55">
        <v>1</v>
      </c>
      <c r="F78" s="307"/>
      <c r="G78" s="273"/>
      <c r="H78" s="190">
        <f>IF(D78&lt;&gt;0,MAX($H$3:H77)+0.001,"")</f>
        <v>18.045000000000055</v>
      </c>
    </row>
    <row r="79" spans="1:8">
      <c r="A79" s="55" t="str">
        <f t="shared" si="3"/>
        <v>C18.046</v>
      </c>
      <c r="C79" s="298" t="s">
        <v>2434</v>
      </c>
      <c r="D79" s="65" t="s">
        <v>1632</v>
      </c>
      <c r="E79" s="55">
        <v>1</v>
      </c>
      <c r="F79" s="307"/>
      <c r="G79" s="273"/>
      <c r="H79" s="190">
        <f>IF(D79&lt;&gt;0,MAX($H$3:H78)+0.001,"")</f>
        <v>18.046000000000056</v>
      </c>
    </row>
    <row r="80" spans="1:8">
      <c r="A80" s="55" t="str">
        <f t="shared" si="3"/>
        <v>C18.047</v>
      </c>
      <c r="C80" s="298" t="s">
        <v>2435</v>
      </c>
      <c r="D80" s="65" t="s">
        <v>1632</v>
      </c>
      <c r="E80" s="55">
        <v>1</v>
      </c>
      <c r="F80" s="307"/>
      <c r="G80" s="273"/>
      <c r="H80" s="190">
        <f>IF(D80&lt;&gt;0,MAX($H$3:H79)+0.001,"")</f>
        <v>18.047000000000057</v>
      </c>
    </row>
    <row r="81" spans="1:8">
      <c r="A81" s="55" t="str">
        <f t="shared" si="3"/>
        <v/>
      </c>
      <c r="C81" s="298"/>
      <c r="D81" s="65"/>
      <c r="E81" s="55"/>
      <c r="G81" s="54"/>
      <c r="H81" s="190" t="str">
        <f>IF(D81&lt;&gt;0,MAX($H$3:H80)+0.001,"")</f>
        <v/>
      </c>
    </row>
    <row r="82" spans="1:8">
      <c r="A82" s="55" t="str">
        <f t="shared" si="3"/>
        <v/>
      </c>
      <c r="B82" s="49" t="s">
        <v>2455</v>
      </c>
      <c r="C82" s="314" t="s">
        <v>2456</v>
      </c>
      <c r="D82" s="65"/>
      <c r="E82" s="55"/>
      <c r="G82" s="54"/>
      <c r="H82" s="190" t="str">
        <f>IF(D82&lt;&gt;0,MAX($H$3:H81)+0.001,"")</f>
        <v/>
      </c>
    </row>
    <row r="83" spans="1:8">
      <c r="A83" s="55" t="str">
        <f t="shared" si="3"/>
        <v>C18.048</v>
      </c>
      <c r="C83" s="298" t="s">
        <v>2432</v>
      </c>
      <c r="D83" s="65" t="s">
        <v>1632</v>
      </c>
      <c r="E83" s="55">
        <v>1</v>
      </c>
      <c r="F83" s="307"/>
      <c r="G83" s="273"/>
      <c r="H83" s="190">
        <f>IF(D83&lt;&gt;0,MAX($H$3:H82)+0.001,"")</f>
        <v>18.048000000000059</v>
      </c>
    </row>
    <row r="84" spans="1:8">
      <c r="A84" s="55" t="str">
        <f t="shared" si="3"/>
        <v>C18.049</v>
      </c>
      <c r="C84" s="298" t="s">
        <v>2434</v>
      </c>
      <c r="D84" s="65" t="s">
        <v>1632</v>
      </c>
      <c r="E84" s="55">
        <v>1</v>
      </c>
      <c r="F84" s="307"/>
      <c r="G84" s="273"/>
      <c r="H84" s="190">
        <f>IF(D84&lt;&gt;0,MAX($H$3:H83)+0.001,"")</f>
        <v>18.04900000000006</v>
      </c>
    </row>
    <row r="85" spans="1:8">
      <c r="A85" s="55" t="str">
        <f t="shared" si="3"/>
        <v>C18.050</v>
      </c>
      <c r="C85" s="298" t="s">
        <v>2435</v>
      </c>
      <c r="D85" s="65" t="s">
        <v>1632</v>
      </c>
      <c r="E85" s="55">
        <v>1</v>
      </c>
      <c r="F85" s="307"/>
      <c r="G85" s="273"/>
      <c r="H85" s="190">
        <f>IF(D85&lt;&gt;0,MAX($H$3:H84)+0.001,"")</f>
        <v>18.050000000000061</v>
      </c>
    </row>
    <row r="86" spans="1:8">
      <c r="A86" s="55" t="str">
        <f t="shared" si="3"/>
        <v/>
      </c>
      <c r="C86" s="298"/>
      <c r="D86" s="65"/>
      <c r="E86" s="55"/>
      <c r="G86" s="54"/>
      <c r="H86" s="190" t="str">
        <f>IF(D86&lt;&gt;0,MAX($H$3:H85)+0.001,"")</f>
        <v/>
      </c>
    </row>
    <row r="87" spans="1:8" ht="45">
      <c r="A87" s="55" t="str">
        <f t="shared" si="3"/>
        <v/>
      </c>
      <c r="B87" s="49" t="s">
        <v>2457</v>
      </c>
      <c r="C87" s="314" t="s">
        <v>2458</v>
      </c>
      <c r="D87" s="65"/>
      <c r="E87" s="55"/>
      <c r="G87" s="54"/>
      <c r="H87" s="190" t="str">
        <f>IF(D87&lt;&gt;0,MAX($H$3:H86)+0.001,"")</f>
        <v/>
      </c>
    </row>
    <row r="88" spans="1:8">
      <c r="A88" s="55" t="str">
        <f t="shared" si="3"/>
        <v>C18.051</v>
      </c>
      <c r="C88" s="298" t="s">
        <v>2431</v>
      </c>
      <c r="D88" s="65" t="s">
        <v>2094</v>
      </c>
      <c r="E88" s="55">
        <v>1</v>
      </c>
      <c r="F88" s="307"/>
      <c r="G88" s="273"/>
      <c r="H88" s="190">
        <f>IF(D88&lt;&gt;0,MAX($H$3:H87)+0.001,"")</f>
        <v>18.051000000000062</v>
      </c>
    </row>
    <row r="89" spans="1:8">
      <c r="A89" s="55" t="str">
        <f t="shared" si="3"/>
        <v>C18.052</v>
      </c>
      <c r="C89" s="298" t="s">
        <v>2432</v>
      </c>
      <c r="D89" s="65" t="s">
        <v>2094</v>
      </c>
      <c r="E89" s="55">
        <v>1</v>
      </c>
      <c r="F89" s="307"/>
      <c r="G89" s="273"/>
      <c r="H89" s="190">
        <f>IF(D89&lt;&gt;0,MAX($H$3:H88)+0.001,"")</f>
        <v>18.052000000000064</v>
      </c>
    </row>
    <row r="90" spans="1:8">
      <c r="A90" s="55" t="str">
        <f t="shared" si="3"/>
        <v>C18.053</v>
      </c>
      <c r="C90" s="298" t="s">
        <v>2433</v>
      </c>
      <c r="D90" s="65" t="s">
        <v>2094</v>
      </c>
      <c r="E90" s="55">
        <v>1</v>
      </c>
      <c r="F90" s="307"/>
      <c r="G90" s="273"/>
      <c r="H90" s="190">
        <f>IF(D90&lt;&gt;0,MAX($H$3:H89)+0.001,"")</f>
        <v>18.053000000000065</v>
      </c>
    </row>
    <row r="91" spans="1:8">
      <c r="A91" s="55" t="str">
        <f t="shared" si="3"/>
        <v>C18.054</v>
      </c>
      <c r="C91" s="298" t="s">
        <v>2434</v>
      </c>
      <c r="D91" s="65" t="s">
        <v>2094</v>
      </c>
      <c r="E91" s="55">
        <v>1</v>
      </c>
      <c r="F91" s="307"/>
      <c r="G91" s="273"/>
      <c r="H91" s="190">
        <f>IF(D91&lt;&gt;0,MAX($H$3:H90)+0.001,"")</f>
        <v>18.054000000000066</v>
      </c>
    </row>
    <row r="92" spans="1:8">
      <c r="A92" s="55" t="str">
        <f t="shared" si="3"/>
        <v>C18.055</v>
      </c>
      <c r="C92" s="298" t="s">
        <v>2435</v>
      </c>
      <c r="D92" s="65" t="s">
        <v>2094</v>
      </c>
      <c r="E92" s="55">
        <v>1</v>
      </c>
      <c r="F92" s="307"/>
      <c r="G92" s="273"/>
      <c r="H92" s="190">
        <f>IF(D92&lt;&gt;0,MAX($H$3:H91)+0.001,"")</f>
        <v>18.055000000000067</v>
      </c>
    </row>
    <row r="93" spans="1:8">
      <c r="A93" s="55" t="str">
        <f t="shared" si="3"/>
        <v/>
      </c>
      <c r="C93" s="298"/>
      <c r="D93" s="65"/>
      <c r="E93" s="55"/>
      <c r="F93" s="307"/>
      <c r="G93" s="273"/>
      <c r="H93" s="190" t="str">
        <f>IF(D93&lt;&gt;0,MAX($H$3:H92)+0.001,"")</f>
        <v/>
      </c>
    </row>
    <row r="94" spans="1:8">
      <c r="A94" s="55" t="str">
        <f t="shared" si="3"/>
        <v/>
      </c>
      <c r="C94" s="298"/>
      <c r="D94" s="65"/>
      <c r="E94" s="55"/>
      <c r="F94" s="307"/>
      <c r="G94" s="273"/>
      <c r="H94" s="190" t="str">
        <f>IF(D94&lt;&gt;0,MAX($H$3:H93)+0.001,"")</f>
        <v/>
      </c>
    </row>
    <row r="95" spans="1:8">
      <c r="A95" s="55" t="str">
        <f t="shared" si="3"/>
        <v/>
      </c>
      <c r="C95" s="298"/>
      <c r="D95" s="65"/>
      <c r="E95" s="55"/>
      <c r="F95" s="307"/>
      <c r="G95" s="273"/>
      <c r="H95" s="190" t="str">
        <f>IF(D95&lt;&gt;0,MAX($H$3:H94)+0.001,"")</f>
        <v/>
      </c>
    </row>
    <row r="96" spans="1:8">
      <c r="A96" s="382" t="s">
        <v>62</v>
      </c>
      <c r="B96" s="383"/>
      <c r="C96" s="383"/>
      <c r="D96" s="383"/>
      <c r="E96" s="383"/>
      <c r="F96" s="294"/>
      <c r="G96" s="295"/>
      <c r="H96" s="296"/>
    </row>
    <row r="97" spans="1:8">
      <c r="A97" s="45" t="s">
        <v>226</v>
      </c>
      <c r="B97" s="45" t="s">
        <v>2050</v>
      </c>
      <c r="C97" s="45" t="s">
        <v>3</v>
      </c>
      <c r="D97" s="46" t="s">
        <v>4</v>
      </c>
      <c r="E97" s="45" t="s">
        <v>63</v>
      </c>
      <c r="F97" s="281" t="s">
        <v>6</v>
      </c>
      <c r="G97" s="46" t="s">
        <v>7</v>
      </c>
      <c r="H97" s="282"/>
    </row>
    <row r="98" spans="1:8">
      <c r="A98" s="368" t="s">
        <v>64</v>
      </c>
      <c r="B98" s="368"/>
      <c r="C98" s="368"/>
      <c r="D98" s="368"/>
      <c r="E98" s="368"/>
      <c r="F98" s="294"/>
      <c r="G98" s="304"/>
      <c r="H98" s="279"/>
    </row>
    <row r="99" spans="1:8">
      <c r="A99" s="50" t="str">
        <f t="shared" ref="A99" si="4">IF(G99="","","C"&amp;TEXT(ROUND(G99,3),"0.000"))</f>
        <v/>
      </c>
      <c r="C99" s="298"/>
      <c r="D99" s="65"/>
      <c r="E99" s="55"/>
      <c r="G99" s="54"/>
    </row>
    <row r="100" spans="1:8" ht="45">
      <c r="A100" s="55" t="str">
        <f t="shared" ref="A100:A127" si="5">IF(H100="","","C"&amp;TEXT(ROUND(H100,3),"0.000"))</f>
        <v/>
      </c>
      <c r="B100" s="49" t="s">
        <v>2459</v>
      </c>
      <c r="C100" s="314" t="s">
        <v>2460</v>
      </c>
      <c r="D100" s="65"/>
      <c r="E100" s="55"/>
      <c r="G100" s="54"/>
      <c r="H100" s="190" t="str">
        <f>IF(D100&lt;&gt;0,MAX($H$3:H99)+0.001,"")</f>
        <v/>
      </c>
    </row>
    <row r="101" spans="1:8">
      <c r="A101" s="55" t="str">
        <f t="shared" si="5"/>
        <v>C18.056</v>
      </c>
      <c r="C101" s="298" t="s">
        <v>2423</v>
      </c>
      <c r="D101" s="65" t="s">
        <v>1632</v>
      </c>
      <c r="E101" s="55">
        <v>3</v>
      </c>
      <c r="F101" s="307"/>
      <c r="G101" s="273"/>
      <c r="H101" s="190">
        <f>IF(D101&lt;&gt;0,MAX($H$3:H100)+0.001,"")</f>
        <v>18.056000000000068</v>
      </c>
    </row>
    <row r="102" spans="1:8">
      <c r="A102" s="55" t="str">
        <f t="shared" si="5"/>
        <v>C18.057</v>
      </c>
      <c r="C102" s="298" t="s">
        <v>2424</v>
      </c>
      <c r="D102" s="65" t="s">
        <v>1632</v>
      </c>
      <c r="E102" s="55">
        <v>3</v>
      </c>
      <c r="F102" s="307"/>
      <c r="G102" s="273"/>
      <c r="H102" s="190">
        <f>IF(D102&lt;&gt;0,MAX($H$3:H101)+0.001,"")</f>
        <v>18.05700000000007</v>
      </c>
    </row>
    <row r="103" spans="1:8">
      <c r="A103" s="55" t="str">
        <f t="shared" si="5"/>
        <v>C18.058</v>
      </c>
      <c r="C103" s="298" t="s">
        <v>2425</v>
      </c>
      <c r="D103" s="65" t="s">
        <v>1632</v>
      </c>
      <c r="E103" s="55">
        <v>3</v>
      </c>
      <c r="F103" s="307"/>
      <c r="G103" s="273"/>
      <c r="H103" s="190">
        <f>IF(D103&lt;&gt;0,MAX($H$3:H102)+0.001,"")</f>
        <v>18.058000000000071</v>
      </c>
    </row>
    <row r="104" spans="1:8">
      <c r="A104" s="55" t="str">
        <f t="shared" si="5"/>
        <v>C18.059</v>
      </c>
      <c r="C104" s="298" t="s">
        <v>2426</v>
      </c>
      <c r="D104" s="65" t="s">
        <v>1632</v>
      </c>
      <c r="E104" s="55">
        <v>2</v>
      </c>
      <c r="F104" s="307"/>
      <c r="G104" s="273"/>
      <c r="H104" s="190">
        <f>IF(D104&lt;&gt;0,MAX($H$3:H103)+0.001,"")</f>
        <v>18.059000000000072</v>
      </c>
    </row>
    <row r="105" spans="1:8">
      <c r="A105" s="55" t="str">
        <f t="shared" si="5"/>
        <v>C18.060</v>
      </c>
      <c r="C105" s="298" t="s">
        <v>2427</v>
      </c>
      <c r="D105" s="65" t="s">
        <v>1632</v>
      </c>
      <c r="E105" s="55">
        <v>2</v>
      </c>
      <c r="F105" s="307"/>
      <c r="G105" s="273"/>
      <c r="H105" s="190">
        <f>IF(D105&lt;&gt;0,MAX($H$3:H104)+0.001,"")</f>
        <v>18.060000000000073</v>
      </c>
    </row>
    <row r="106" spans="1:8">
      <c r="A106" s="55" t="str">
        <f t="shared" si="5"/>
        <v>C18.061</v>
      </c>
      <c r="C106" s="298" t="s">
        <v>2428</v>
      </c>
      <c r="D106" s="65" t="s">
        <v>1632</v>
      </c>
      <c r="E106" s="55">
        <v>2</v>
      </c>
      <c r="F106" s="286"/>
      <c r="G106" s="273"/>
      <c r="H106" s="190">
        <f>IF(D106&lt;&gt;0,MAX($H$3:H105)+0.001,"")</f>
        <v>18.061000000000075</v>
      </c>
    </row>
    <row r="107" spans="1:8">
      <c r="A107" s="55" t="str">
        <f t="shared" si="5"/>
        <v/>
      </c>
      <c r="C107" s="298"/>
      <c r="D107" s="65"/>
      <c r="E107" s="55"/>
      <c r="G107" s="54"/>
      <c r="H107" s="190" t="str">
        <f>IF(D107&lt;&gt;0,MAX($H$3:H106)+0.001,"")</f>
        <v/>
      </c>
    </row>
    <row r="108" spans="1:8">
      <c r="A108" s="55" t="str">
        <f t="shared" si="5"/>
        <v/>
      </c>
      <c r="B108" s="49" t="s">
        <v>2461</v>
      </c>
      <c r="C108" s="314" t="s">
        <v>2462</v>
      </c>
      <c r="D108" s="65"/>
      <c r="E108" s="55"/>
      <c r="G108" s="54"/>
      <c r="H108" s="190" t="str">
        <f>IF(D108&lt;&gt;0,MAX($H$3:H107)+0.001,"")</f>
        <v/>
      </c>
    </row>
    <row r="109" spans="1:8">
      <c r="A109" s="55" t="str">
        <f t="shared" si="5"/>
        <v>C18.062</v>
      </c>
      <c r="C109" s="298" t="s">
        <v>2431</v>
      </c>
      <c r="D109" s="65" t="s">
        <v>2094</v>
      </c>
      <c r="E109" s="55">
        <v>1</v>
      </c>
      <c r="F109" s="307"/>
      <c r="G109" s="273"/>
      <c r="H109" s="190">
        <f>IF(D109&lt;&gt;0,MAX($H$3:H108)+0.001,"")</f>
        <v>18.062000000000076</v>
      </c>
    </row>
    <row r="110" spans="1:8">
      <c r="A110" s="55" t="str">
        <f t="shared" si="5"/>
        <v>C18.063</v>
      </c>
      <c r="C110" s="298" t="s">
        <v>2432</v>
      </c>
      <c r="D110" s="65" t="s">
        <v>2094</v>
      </c>
      <c r="E110" s="55">
        <v>1</v>
      </c>
      <c r="F110" s="307"/>
      <c r="G110" s="273"/>
      <c r="H110" s="190">
        <f>IF(D110&lt;&gt;0,MAX($H$3:H109)+0.001,"")</f>
        <v>18.063000000000077</v>
      </c>
    </row>
    <row r="111" spans="1:8">
      <c r="A111" s="55" t="str">
        <f t="shared" si="5"/>
        <v>C18.064</v>
      </c>
      <c r="C111" s="298" t="s">
        <v>2433</v>
      </c>
      <c r="D111" s="65" t="s">
        <v>2094</v>
      </c>
      <c r="E111" s="55">
        <v>1</v>
      </c>
      <c r="F111" s="307"/>
      <c r="G111" s="273"/>
      <c r="H111" s="190">
        <f>IF(D111&lt;&gt;0,MAX($H$3:H110)+0.001,"")</f>
        <v>18.064000000000078</v>
      </c>
    </row>
    <row r="112" spans="1:8">
      <c r="A112" s="55" t="str">
        <f t="shared" si="5"/>
        <v>C18.065</v>
      </c>
      <c r="C112" s="298" t="s">
        <v>2434</v>
      </c>
      <c r="D112" s="65" t="s">
        <v>2094</v>
      </c>
      <c r="E112" s="55">
        <v>1</v>
      </c>
      <c r="F112" s="307"/>
      <c r="G112" s="273"/>
      <c r="H112" s="190">
        <f>IF(D112&lt;&gt;0,MAX($H$3:H111)+0.001,"")</f>
        <v>18.065000000000079</v>
      </c>
    </row>
    <row r="113" spans="1:8">
      <c r="A113" s="55" t="str">
        <f t="shared" si="5"/>
        <v>C18.066</v>
      </c>
      <c r="C113" s="298" t="s">
        <v>2435</v>
      </c>
      <c r="D113" s="65" t="s">
        <v>2094</v>
      </c>
      <c r="E113" s="55">
        <v>1</v>
      </c>
      <c r="F113" s="307"/>
      <c r="G113" s="273"/>
      <c r="H113" s="190">
        <f>IF(D113&lt;&gt;0,MAX($H$3:H112)+0.001,"")</f>
        <v>18.066000000000081</v>
      </c>
    </row>
    <row r="114" spans="1:8">
      <c r="A114" s="55" t="str">
        <f t="shared" si="5"/>
        <v/>
      </c>
      <c r="C114" s="298"/>
      <c r="D114" s="65"/>
      <c r="E114" s="55"/>
      <c r="G114" s="54"/>
      <c r="H114" s="190" t="str">
        <f>IF(D114&lt;&gt;0,MAX($H$3:H113)+0.001,"")</f>
        <v/>
      </c>
    </row>
    <row r="115" spans="1:8">
      <c r="A115" s="55" t="str">
        <f t="shared" si="5"/>
        <v/>
      </c>
      <c r="B115" s="49" t="s">
        <v>2463</v>
      </c>
      <c r="C115" s="314" t="s">
        <v>2464</v>
      </c>
      <c r="D115" s="65"/>
      <c r="E115" s="55"/>
      <c r="G115" s="54"/>
      <c r="H115" s="190" t="str">
        <f>IF(D115&lt;&gt;0,MAX($H$3:H114)+0.001,"")</f>
        <v/>
      </c>
    </row>
    <row r="116" spans="1:8">
      <c r="A116" s="55" t="str">
        <f t="shared" si="5"/>
        <v>C18.067</v>
      </c>
      <c r="C116" s="298" t="s">
        <v>2431</v>
      </c>
      <c r="D116" s="65" t="s">
        <v>2094</v>
      </c>
      <c r="E116" s="55">
        <v>1</v>
      </c>
      <c r="F116" s="307"/>
      <c r="G116" s="273"/>
      <c r="H116" s="190">
        <f>IF(D116&lt;&gt;0,MAX($H$3:H115)+0.001,"")</f>
        <v>18.067000000000082</v>
      </c>
    </row>
    <row r="117" spans="1:8">
      <c r="A117" s="55" t="str">
        <f t="shared" si="5"/>
        <v>C18.068</v>
      </c>
      <c r="C117" s="298" t="s">
        <v>2432</v>
      </c>
      <c r="D117" s="65" t="s">
        <v>2094</v>
      </c>
      <c r="E117" s="55">
        <v>1</v>
      </c>
      <c r="F117" s="307"/>
      <c r="G117" s="273"/>
      <c r="H117" s="190">
        <f>IF(D117&lt;&gt;0,MAX($H$3:H116)+0.001,"")</f>
        <v>18.068000000000083</v>
      </c>
    </row>
    <row r="118" spans="1:8">
      <c r="A118" s="55" t="str">
        <f t="shared" si="5"/>
        <v>C18.069</v>
      </c>
      <c r="C118" s="298" t="s">
        <v>2433</v>
      </c>
      <c r="D118" s="65" t="s">
        <v>2094</v>
      </c>
      <c r="E118" s="55">
        <v>1</v>
      </c>
      <c r="F118" s="307"/>
      <c r="G118" s="273"/>
      <c r="H118" s="190">
        <f>IF(D118&lt;&gt;0,MAX($H$3:H117)+0.001,"")</f>
        <v>18.069000000000084</v>
      </c>
    </row>
    <row r="119" spans="1:8">
      <c r="A119" s="55" t="str">
        <f t="shared" si="5"/>
        <v>C18.070</v>
      </c>
      <c r="C119" s="298" t="s">
        <v>2434</v>
      </c>
      <c r="D119" s="65" t="s">
        <v>2094</v>
      </c>
      <c r="E119" s="55">
        <v>1</v>
      </c>
      <c r="F119" s="307"/>
      <c r="G119" s="273"/>
      <c r="H119" s="190">
        <f>IF(D119&lt;&gt;0,MAX($H$3:H118)+0.001,"")</f>
        <v>18.070000000000086</v>
      </c>
    </row>
    <row r="120" spans="1:8">
      <c r="A120" s="55" t="str">
        <f t="shared" si="5"/>
        <v>C18.071</v>
      </c>
      <c r="C120" s="298" t="s">
        <v>2435</v>
      </c>
      <c r="D120" s="65" t="s">
        <v>2094</v>
      </c>
      <c r="E120" s="55">
        <v>1</v>
      </c>
      <c r="F120" s="307"/>
      <c r="G120" s="273"/>
      <c r="H120" s="190">
        <f>IF(D120&lt;&gt;0,MAX($H$3:H119)+0.001,"")</f>
        <v>18.071000000000087</v>
      </c>
    </row>
    <row r="121" spans="1:8">
      <c r="A121" s="55" t="str">
        <f t="shared" si="5"/>
        <v/>
      </c>
      <c r="C121" s="298"/>
      <c r="D121" s="65"/>
      <c r="E121" s="55"/>
      <c r="G121" s="54"/>
      <c r="H121" s="190" t="str">
        <f>IF(D121&lt;&gt;0,MAX($H$3:H120)+0.001,"")</f>
        <v/>
      </c>
    </row>
    <row r="122" spans="1:8">
      <c r="A122" s="55" t="str">
        <f t="shared" si="5"/>
        <v/>
      </c>
      <c r="B122" s="49" t="s">
        <v>2465</v>
      </c>
      <c r="C122" s="314" t="s">
        <v>2466</v>
      </c>
      <c r="D122" s="65"/>
      <c r="E122" s="55"/>
      <c r="G122" s="54"/>
      <c r="H122" s="190" t="str">
        <f>IF(D122&lt;&gt;0,MAX($H$3:H121)+0.001,"")</f>
        <v/>
      </c>
    </row>
    <row r="123" spans="1:8">
      <c r="A123" s="55" t="str">
        <f t="shared" si="5"/>
        <v>C18.072</v>
      </c>
      <c r="C123" s="298" t="s">
        <v>2431</v>
      </c>
      <c r="D123" s="65" t="s">
        <v>1632</v>
      </c>
      <c r="E123" s="55">
        <v>1</v>
      </c>
      <c r="F123" s="307"/>
      <c r="G123" s="273"/>
      <c r="H123" s="190">
        <f>IF(D123&lt;&gt;0,MAX($H$3:H122)+0.001,"")</f>
        <v>18.072000000000088</v>
      </c>
    </row>
    <row r="124" spans="1:8">
      <c r="A124" s="55" t="str">
        <f t="shared" si="5"/>
        <v>C18.073</v>
      </c>
      <c r="C124" s="298" t="s">
        <v>2432</v>
      </c>
      <c r="D124" s="65" t="s">
        <v>1632</v>
      </c>
      <c r="E124" s="55">
        <v>1</v>
      </c>
      <c r="F124" s="307"/>
      <c r="G124" s="273"/>
      <c r="H124" s="190">
        <f>IF(D124&lt;&gt;0,MAX($H$3:H123)+0.001,"")</f>
        <v>18.073000000000089</v>
      </c>
    </row>
    <row r="125" spans="1:8">
      <c r="A125" s="55" t="str">
        <f t="shared" si="5"/>
        <v>C18.074</v>
      </c>
      <c r="C125" s="298" t="s">
        <v>2433</v>
      </c>
      <c r="D125" s="65" t="s">
        <v>1632</v>
      </c>
      <c r="E125" s="55">
        <v>1</v>
      </c>
      <c r="F125" s="307"/>
      <c r="G125" s="273"/>
      <c r="H125" s="190">
        <f>IF(D125&lt;&gt;0,MAX($H$3:H124)+0.001,"")</f>
        <v>18.07400000000009</v>
      </c>
    </row>
    <row r="126" spans="1:8">
      <c r="A126" s="55" t="str">
        <f t="shared" si="5"/>
        <v>C18.075</v>
      </c>
      <c r="C126" s="298" t="s">
        <v>2434</v>
      </c>
      <c r="D126" s="65" t="s">
        <v>1632</v>
      </c>
      <c r="E126" s="55">
        <v>1</v>
      </c>
      <c r="F126" s="307"/>
      <c r="G126" s="273"/>
      <c r="H126" s="190">
        <f>IF(D126&lt;&gt;0,MAX($H$3:H125)+0.001,"")</f>
        <v>18.075000000000092</v>
      </c>
    </row>
    <row r="127" spans="1:8">
      <c r="A127" s="55" t="str">
        <f t="shared" si="5"/>
        <v>C18.076</v>
      </c>
      <c r="C127" s="298" t="s">
        <v>2435</v>
      </c>
      <c r="D127" s="65" t="s">
        <v>1632</v>
      </c>
      <c r="E127" s="55">
        <v>1</v>
      </c>
      <c r="F127" s="307"/>
      <c r="G127" s="273"/>
      <c r="H127" s="190">
        <f>IF(D127&lt;&gt;0,MAX($H$3:H126)+0.001,"")</f>
        <v>18.076000000000093</v>
      </c>
    </row>
    <row r="128" spans="1:8">
      <c r="A128" s="368" t="s">
        <v>62</v>
      </c>
      <c r="B128" s="368"/>
      <c r="C128" s="368"/>
      <c r="D128" s="368"/>
      <c r="E128" s="368"/>
      <c r="F128" s="294"/>
      <c r="G128" s="295"/>
      <c r="H128" s="296"/>
    </row>
    <row r="129" spans="1:8">
      <c r="A129" s="45" t="s">
        <v>226</v>
      </c>
      <c r="B129" s="45" t="s">
        <v>2050</v>
      </c>
      <c r="C129" s="45" t="s">
        <v>3</v>
      </c>
      <c r="D129" s="46" t="s">
        <v>4</v>
      </c>
      <c r="E129" s="45" t="s">
        <v>63</v>
      </c>
      <c r="F129" s="281" t="s">
        <v>6</v>
      </c>
      <c r="G129" s="46" t="s">
        <v>7</v>
      </c>
      <c r="H129" s="282"/>
    </row>
    <row r="130" spans="1:8">
      <c r="A130" s="368" t="s">
        <v>64</v>
      </c>
      <c r="B130" s="368"/>
      <c r="C130" s="368"/>
      <c r="D130" s="368"/>
      <c r="E130" s="368"/>
      <c r="F130" s="294"/>
      <c r="G130" s="304"/>
      <c r="H130" s="279"/>
    </row>
    <row r="131" spans="1:8">
      <c r="A131" s="50" t="str">
        <f t="shared" ref="A131" si="6">IF(G131="","","C"&amp;TEXT(ROUND(G131,3),"0.000"))</f>
        <v/>
      </c>
      <c r="C131" s="298"/>
      <c r="D131" s="65"/>
      <c r="E131" s="55"/>
      <c r="G131" s="54"/>
    </row>
    <row r="132" spans="1:8">
      <c r="A132" s="55" t="str">
        <f t="shared" ref="A132:A160" si="7">IF(H132="","","C"&amp;TEXT(ROUND(H132,3),"0.000"))</f>
        <v/>
      </c>
      <c r="B132" s="49" t="s">
        <v>2467</v>
      </c>
      <c r="C132" s="314" t="s">
        <v>2468</v>
      </c>
      <c r="D132" s="65"/>
      <c r="E132" s="55"/>
      <c r="G132" s="54"/>
      <c r="H132" s="190" t="str">
        <f>IF(D132&lt;&gt;0,MAX($H$3:H131)+0.001,"")</f>
        <v/>
      </c>
    </row>
    <row r="133" spans="1:8">
      <c r="A133" s="55" t="str">
        <f t="shared" si="7"/>
        <v>C18.077</v>
      </c>
      <c r="C133" s="298" t="s">
        <v>2442</v>
      </c>
      <c r="D133" s="65" t="s">
        <v>2094</v>
      </c>
      <c r="E133" s="55">
        <v>1</v>
      </c>
      <c r="F133" s="307"/>
      <c r="G133" s="273"/>
      <c r="H133" s="190">
        <f>IF(D133&lt;&gt;0,MAX($H$3:H132)+0.001,"")</f>
        <v>18.077000000000094</v>
      </c>
    </row>
    <row r="134" spans="1:8">
      <c r="A134" s="55" t="str">
        <f t="shared" si="7"/>
        <v>C18.078</v>
      </c>
      <c r="C134" s="298" t="s">
        <v>2443</v>
      </c>
      <c r="D134" s="65" t="s">
        <v>2094</v>
      </c>
      <c r="E134" s="55">
        <v>1</v>
      </c>
      <c r="F134" s="307"/>
      <c r="G134" s="273"/>
      <c r="H134" s="190">
        <f>IF(D134&lt;&gt;0,MAX($H$3:H133)+0.001,"")</f>
        <v>18.078000000000095</v>
      </c>
    </row>
    <row r="135" spans="1:8">
      <c r="A135" s="55" t="str">
        <f t="shared" si="7"/>
        <v>C18.079</v>
      </c>
      <c r="C135" s="298" t="s">
        <v>2444</v>
      </c>
      <c r="D135" s="65" t="s">
        <v>2094</v>
      </c>
      <c r="E135" s="55">
        <v>1</v>
      </c>
      <c r="F135" s="307"/>
      <c r="G135" s="273"/>
      <c r="H135" s="190">
        <f>IF(D135&lt;&gt;0,MAX($H$3:H134)+0.001,"")</f>
        <v>18.079000000000097</v>
      </c>
    </row>
    <row r="136" spans="1:8">
      <c r="A136" s="55" t="str">
        <f t="shared" si="7"/>
        <v>C18.080</v>
      </c>
      <c r="C136" s="298" t="s">
        <v>2445</v>
      </c>
      <c r="D136" s="65" t="s">
        <v>2094</v>
      </c>
      <c r="E136" s="55">
        <v>1</v>
      </c>
      <c r="F136" s="307"/>
      <c r="G136" s="273"/>
      <c r="H136" s="190">
        <f>IF(D136&lt;&gt;0,MAX($H$3:H135)+0.001,"")</f>
        <v>18.080000000000098</v>
      </c>
    </row>
    <row r="137" spans="1:8">
      <c r="A137" s="55" t="str">
        <f t="shared" si="7"/>
        <v>C18.081</v>
      </c>
      <c r="C137" s="298" t="s">
        <v>2446</v>
      </c>
      <c r="D137" s="65" t="s">
        <v>2094</v>
      </c>
      <c r="E137" s="55">
        <v>1</v>
      </c>
      <c r="F137" s="307"/>
      <c r="G137" s="273"/>
      <c r="H137" s="190">
        <f>IF(D137&lt;&gt;0,MAX($H$3:H136)+0.001,"")</f>
        <v>18.081000000000099</v>
      </c>
    </row>
    <row r="138" spans="1:8">
      <c r="A138" s="55" t="str">
        <f t="shared" si="7"/>
        <v/>
      </c>
      <c r="B138" s="55"/>
      <c r="C138" s="89"/>
      <c r="D138" s="55"/>
      <c r="E138" s="55"/>
      <c r="G138" s="54"/>
      <c r="H138" s="190" t="str">
        <f>IF(D138&lt;&gt;0,MAX($H$3:H137)+0.001,"")</f>
        <v/>
      </c>
    </row>
    <row r="139" spans="1:8">
      <c r="A139" s="55" t="str">
        <f t="shared" si="7"/>
        <v/>
      </c>
      <c r="B139" s="49" t="s">
        <v>2469</v>
      </c>
      <c r="C139" s="314" t="s">
        <v>2470</v>
      </c>
      <c r="D139" s="65"/>
      <c r="E139" s="55"/>
      <c r="G139" s="54"/>
      <c r="H139" s="190" t="str">
        <f>IF(D139&lt;&gt;0,MAX($H$3:H138)+0.001,"")</f>
        <v/>
      </c>
    </row>
    <row r="140" spans="1:8">
      <c r="A140" s="55" t="str">
        <f t="shared" si="7"/>
        <v>C18.082</v>
      </c>
      <c r="C140" s="298" t="s">
        <v>2431</v>
      </c>
      <c r="D140" s="65" t="s">
        <v>1632</v>
      </c>
      <c r="E140" s="55">
        <v>1</v>
      </c>
      <c r="F140" s="307"/>
      <c r="G140" s="273"/>
      <c r="H140" s="190">
        <f>IF(D140&lt;&gt;0,MAX($H$3:H139)+0.001,"")</f>
        <v>18.0820000000001</v>
      </c>
    </row>
    <row r="141" spans="1:8">
      <c r="A141" s="55" t="str">
        <f t="shared" si="7"/>
        <v>C18.083</v>
      </c>
      <c r="C141" s="298" t="s">
        <v>2432</v>
      </c>
      <c r="D141" s="65" t="s">
        <v>1632</v>
      </c>
      <c r="E141" s="55">
        <v>1</v>
      </c>
      <c r="F141" s="307"/>
      <c r="G141" s="273"/>
      <c r="H141" s="190">
        <f>IF(D141&lt;&gt;0,MAX($H$3:H140)+0.001,"")</f>
        <v>18.083000000000101</v>
      </c>
    </row>
    <row r="142" spans="1:8">
      <c r="A142" s="55" t="str">
        <f t="shared" si="7"/>
        <v>C18.084</v>
      </c>
      <c r="C142" s="298" t="s">
        <v>2433</v>
      </c>
      <c r="D142" s="65" t="s">
        <v>1632</v>
      </c>
      <c r="E142" s="55">
        <v>1</v>
      </c>
      <c r="F142" s="307"/>
      <c r="G142" s="273"/>
      <c r="H142" s="190">
        <f>IF(D142&lt;&gt;0,MAX($H$3:H141)+0.001,"")</f>
        <v>18.084000000000103</v>
      </c>
    </row>
    <row r="143" spans="1:8">
      <c r="A143" s="55" t="str">
        <f t="shared" si="7"/>
        <v>C18.085</v>
      </c>
      <c r="C143" s="298" t="s">
        <v>2434</v>
      </c>
      <c r="D143" s="65" t="s">
        <v>1632</v>
      </c>
      <c r="E143" s="55">
        <v>1</v>
      </c>
      <c r="F143" s="307"/>
      <c r="G143" s="273"/>
      <c r="H143" s="190">
        <f>IF(D143&lt;&gt;0,MAX($H$3:H142)+0.001,"")</f>
        <v>18.085000000000104</v>
      </c>
    </row>
    <row r="144" spans="1:8">
      <c r="A144" s="55" t="str">
        <f t="shared" si="7"/>
        <v>C18.086</v>
      </c>
      <c r="C144" s="298" t="s">
        <v>2435</v>
      </c>
      <c r="D144" s="65" t="s">
        <v>1632</v>
      </c>
      <c r="E144" s="55">
        <v>1</v>
      </c>
      <c r="F144" s="307"/>
      <c r="G144" s="273"/>
      <c r="H144" s="190">
        <f>IF(D144&lt;&gt;0,MAX($H$3:H143)+0.001,"")</f>
        <v>18.086000000000105</v>
      </c>
    </row>
    <row r="145" spans="1:8">
      <c r="A145" s="55" t="str">
        <f t="shared" si="7"/>
        <v/>
      </c>
      <c r="C145" s="298"/>
      <c r="D145" s="65"/>
      <c r="E145" s="55"/>
      <c r="G145" s="54"/>
      <c r="H145" s="190" t="str">
        <f>IF(D145&lt;&gt;0,MAX($H$3:H144)+0.001,"")</f>
        <v/>
      </c>
    </row>
    <row r="146" spans="1:8">
      <c r="A146" s="55" t="str">
        <f t="shared" si="7"/>
        <v/>
      </c>
      <c r="B146" s="49" t="s">
        <v>2471</v>
      </c>
      <c r="C146" s="314" t="s">
        <v>2472</v>
      </c>
      <c r="D146" s="65"/>
      <c r="E146" s="55"/>
      <c r="G146" s="54"/>
      <c r="H146" s="190" t="str">
        <f>IF(D146&lt;&gt;0,MAX($H$3:H145)+0.001,"")</f>
        <v/>
      </c>
    </row>
    <row r="147" spans="1:8">
      <c r="A147" s="55" t="str">
        <f t="shared" si="7"/>
        <v>C18.087</v>
      </c>
      <c r="C147" s="298" t="s">
        <v>2431</v>
      </c>
      <c r="D147" s="65" t="s">
        <v>1632</v>
      </c>
      <c r="E147" s="55">
        <v>1</v>
      </c>
      <c r="F147" s="307"/>
      <c r="G147" s="273"/>
      <c r="H147" s="190">
        <f>IF(D147&lt;&gt;0,MAX($H$3:H146)+0.001,"")</f>
        <v>18.087000000000106</v>
      </c>
    </row>
    <row r="148" spans="1:8">
      <c r="A148" s="55" t="str">
        <f t="shared" si="7"/>
        <v>C18.088</v>
      </c>
      <c r="C148" s="298" t="s">
        <v>2432</v>
      </c>
      <c r="D148" s="65" t="s">
        <v>1632</v>
      </c>
      <c r="E148" s="55">
        <v>1</v>
      </c>
      <c r="F148" s="307"/>
      <c r="G148" s="273"/>
      <c r="H148" s="190">
        <f>IF(D148&lt;&gt;0,MAX($H$3:H147)+0.001,"")</f>
        <v>18.088000000000108</v>
      </c>
    </row>
    <row r="149" spans="1:8">
      <c r="A149" s="55" t="str">
        <f t="shared" si="7"/>
        <v>C18.089</v>
      </c>
      <c r="C149" s="298" t="s">
        <v>2433</v>
      </c>
      <c r="D149" s="65" t="s">
        <v>1632</v>
      </c>
      <c r="E149" s="55">
        <v>1</v>
      </c>
      <c r="F149" s="307"/>
      <c r="G149" s="273"/>
      <c r="H149" s="190">
        <f>IF(D149&lt;&gt;0,MAX($H$3:H148)+0.001,"")</f>
        <v>18.089000000000109</v>
      </c>
    </row>
    <row r="150" spans="1:8">
      <c r="A150" s="55" t="str">
        <f t="shared" si="7"/>
        <v>C18.090</v>
      </c>
      <c r="C150" s="298" t="s">
        <v>2434</v>
      </c>
      <c r="D150" s="65" t="s">
        <v>1632</v>
      </c>
      <c r="E150" s="55">
        <v>1</v>
      </c>
      <c r="F150" s="307"/>
      <c r="G150" s="273"/>
      <c r="H150" s="190">
        <f>IF(D150&lt;&gt;0,MAX($H$3:H149)+0.001,"")</f>
        <v>18.09000000000011</v>
      </c>
    </row>
    <row r="151" spans="1:8">
      <c r="A151" s="55" t="str">
        <f t="shared" si="7"/>
        <v>C18.091</v>
      </c>
      <c r="C151" s="298" t="s">
        <v>2435</v>
      </c>
      <c r="D151" s="65" t="s">
        <v>1632</v>
      </c>
      <c r="E151" s="55">
        <v>1</v>
      </c>
      <c r="F151" s="307"/>
      <c r="G151" s="273"/>
      <c r="H151" s="190">
        <f>IF(D151&lt;&gt;0,MAX($H$3:H150)+0.001,"")</f>
        <v>18.091000000000111</v>
      </c>
    </row>
    <row r="152" spans="1:8">
      <c r="A152" s="55" t="str">
        <f t="shared" si="7"/>
        <v/>
      </c>
      <c r="C152" s="298"/>
      <c r="D152" s="65"/>
      <c r="E152" s="55"/>
      <c r="G152" s="54"/>
      <c r="H152" s="190" t="str">
        <f>IF(D152&lt;&gt;0,MAX($H$3:H151)+0.001,"")</f>
        <v/>
      </c>
    </row>
    <row r="153" spans="1:8">
      <c r="A153" s="55" t="str">
        <f t="shared" si="7"/>
        <v/>
      </c>
      <c r="B153" s="49" t="s">
        <v>2473</v>
      </c>
      <c r="C153" s="314" t="s">
        <v>2474</v>
      </c>
      <c r="D153" s="65"/>
      <c r="E153" s="55"/>
      <c r="G153" s="54"/>
      <c r="H153" s="190" t="str">
        <f>IF(D153&lt;&gt;0,MAX($H$3:H152)+0.001,"")</f>
        <v/>
      </c>
    </row>
    <row r="154" spans="1:8">
      <c r="A154" s="55" t="str">
        <f t="shared" si="7"/>
        <v>C18.092</v>
      </c>
      <c r="C154" s="298" t="s">
        <v>2431</v>
      </c>
      <c r="D154" s="65" t="s">
        <v>1632</v>
      </c>
      <c r="E154" s="55">
        <v>1</v>
      </c>
      <c r="F154" s="307"/>
      <c r="G154" s="273"/>
      <c r="H154" s="190">
        <f>IF(D154&lt;&gt;0,MAX($H$3:H153)+0.001,"")</f>
        <v>18.092000000000112</v>
      </c>
    </row>
    <row r="155" spans="1:8">
      <c r="A155" s="55" t="str">
        <f t="shared" si="7"/>
        <v>C18.093</v>
      </c>
      <c r="C155" s="298" t="s">
        <v>2432</v>
      </c>
      <c r="D155" s="65" t="s">
        <v>1632</v>
      </c>
      <c r="E155" s="55">
        <v>1</v>
      </c>
      <c r="F155" s="307"/>
      <c r="G155" s="273"/>
      <c r="H155" s="190">
        <f>IF(D155&lt;&gt;0,MAX($H$3:H154)+0.001,"")</f>
        <v>18.093000000000114</v>
      </c>
    </row>
    <row r="156" spans="1:8">
      <c r="A156" s="55" t="str">
        <f t="shared" si="7"/>
        <v>C18.094</v>
      </c>
      <c r="C156" s="298" t="s">
        <v>2433</v>
      </c>
      <c r="D156" s="65" t="s">
        <v>1632</v>
      </c>
      <c r="E156" s="55">
        <v>1</v>
      </c>
      <c r="F156" s="307"/>
      <c r="G156" s="273"/>
      <c r="H156" s="190">
        <f>IF(D156&lt;&gt;0,MAX($H$3:H155)+0.001,"")</f>
        <v>18.094000000000115</v>
      </c>
    </row>
    <row r="157" spans="1:8">
      <c r="A157" s="55" t="str">
        <f t="shared" si="7"/>
        <v>C18.095</v>
      </c>
      <c r="C157" s="298" t="s">
        <v>2434</v>
      </c>
      <c r="D157" s="65" t="s">
        <v>1632</v>
      </c>
      <c r="E157" s="55">
        <v>1</v>
      </c>
      <c r="F157" s="307"/>
      <c r="G157" s="273"/>
      <c r="H157" s="190">
        <f>IF(D157&lt;&gt;0,MAX($H$3:H156)+0.001,"")</f>
        <v>18.095000000000116</v>
      </c>
    </row>
    <row r="158" spans="1:8">
      <c r="A158" s="55" t="str">
        <f t="shared" si="7"/>
        <v>C18.096</v>
      </c>
      <c r="C158" s="298" t="s">
        <v>2435</v>
      </c>
      <c r="D158" s="65" t="s">
        <v>1632</v>
      </c>
      <c r="E158" s="55">
        <v>1</v>
      </c>
      <c r="F158" s="307"/>
      <c r="G158" s="273"/>
      <c r="H158" s="190">
        <f>IF(D158&lt;&gt;0,MAX($H$3:H157)+0.001,"")</f>
        <v>18.096000000000117</v>
      </c>
    </row>
    <row r="159" spans="1:8">
      <c r="A159" s="55" t="str">
        <f t="shared" si="7"/>
        <v/>
      </c>
      <c r="C159" s="298"/>
      <c r="D159" s="65"/>
      <c r="E159" s="55"/>
      <c r="F159" s="307"/>
      <c r="G159" s="273"/>
      <c r="H159" s="190" t="str">
        <f>IF(D159&lt;&gt;0,MAX($H$3:H158)+0.001,"")</f>
        <v/>
      </c>
    </row>
    <row r="160" spans="1:8">
      <c r="A160" s="55" t="str">
        <f t="shared" si="7"/>
        <v/>
      </c>
      <c r="C160" s="298"/>
      <c r="D160" s="65"/>
      <c r="E160" s="55"/>
      <c r="F160" s="307"/>
      <c r="G160" s="273"/>
      <c r="H160" s="190" t="str">
        <f>IF(D160&lt;&gt;0,MAX($H$3:H159)+0.001,"")</f>
        <v/>
      </c>
    </row>
    <row r="161" spans="1:8">
      <c r="A161" s="368" t="s">
        <v>62</v>
      </c>
      <c r="B161" s="368"/>
      <c r="C161" s="368"/>
      <c r="D161" s="368"/>
      <c r="E161" s="368"/>
      <c r="F161" s="294"/>
      <c r="G161" s="295"/>
      <c r="H161" s="296"/>
    </row>
    <row r="162" spans="1:8">
      <c r="A162" s="45" t="s">
        <v>226</v>
      </c>
      <c r="B162" s="45" t="s">
        <v>2050</v>
      </c>
      <c r="C162" s="45" t="s">
        <v>3</v>
      </c>
      <c r="D162" s="46" t="s">
        <v>4</v>
      </c>
      <c r="E162" s="45" t="s">
        <v>63</v>
      </c>
      <c r="F162" s="281" t="s">
        <v>6</v>
      </c>
      <c r="G162" s="46" t="s">
        <v>7</v>
      </c>
      <c r="H162" s="282"/>
    </row>
    <row r="163" spans="1:8">
      <c r="A163" s="368" t="s">
        <v>64</v>
      </c>
      <c r="B163" s="368"/>
      <c r="C163" s="368"/>
      <c r="D163" s="368"/>
      <c r="E163" s="368"/>
      <c r="F163" s="294"/>
      <c r="G163" s="304"/>
      <c r="H163" s="279"/>
    </row>
    <row r="164" spans="1:8">
      <c r="A164" s="50" t="str">
        <f t="shared" ref="A164" si="8">IF(G164="","","C"&amp;TEXT(ROUND(G164,3),"0.000"))</f>
        <v/>
      </c>
      <c r="C164" s="298"/>
      <c r="D164" s="65"/>
      <c r="E164" s="55"/>
      <c r="G164" s="54"/>
    </row>
    <row r="165" spans="1:8">
      <c r="A165" s="55" t="str">
        <f t="shared" ref="A165:A192" si="9">IF(H165="","","C"&amp;TEXT(ROUND(H165,3),"0.000"))</f>
        <v/>
      </c>
      <c r="B165" s="49" t="s">
        <v>2475</v>
      </c>
      <c r="C165" s="314" t="s">
        <v>2476</v>
      </c>
      <c r="D165" s="65"/>
      <c r="E165" s="55"/>
      <c r="G165" s="54"/>
      <c r="H165" s="190" t="str">
        <f>IF(D165&lt;&gt;0,MAX($H$3:H164)+0.001,"")</f>
        <v/>
      </c>
    </row>
    <row r="166" spans="1:8">
      <c r="A166" s="55" t="str">
        <f t="shared" si="9"/>
        <v>C18.097</v>
      </c>
      <c r="C166" s="298" t="s">
        <v>2431</v>
      </c>
      <c r="D166" s="65" t="s">
        <v>1632</v>
      </c>
      <c r="E166" s="55">
        <v>1</v>
      </c>
      <c r="F166" s="307"/>
      <c r="G166" s="273"/>
      <c r="H166" s="190">
        <f>IF(D166&lt;&gt;0,MAX($H$3:H165)+0.001,"")</f>
        <v>18.097000000000119</v>
      </c>
    </row>
    <row r="167" spans="1:8">
      <c r="A167" s="55" t="str">
        <f t="shared" si="9"/>
        <v>C18.098</v>
      </c>
      <c r="C167" s="298" t="s">
        <v>2432</v>
      </c>
      <c r="D167" s="65" t="s">
        <v>1632</v>
      </c>
      <c r="E167" s="55">
        <v>1</v>
      </c>
      <c r="F167" s="307"/>
      <c r="G167" s="273"/>
      <c r="H167" s="190">
        <f>IF(D167&lt;&gt;0,MAX($H$3:H166)+0.001,"")</f>
        <v>18.09800000000012</v>
      </c>
    </row>
    <row r="168" spans="1:8">
      <c r="A168" s="55" t="str">
        <f t="shared" si="9"/>
        <v>C18.099</v>
      </c>
      <c r="C168" s="298" t="s">
        <v>2433</v>
      </c>
      <c r="D168" s="65" t="s">
        <v>1632</v>
      </c>
      <c r="E168" s="55">
        <v>1</v>
      </c>
      <c r="F168" s="307"/>
      <c r="G168" s="273"/>
      <c r="H168" s="190">
        <f>IF(D168&lt;&gt;0,MAX($H$3:H167)+0.001,"")</f>
        <v>18.099000000000121</v>
      </c>
    </row>
    <row r="169" spans="1:8">
      <c r="A169" s="55" t="str">
        <f t="shared" si="9"/>
        <v>C18.100</v>
      </c>
      <c r="C169" s="298" t="s">
        <v>2434</v>
      </c>
      <c r="D169" s="65" t="s">
        <v>1632</v>
      </c>
      <c r="E169" s="55">
        <v>1</v>
      </c>
      <c r="F169" s="307"/>
      <c r="G169" s="273"/>
      <c r="H169" s="190">
        <f>IF(D169&lt;&gt;0,MAX($H$3:H168)+0.001,"")</f>
        <v>18.100000000000122</v>
      </c>
    </row>
    <row r="170" spans="1:8">
      <c r="A170" s="55" t="str">
        <f t="shared" si="9"/>
        <v>C18.101</v>
      </c>
      <c r="C170" s="298" t="s">
        <v>2435</v>
      </c>
      <c r="D170" s="65" t="s">
        <v>1632</v>
      </c>
      <c r="E170" s="55">
        <v>1</v>
      </c>
      <c r="F170" s="307"/>
      <c r="G170" s="273"/>
      <c r="H170" s="190">
        <f>IF(D170&lt;&gt;0,MAX($H$3:H169)+0.001,"")</f>
        <v>18.101000000000123</v>
      </c>
    </row>
    <row r="171" spans="1:8">
      <c r="A171" s="55" t="str">
        <f t="shared" si="9"/>
        <v/>
      </c>
      <c r="C171" s="298"/>
      <c r="D171" s="65"/>
      <c r="E171" s="55"/>
      <c r="G171" s="54"/>
      <c r="H171" s="190" t="str">
        <f>IF(D171&lt;&gt;0,MAX($H$3:H170)+0.001,"")</f>
        <v/>
      </c>
    </row>
    <row r="172" spans="1:8">
      <c r="A172" s="55" t="str">
        <f t="shared" si="9"/>
        <v/>
      </c>
      <c r="B172" s="49" t="s">
        <v>2477</v>
      </c>
      <c r="C172" s="314" t="s">
        <v>2478</v>
      </c>
      <c r="D172" s="65"/>
      <c r="E172" s="55"/>
      <c r="G172" s="54"/>
      <c r="H172" s="190" t="str">
        <f>IF(D172&lt;&gt;0,MAX($H$3:H171)+0.001,"")</f>
        <v/>
      </c>
    </row>
    <row r="173" spans="1:8">
      <c r="A173" s="55" t="str">
        <f t="shared" si="9"/>
        <v>C18.102</v>
      </c>
      <c r="C173" s="298" t="s">
        <v>2432</v>
      </c>
      <c r="D173" s="65" t="s">
        <v>1632</v>
      </c>
      <c r="E173" s="55">
        <v>1</v>
      </c>
      <c r="F173" s="307"/>
      <c r="G173" s="273"/>
      <c r="H173" s="190">
        <f>IF(D173&lt;&gt;0,MAX($H$3:H172)+0.001,"")</f>
        <v>18.102000000000125</v>
      </c>
    </row>
    <row r="174" spans="1:8">
      <c r="A174" s="55" t="str">
        <f t="shared" si="9"/>
        <v>C18.103</v>
      </c>
      <c r="C174" s="298" t="s">
        <v>2434</v>
      </c>
      <c r="D174" s="65" t="s">
        <v>1632</v>
      </c>
      <c r="E174" s="55">
        <v>1</v>
      </c>
      <c r="F174" s="307"/>
      <c r="G174" s="273"/>
      <c r="H174" s="190">
        <f>IF(D174&lt;&gt;0,MAX($H$3:H173)+0.001,"")</f>
        <v>18.103000000000126</v>
      </c>
    </row>
    <row r="175" spans="1:8">
      <c r="A175" s="55" t="str">
        <f t="shared" si="9"/>
        <v>C18.104</v>
      </c>
      <c r="C175" s="298" t="s">
        <v>2435</v>
      </c>
      <c r="D175" s="65" t="s">
        <v>1632</v>
      </c>
      <c r="E175" s="55">
        <v>1</v>
      </c>
      <c r="F175" s="307"/>
      <c r="G175" s="273"/>
      <c r="H175" s="190">
        <f>IF(D175&lt;&gt;0,MAX($H$3:H174)+0.001,"")</f>
        <v>18.104000000000127</v>
      </c>
    </row>
    <row r="176" spans="1:8">
      <c r="A176" s="55" t="str">
        <f t="shared" si="9"/>
        <v/>
      </c>
      <c r="C176" s="298"/>
      <c r="D176" s="65"/>
      <c r="E176" s="55"/>
      <c r="F176" s="286"/>
      <c r="G176" s="273"/>
      <c r="H176" s="190" t="str">
        <f>IF(D176&lt;&gt;0,MAX($H$3:H175)+0.001,"")</f>
        <v/>
      </c>
    </row>
    <row r="177" spans="1:8" ht="45">
      <c r="A177" s="55" t="str">
        <f t="shared" si="9"/>
        <v/>
      </c>
      <c r="B177" s="49" t="s">
        <v>2479</v>
      </c>
      <c r="C177" s="314" t="s">
        <v>2480</v>
      </c>
      <c r="D177" s="65"/>
      <c r="E177" s="55"/>
      <c r="G177" s="54"/>
      <c r="H177" s="190" t="str">
        <f>IF(D177&lt;&gt;0,MAX($H$3:H176)+0.001,"")</f>
        <v/>
      </c>
    </row>
    <row r="178" spans="1:8">
      <c r="A178" s="55" t="str">
        <f t="shared" si="9"/>
        <v>C18.105</v>
      </c>
      <c r="C178" s="298" t="s">
        <v>2431</v>
      </c>
      <c r="D178" s="65" t="s">
        <v>2094</v>
      </c>
      <c r="E178" s="55">
        <v>1</v>
      </c>
      <c r="F178" s="307"/>
      <c r="G178" s="273"/>
      <c r="H178" s="190">
        <f>IF(D178&lt;&gt;0,MAX($H$3:H177)+0.001,"")</f>
        <v>18.105000000000128</v>
      </c>
    </row>
    <row r="179" spans="1:8">
      <c r="A179" s="55" t="str">
        <f t="shared" si="9"/>
        <v>C18.106</v>
      </c>
      <c r="C179" s="298" t="s">
        <v>2432</v>
      </c>
      <c r="D179" s="65" t="s">
        <v>2094</v>
      </c>
      <c r="E179" s="55">
        <v>1</v>
      </c>
      <c r="F179" s="307"/>
      <c r="G179" s="273"/>
      <c r="H179" s="190">
        <f>IF(D179&lt;&gt;0,MAX($H$3:H178)+0.001,"")</f>
        <v>18.10600000000013</v>
      </c>
    </row>
    <row r="180" spans="1:8">
      <c r="A180" s="55" t="str">
        <f t="shared" si="9"/>
        <v>C18.107</v>
      </c>
      <c r="C180" s="298" t="s">
        <v>2433</v>
      </c>
      <c r="D180" s="65" t="s">
        <v>2094</v>
      </c>
      <c r="E180" s="55">
        <v>1</v>
      </c>
      <c r="F180" s="307"/>
      <c r="G180" s="273"/>
      <c r="H180" s="190">
        <f>IF(D180&lt;&gt;0,MAX($H$3:H179)+0.001,"")</f>
        <v>18.107000000000131</v>
      </c>
    </row>
    <row r="181" spans="1:8">
      <c r="A181" s="55" t="str">
        <f t="shared" si="9"/>
        <v>C18.108</v>
      </c>
      <c r="C181" s="298" t="s">
        <v>2434</v>
      </c>
      <c r="D181" s="65" t="s">
        <v>2094</v>
      </c>
      <c r="E181" s="55">
        <v>1</v>
      </c>
      <c r="F181" s="307"/>
      <c r="G181" s="273"/>
      <c r="H181" s="190">
        <f>IF(D181&lt;&gt;0,MAX($H$3:H180)+0.001,"")</f>
        <v>18.108000000000132</v>
      </c>
    </row>
    <row r="182" spans="1:8">
      <c r="A182" s="55" t="str">
        <f t="shared" si="9"/>
        <v>C18.109</v>
      </c>
      <c r="C182" s="298" t="s">
        <v>2435</v>
      </c>
      <c r="D182" s="65" t="s">
        <v>2094</v>
      </c>
      <c r="E182" s="55">
        <v>1</v>
      </c>
      <c r="F182" s="307"/>
      <c r="G182" s="273"/>
      <c r="H182" s="190">
        <f>IF(D182&lt;&gt;0,MAX($H$3:H181)+0.001,"")</f>
        <v>18.109000000000133</v>
      </c>
    </row>
    <row r="183" spans="1:8">
      <c r="A183" s="55" t="str">
        <f t="shared" si="9"/>
        <v/>
      </c>
      <c r="C183" s="298"/>
      <c r="D183" s="65"/>
      <c r="E183" s="55"/>
      <c r="G183" s="54"/>
      <c r="H183" s="190" t="str">
        <f>IF(D183&lt;&gt;0,MAX($H$3:H182)+0.001,"")</f>
        <v/>
      </c>
    </row>
    <row r="184" spans="1:8">
      <c r="A184" s="55" t="str">
        <f t="shared" si="9"/>
        <v/>
      </c>
      <c r="B184" s="49" t="s">
        <v>2481</v>
      </c>
      <c r="C184" s="314" t="s">
        <v>2482</v>
      </c>
      <c r="D184" s="65"/>
      <c r="E184" s="55"/>
      <c r="G184" s="54"/>
      <c r="H184" s="190" t="str">
        <f>IF(D184&lt;&gt;0,MAX($H$3:H183)+0.001,"")</f>
        <v/>
      </c>
    </row>
    <row r="185" spans="1:8">
      <c r="A185" s="55" t="str">
        <f t="shared" si="9"/>
        <v/>
      </c>
      <c r="B185" s="49" t="s">
        <v>2483</v>
      </c>
      <c r="C185" s="314" t="s">
        <v>2484</v>
      </c>
      <c r="D185" s="65"/>
      <c r="E185" s="55"/>
      <c r="G185" s="54"/>
      <c r="H185" s="190" t="str">
        <f>IF(D185&lt;&gt;0,MAX($H$3:H184)+0.001,"")</f>
        <v/>
      </c>
    </row>
    <row r="186" spans="1:8">
      <c r="A186" s="55" t="str">
        <f t="shared" si="9"/>
        <v>C18.110</v>
      </c>
      <c r="C186" s="298" t="s">
        <v>2431</v>
      </c>
      <c r="D186" s="65" t="s">
        <v>2094</v>
      </c>
      <c r="E186" s="55">
        <v>1</v>
      </c>
      <c r="F186" s="307"/>
      <c r="G186" s="273"/>
      <c r="H186" s="190">
        <f>IF(D186&lt;&gt;0,MAX($H$3:H185)+0.001,"")</f>
        <v>18.110000000000134</v>
      </c>
    </row>
    <row r="187" spans="1:8">
      <c r="A187" s="55" t="str">
        <f t="shared" si="9"/>
        <v>C18.111</v>
      </c>
      <c r="C187" s="298" t="s">
        <v>2432</v>
      </c>
      <c r="D187" s="65" t="s">
        <v>2094</v>
      </c>
      <c r="E187" s="55">
        <v>1</v>
      </c>
      <c r="F187" s="307"/>
      <c r="G187" s="273"/>
      <c r="H187" s="190">
        <f>IF(D187&lt;&gt;0,MAX($H$3:H186)+0.001,"")</f>
        <v>18.111000000000136</v>
      </c>
    </row>
    <row r="188" spans="1:8">
      <c r="A188" s="55" t="str">
        <f t="shared" si="9"/>
        <v>C18.112</v>
      </c>
      <c r="C188" s="298" t="s">
        <v>2433</v>
      </c>
      <c r="D188" s="65" t="s">
        <v>2094</v>
      </c>
      <c r="E188" s="55">
        <v>1</v>
      </c>
      <c r="F188" s="307"/>
      <c r="G188" s="273"/>
      <c r="H188" s="190">
        <f>IF(D188&lt;&gt;0,MAX($H$3:H187)+0.001,"")</f>
        <v>18.112000000000137</v>
      </c>
    </row>
    <row r="189" spans="1:8">
      <c r="A189" s="55" t="str">
        <f t="shared" si="9"/>
        <v>C18.113</v>
      </c>
      <c r="C189" s="298" t="s">
        <v>2434</v>
      </c>
      <c r="D189" s="65" t="s">
        <v>2094</v>
      </c>
      <c r="E189" s="55">
        <v>1</v>
      </c>
      <c r="F189" s="307"/>
      <c r="G189" s="273"/>
      <c r="H189" s="190">
        <f>IF(D189&lt;&gt;0,MAX($H$3:H188)+0.001,"")</f>
        <v>18.113000000000138</v>
      </c>
    </row>
    <row r="190" spans="1:8">
      <c r="A190" s="55" t="str">
        <f t="shared" si="9"/>
        <v>C18.114</v>
      </c>
      <c r="C190" s="298" t="s">
        <v>2435</v>
      </c>
      <c r="D190" s="65" t="s">
        <v>2094</v>
      </c>
      <c r="E190" s="55">
        <v>1</v>
      </c>
      <c r="F190" s="307"/>
      <c r="G190" s="273"/>
      <c r="H190" s="190">
        <f>IF(D190&lt;&gt;0,MAX($H$3:H189)+0.001,"")</f>
        <v>18.114000000000139</v>
      </c>
    </row>
    <row r="191" spans="1:8">
      <c r="A191" s="55" t="str">
        <f t="shared" si="9"/>
        <v/>
      </c>
      <c r="C191" s="298"/>
      <c r="D191" s="65"/>
      <c r="E191" s="55"/>
      <c r="F191" s="307"/>
      <c r="G191" s="273"/>
      <c r="H191" s="190" t="str">
        <f>IF(D191&lt;&gt;0,MAX($H$3:H190)+0.001,"")</f>
        <v/>
      </c>
    </row>
    <row r="192" spans="1:8">
      <c r="A192" s="55" t="str">
        <f t="shared" si="9"/>
        <v/>
      </c>
      <c r="C192" s="298"/>
      <c r="D192" s="65"/>
      <c r="E192" s="55"/>
      <c r="F192" s="307"/>
      <c r="G192" s="273"/>
      <c r="H192" s="190" t="str">
        <f>IF(D192&lt;&gt;0,MAX($H$3:H191)+0.001,"")</f>
        <v/>
      </c>
    </row>
    <row r="193" spans="1:8">
      <c r="A193" s="368" t="s">
        <v>62</v>
      </c>
      <c r="B193" s="368"/>
      <c r="C193" s="368"/>
      <c r="D193" s="368"/>
      <c r="E193" s="368"/>
      <c r="F193" s="294"/>
      <c r="G193" s="295"/>
      <c r="H193" s="296"/>
    </row>
    <row r="194" spans="1:8">
      <c r="A194" s="45" t="s">
        <v>226</v>
      </c>
      <c r="B194" s="45" t="s">
        <v>2050</v>
      </c>
      <c r="C194" s="45" t="s">
        <v>3</v>
      </c>
      <c r="D194" s="46" t="s">
        <v>4</v>
      </c>
      <c r="E194" s="45" t="s">
        <v>63</v>
      </c>
      <c r="F194" s="281" t="s">
        <v>6</v>
      </c>
      <c r="G194" s="46" t="s">
        <v>7</v>
      </c>
      <c r="H194" s="282"/>
    </row>
    <row r="195" spans="1:8">
      <c r="A195" s="368" t="s">
        <v>64</v>
      </c>
      <c r="B195" s="368"/>
      <c r="C195" s="368"/>
      <c r="D195" s="368"/>
      <c r="E195" s="368"/>
      <c r="F195" s="294"/>
      <c r="G195" s="304"/>
      <c r="H195" s="279"/>
    </row>
    <row r="196" spans="1:8">
      <c r="A196" s="50" t="str">
        <f>IF(G196="","","C"&amp;TEXT(ROUND(G196,3),"0.000"))</f>
        <v/>
      </c>
      <c r="C196" s="298"/>
      <c r="D196" s="65"/>
      <c r="E196" s="55"/>
      <c r="G196" s="54"/>
    </row>
    <row r="197" spans="1:8">
      <c r="A197" s="55" t="str">
        <f t="shared" ref="A197:A225" si="10">IF(H197="","","C"&amp;TEXT(ROUND(H197,3),"0.000"))</f>
        <v/>
      </c>
      <c r="B197" s="49" t="s">
        <v>2485</v>
      </c>
      <c r="C197" s="314" t="s">
        <v>2486</v>
      </c>
      <c r="D197" s="65"/>
      <c r="E197" s="55"/>
      <c r="G197" s="54"/>
      <c r="H197" s="190" t="str">
        <f>IF(D197&lt;&gt;0,MAX($H$3:H196)+0.001,"")</f>
        <v/>
      </c>
    </row>
    <row r="198" spans="1:8">
      <c r="A198" s="55" t="str">
        <f t="shared" si="10"/>
        <v>C18.115</v>
      </c>
      <c r="C198" s="298" t="s">
        <v>2431</v>
      </c>
      <c r="D198" s="65" t="s">
        <v>2094</v>
      </c>
      <c r="E198" s="55">
        <v>1</v>
      </c>
      <c r="F198" s="307"/>
      <c r="G198" s="273"/>
      <c r="H198" s="190">
        <f>IF(D198&lt;&gt;0,MAX($H$3:H197)+0.001,"")</f>
        <v>18.115000000000141</v>
      </c>
    </row>
    <row r="199" spans="1:8">
      <c r="A199" s="55" t="str">
        <f t="shared" si="10"/>
        <v>C18.116</v>
      </c>
      <c r="C199" s="298" t="s">
        <v>2432</v>
      </c>
      <c r="D199" s="65" t="s">
        <v>2094</v>
      </c>
      <c r="E199" s="55">
        <v>1</v>
      </c>
      <c r="F199" s="307"/>
      <c r="G199" s="273"/>
      <c r="H199" s="190">
        <f>IF(D199&lt;&gt;0,MAX($H$3:H198)+0.001,"")</f>
        <v>18.116000000000142</v>
      </c>
    </row>
    <row r="200" spans="1:8">
      <c r="A200" s="55" t="str">
        <f t="shared" si="10"/>
        <v>C18.117</v>
      </c>
      <c r="C200" s="298" t="s">
        <v>2433</v>
      </c>
      <c r="D200" s="65" t="s">
        <v>2094</v>
      </c>
      <c r="E200" s="55">
        <v>1</v>
      </c>
      <c r="F200" s="307"/>
      <c r="G200" s="273"/>
      <c r="H200" s="190">
        <f>IF(D200&lt;&gt;0,MAX($H$3:H199)+0.001,"")</f>
        <v>18.117000000000143</v>
      </c>
    </row>
    <row r="201" spans="1:8">
      <c r="A201" s="55" t="str">
        <f t="shared" si="10"/>
        <v>C18.118</v>
      </c>
      <c r="C201" s="298" t="s">
        <v>2434</v>
      </c>
      <c r="D201" s="65" t="s">
        <v>2094</v>
      </c>
      <c r="E201" s="55">
        <v>1</v>
      </c>
      <c r="F201" s="307"/>
      <c r="G201" s="273"/>
      <c r="H201" s="190">
        <f>IF(D201&lt;&gt;0,MAX($H$3:H200)+0.001,"")</f>
        <v>18.118000000000144</v>
      </c>
    </row>
    <row r="202" spans="1:8">
      <c r="A202" s="55" t="str">
        <f t="shared" si="10"/>
        <v>C18.119</v>
      </c>
      <c r="C202" s="298" t="s">
        <v>2435</v>
      </c>
      <c r="D202" s="65" t="s">
        <v>2094</v>
      </c>
      <c r="E202" s="55">
        <v>1</v>
      </c>
      <c r="F202" s="307"/>
      <c r="G202" s="273"/>
      <c r="H202" s="190">
        <f>IF(D202&lt;&gt;0,MAX($H$3:H201)+0.001,"")</f>
        <v>18.119000000000145</v>
      </c>
    </row>
    <row r="203" spans="1:8">
      <c r="A203" s="55" t="str">
        <f t="shared" si="10"/>
        <v/>
      </c>
      <c r="C203" s="298"/>
      <c r="D203" s="65"/>
      <c r="E203" s="55"/>
      <c r="G203" s="54"/>
      <c r="H203" s="190" t="str">
        <f>IF(D203&lt;&gt;0,MAX($H$3:H202)+0.001,"")</f>
        <v/>
      </c>
    </row>
    <row r="204" spans="1:8">
      <c r="A204" s="55" t="str">
        <f t="shared" si="10"/>
        <v/>
      </c>
      <c r="B204" s="49" t="s">
        <v>2487</v>
      </c>
      <c r="C204" s="314" t="s">
        <v>2488</v>
      </c>
      <c r="D204" s="65"/>
      <c r="E204" s="55"/>
      <c r="G204" s="54"/>
      <c r="H204" s="190" t="str">
        <f>IF(D204&lt;&gt;0,MAX($H$3:H203)+0.001,"")</f>
        <v/>
      </c>
    </row>
    <row r="205" spans="1:8">
      <c r="A205" s="55" t="str">
        <f t="shared" si="10"/>
        <v>C18.120</v>
      </c>
      <c r="C205" s="298" t="s">
        <v>2431</v>
      </c>
      <c r="D205" s="65" t="s">
        <v>2094</v>
      </c>
      <c r="E205" s="55">
        <v>1</v>
      </c>
      <c r="F205" s="307"/>
      <c r="G205" s="273"/>
      <c r="H205" s="190">
        <f>IF(D205&lt;&gt;0,MAX($H$3:H204)+0.001,"")</f>
        <v>18.120000000000147</v>
      </c>
    </row>
    <row r="206" spans="1:8">
      <c r="A206" s="55" t="str">
        <f t="shared" si="10"/>
        <v>C18.121</v>
      </c>
      <c r="C206" s="298" t="s">
        <v>2432</v>
      </c>
      <c r="D206" s="65" t="s">
        <v>2094</v>
      </c>
      <c r="E206" s="55">
        <v>1</v>
      </c>
      <c r="F206" s="307"/>
      <c r="G206" s="273"/>
      <c r="H206" s="190">
        <f>IF(D206&lt;&gt;0,MAX($H$3:H205)+0.001,"")</f>
        <v>18.121000000000148</v>
      </c>
    </row>
    <row r="207" spans="1:8">
      <c r="A207" s="55" t="str">
        <f t="shared" si="10"/>
        <v>C18.122</v>
      </c>
      <c r="C207" s="298" t="s">
        <v>2433</v>
      </c>
      <c r="D207" s="65" t="s">
        <v>2094</v>
      </c>
      <c r="E207" s="55">
        <v>1</v>
      </c>
      <c r="F207" s="307"/>
      <c r="G207" s="273"/>
      <c r="H207" s="190">
        <f>IF(D207&lt;&gt;0,MAX($H$3:H206)+0.001,"")</f>
        <v>18.122000000000149</v>
      </c>
    </row>
    <row r="208" spans="1:8">
      <c r="A208" s="55" t="str">
        <f t="shared" si="10"/>
        <v>C18.123</v>
      </c>
      <c r="C208" s="298" t="s">
        <v>2434</v>
      </c>
      <c r="D208" s="65" t="s">
        <v>2094</v>
      </c>
      <c r="E208" s="55">
        <v>1</v>
      </c>
      <c r="F208" s="307"/>
      <c r="G208" s="273"/>
      <c r="H208" s="190">
        <f>IF(D208&lt;&gt;0,MAX($H$3:H207)+0.001,"")</f>
        <v>18.12300000000015</v>
      </c>
    </row>
    <row r="209" spans="1:8">
      <c r="A209" s="55" t="str">
        <f t="shared" si="10"/>
        <v>C18.124</v>
      </c>
      <c r="C209" s="298" t="s">
        <v>2435</v>
      </c>
      <c r="D209" s="65" t="s">
        <v>2094</v>
      </c>
      <c r="E209" s="55">
        <v>1</v>
      </c>
      <c r="F209" s="307"/>
      <c r="G209" s="273"/>
      <c r="H209" s="190">
        <f>IF(D209&lt;&gt;0,MAX($H$3:H208)+0.001,"")</f>
        <v>18.124000000000152</v>
      </c>
    </row>
    <row r="210" spans="1:8">
      <c r="A210" s="55" t="str">
        <f t="shared" si="10"/>
        <v/>
      </c>
      <c r="C210" s="298"/>
      <c r="D210" s="65"/>
      <c r="E210" s="55"/>
      <c r="G210" s="54"/>
      <c r="H210" s="190" t="str">
        <f>IF(D210&lt;&gt;0,MAX($H$3:H209)+0.001,"")</f>
        <v/>
      </c>
    </row>
    <row r="211" spans="1:8">
      <c r="A211" s="55" t="str">
        <f t="shared" si="10"/>
        <v>C18.125</v>
      </c>
      <c r="B211" s="72" t="s">
        <v>2489</v>
      </c>
      <c r="C211" s="298" t="s">
        <v>2490</v>
      </c>
      <c r="D211" s="65" t="s">
        <v>2094</v>
      </c>
      <c r="E211" s="55">
        <v>1</v>
      </c>
      <c r="F211" s="307"/>
      <c r="G211" s="273"/>
      <c r="H211" s="190">
        <f>IF(D211&lt;&gt;0,MAX($H$3:H210)+0.001,"")</f>
        <v>18.125000000000153</v>
      </c>
    </row>
    <row r="212" spans="1:8">
      <c r="A212" s="55" t="str">
        <f t="shared" si="10"/>
        <v/>
      </c>
      <c r="C212" s="298"/>
      <c r="D212" s="65"/>
      <c r="E212" s="55"/>
      <c r="G212" s="54"/>
      <c r="H212" s="190" t="str">
        <f>IF(D212&lt;&gt;0,MAX($H$3:H211)+0.001,"")</f>
        <v/>
      </c>
    </row>
    <row r="213" spans="1:8">
      <c r="A213" s="55" t="str">
        <f t="shared" si="10"/>
        <v>C18.126</v>
      </c>
      <c r="B213" s="72" t="s">
        <v>2491</v>
      </c>
      <c r="C213" s="298" t="s">
        <v>2492</v>
      </c>
      <c r="D213" s="65" t="s">
        <v>2094</v>
      </c>
      <c r="E213" s="55">
        <v>1</v>
      </c>
      <c r="F213" s="307"/>
      <c r="G213" s="273"/>
      <c r="H213" s="190">
        <f>IF(D213&lt;&gt;0,MAX($H$3:H212)+0.001,"")</f>
        <v>18.126000000000154</v>
      </c>
    </row>
    <row r="214" spans="1:8">
      <c r="A214" s="55" t="str">
        <f t="shared" si="10"/>
        <v/>
      </c>
      <c r="C214" s="298"/>
      <c r="D214" s="65"/>
      <c r="E214" s="55"/>
      <c r="F214" s="307"/>
      <c r="G214" s="273"/>
      <c r="H214" s="190" t="str">
        <f>IF(D214&lt;&gt;0,MAX($H$3:H213)+0.001,"")</f>
        <v/>
      </c>
    </row>
    <row r="215" spans="1:8">
      <c r="A215" s="55" t="str">
        <f t="shared" si="10"/>
        <v/>
      </c>
      <c r="C215" s="298"/>
      <c r="D215" s="65"/>
      <c r="E215" s="55"/>
      <c r="F215" s="307"/>
      <c r="G215" s="273"/>
      <c r="H215" s="190" t="str">
        <f>IF(D215&lt;&gt;0,MAX($H$3:H214)+0.001,"")</f>
        <v/>
      </c>
    </row>
    <row r="216" spans="1:8">
      <c r="A216" s="55" t="str">
        <f t="shared" si="10"/>
        <v/>
      </c>
      <c r="C216" s="298"/>
      <c r="D216" s="65"/>
      <c r="E216" s="55"/>
      <c r="F216" s="307"/>
      <c r="G216" s="273"/>
      <c r="H216" s="190" t="str">
        <f>IF(D216&lt;&gt;0,MAX($H$3:H215)+0.001,"")</f>
        <v/>
      </c>
    </row>
    <row r="217" spans="1:8">
      <c r="A217" s="55" t="str">
        <f t="shared" si="10"/>
        <v/>
      </c>
      <c r="C217" s="298"/>
      <c r="D217" s="65"/>
      <c r="E217" s="55"/>
      <c r="F217" s="307"/>
      <c r="G217" s="273"/>
      <c r="H217" s="190" t="str">
        <f>IF(D217&lt;&gt;0,MAX($H$3:H216)+0.001,"")</f>
        <v/>
      </c>
    </row>
    <row r="218" spans="1:8">
      <c r="A218" s="55" t="str">
        <f t="shared" si="10"/>
        <v/>
      </c>
      <c r="C218" s="298"/>
      <c r="D218" s="65"/>
      <c r="E218" s="55"/>
      <c r="F218" s="307"/>
      <c r="G218" s="273"/>
      <c r="H218" s="190" t="str">
        <f>IF(D218&lt;&gt;0,MAX($H$3:H217)+0.001,"")</f>
        <v/>
      </c>
    </row>
    <row r="219" spans="1:8">
      <c r="A219" s="55" t="str">
        <f t="shared" si="10"/>
        <v/>
      </c>
      <c r="C219" s="298"/>
      <c r="D219" s="65"/>
      <c r="E219" s="55"/>
      <c r="F219" s="307"/>
      <c r="G219" s="273"/>
      <c r="H219" s="190" t="str">
        <f>IF(D219&lt;&gt;0,MAX($H$3:H218)+0.001,"")</f>
        <v/>
      </c>
    </row>
    <row r="220" spans="1:8">
      <c r="A220" s="55" t="str">
        <f t="shared" si="10"/>
        <v/>
      </c>
      <c r="C220" s="298"/>
      <c r="D220" s="65"/>
      <c r="E220" s="55"/>
      <c r="F220" s="307"/>
      <c r="G220" s="273"/>
      <c r="H220" s="190" t="str">
        <f>IF(D220&lt;&gt;0,MAX($H$3:H219)+0.001,"")</f>
        <v/>
      </c>
    </row>
    <row r="221" spans="1:8">
      <c r="A221" s="55" t="str">
        <f t="shared" si="10"/>
        <v/>
      </c>
      <c r="C221" s="298"/>
      <c r="D221" s="65"/>
      <c r="E221" s="55"/>
      <c r="F221" s="307"/>
      <c r="G221" s="273"/>
      <c r="H221" s="190" t="str">
        <f>IF(D221&lt;&gt;0,MAX($H$3:H220)+0.001,"")</f>
        <v/>
      </c>
    </row>
    <row r="222" spans="1:8">
      <c r="A222" s="55" t="str">
        <f t="shared" si="10"/>
        <v/>
      </c>
      <c r="C222" s="298"/>
      <c r="D222" s="65"/>
      <c r="E222" s="55"/>
      <c r="F222" s="307"/>
      <c r="G222" s="273"/>
      <c r="H222" s="190" t="str">
        <f>IF(D222&lt;&gt;0,MAX($H$3:H221)+0.001,"")</f>
        <v/>
      </c>
    </row>
    <row r="223" spans="1:8">
      <c r="A223" s="55" t="str">
        <f t="shared" si="10"/>
        <v/>
      </c>
      <c r="C223" s="298"/>
      <c r="D223" s="65"/>
      <c r="E223" s="55"/>
      <c r="F223" s="307"/>
      <c r="G223" s="273"/>
      <c r="H223" s="190" t="str">
        <f>IF(D223&lt;&gt;0,MAX($H$3:H222)+0.001,"")</f>
        <v/>
      </c>
    </row>
    <row r="224" spans="1:8">
      <c r="A224" s="55" t="str">
        <f t="shared" si="10"/>
        <v/>
      </c>
      <c r="C224" s="298"/>
      <c r="D224" s="65"/>
      <c r="E224" s="55"/>
      <c r="F224" s="307"/>
      <c r="G224" s="273"/>
      <c r="H224" s="190" t="str">
        <f>IF(D224&lt;&gt;0,MAX($H$3:H223)+0.001,"")</f>
        <v/>
      </c>
    </row>
    <row r="225" spans="1:8">
      <c r="A225" s="55" t="str">
        <f t="shared" si="10"/>
        <v/>
      </c>
      <c r="C225" s="298"/>
      <c r="D225" s="65"/>
      <c r="E225" s="55"/>
      <c r="F225" s="307"/>
      <c r="G225" s="273"/>
      <c r="H225" s="190" t="str">
        <f>IF(D225&lt;&gt;0,MAX($H$3:H224)+0.001,"")</f>
        <v/>
      </c>
    </row>
    <row r="226" spans="1:8">
      <c r="A226" s="368" t="s">
        <v>337</v>
      </c>
      <c r="B226" s="368"/>
      <c r="C226" s="368"/>
      <c r="D226" s="368"/>
      <c r="E226" s="368"/>
      <c r="F226" s="277"/>
      <c r="G226" s="295"/>
      <c r="H226" s="296"/>
    </row>
    <row r="227" spans="1:8">
      <c r="A227" s="195"/>
      <c r="B227" s="195"/>
      <c r="C227" s="195"/>
      <c r="D227" s="195"/>
      <c r="E227" s="195"/>
    </row>
  </sheetData>
  <mergeCells count="14">
    <mergeCell ref="A195:E195"/>
    <mergeCell ref="A226:E226"/>
    <mergeCell ref="A98:E98"/>
    <mergeCell ref="A128:E128"/>
    <mergeCell ref="A130:E130"/>
    <mergeCell ref="A161:E161"/>
    <mergeCell ref="A163:E163"/>
    <mergeCell ref="A193:E193"/>
    <mergeCell ref="A96:E96"/>
    <mergeCell ref="A1:G1"/>
    <mergeCell ref="A31:E31"/>
    <mergeCell ref="A33:E33"/>
    <mergeCell ref="A64:E64"/>
    <mergeCell ref="A66:E66"/>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6" manualBreakCount="6">
    <brk id="31" max="6" man="1"/>
    <brk id="64" max="6" man="1"/>
    <brk id="96" max="6" man="1"/>
    <brk id="128" max="6" man="1"/>
    <brk id="161" max="16383" man="1"/>
    <brk id="193" max="6" man="1"/>
  </row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A39EEE-D82B-3D4F-9805-EEDD0C1F391B}">
  <sheetPr>
    <tabColor rgb="FF92D050"/>
  </sheetPr>
  <dimension ref="A1:J34"/>
  <sheetViews>
    <sheetView view="pageBreakPreview" topLeftCell="A13" zoomScale="60" zoomScaleNormal="100" workbookViewId="0">
      <selection activeCell="T23" sqref="T23"/>
    </sheetView>
  </sheetViews>
  <sheetFormatPr baseColWidth="10" defaultColWidth="8.83203125" defaultRowHeight="35"/>
  <cols>
    <col min="1" max="1" width="8.83203125" style="72"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10">
      <c r="A1" s="370" t="s">
        <v>2034</v>
      </c>
      <c r="B1" s="370"/>
      <c r="C1" s="370"/>
      <c r="D1" s="370"/>
      <c r="E1" s="370"/>
      <c r="F1" s="370"/>
      <c r="G1" s="370"/>
      <c r="H1" s="279"/>
    </row>
    <row r="2" spans="1:10">
      <c r="A2" s="45" t="s">
        <v>1</v>
      </c>
      <c r="B2" s="45" t="s">
        <v>2050</v>
      </c>
      <c r="C2" s="45" t="s">
        <v>3</v>
      </c>
      <c r="D2" s="46" t="s">
        <v>4</v>
      </c>
      <c r="E2" s="46" t="s">
        <v>5</v>
      </c>
      <c r="F2" s="281" t="s">
        <v>6</v>
      </c>
      <c r="G2" s="46" t="s">
        <v>7</v>
      </c>
      <c r="H2" s="282"/>
    </row>
    <row r="3" spans="1:10" ht="60">
      <c r="A3" s="55" t="str">
        <f>("C"&amp;TEXT(H3,0))</f>
        <v>C19</v>
      </c>
      <c r="B3" s="175" t="s">
        <v>2051</v>
      </c>
      <c r="C3" s="87" t="s">
        <v>2493</v>
      </c>
      <c r="D3" s="55"/>
      <c r="E3" s="55"/>
      <c r="G3" s="54"/>
      <c r="H3" s="190">
        <v>19</v>
      </c>
      <c r="J3" s="73"/>
    </row>
    <row r="4" spans="1:10">
      <c r="A4" s="55" t="str">
        <f>IF(H4="","","C"&amp;TEXT(ROUND(H4,3),"0.000"))</f>
        <v/>
      </c>
      <c r="B4" s="98"/>
      <c r="C4" s="97"/>
      <c r="D4" s="65"/>
      <c r="E4" s="65"/>
      <c r="G4" s="54"/>
      <c r="H4" s="190" t="str">
        <f>IF(D4&lt;&gt;0,MAX($H$3:H3)+0.001,"")</f>
        <v/>
      </c>
    </row>
    <row r="5" spans="1:10" s="44" customFormat="1">
      <c r="A5" s="101"/>
      <c r="B5" s="101" t="s">
        <v>2494</v>
      </c>
      <c r="C5" s="97" t="s">
        <v>2495</v>
      </c>
      <c r="D5" s="101"/>
      <c r="E5" s="101"/>
      <c r="F5" s="113"/>
      <c r="G5" s="113"/>
      <c r="H5" s="183">
        <f>IF(D6&lt;&gt;0,MAX($H$3:H4)+0.001,"")</f>
        <v>19.001000000000001</v>
      </c>
      <c r="I5" s="311"/>
    </row>
    <row r="6" spans="1:10">
      <c r="A6" s="55" t="str">
        <f t="shared" ref="A6:A31" si="0">IF(H6="","","C"&amp;TEXT(ROUND(H6,3),"0.000"))</f>
        <v/>
      </c>
      <c r="C6" s="298" t="s">
        <v>2496</v>
      </c>
      <c r="D6" s="65" t="s">
        <v>2497</v>
      </c>
      <c r="E6" s="55">
        <v>1</v>
      </c>
      <c r="F6" s="307"/>
      <c r="G6" s="273"/>
      <c r="H6" s="190" t="str">
        <f>IF(D7&lt;&gt;0,MAX($H$3:H5)+0.001,"")</f>
        <v/>
      </c>
      <c r="J6" s="73"/>
    </row>
    <row r="7" spans="1:10">
      <c r="A7" s="55" t="str">
        <f t="shared" si="0"/>
        <v/>
      </c>
      <c r="C7" s="298"/>
      <c r="D7" s="65"/>
      <c r="E7" s="55"/>
      <c r="F7" s="112"/>
      <c r="G7" s="56"/>
      <c r="H7" s="190" t="str">
        <f>IF(D8&lt;&gt;0,MAX($H$3:H6)+0.001,"")</f>
        <v/>
      </c>
    </row>
    <row r="8" spans="1:10">
      <c r="A8" s="55" t="str">
        <f t="shared" si="0"/>
        <v>C19.002</v>
      </c>
      <c r="B8" s="49" t="s">
        <v>2498</v>
      </c>
      <c r="C8" s="314" t="s">
        <v>2499</v>
      </c>
      <c r="D8" s="65"/>
      <c r="E8" s="55"/>
      <c r="F8" s="112"/>
      <c r="G8" s="56"/>
      <c r="H8" s="190">
        <f>IF(D9&lt;&gt;0,MAX($H$3:H7)+0.001,"")</f>
        <v>19.002000000000002</v>
      </c>
    </row>
    <row r="9" spans="1:10">
      <c r="A9" s="55" t="str">
        <f t="shared" si="0"/>
        <v>C19.003</v>
      </c>
      <c r="C9" s="298" t="s">
        <v>2500</v>
      </c>
      <c r="D9" s="65" t="s">
        <v>1632</v>
      </c>
      <c r="E9" s="55">
        <v>4</v>
      </c>
      <c r="F9" s="307"/>
      <c r="G9" s="273"/>
      <c r="H9" s="190">
        <f>IF(D9&lt;&gt;0,MAX($H$3:H8)+0.001,"")</f>
        <v>19.003000000000004</v>
      </c>
      <c r="J9" s="73"/>
    </row>
    <row r="10" spans="1:10">
      <c r="A10" s="55" t="str">
        <f t="shared" si="0"/>
        <v/>
      </c>
      <c r="C10" s="298"/>
      <c r="D10" s="65"/>
      <c r="E10" s="55"/>
      <c r="G10" s="54"/>
      <c r="H10" s="190" t="str">
        <f>IF(D10&lt;&gt;0,MAX($H$3:H9)+0.001,"")</f>
        <v/>
      </c>
    </row>
    <row r="11" spans="1:10">
      <c r="A11" s="55" t="str">
        <f t="shared" si="0"/>
        <v/>
      </c>
      <c r="B11" s="49" t="s">
        <v>2501</v>
      </c>
      <c r="C11" s="314" t="s">
        <v>2502</v>
      </c>
      <c r="D11" s="65"/>
      <c r="E11" s="55"/>
      <c r="F11" s="112"/>
      <c r="G11" s="56"/>
      <c r="H11" s="190" t="str">
        <f>IF(D11&lt;&gt;0,MAX($H$3:H10)+0.001,"")</f>
        <v/>
      </c>
    </row>
    <row r="12" spans="1:10">
      <c r="A12" s="55" t="str">
        <f t="shared" si="0"/>
        <v>C19.004</v>
      </c>
      <c r="C12" s="66" t="s">
        <v>2503</v>
      </c>
      <c r="D12" s="65" t="s">
        <v>1632</v>
      </c>
      <c r="E12" s="55">
        <v>5</v>
      </c>
      <c r="F12" s="307"/>
      <c r="G12" s="273"/>
      <c r="H12" s="190">
        <f>IF(D12&lt;&gt;0,MAX($H$3:H11)+0.001,"")</f>
        <v>19.004000000000005</v>
      </c>
      <c r="J12" s="73"/>
    </row>
    <row r="13" spans="1:10">
      <c r="A13" s="55" t="str">
        <f t="shared" si="0"/>
        <v/>
      </c>
      <c r="C13" s="298"/>
      <c r="D13" s="65"/>
      <c r="E13" s="55"/>
      <c r="F13" s="112"/>
      <c r="G13" s="56"/>
      <c r="H13" s="190" t="str">
        <f>IF(D13&lt;&gt;0,MAX($H$3:H12)+0.001,"")</f>
        <v/>
      </c>
    </row>
    <row r="14" spans="1:10">
      <c r="A14" s="55" t="str">
        <f t="shared" si="0"/>
        <v/>
      </c>
      <c r="B14" s="49" t="s">
        <v>2504</v>
      </c>
      <c r="C14" s="314" t="s">
        <v>2505</v>
      </c>
      <c r="D14" s="65"/>
      <c r="E14" s="55"/>
      <c r="F14" s="112"/>
      <c r="G14" s="56"/>
      <c r="H14" s="190" t="str">
        <f>IF(D14&lt;&gt;0,MAX($H$3:H13)+0.001,"")</f>
        <v/>
      </c>
    </row>
    <row r="15" spans="1:10">
      <c r="A15" s="55" t="str">
        <f t="shared" si="0"/>
        <v>C19.005</v>
      </c>
      <c r="C15" s="298" t="s">
        <v>2500</v>
      </c>
      <c r="D15" s="65" t="s">
        <v>2094</v>
      </c>
      <c r="E15" s="55">
        <v>4</v>
      </c>
      <c r="F15" s="307"/>
      <c r="G15" s="273"/>
      <c r="H15" s="190">
        <f>IF(D15&lt;&gt;0,MAX($H$3:H14)+0.001,"")</f>
        <v>19.005000000000006</v>
      </c>
    </row>
    <row r="16" spans="1:10">
      <c r="A16" s="55" t="str">
        <f t="shared" si="0"/>
        <v/>
      </c>
      <c r="C16" s="298"/>
      <c r="D16" s="65"/>
      <c r="E16" s="55"/>
      <c r="F16" s="112"/>
      <c r="G16" s="56"/>
      <c r="H16" s="190" t="str">
        <f>IF(D16&lt;&gt;0,MAX($H$3:H15)+0.001,"")</f>
        <v/>
      </c>
    </row>
    <row r="17" spans="1:10">
      <c r="A17" s="55" t="str">
        <f t="shared" si="0"/>
        <v/>
      </c>
      <c r="B17" s="49" t="s">
        <v>2506</v>
      </c>
      <c r="C17" s="314" t="s">
        <v>2507</v>
      </c>
      <c r="D17" s="65"/>
      <c r="E17" s="55"/>
      <c r="F17" s="112"/>
      <c r="G17" s="56"/>
      <c r="H17" s="190" t="str">
        <f>IF(D17&lt;&gt;0,MAX($H$3:H16)+0.001,"")</f>
        <v/>
      </c>
    </row>
    <row r="18" spans="1:10">
      <c r="A18" s="55" t="str">
        <f t="shared" si="0"/>
        <v>C19.006</v>
      </c>
      <c r="C18" s="66" t="s">
        <v>2503</v>
      </c>
      <c r="D18" s="65" t="s">
        <v>2497</v>
      </c>
      <c r="E18" s="55">
        <v>4</v>
      </c>
      <c r="F18" s="307"/>
      <c r="G18" s="273"/>
      <c r="H18" s="190">
        <f>IF(D18&lt;&gt;0,MAX($H$3:H17)+0.001,"")</f>
        <v>19.006000000000007</v>
      </c>
    </row>
    <row r="19" spans="1:10">
      <c r="A19" s="55" t="str">
        <f t="shared" si="0"/>
        <v/>
      </c>
      <c r="C19" s="298"/>
      <c r="D19" s="65"/>
      <c r="E19" s="55"/>
      <c r="F19" s="112"/>
      <c r="G19" s="56"/>
      <c r="H19" s="190" t="str">
        <f>IF(D19&lt;&gt;0,MAX($H$3:H18)+0.001,"")</f>
        <v/>
      </c>
    </row>
    <row r="20" spans="1:10">
      <c r="A20" s="55" t="str">
        <f t="shared" si="0"/>
        <v/>
      </c>
      <c r="B20" s="49" t="s">
        <v>2508</v>
      </c>
      <c r="C20" s="314" t="s">
        <v>2509</v>
      </c>
      <c r="D20" s="65"/>
      <c r="E20" s="55"/>
      <c r="F20" s="112"/>
      <c r="G20" s="56"/>
      <c r="H20" s="190" t="str">
        <f>IF(D20&lt;&gt;0,MAX($H$3:H19)+0.001,"")</f>
        <v/>
      </c>
    </row>
    <row r="21" spans="1:10">
      <c r="A21" s="55" t="str">
        <f t="shared" si="0"/>
        <v>C19.007</v>
      </c>
      <c r="C21" s="298" t="s">
        <v>2510</v>
      </c>
      <c r="D21" s="65" t="s">
        <v>1632</v>
      </c>
      <c r="E21" s="55">
        <v>4</v>
      </c>
      <c r="F21" s="307"/>
      <c r="G21" s="273"/>
      <c r="H21" s="190">
        <f>IF(D21&lt;&gt;0,MAX($H$3:H20)+0.001,"")</f>
        <v>19.007000000000009</v>
      </c>
    </row>
    <row r="22" spans="1:10">
      <c r="A22" s="55" t="str">
        <f t="shared" si="0"/>
        <v/>
      </c>
      <c r="C22" s="298"/>
      <c r="D22" s="65"/>
      <c r="E22" s="55"/>
      <c r="F22" s="112"/>
      <c r="G22" s="56"/>
      <c r="H22" s="190" t="str">
        <f>IF(D22&lt;&gt;0,MAX($H$3:H21)+0.001,"")</f>
        <v/>
      </c>
    </row>
    <row r="23" spans="1:10">
      <c r="A23" s="55" t="str">
        <f t="shared" si="0"/>
        <v/>
      </c>
      <c r="B23" s="49" t="s">
        <v>2511</v>
      </c>
      <c r="C23" s="314" t="s">
        <v>2512</v>
      </c>
      <c r="D23" s="65"/>
      <c r="E23" s="55"/>
      <c r="F23" s="112"/>
      <c r="G23" s="56"/>
      <c r="H23" s="190" t="str">
        <f>IF(D23&lt;&gt;0,MAX($H$3:H22)+0.001,"")</f>
        <v/>
      </c>
    </row>
    <row r="24" spans="1:10">
      <c r="A24" s="55" t="str">
        <f t="shared" si="0"/>
        <v>C19.008</v>
      </c>
      <c r="C24" s="298" t="s">
        <v>2510</v>
      </c>
      <c r="D24" s="65" t="s">
        <v>2497</v>
      </c>
      <c r="E24" s="55">
        <v>4</v>
      </c>
      <c r="F24" s="307"/>
      <c r="G24" s="273"/>
      <c r="H24" s="190">
        <f>IF(D24&lt;&gt;0,MAX($H$3:H23)+0.001,"")</f>
        <v>19.00800000000001</v>
      </c>
    </row>
    <row r="25" spans="1:10">
      <c r="A25" s="55" t="str">
        <f t="shared" si="0"/>
        <v/>
      </c>
      <c r="C25" s="298"/>
      <c r="D25" s="65"/>
      <c r="E25" s="55"/>
      <c r="F25" s="112"/>
      <c r="G25" s="56"/>
      <c r="H25" s="190" t="str">
        <f>IF(D25&lt;&gt;0,MAX($H$3:H24)+0.001,"")</f>
        <v/>
      </c>
    </row>
    <row r="26" spans="1:10">
      <c r="A26" s="55" t="str">
        <f t="shared" si="0"/>
        <v/>
      </c>
      <c r="B26" s="49" t="s">
        <v>2513</v>
      </c>
      <c r="C26" s="314" t="s">
        <v>2514</v>
      </c>
      <c r="D26" s="65"/>
      <c r="E26" s="55"/>
      <c r="F26" s="112"/>
      <c r="G26" s="56"/>
      <c r="H26" s="190" t="str">
        <f>IF(D26&lt;&gt;0,MAX($H$3:H25)+0.001,"")</f>
        <v/>
      </c>
    </row>
    <row r="27" spans="1:10">
      <c r="A27" s="55" t="str">
        <f t="shared" si="0"/>
        <v>C19.009</v>
      </c>
      <c r="C27" s="298" t="s">
        <v>2515</v>
      </c>
      <c r="D27" s="65" t="s">
        <v>2497</v>
      </c>
      <c r="E27" s="55">
        <v>1</v>
      </c>
      <c r="F27" s="307"/>
      <c r="G27" s="273"/>
      <c r="H27" s="190">
        <f>IF(D27&lt;&gt;0,MAX($H$3:H26)+0.001,"")</f>
        <v>19.009000000000011</v>
      </c>
      <c r="J27" s="73"/>
    </row>
    <row r="28" spans="1:10">
      <c r="A28" s="55" t="str">
        <f t="shared" si="0"/>
        <v/>
      </c>
      <c r="C28" s="298"/>
      <c r="D28" s="65"/>
      <c r="E28" s="55"/>
      <c r="F28" s="112"/>
      <c r="G28" s="56"/>
      <c r="H28" s="190" t="str">
        <f>IF(D28&lt;&gt;0,MAX($H$3:H27)+0.001,"")</f>
        <v/>
      </c>
    </row>
    <row r="29" spans="1:10">
      <c r="A29" s="55" t="str">
        <f t="shared" si="0"/>
        <v/>
      </c>
      <c r="B29" s="49" t="s">
        <v>2516</v>
      </c>
      <c r="C29" s="314" t="s">
        <v>2517</v>
      </c>
      <c r="D29" s="65"/>
      <c r="E29" s="55"/>
      <c r="G29" s="54"/>
      <c r="H29" s="190" t="str">
        <f>IF(D29&lt;&gt;0,MAX($H$3:H28)+0.001,"")</f>
        <v/>
      </c>
    </row>
    <row r="30" spans="1:10">
      <c r="A30" s="55" t="str">
        <f t="shared" si="0"/>
        <v>C19.010</v>
      </c>
      <c r="C30" s="298" t="s">
        <v>2515</v>
      </c>
      <c r="D30" s="65" t="s">
        <v>2497</v>
      </c>
      <c r="E30" s="55">
        <v>1</v>
      </c>
      <c r="F30" s="307"/>
      <c r="G30" s="273"/>
      <c r="H30" s="190">
        <f>IF(D30&lt;&gt;0,MAX($H$3:H29)+0.001,"")</f>
        <v>19.010000000000012</v>
      </c>
      <c r="J30" s="73"/>
    </row>
    <row r="31" spans="1:10">
      <c r="A31" s="55" t="str">
        <f t="shared" si="0"/>
        <v/>
      </c>
      <c r="B31" s="49"/>
      <c r="C31" s="314"/>
      <c r="D31" s="65"/>
      <c r="E31" s="55"/>
      <c r="G31" s="54"/>
      <c r="H31" s="190" t="str">
        <f>IF(D31&lt;&gt;0,MAX($H$3:H30)+0.001,"")</f>
        <v/>
      </c>
    </row>
    <row r="32" spans="1:10">
      <c r="A32" s="368" t="s">
        <v>337</v>
      </c>
      <c r="B32" s="368"/>
      <c r="C32" s="368"/>
      <c r="D32" s="368"/>
      <c r="E32" s="368"/>
      <c r="F32" s="294"/>
      <c r="G32" s="295"/>
      <c r="H32" s="296"/>
    </row>
    <row r="33" spans="1:5">
      <c r="A33" s="191"/>
      <c r="B33" s="191"/>
      <c r="C33" s="191"/>
      <c r="D33" s="191"/>
      <c r="E33" s="191"/>
    </row>
    <row r="34" spans="1:5">
      <c r="A34" s="195"/>
      <c r="B34" s="195"/>
      <c r="C34" s="195"/>
      <c r="D34" s="195"/>
      <c r="E34" s="195"/>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2F6ADD-A674-864B-ACC0-692FF77E2DA0}">
  <sheetPr>
    <tabColor rgb="FF00B0F0"/>
  </sheetPr>
  <dimension ref="A1:I34"/>
  <sheetViews>
    <sheetView view="pageBreakPreview" zoomScale="50" zoomScaleNormal="100" zoomScaleSheetLayoutView="50" workbookViewId="0">
      <selection activeCell="P20" sqref="P20"/>
    </sheetView>
  </sheetViews>
  <sheetFormatPr baseColWidth="10" defaultColWidth="8.83203125" defaultRowHeight="35"/>
  <cols>
    <col min="1" max="1" width="8.83203125" style="72"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8">
      <c r="A1" s="370" t="s">
        <v>2035</v>
      </c>
      <c r="B1" s="370"/>
      <c r="C1" s="370"/>
      <c r="D1" s="370"/>
      <c r="E1" s="370"/>
      <c r="F1" s="370"/>
      <c r="G1" s="370"/>
      <c r="H1" s="279"/>
    </row>
    <row r="2" spans="1:8">
      <c r="A2" s="45" t="s">
        <v>1</v>
      </c>
      <c r="B2" s="45" t="s">
        <v>2050</v>
      </c>
      <c r="C2" s="45" t="s">
        <v>3</v>
      </c>
      <c r="D2" s="46" t="s">
        <v>4</v>
      </c>
      <c r="E2" s="46" t="s">
        <v>5</v>
      </c>
      <c r="F2" s="281" t="s">
        <v>6</v>
      </c>
      <c r="G2" s="46" t="s">
        <v>7</v>
      </c>
      <c r="H2" s="282"/>
    </row>
    <row r="3" spans="1:8" ht="60">
      <c r="A3" s="55" t="str">
        <f>("C"&amp;TEXT(H3,0))</f>
        <v>C20</v>
      </c>
      <c r="B3" s="175" t="s">
        <v>2051</v>
      </c>
      <c r="C3" s="87" t="s">
        <v>2518</v>
      </c>
      <c r="D3" s="55"/>
      <c r="E3" s="55"/>
      <c r="G3" s="54"/>
      <c r="H3" s="190">
        <v>20</v>
      </c>
    </row>
    <row r="4" spans="1:8">
      <c r="A4" s="55" t="str">
        <f t="shared" ref="A4:A31" si="0">IF(H4="","","C"&amp;TEXT(ROUND(H4,3),"0.000"))</f>
        <v/>
      </c>
      <c r="B4" s="98"/>
      <c r="C4" s="97"/>
      <c r="D4" s="55"/>
      <c r="E4" s="55"/>
      <c r="G4" s="54"/>
      <c r="H4" s="190" t="str">
        <f>IF(D4&lt;&gt;0,MAX($H$3:H3)+0.001,"")</f>
        <v/>
      </c>
    </row>
    <row r="5" spans="1:8">
      <c r="A5" s="55" t="str">
        <f t="shared" si="0"/>
        <v/>
      </c>
      <c r="B5" s="49" t="s">
        <v>2519</v>
      </c>
      <c r="C5" s="314" t="s">
        <v>2520</v>
      </c>
      <c r="D5" s="65"/>
      <c r="E5" s="55"/>
      <c r="G5" s="54"/>
      <c r="H5" s="190" t="str">
        <f>IF(D5&lt;&gt;0,MAX($H$3:H4)+0.001,"")</f>
        <v/>
      </c>
    </row>
    <row r="6" spans="1:8">
      <c r="A6" s="55" t="str">
        <f t="shared" si="0"/>
        <v>C20.001</v>
      </c>
      <c r="C6" s="298" t="s">
        <v>2521</v>
      </c>
      <c r="D6" s="65" t="s">
        <v>2094</v>
      </c>
      <c r="E6" s="55">
        <v>1</v>
      </c>
      <c r="F6" s="307"/>
      <c r="G6" s="273"/>
      <c r="H6" s="190">
        <f>IF(D6&lt;&gt;0,MAX($H$3:H5)+0.001,"")</f>
        <v>20.001000000000001</v>
      </c>
    </row>
    <row r="7" spans="1:8">
      <c r="A7" s="55" t="str">
        <f t="shared" si="0"/>
        <v>C20.002</v>
      </c>
      <c r="C7" s="298" t="s">
        <v>2522</v>
      </c>
      <c r="D7" s="65" t="s">
        <v>2094</v>
      </c>
      <c r="E7" s="55">
        <v>1</v>
      </c>
      <c r="F7" s="307"/>
      <c r="G7" s="273"/>
      <c r="H7" s="190">
        <f>IF(D7&lt;&gt;0,MAX($H$3:H6)+0.001,"")</f>
        <v>20.002000000000002</v>
      </c>
    </row>
    <row r="8" spans="1:8">
      <c r="A8" s="55" t="str">
        <f t="shared" si="0"/>
        <v/>
      </c>
      <c r="C8" s="298"/>
      <c r="D8" s="65"/>
      <c r="E8" s="55"/>
      <c r="G8" s="54"/>
      <c r="H8" s="190" t="str">
        <f>IF(D8&lt;&gt;0,MAX($H$3:H7)+0.001,"")</f>
        <v/>
      </c>
    </row>
    <row r="9" spans="1:8">
      <c r="A9" s="55" t="str">
        <f t="shared" si="0"/>
        <v/>
      </c>
      <c r="B9" s="49" t="s">
        <v>2523</v>
      </c>
      <c r="C9" s="314" t="s">
        <v>2524</v>
      </c>
      <c r="D9" s="65"/>
      <c r="E9" s="55"/>
      <c r="G9" s="54"/>
      <c r="H9" s="190" t="str">
        <f>IF(D9&lt;&gt;0,MAX($H$3:H8)+0.001,"")</f>
        <v/>
      </c>
    </row>
    <row r="10" spans="1:8">
      <c r="A10" s="55" t="str">
        <f t="shared" si="0"/>
        <v>C20.003</v>
      </c>
      <c r="C10" s="298" t="s">
        <v>2521</v>
      </c>
      <c r="D10" s="65" t="s">
        <v>2094</v>
      </c>
      <c r="E10" s="55">
        <v>1</v>
      </c>
      <c r="F10" s="307"/>
      <c r="G10" s="273"/>
      <c r="H10" s="190">
        <f>IF(D10&lt;&gt;0,MAX($H$3:H9)+0.001,"")</f>
        <v>20.003000000000004</v>
      </c>
    </row>
    <row r="11" spans="1:8">
      <c r="A11" s="55" t="str">
        <f t="shared" si="0"/>
        <v>C20.004</v>
      </c>
      <c r="C11" s="298" t="s">
        <v>2522</v>
      </c>
      <c r="D11" s="65" t="s">
        <v>2094</v>
      </c>
      <c r="E11" s="55">
        <v>1</v>
      </c>
      <c r="F11" s="307"/>
      <c r="G11" s="273"/>
      <c r="H11" s="190">
        <f>IF(D11&lt;&gt;0,MAX($H$3:H10)+0.001,"")</f>
        <v>20.004000000000005</v>
      </c>
    </row>
    <row r="12" spans="1:8">
      <c r="A12" s="55" t="str">
        <f t="shared" si="0"/>
        <v/>
      </c>
      <c r="C12" s="298"/>
      <c r="D12" s="65"/>
      <c r="E12" s="55"/>
      <c r="F12" s="170"/>
      <c r="G12" s="331"/>
      <c r="H12" s="190" t="str">
        <f>IF(D12&lt;&gt;0,MAX($H$3:H11)+0.001,"")</f>
        <v/>
      </c>
    </row>
    <row r="13" spans="1:8">
      <c r="A13" s="55" t="str">
        <f t="shared" si="0"/>
        <v>C20.005</v>
      </c>
      <c r="B13" s="72" t="s">
        <v>2525</v>
      </c>
      <c r="C13" s="298" t="s">
        <v>2526</v>
      </c>
      <c r="D13" s="65" t="s">
        <v>2094</v>
      </c>
      <c r="E13" s="55">
        <v>1</v>
      </c>
      <c r="F13" s="307"/>
      <c r="G13" s="273"/>
      <c r="H13" s="190">
        <f>IF(D13&lt;&gt;0,MAX($H$3:H12)+0.001,"")</f>
        <v>20.005000000000006</v>
      </c>
    </row>
    <row r="14" spans="1:8">
      <c r="A14" s="55" t="str">
        <f t="shared" si="0"/>
        <v/>
      </c>
      <c r="C14" s="314"/>
      <c r="D14" s="65"/>
      <c r="E14" s="55"/>
      <c r="F14" s="170"/>
      <c r="G14" s="331"/>
      <c r="H14" s="190" t="str">
        <f>IF(D14&lt;&gt;0,MAX($H$3:H13)+0.001,"")</f>
        <v/>
      </c>
    </row>
    <row r="15" spans="1:8">
      <c r="A15" s="55" t="str">
        <f t="shared" si="0"/>
        <v>C20.006</v>
      </c>
      <c r="B15" s="72" t="s">
        <v>2527</v>
      </c>
      <c r="C15" s="298" t="s">
        <v>2528</v>
      </c>
      <c r="D15" s="65" t="s">
        <v>2094</v>
      </c>
      <c r="E15" s="55">
        <v>1</v>
      </c>
      <c r="F15" s="307"/>
      <c r="G15" s="273"/>
      <c r="H15" s="190">
        <f>IF(D15&lt;&gt;0,MAX($H$3:H14)+0.001,"")</f>
        <v>20.006000000000007</v>
      </c>
    </row>
    <row r="16" spans="1:8">
      <c r="A16" s="55" t="str">
        <f t="shared" si="0"/>
        <v/>
      </c>
      <c r="B16" s="65"/>
      <c r="C16" s="89"/>
      <c r="D16" s="65"/>
      <c r="E16" s="65"/>
      <c r="F16" s="170"/>
      <c r="G16" s="331"/>
      <c r="H16" s="190" t="str">
        <f>IF(D16&lt;&gt;0,MAX($H$3:H15)+0.001,"")</f>
        <v/>
      </c>
    </row>
    <row r="17" spans="1:8">
      <c r="A17" s="55" t="str">
        <f t="shared" si="0"/>
        <v/>
      </c>
      <c r="B17" s="98"/>
      <c r="C17" s="97"/>
      <c r="D17" s="65"/>
      <c r="E17" s="65"/>
      <c r="F17" s="170"/>
      <c r="G17" s="331"/>
      <c r="H17" s="190" t="str">
        <f>IF(D17&lt;&gt;0,MAX($H$3:H16)+0.001,"")</f>
        <v/>
      </c>
    </row>
    <row r="18" spans="1:8">
      <c r="A18" s="55" t="str">
        <f t="shared" si="0"/>
        <v/>
      </c>
      <c r="B18" s="65"/>
      <c r="C18" s="89"/>
      <c r="D18" s="65"/>
      <c r="E18" s="65"/>
      <c r="G18" s="54"/>
      <c r="H18" s="190" t="str">
        <f>IF(D18&lt;&gt;0,MAX($H$3:H17)+0.001,"")</f>
        <v/>
      </c>
    </row>
    <row r="19" spans="1:8">
      <c r="A19" s="55" t="str">
        <f t="shared" si="0"/>
        <v/>
      </c>
      <c r="C19" s="298"/>
      <c r="D19" s="65"/>
      <c r="E19" s="55"/>
      <c r="G19" s="122"/>
      <c r="H19" s="190" t="str">
        <f>IF(D19&lt;&gt;0,MAX($H$3:H18)+0.001,"")</f>
        <v/>
      </c>
    </row>
    <row r="20" spans="1:8">
      <c r="A20" s="55" t="str">
        <f t="shared" si="0"/>
        <v/>
      </c>
      <c r="C20" s="298"/>
      <c r="D20" s="65"/>
      <c r="E20" s="55"/>
      <c r="G20" s="54"/>
      <c r="H20" s="190" t="str">
        <f>IF(D20&lt;&gt;0,MAX($H$3:H19)+0.001,"")</f>
        <v/>
      </c>
    </row>
    <row r="21" spans="1:8">
      <c r="A21" s="55" t="str">
        <f t="shared" si="0"/>
        <v/>
      </c>
      <c r="C21" s="298"/>
      <c r="D21" s="65"/>
      <c r="E21" s="55"/>
      <c r="G21" s="54"/>
      <c r="H21" s="190" t="str">
        <f>IF(D21&lt;&gt;0,MAX($H$3:H20)+0.001,"")</f>
        <v/>
      </c>
    </row>
    <row r="22" spans="1:8">
      <c r="A22" s="55" t="str">
        <f t="shared" si="0"/>
        <v/>
      </c>
      <c r="C22" s="298"/>
      <c r="D22" s="65"/>
      <c r="E22" s="55"/>
      <c r="G22" s="54"/>
      <c r="H22" s="190" t="str">
        <f>IF(D22&lt;&gt;0,MAX($H$3:H21)+0.001,"")</f>
        <v/>
      </c>
    </row>
    <row r="23" spans="1:8">
      <c r="A23" s="55" t="str">
        <f t="shared" si="0"/>
        <v/>
      </c>
      <c r="C23" s="298"/>
      <c r="D23" s="65"/>
      <c r="E23" s="55"/>
      <c r="G23" s="54"/>
      <c r="H23" s="190" t="str">
        <f>IF(D23&lt;&gt;0,MAX($H$3:H22)+0.001,"")</f>
        <v/>
      </c>
    </row>
    <row r="24" spans="1:8">
      <c r="A24" s="55" t="str">
        <f t="shared" si="0"/>
        <v/>
      </c>
      <c r="C24" s="298"/>
      <c r="D24" s="65"/>
      <c r="E24" s="55"/>
      <c r="G24" s="54"/>
      <c r="H24" s="190" t="str">
        <f>IF(D24&lt;&gt;0,MAX($H$3:H23)+0.001,"")</f>
        <v/>
      </c>
    </row>
    <row r="25" spans="1:8">
      <c r="A25" s="55" t="str">
        <f t="shared" si="0"/>
        <v/>
      </c>
      <c r="C25" s="298"/>
      <c r="D25" s="65"/>
      <c r="E25" s="55"/>
      <c r="G25" s="54"/>
      <c r="H25" s="190" t="str">
        <f>IF(D25&lt;&gt;0,MAX($H$3:H24)+0.001,"")</f>
        <v/>
      </c>
    </row>
    <row r="26" spans="1:8">
      <c r="A26" s="55" t="str">
        <f t="shared" si="0"/>
        <v/>
      </c>
      <c r="C26" s="298"/>
      <c r="D26" s="65"/>
      <c r="E26" s="55"/>
      <c r="G26" s="54"/>
      <c r="H26" s="190" t="str">
        <f>IF(D26&lt;&gt;0,MAX($H$3:H25)+0.001,"")</f>
        <v/>
      </c>
    </row>
    <row r="27" spans="1:8">
      <c r="A27" s="55" t="str">
        <f t="shared" si="0"/>
        <v/>
      </c>
      <c r="C27" s="298"/>
      <c r="D27" s="65"/>
      <c r="E27" s="55"/>
      <c r="G27" s="54"/>
      <c r="H27" s="190" t="str">
        <f>IF(D27&lt;&gt;0,MAX($H$3:H26)+0.001,"")</f>
        <v/>
      </c>
    </row>
    <row r="28" spans="1:8">
      <c r="A28" s="55" t="str">
        <f t="shared" si="0"/>
        <v/>
      </c>
      <c r="C28" s="298"/>
      <c r="D28" s="65"/>
      <c r="E28" s="55"/>
      <c r="G28" s="54"/>
      <c r="H28" s="190" t="str">
        <f>IF(D28&lt;&gt;0,MAX($H$3:H27)+0.001,"")</f>
        <v/>
      </c>
    </row>
    <row r="29" spans="1:8">
      <c r="A29" s="55"/>
      <c r="C29" s="298"/>
      <c r="D29" s="65"/>
      <c r="E29" s="55"/>
      <c r="G29" s="54"/>
    </row>
    <row r="30" spans="1:8">
      <c r="A30" s="55" t="str">
        <f t="shared" si="0"/>
        <v/>
      </c>
      <c r="B30" s="55"/>
      <c r="C30" s="89"/>
      <c r="D30" s="65"/>
      <c r="E30" s="55"/>
      <c r="G30" s="54"/>
      <c r="H30" s="190" t="str">
        <f>IF(D30&lt;&gt;0,MAX($H$3:H28)+0.001,"")</f>
        <v/>
      </c>
    </row>
    <row r="31" spans="1:8">
      <c r="A31" s="55" t="str">
        <f t="shared" si="0"/>
        <v/>
      </c>
      <c r="B31" s="55"/>
      <c r="C31" s="89"/>
      <c r="D31" s="65"/>
      <c r="E31" s="55"/>
      <c r="G31" s="54"/>
      <c r="H31" s="190" t="str">
        <f>IF(D31&lt;&gt;0,MAX($H$3:H30)+0.001,"")</f>
        <v/>
      </c>
    </row>
    <row r="32" spans="1:8">
      <c r="A32" s="368" t="s">
        <v>337</v>
      </c>
      <c r="B32" s="368"/>
      <c r="C32" s="368"/>
      <c r="D32" s="368"/>
      <c r="E32" s="368"/>
      <c r="F32" s="294"/>
      <c r="G32" s="295"/>
      <c r="H32" s="296"/>
    </row>
    <row r="33" spans="1:5">
      <c r="A33" s="191"/>
      <c r="B33" s="191"/>
      <c r="C33" s="191"/>
      <c r="D33" s="191"/>
      <c r="E33" s="191"/>
    </row>
    <row r="34" spans="1:5">
      <c r="A34" s="195"/>
      <c r="B34" s="195"/>
      <c r="C34" s="195"/>
      <c r="D34" s="195"/>
      <c r="E34" s="195"/>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8456-142B-2249-B29B-499614BDD7EE}">
  <sheetPr>
    <tabColor rgb="FF00B0F0"/>
  </sheetPr>
  <dimension ref="A1:J33"/>
  <sheetViews>
    <sheetView view="pageBreakPreview" zoomScale="50" zoomScaleNormal="100" zoomScaleSheetLayoutView="50" workbookViewId="0">
      <selection activeCell="P18" sqref="P18"/>
    </sheetView>
  </sheetViews>
  <sheetFormatPr baseColWidth="10" defaultColWidth="8.83203125" defaultRowHeight="35"/>
  <cols>
    <col min="1" max="1" width="8.83203125" style="72"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10">
      <c r="A1" s="370" t="s">
        <v>2036</v>
      </c>
      <c r="B1" s="370"/>
      <c r="C1" s="370"/>
      <c r="D1" s="370"/>
      <c r="E1" s="370"/>
      <c r="F1" s="370"/>
      <c r="G1" s="370"/>
      <c r="H1" s="279"/>
    </row>
    <row r="2" spans="1:10">
      <c r="A2" s="45" t="s">
        <v>1</v>
      </c>
      <c r="B2" s="45" t="s">
        <v>2050</v>
      </c>
      <c r="C2" s="45" t="s">
        <v>3</v>
      </c>
      <c r="D2" s="46" t="s">
        <v>4</v>
      </c>
      <c r="E2" s="46" t="s">
        <v>5</v>
      </c>
      <c r="F2" s="46" t="s">
        <v>6</v>
      </c>
      <c r="G2" s="46" t="s">
        <v>7</v>
      </c>
      <c r="H2" s="282"/>
    </row>
    <row r="3" spans="1:10" ht="60">
      <c r="A3" s="55" t="str">
        <f>("C"&amp;TEXT(H3,0))</f>
        <v>C21</v>
      </c>
      <c r="B3" s="175" t="s">
        <v>2051</v>
      </c>
      <c r="C3" s="87" t="s">
        <v>2529</v>
      </c>
      <c r="D3" s="55"/>
      <c r="E3" s="55"/>
      <c r="G3" s="54"/>
      <c r="H3" s="190">
        <v>21</v>
      </c>
    </row>
    <row r="4" spans="1:10">
      <c r="A4" s="55" t="str">
        <f t="shared" ref="A4:A30" si="0">IF(H4="","","C"&amp;TEXT(ROUND(H4,3),"0.000"))</f>
        <v/>
      </c>
      <c r="B4" s="98"/>
      <c r="C4" s="97"/>
      <c r="D4" s="55"/>
      <c r="E4" s="55"/>
      <c r="G4" s="54"/>
      <c r="H4" s="190" t="str">
        <f>IF(D4&lt;&gt;0,MAX($H$3:H3)+0.001,"")</f>
        <v/>
      </c>
    </row>
    <row r="5" spans="1:10" ht="45">
      <c r="A5" s="55" t="str">
        <f t="shared" si="0"/>
        <v>C21.001</v>
      </c>
      <c r="B5" s="72" t="s">
        <v>2530</v>
      </c>
      <c r="C5" s="298" t="s">
        <v>2531</v>
      </c>
      <c r="D5" s="55" t="s">
        <v>1632</v>
      </c>
      <c r="E5" s="312"/>
      <c r="F5" s="307"/>
      <c r="G5" s="273"/>
      <c r="H5" s="190">
        <f>IF(D5&lt;&gt;0,MAX($H$3:H4)+0.001,"")</f>
        <v>21.001000000000001</v>
      </c>
      <c r="J5" s="73"/>
    </row>
    <row r="6" spans="1:10">
      <c r="A6" s="55" t="str">
        <f t="shared" si="0"/>
        <v/>
      </c>
      <c r="C6" s="298"/>
      <c r="D6" s="55"/>
      <c r="E6" s="55"/>
      <c r="F6" s="112"/>
      <c r="G6" s="56"/>
      <c r="H6" s="190" t="str">
        <f>IF(D6&lt;&gt;0,MAX($H$3:H5)+0.001,"")</f>
        <v/>
      </c>
    </row>
    <row r="7" spans="1:10" ht="45">
      <c r="A7" s="55" t="str">
        <f t="shared" si="0"/>
        <v>C21.002</v>
      </c>
      <c r="B7" s="72" t="s">
        <v>2532</v>
      </c>
      <c r="C7" s="298" t="s">
        <v>2533</v>
      </c>
      <c r="D7" s="55" t="s">
        <v>1632</v>
      </c>
      <c r="E7" s="312"/>
      <c r="F7" s="307"/>
      <c r="G7" s="273"/>
      <c r="H7" s="190">
        <f>IF(D7&lt;&gt;0,MAX($H$3:H6)+0.001,"")</f>
        <v>21.002000000000002</v>
      </c>
    </row>
    <row r="8" spans="1:10">
      <c r="A8" s="55" t="str">
        <f t="shared" si="0"/>
        <v/>
      </c>
      <c r="C8" s="298"/>
      <c r="D8" s="55"/>
      <c r="E8" s="55"/>
      <c r="G8" s="54"/>
      <c r="H8" s="190" t="str">
        <f>IF(D8&lt;&gt;0,MAX($H$3:H7)+0.001,"")</f>
        <v/>
      </c>
    </row>
    <row r="9" spans="1:10">
      <c r="A9" s="55" t="str">
        <f t="shared" si="0"/>
        <v/>
      </c>
      <c r="B9" s="49" t="s">
        <v>2534</v>
      </c>
      <c r="C9" s="314" t="s">
        <v>2535</v>
      </c>
      <c r="D9" s="55"/>
      <c r="E9" s="55"/>
      <c r="G9" s="54"/>
      <c r="H9" s="190" t="str">
        <f>IF(D9&lt;&gt;0,MAX($H$3:H8)+0.001,"")</f>
        <v/>
      </c>
    </row>
    <row r="10" spans="1:10">
      <c r="A10" s="55" t="str">
        <f t="shared" si="0"/>
        <v>C21.003</v>
      </c>
      <c r="C10" s="298" t="s">
        <v>2536</v>
      </c>
      <c r="D10" s="55" t="s">
        <v>1632</v>
      </c>
      <c r="E10" s="55">
        <v>2</v>
      </c>
      <c r="F10" s="307"/>
      <c r="G10" s="273"/>
      <c r="H10" s="190">
        <f>IF(D10&lt;&gt;0,MAX($H$3:H9)+0.001,"")</f>
        <v>21.003000000000004</v>
      </c>
    </row>
    <row r="11" spans="1:10">
      <c r="A11" s="55" t="str">
        <f t="shared" si="0"/>
        <v>C21.004</v>
      </c>
      <c r="C11" s="298" t="s">
        <v>2537</v>
      </c>
      <c r="D11" s="55" t="s">
        <v>1632</v>
      </c>
      <c r="E11" s="55">
        <v>1</v>
      </c>
      <c r="F11" s="307"/>
      <c r="G11" s="273"/>
      <c r="H11" s="190">
        <f>IF(D11&lt;&gt;0,MAX($H$3:H10)+0.001,"")</f>
        <v>21.004000000000005</v>
      </c>
      <c r="J11" s="73"/>
    </row>
    <row r="12" spans="1:10">
      <c r="A12" s="55" t="str">
        <f t="shared" si="0"/>
        <v/>
      </c>
      <c r="C12" s="314"/>
      <c r="D12" s="55"/>
      <c r="E12" s="55"/>
      <c r="F12" s="112"/>
      <c r="G12" s="56"/>
      <c r="H12" s="190" t="str">
        <f>IF(D12&lt;&gt;0,MAX($H$3:H11)+0.001,"")</f>
        <v/>
      </c>
    </row>
    <row r="13" spans="1:10">
      <c r="A13" s="55" t="str">
        <f t="shared" si="0"/>
        <v/>
      </c>
      <c r="B13" s="49" t="s">
        <v>2538</v>
      </c>
      <c r="C13" s="314" t="s">
        <v>2539</v>
      </c>
      <c r="D13" s="55"/>
      <c r="E13" s="55"/>
      <c r="F13" s="112"/>
      <c r="G13" s="56"/>
      <c r="H13" s="190" t="str">
        <f>IF(D13&lt;&gt;0,MAX($H$3:H12)+0.001,"")</f>
        <v/>
      </c>
    </row>
    <row r="14" spans="1:10">
      <c r="A14" s="55" t="str">
        <f t="shared" si="0"/>
        <v>C21.005</v>
      </c>
      <c r="C14" s="298" t="s">
        <v>2536</v>
      </c>
      <c r="D14" s="55" t="s">
        <v>1632</v>
      </c>
      <c r="E14" s="55">
        <v>2</v>
      </c>
      <c r="F14" s="307"/>
      <c r="G14" s="273"/>
      <c r="H14" s="190">
        <f>IF(D14&lt;&gt;0,MAX($H$3:H13)+0.001,"")</f>
        <v>21.005000000000006</v>
      </c>
    </row>
    <row r="15" spans="1:10">
      <c r="A15" s="55" t="str">
        <f t="shared" si="0"/>
        <v>C21.006</v>
      </c>
      <c r="C15" s="298" t="s">
        <v>2537</v>
      </c>
      <c r="D15" s="55" t="s">
        <v>1632</v>
      </c>
      <c r="E15" s="55">
        <v>1</v>
      </c>
      <c r="F15" s="307"/>
      <c r="G15" s="273"/>
      <c r="H15" s="190">
        <f>IF(D15&lt;&gt;0,MAX($H$3:H14)+0.001,"")</f>
        <v>21.006000000000007</v>
      </c>
    </row>
    <row r="16" spans="1:10">
      <c r="A16" s="55" t="str">
        <f t="shared" si="0"/>
        <v/>
      </c>
      <c r="C16" s="298"/>
      <c r="D16" s="55"/>
      <c r="E16" s="55"/>
      <c r="F16" s="307"/>
      <c r="G16" s="273"/>
      <c r="H16" s="190" t="str">
        <f>IF(D16&lt;&gt;0,MAX($H$3:H15)+0.001,"")</f>
        <v/>
      </c>
    </row>
    <row r="17" spans="1:8">
      <c r="A17" s="55" t="str">
        <f t="shared" si="0"/>
        <v/>
      </c>
      <c r="C17" s="298"/>
      <c r="D17" s="55"/>
      <c r="E17" s="55"/>
      <c r="F17" s="307"/>
      <c r="G17" s="273"/>
      <c r="H17" s="190" t="str">
        <f>IF(D17&lt;&gt;0,MAX($H$3:H16)+0.001,"")</f>
        <v/>
      </c>
    </row>
    <row r="18" spans="1:8">
      <c r="A18" s="55" t="str">
        <f t="shared" si="0"/>
        <v/>
      </c>
      <c r="C18" s="298"/>
      <c r="D18" s="55"/>
      <c r="E18" s="55"/>
      <c r="F18" s="307"/>
      <c r="G18" s="273"/>
      <c r="H18" s="190" t="str">
        <f>IF(D18&lt;&gt;0,MAX($H$3:H17)+0.001,"")</f>
        <v/>
      </c>
    </row>
    <row r="19" spans="1:8">
      <c r="A19" s="55" t="str">
        <f t="shared" si="0"/>
        <v/>
      </c>
      <c r="C19" s="298"/>
      <c r="D19" s="55"/>
      <c r="E19" s="55"/>
      <c r="F19" s="307"/>
      <c r="G19" s="273"/>
      <c r="H19" s="190" t="str">
        <f>IF(D19&lt;&gt;0,MAX($H$3:H18)+0.001,"")</f>
        <v/>
      </c>
    </row>
    <row r="20" spans="1:8">
      <c r="A20" s="55" t="str">
        <f t="shared" si="0"/>
        <v/>
      </c>
      <c r="C20" s="298"/>
      <c r="D20" s="55"/>
      <c r="E20" s="55"/>
      <c r="F20" s="307"/>
      <c r="G20" s="273"/>
      <c r="H20" s="190" t="str">
        <f>IF(D20&lt;&gt;0,MAX($H$3:H19)+0.001,"")</f>
        <v/>
      </c>
    </row>
    <row r="21" spans="1:8">
      <c r="A21" s="55" t="str">
        <f t="shared" si="0"/>
        <v/>
      </c>
      <c r="C21" s="298"/>
      <c r="D21" s="55"/>
      <c r="E21" s="55"/>
      <c r="F21" s="307"/>
      <c r="G21" s="273"/>
      <c r="H21" s="190" t="str">
        <f>IF(D21&lt;&gt;0,MAX($H$3:H20)+0.001,"")</f>
        <v/>
      </c>
    </row>
    <row r="22" spans="1:8">
      <c r="A22" s="55" t="str">
        <f t="shared" si="0"/>
        <v/>
      </c>
      <c r="C22" s="298"/>
      <c r="D22" s="55"/>
      <c r="E22" s="55"/>
      <c r="F22" s="307"/>
      <c r="G22" s="273"/>
      <c r="H22" s="190" t="str">
        <f>IF(D22&lt;&gt;0,MAX($H$3:H21)+0.001,"")</f>
        <v/>
      </c>
    </row>
    <row r="23" spans="1:8">
      <c r="A23" s="55" t="str">
        <f t="shared" si="0"/>
        <v/>
      </c>
      <c r="C23" s="298"/>
      <c r="D23" s="55"/>
      <c r="E23" s="55"/>
      <c r="F23" s="307"/>
      <c r="G23" s="273"/>
      <c r="H23" s="190" t="str">
        <f>IF(D23&lt;&gt;0,MAX($H$3:H22)+0.001,"")</f>
        <v/>
      </c>
    </row>
    <row r="24" spans="1:8">
      <c r="A24" s="55" t="str">
        <f t="shared" si="0"/>
        <v/>
      </c>
      <c r="C24" s="298"/>
      <c r="D24" s="55"/>
      <c r="E24" s="55"/>
      <c r="F24" s="307"/>
      <c r="G24" s="273"/>
      <c r="H24" s="190" t="str">
        <f>IF(D24&lt;&gt;0,MAX($H$3:H23)+0.001,"")</f>
        <v/>
      </c>
    </row>
    <row r="25" spans="1:8">
      <c r="A25" s="55" t="str">
        <f t="shared" si="0"/>
        <v/>
      </c>
      <c r="C25" s="298"/>
      <c r="D25" s="55"/>
      <c r="E25" s="55"/>
      <c r="F25" s="307"/>
      <c r="G25" s="273"/>
      <c r="H25" s="190" t="str">
        <f>IF(D25&lt;&gt;0,MAX($H$3:H24)+0.001,"")</f>
        <v/>
      </c>
    </row>
    <row r="26" spans="1:8">
      <c r="A26" s="55" t="str">
        <f t="shared" si="0"/>
        <v/>
      </c>
      <c r="C26" s="298"/>
      <c r="D26" s="55"/>
      <c r="E26" s="55"/>
      <c r="F26" s="307"/>
      <c r="G26" s="273"/>
      <c r="H26" s="190" t="str">
        <f>IF(D26&lt;&gt;0,MAX($H$3:H25)+0.001,"")</f>
        <v/>
      </c>
    </row>
    <row r="27" spans="1:8">
      <c r="A27" s="55" t="str">
        <f t="shared" si="0"/>
        <v/>
      </c>
      <c r="C27" s="298"/>
      <c r="D27" s="55"/>
      <c r="E27" s="55"/>
      <c r="F27" s="307"/>
      <c r="G27" s="273"/>
      <c r="H27" s="190" t="str">
        <f>IF(D27&lt;&gt;0,MAX($H$3:H26)+0.001,"")</f>
        <v/>
      </c>
    </row>
    <row r="28" spans="1:8">
      <c r="A28" s="55" t="str">
        <f t="shared" si="0"/>
        <v/>
      </c>
      <c r="C28" s="298"/>
      <c r="D28" s="55"/>
      <c r="E28" s="55"/>
      <c r="F28" s="307"/>
      <c r="G28" s="273"/>
      <c r="H28" s="190" t="str">
        <f>IF(D28&lt;&gt;0,MAX($H$3:H27)+0.001,"")</f>
        <v/>
      </c>
    </row>
    <row r="29" spans="1:8">
      <c r="A29" s="55" t="str">
        <f t="shared" si="0"/>
        <v/>
      </c>
      <c r="C29" s="298"/>
      <c r="D29" s="55"/>
      <c r="E29" s="55"/>
      <c r="F29" s="307"/>
      <c r="G29" s="273"/>
      <c r="H29" s="190" t="str">
        <f>IF(D29&lt;&gt;0,MAX($H$3:H28)+0.001,"")</f>
        <v/>
      </c>
    </row>
    <row r="30" spans="1:8">
      <c r="A30" s="55" t="str">
        <f t="shared" si="0"/>
        <v/>
      </c>
      <c r="C30" s="298"/>
      <c r="D30" s="55"/>
      <c r="E30" s="55"/>
      <c r="F30" s="307"/>
      <c r="G30" s="273"/>
      <c r="H30" s="190" t="str">
        <f>IF(D30&lt;&gt;0,MAX($H$3:H29)+0.001,"")</f>
        <v/>
      </c>
    </row>
    <row r="31" spans="1:8">
      <c r="A31" s="368" t="s">
        <v>337</v>
      </c>
      <c r="B31" s="368"/>
      <c r="C31" s="368"/>
      <c r="D31" s="368"/>
      <c r="E31" s="368"/>
      <c r="F31" s="294"/>
      <c r="G31" s="295"/>
      <c r="H31" s="296"/>
    </row>
    <row r="32" spans="1:8">
      <c r="A32" s="191"/>
      <c r="B32" s="191"/>
      <c r="C32" s="191"/>
      <c r="D32" s="191"/>
      <c r="E32" s="191"/>
    </row>
    <row r="33" spans="1:5">
      <c r="A33" s="195"/>
      <c r="B33" s="195"/>
      <c r="C33" s="195"/>
      <c r="D33" s="195"/>
      <c r="E33" s="195"/>
    </row>
  </sheetData>
  <mergeCells count="2">
    <mergeCell ref="A1:G1"/>
    <mergeCell ref="A31:E31"/>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86FD9-CC6F-FE45-95C2-00A1A0276854}">
  <sheetPr>
    <tabColor rgb="FF00B0F0"/>
  </sheetPr>
  <dimension ref="A1:I41"/>
  <sheetViews>
    <sheetView view="pageBreakPreview" zoomScale="50" zoomScaleNormal="100" zoomScaleSheetLayoutView="50" workbookViewId="0">
      <selection activeCell="F14" sqref="F14"/>
    </sheetView>
  </sheetViews>
  <sheetFormatPr baseColWidth="10" defaultColWidth="8.83203125" defaultRowHeight="35"/>
  <cols>
    <col min="1" max="1" width="8.83203125" style="72"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8">
      <c r="A1" s="370" t="s">
        <v>2037</v>
      </c>
      <c r="B1" s="370"/>
      <c r="C1" s="370"/>
      <c r="D1" s="370"/>
      <c r="E1" s="370"/>
      <c r="F1" s="370"/>
      <c r="G1" s="370"/>
      <c r="H1" s="279"/>
    </row>
    <row r="2" spans="1:8">
      <c r="A2" s="45" t="s">
        <v>1</v>
      </c>
      <c r="B2" s="45" t="s">
        <v>2050</v>
      </c>
      <c r="C2" s="45" t="s">
        <v>3</v>
      </c>
      <c r="D2" s="46" t="s">
        <v>4</v>
      </c>
      <c r="E2" s="46" t="s">
        <v>5</v>
      </c>
      <c r="F2" s="333" t="s">
        <v>6</v>
      </c>
      <c r="G2" s="232" t="s">
        <v>7</v>
      </c>
      <c r="H2" s="279"/>
    </row>
    <row r="3" spans="1:8" ht="60">
      <c r="A3" s="55" t="str">
        <f>("C"&amp;TEXT(H3,0))</f>
        <v>C22</v>
      </c>
      <c r="B3" s="175" t="s">
        <v>2051</v>
      </c>
      <c r="C3" s="87" t="s">
        <v>2540</v>
      </c>
      <c r="D3" s="55"/>
      <c r="E3" s="55"/>
      <c r="G3" s="54"/>
      <c r="H3" s="190">
        <v>22</v>
      </c>
    </row>
    <row r="4" spans="1:8">
      <c r="A4" s="55" t="str">
        <f t="shared" ref="A4:A29" si="0">IF(H4="","","C"&amp;TEXT(ROUND(H4,3),"0.000"))</f>
        <v/>
      </c>
      <c r="B4" s="98"/>
      <c r="C4" s="97"/>
      <c r="D4" s="55"/>
      <c r="E4" s="55"/>
      <c r="G4" s="54"/>
      <c r="H4" s="190" t="str">
        <f>IF(D4&lt;&gt;0,MAX($H$3:H3)+0.001,"")</f>
        <v/>
      </c>
    </row>
    <row r="5" spans="1:8" ht="60">
      <c r="A5" s="55" t="str">
        <f t="shared" si="0"/>
        <v/>
      </c>
      <c r="C5" s="298" t="s">
        <v>2541</v>
      </c>
      <c r="D5" s="55"/>
      <c r="E5" s="55"/>
      <c r="G5" s="54"/>
      <c r="H5" s="190" t="str">
        <f>IF(D5&lt;&gt;0,MAX($H$3:H4)+0.001,"")</f>
        <v/>
      </c>
    </row>
    <row r="6" spans="1:8">
      <c r="A6" s="55" t="str">
        <f t="shared" si="0"/>
        <v/>
      </c>
      <c r="C6" s="298"/>
      <c r="D6" s="55"/>
      <c r="E6" s="55"/>
      <c r="F6" s="334"/>
      <c r="G6" s="335"/>
      <c r="H6" s="190" t="str">
        <f>IF(D6&lt;&gt;0,MAX($H$3:H5)+0.001,"")</f>
        <v/>
      </c>
    </row>
    <row r="7" spans="1:8">
      <c r="A7" s="55" t="str">
        <f t="shared" si="0"/>
        <v/>
      </c>
      <c r="B7" s="72">
        <v>15.2</v>
      </c>
      <c r="C7" s="314" t="s">
        <v>2542</v>
      </c>
      <c r="D7" s="55"/>
      <c r="E7" s="55"/>
      <c r="F7" s="334"/>
      <c r="G7" s="335"/>
      <c r="H7" s="190" t="str">
        <f>IF(D7&lt;&gt;0,MAX($H$3:H6)+0.001,"")</f>
        <v/>
      </c>
    </row>
    <row r="8" spans="1:8">
      <c r="A8" s="55" t="str">
        <f t="shared" si="0"/>
        <v>C22.001</v>
      </c>
      <c r="C8" s="298" t="s">
        <v>2543</v>
      </c>
      <c r="D8" s="55" t="s">
        <v>1632</v>
      </c>
      <c r="E8" s="55">
        <v>2</v>
      </c>
      <c r="F8" s="307"/>
      <c r="G8" s="273"/>
      <c r="H8" s="190">
        <f>IF(D8&lt;&gt;0,MAX($H$3:H7)+0.001,"")</f>
        <v>22.001000000000001</v>
      </c>
    </row>
    <row r="9" spans="1:8">
      <c r="A9" s="55" t="str">
        <f t="shared" si="0"/>
        <v/>
      </c>
      <c r="C9" s="298"/>
      <c r="D9" s="55"/>
      <c r="E9" s="55"/>
      <c r="G9" s="54"/>
      <c r="H9" s="190" t="str">
        <f>IF(D9&lt;&gt;0,MAX($H$3:H8)+0.001,"")</f>
        <v/>
      </c>
    </row>
    <row r="10" spans="1:8">
      <c r="A10" s="55" t="str">
        <f t="shared" si="0"/>
        <v/>
      </c>
      <c r="B10" s="72">
        <v>15.3</v>
      </c>
      <c r="C10" s="314" t="s">
        <v>2544</v>
      </c>
      <c r="D10" s="55"/>
      <c r="E10" s="55"/>
      <c r="F10" s="334"/>
      <c r="G10" s="335"/>
      <c r="H10" s="190" t="str">
        <f>IF(D10&lt;&gt;0,MAX($H$3:H9)+0.001,"")</f>
        <v/>
      </c>
    </row>
    <row r="11" spans="1:8">
      <c r="A11" s="55" t="str">
        <f t="shared" si="0"/>
        <v>C22.002</v>
      </c>
      <c r="C11" s="298" t="s">
        <v>2545</v>
      </c>
      <c r="D11" s="55" t="s">
        <v>1632</v>
      </c>
      <c r="E11" s="55">
        <v>2</v>
      </c>
      <c r="F11" s="307"/>
      <c r="G11" s="273"/>
      <c r="H11" s="190">
        <f>IF(D11&lt;&gt;0,MAX($H$3:H10)+0.001,"")</f>
        <v>22.002000000000002</v>
      </c>
    </row>
    <row r="12" spans="1:8">
      <c r="A12" s="55" t="str">
        <f t="shared" si="0"/>
        <v/>
      </c>
      <c r="C12" s="298"/>
      <c r="D12" s="55"/>
      <c r="E12" s="55"/>
      <c r="F12" s="334"/>
      <c r="G12" s="335"/>
      <c r="H12" s="190" t="str">
        <f>IF(D12&lt;&gt;0,MAX($H$3:H11)+0.001,"")</f>
        <v/>
      </c>
    </row>
    <row r="13" spans="1:8">
      <c r="A13" s="55" t="str">
        <f t="shared" si="0"/>
        <v/>
      </c>
      <c r="B13" s="72">
        <v>15.4</v>
      </c>
      <c r="C13" s="314" t="s">
        <v>2546</v>
      </c>
      <c r="D13" s="55"/>
      <c r="E13" s="55"/>
      <c r="F13" s="334"/>
      <c r="G13" s="335"/>
      <c r="H13" s="190" t="str">
        <f>IF(D13&lt;&gt;0,MAX($H$3:H12)+0.001,"")</f>
        <v/>
      </c>
    </row>
    <row r="14" spans="1:8">
      <c r="A14" s="55" t="str">
        <f t="shared" si="0"/>
        <v>C22.003</v>
      </c>
      <c r="C14" s="298" t="s">
        <v>2547</v>
      </c>
      <c r="D14" s="55" t="s">
        <v>1632</v>
      </c>
      <c r="E14" s="55">
        <v>3</v>
      </c>
      <c r="F14" s="307"/>
      <c r="G14" s="273"/>
      <c r="H14" s="190">
        <f>IF(D14&lt;&gt;0,MAX($H$3:H13)+0.001,"")</f>
        <v>22.003000000000004</v>
      </c>
    </row>
    <row r="15" spans="1:8">
      <c r="A15" s="55" t="str">
        <f t="shared" si="0"/>
        <v/>
      </c>
      <c r="C15" s="314"/>
      <c r="D15" s="55"/>
      <c r="E15" s="55"/>
      <c r="F15" s="334"/>
      <c r="G15" s="335"/>
      <c r="H15" s="190" t="str">
        <f>IF(D15&lt;&gt;0,MAX($H$3:H14)+0.001,"")</f>
        <v/>
      </c>
    </row>
    <row r="16" spans="1:8">
      <c r="A16" s="55" t="str">
        <f t="shared" si="0"/>
        <v/>
      </c>
      <c r="B16" s="72">
        <v>15.5</v>
      </c>
      <c r="C16" s="314" t="s">
        <v>2548</v>
      </c>
      <c r="D16" s="55"/>
      <c r="E16" s="55"/>
      <c r="F16" s="334"/>
      <c r="G16" s="335"/>
      <c r="H16" s="190" t="str">
        <f>IF(D16&lt;&gt;0,MAX($H$3:H15)+0.001,"")</f>
        <v/>
      </c>
    </row>
    <row r="17" spans="1:8">
      <c r="A17" s="55" t="str">
        <f t="shared" si="0"/>
        <v>C22.004</v>
      </c>
      <c r="C17" s="298" t="s">
        <v>2549</v>
      </c>
      <c r="D17" s="55" t="s">
        <v>1632</v>
      </c>
      <c r="E17" s="55">
        <v>1</v>
      </c>
      <c r="F17" s="307"/>
      <c r="G17" s="273"/>
      <c r="H17" s="190">
        <f>IF(D17&lt;&gt;0,MAX($H$3:H16)+0.001,"")</f>
        <v>22.004000000000005</v>
      </c>
    </row>
    <row r="18" spans="1:8">
      <c r="A18" s="55" t="str">
        <f t="shared" si="0"/>
        <v/>
      </c>
      <c r="C18" s="298"/>
      <c r="D18" s="55"/>
      <c r="E18" s="55"/>
      <c r="F18" s="334"/>
      <c r="G18" s="335"/>
      <c r="H18" s="190" t="str">
        <f>IF(D18&lt;&gt;0,MAX($H$3:H17)+0.001,"")</f>
        <v/>
      </c>
    </row>
    <row r="19" spans="1:8">
      <c r="A19" s="55" t="str">
        <f t="shared" si="0"/>
        <v/>
      </c>
      <c r="B19" s="72">
        <v>15.6</v>
      </c>
      <c r="C19" s="314" t="s">
        <v>2550</v>
      </c>
      <c r="D19" s="55"/>
      <c r="E19" s="55"/>
      <c r="F19" s="334"/>
      <c r="G19" s="335"/>
      <c r="H19" s="190" t="str">
        <f>IF(D19&lt;&gt;0,MAX($H$3:H18)+0.001,"")</f>
        <v/>
      </c>
    </row>
    <row r="20" spans="1:8">
      <c r="A20" s="55" t="str">
        <f t="shared" si="0"/>
        <v>C22.005</v>
      </c>
      <c r="C20" s="298" t="s">
        <v>2551</v>
      </c>
      <c r="D20" s="55" t="s">
        <v>1632</v>
      </c>
      <c r="E20" s="55">
        <v>1</v>
      </c>
      <c r="F20" s="307"/>
      <c r="G20" s="273"/>
      <c r="H20" s="190">
        <f>IF(D20&lt;&gt;0,MAX($H$3:H19)+0.001,"")</f>
        <v>22.005000000000006</v>
      </c>
    </row>
    <row r="21" spans="1:8">
      <c r="A21" s="55" t="str">
        <f t="shared" si="0"/>
        <v/>
      </c>
      <c r="C21" s="298"/>
      <c r="D21" s="55"/>
      <c r="E21" s="55"/>
      <c r="F21" s="334"/>
      <c r="G21" s="335"/>
      <c r="H21" s="190" t="str">
        <f>IF(D21&lt;&gt;0,MAX($H$3:H20)+0.001,"")</f>
        <v/>
      </c>
    </row>
    <row r="22" spans="1:8">
      <c r="A22" s="55" t="str">
        <f t="shared" si="0"/>
        <v/>
      </c>
      <c r="B22" s="72">
        <v>15.7</v>
      </c>
      <c r="C22" s="314" t="s">
        <v>2552</v>
      </c>
      <c r="D22" s="55"/>
      <c r="E22" s="55"/>
      <c r="F22" s="334"/>
      <c r="G22" s="335"/>
      <c r="H22" s="190" t="str">
        <f>IF(D22&lt;&gt;0,MAX($H$3:H21)+0.001,"")</f>
        <v/>
      </c>
    </row>
    <row r="23" spans="1:8" ht="45">
      <c r="A23" s="55" t="str">
        <f t="shared" si="0"/>
        <v>C22.006</v>
      </c>
      <c r="C23" s="298" t="s">
        <v>2553</v>
      </c>
      <c r="D23" s="55" t="s">
        <v>1632</v>
      </c>
      <c r="E23" s="55">
        <v>1</v>
      </c>
      <c r="F23" s="307"/>
      <c r="G23" s="273"/>
      <c r="H23" s="190">
        <f>IF(D23&lt;&gt;0,MAX($H$3:H22)+0.001,"")</f>
        <v>22.006000000000007</v>
      </c>
    </row>
    <row r="24" spans="1:8">
      <c r="A24" s="55" t="str">
        <f t="shared" si="0"/>
        <v/>
      </c>
      <c r="C24" s="298"/>
      <c r="D24" s="55"/>
      <c r="E24" s="55"/>
      <c r="F24" s="334"/>
      <c r="G24" s="335"/>
      <c r="H24" s="190" t="str">
        <f>IF(D24&lt;&gt;0,MAX($H$3:H23)+0.001,"")</f>
        <v/>
      </c>
    </row>
    <row r="25" spans="1:8">
      <c r="A25" s="55" t="str">
        <f t="shared" si="0"/>
        <v/>
      </c>
      <c r="B25" s="72">
        <v>15.8</v>
      </c>
      <c r="C25" s="314" t="s">
        <v>2554</v>
      </c>
      <c r="D25" s="55"/>
      <c r="E25" s="55"/>
      <c r="F25" s="334"/>
      <c r="G25" s="335"/>
      <c r="H25" s="190" t="str">
        <f>IF(D25&lt;&gt;0,MAX($H$3:H24)+0.001,"")</f>
        <v/>
      </c>
    </row>
    <row r="26" spans="1:8" ht="45">
      <c r="A26" s="55" t="str">
        <f t="shared" si="0"/>
        <v>C22.007</v>
      </c>
      <c r="C26" s="298" t="s">
        <v>2555</v>
      </c>
      <c r="D26" s="55" t="s">
        <v>1632</v>
      </c>
      <c r="E26" s="55">
        <v>1</v>
      </c>
      <c r="F26" s="307"/>
      <c r="G26" s="335"/>
      <c r="H26" s="190">
        <f>IF(D26&lt;&gt;0,MAX($H$3:H25)+0.001,"")</f>
        <v>22.007000000000009</v>
      </c>
    </row>
    <row r="27" spans="1:8">
      <c r="A27" s="55" t="str">
        <f t="shared" si="0"/>
        <v/>
      </c>
      <c r="C27" s="298"/>
      <c r="D27" s="65"/>
      <c r="E27" s="55"/>
      <c r="F27" s="334"/>
      <c r="G27" s="335"/>
      <c r="H27" s="190" t="str">
        <f>IF(D27&lt;&gt;0,MAX($H$3:H26)+0.001,"")</f>
        <v/>
      </c>
    </row>
    <row r="28" spans="1:8">
      <c r="A28" s="55" t="str">
        <f t="shared" si="0"/>
        <v/>
      </c>
      <c r="C28" s="298"/>
      <c r="D28" s="65"/>
      <c r="E28" s="55"/>
      <c r="G28" s="54"/>
      <c r="H28" s="190" t="str">
        <f>IF(D28&lt;&gt;0,MAX($H$3:H27)+0.001,"")</f>
        <v/>
      </c>
    </row>
    <row r="29" spans="1:8">
      <c r="A29" s="55" t="str">
        <f t="shared" si="0"/>
        <v/>
      </c>
      <c r="C29" s="298"/>
      <c r="D29" s="65"/>
      <c r="E29" s="55"/>
      <c r="G29" s="54"/>
      <c r="H29" s="190" t="str">
        <f>IF(D29&lt;&gt;0,MAX($H$3:H28)+0.001,"")</f>
        <v/>
      </c>
    </row>
    <row r="30" spans="1:8">
      <c r="A30" s="368" t="s">
        <v>337</v>
      </c>
      <c r="B30" s="368"/>
      <c r="C30" s="368"/>
      <c r="D30" s="368"/>
      <c r="E30" s="368"/>
      <c r="F30" s="294"/>
      <c r="G30" s="295"/>
      <c r="H30" s="296"/>
    </row>
    <row r="31" spans="1:8">
      <c r="A31" s="191"/>
      <c r="B31" s="191"/>
      <c r="C31" s="191"/>
      <c r="D31" s="191"/>
      <c r="E31" s="191"/>
    </row>
    <row r="32" spans="1:8">
      <c r="A32" s="195"/>
      <c r="B32" s="195"/>
      <c r="C32" s="195"/>
      <c r="D32" s="195"/>
      <c r="E32" s="195"/>
    </row>
    <row r="41" spans="7:8">
      <c r="G41" s="75"/>
      <c r="H41" s="327"/>
    </row>
  </sheetData>
  <mergeCells count="2">
    <mergeCell ref="A1:G1"/>
    <mergeCell ref="A30:E30"/>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425E9-7BE6-1A44-AE20-8D5AA2539899}">
  <sheetPr>
    <tabColor rgb="FF00B0F0"/>
  </sheetPr>
  <dimension ref="A1:I34"/>
  <sheetViews>
    <sheetView view="pageBreakPreview" zoomScale="50" zoomScaleNormal="100" zoomScaleSheetLayoutView="50" workbookViewId="0">
      <selection activeCell="H11" sqref="H11"/>
    </sheetView>
  </sheetViews>
  <sheetFormatPr baseColWidth="10" defaultColWidth="8.83203125" defaultRowHeight="35"/>
  <cols>
    <col min="1" max="1" width="8.83203125" style="72"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8">
      <c r="A1" s="370" t="s">
        <v>2038</v>
      </c>
      <c r="B1" s="370"/>
      <c r="C1" s="370"/>
      <c r="D1" s="370"/>
      <c r="E1" s="370"/>
      <c r="F1" s="370"/>
      <c r="G1" s="370"/>
      <c r="H1" s="279"/>
    </row>
    <row r="2" spans="1:8">
      <c r="A2" s="45" t="s">
        <v>1</v>
      </c>
      <c r="B2" s="45" t="s">
        <v>2050</v>
      </c>
      <c r="C2" s="45" t="s">
        <v>3</v>
      </c>
      <c r="D2" s="46" t="s">
        <v>4</v>
      </c>
      <c r="E2" s="46" t="s">
        <v>5</v>
      </c>
      <c r="F2" s="281" t="s">
        <v>6</v>
      </c>
      <c r="G2" s="46" t="s">
        <v>7</v>
      </c>
      <c r="H2" s="282"/>
    </row>
    <row r="3" spans="1:8" ht="60">
      <c r="A3" s="55" t="str">
        <f>("C"&amp;TEXT(H3,0))</f>
        <v>C23</v>
      </c>
      <c r="B3" s="175" t="s">
        <v>2051</v>
      </c>
      <c r="C3" s="87" t="s">
        <v>2556</v>
      </c>
      <c r="D3" s="55"/>
      <c r="E3" s="55"/>
      <c r="G3" s="54"/>
      <c r="H3" s="190">
        <v>23</v>
      </c>
    </row>
    <row r="4" spans="1:8">
      <c r="A4" s="55" t="str">
        <f t="shared" ref="A4:A31" si="0">IF(H4="","","C"&amp;TEXT(ROUND(H4,3),"0.000"))</f>
        <v/>
      </c>
      <c r="B4" s="98"/>
      <c r="C4" s="97"/>
      <c r="D4" s="55"/>
      <c r="E4" s="55"/>
      <c r="G4" s="54"/>
      <c r="H4" s="190" t="str">
        <f>IF(D4&lt;&gt;0,MAX($H$3:H3)+0.001,"")</f>
        <v/>
      </c>
    </row>
    <row r="5" spans="1:8">
      <c r="A5" s="55" t="str">
        <f t="shared" si="0"/>
        <v/>
      </c>
      <c r="B5" s="51" t="s">
        <v>1942</v>
      </c>
      <c r="C5" s="52" t="s">
        <v>2557</v>
      </c>
      <c r="D5" s="65"/>
      <c r="E5" s="55"/>
      <c r="G5" s="54"/>
      <c r="H5" s="190" t="str">
        <f>IF(D5&lt;&gt;0,MAX($H$3:H4)+0.001,"")</f>
        <v/>
      </c>
    </row>
    <row r="6" spans="1:8">
      <c r="A6" s="55" t="str">
        <f t="shared" si="0"/>
        <v/>
      </c>
      <c r="C6" s="298"/>
      <c r="D6" s="55"/>
      <c r="E6" s="55"/>
      <c r="F6" s="336"/>
      <c r="G6" s="337"/>
      <c r="H6" s="190" t="str">
        <f>IF(D6&lt;&gt;0,MAX($H$3:H5)+0.001,"")</f>
        <v/>
      </c>
    </row>
    <row r="7" spans="1:8">
      <c r="A7" s="55" t="str">
        <f t="shared" si="0"/>
        <v>C23.001</v>
      </c>
      <c r="C7" s="58" t="s">
        <v>2558</v>
      </c>
      <c r="D7" s="50" t="s">
        <v>126</v>
      </c>
      <c r="E7" s="338">
        <v>1</v>
      </c>
      <c r="F7" s="307">
        <v>6500000</v>
      </c>
      <c r="G7" s="273">
        <f>ROUND(E7*F7,2)</f>
        <v>6500000</v>
      </c>
      <c r="H7" s="190">
        <f>IF(D7&lt;&gt;0,MAX($H$3:H6)+0.001,"")</f>
        <v>23.001000000000001</v>
      </c>
    </row>
    <row r="8" spans="1:8">
      <c r="A8" s="55" t="str">
        <f t="shared" si="0"/>
        <v>C23.002</v>
      </c>
      <c r="C8" s="58" t="s">
        <v>2559</v>
      </c>
      <c r="D8" s="50" t="s">
        <v>128</v>
      </c>
      <c r="E8" s="339">
        <f>G7</f>
        <v>6500000</v>
      </c>
      <c r="F8" s="315"/>
      <c r="G8" s="273"/>
      <c r="H8" s="190">
        <f>IF(D8&lt;&gt;0,MAX($H$3:H7)+0.001,"")</f>
        <v>23.002000000000002</v>
      </c>
    </row>
    <row r="9" spans="1:8">
      <c r="A9" s="55" t="str">
        <f t="shared" si="0"/>
        <v/>
      </c>
      <c r="C9" s="298"/>
      <c r="D9" s="55"/>
      <c r="E9" s="55"/>
      <c r="G9" s="54"/>
      <c r="H9" s="190" t="str">
        <f>IF(D9&lt;&gt;0,MAX($H$3:H8)+0.001,"")</f>
        <v/>
      </c>
    </row>
    <row r="10" spans="1:8">
      <c r="A10" s="55" t="str">
        <f t="shared" si="0"/>
        <v/>
      </c>
      <c r="C10" s="314"/>
      <c r="D10" s="55"/>
      <c r="E10" s="55"/>
      <c r="F10" s="336"/>
      <c r="G10" s="337"/>
      <c r="H10" s="190" t="str">
        <f>IF(D10&lt;&gt;0,MAX($H$3:H9)+0.001,"")</f>
        <v/>
      </c>
    </row>
    <row r="11" spans="1:8">
      <c r="A11" s="55" t="str">
        <f t="shared" si="0"/>
        <v/>
      </c>
      <c r="C11" s="298"/>
      <c r="D11" s="55"/>
      <c r="E11" s="55"/>
      <c r="F11" s="336"/>
      <c r="G11" s="337"/>
      <c r="H11" s="190" t="str">
        <f>IF(D11&lt;&gt;0,MAX($H$3:H10)+0.001,"")</f>
        <v/>
      </c>
    </row>
    <row r="12" spans="1:8">
      <c r="A12" s="55" t="str">
        <f t="shared" si="0"/>
        <v/>
      </c>
      <c r="C12" s="298"/>
      <c r="D12" s="55"/>
      <c r="E12" s="55"/>
      <c r="F12" s="336"/>
      <c r="G12" s="337"/>
      <c r="H12" s="190" t="str">
        <f>IF(D12&lt;&gt;0,MAX($H$3:H11)+0.001,"")</f>
        <v/>
      </c>
    </row>
    <row r="13" spans="1:8">
      <c r="A13" s="55" t="str">
        <f t="shared" si="0"/>
        <v/>
      </c>
      <c r="C13" s="314"/>
      <c r="D13" s="55"/>
      <c r="E13" s="55"/>
      <c r="F13" s="336"/>
      <c r="G13" s="337"/>
      <c r="H13" s="190" t="str">
        <f>IF(D13&lt;&gt;0,MAX($H$3:H12)+0.001,"")</f>
        <v/>
      </c>
    </row>
    <row r="14" spans="1:8">
      <c r="A14" s="55" t="str">
        <f t="shared" si="0"/>
        <v/>
      </c>
      <c r="C14" s="314"/>
      <c r="D14" s="55"/>
      <c r="E14" s="55"/>
      <c r="F14" s="336"/>
      <c r="G14" s="337"/>
      <c r="H14" s="190" t="str">
        <f>IF(D14&lt;&gt;0,MAX($H$3:H13)+0.001,"")</f>
        <v/>
      </c>
    </row>
    <row r="15" spans="1:8">
      <c r="A15" s="55" t="str">
        <f t="shared" si="0"/>
        <v/>
      </c>
      <c r="C15" s="314"/>
      <c r="D15" s="55"/>
      <c r="E15" s="55"/>
      <c r="F15" s="336"/>
      <c r="G15" s="337"/>
      <c r="H15" s="190" t="str">
        <f>IF(D15&lt;&gt;0,MAX($H$3:H14)+0.001,"")</f>
        <v/>
      </c>
    </row>
    <row r="16" spans="1:8">
      <c r="A16" s="55" t="str">
        <f t="shared" si="0"/>
        <v/>
      </c>
      <c r="C16" s="314"/>
      <c r="D16" s="55"/>
      <c r="E16" s="55"/>
      <c r="F16" s="336"/>
      <c r="G16" s="337"/>
      <c r="H16" s="190" t="str">
        <f>IF(D16&lt;&gt;0,MAX($H$3:H15)+0.001,"")</f>
        <v/>
      </c>
    </row>
    <row r="17" spans="1:8">
      <c r="A17" s="55" t="str">
        <f t="shared" si="0"/>
        <v/>
      </c>
      <c r="C17" s="314"/>
      <c r="D17" s="55"/>
      <c r="E17" s="55"/>
      <c r="F17" s="336"/>
      <c r="G17" s="337"/>
      <c r="H17" s="190" t="str">
        <f>IF(D17&lt;&gt;0,MAX($H$3:H16)+0.001,"")</f>
        <v/>
      </c>
    </row>
    <row r="18" spans="1:8">
      <c r="A18" s="55" t="str">
        <f t="shared" si="0"/>
        <v/>
      </c>
      <c r="C18" s="314"/>
      <c r="D18" s="55"/>
      <c r="E18" s="55"/>
      <c r="F18" s="336"/>
      <c r="G18" s="337"/>
      <c r="H18" s="190" t="str">
        <f>IF(D18&lt;&gt;0,MAX($H$3:H17)+0.001,"")</f>
        <v/>
      </c>
    </row>
    <row r="19" spans="1:8">
      <c r="A19" s="55" t="str">
        <f t="shared" si="0"/>
        <v/>
      </c>
      <c r="C19" s="314"/>
      <c r="D19" s="55"/>
      <c r="E19" s="55"/>
      <c r="F19" s="336"/>
      <c r="G19" s="337"/>
      <c r="H19" s="190" t="str">
        <f>IF(D19&lt;&gt;0,MAX($H$3:H18)+0.001,"")</f>
        <v/>
      </c>
    </row>
    <row r="20" spans="1:8">
      <c r="A20" s="55" t="str">
        <f t="shared" si="0"/>
        <v/>
      </c>
      <c r="C20" s="314"/>
      <c r="D20" s="55"/>
      <c r="E20" s="55"/>
      <c r="F20" s="336"/>
      <c r="G20" s="337"/>
      <c r="H20" s="190" t="str">
        <f>IF(D20&lt;&gt;0,MAX($H$3:H19)+0.001,"")</f>
        <v/>
      </c>
    </row>
    <row r="21" spans="1:8">
      <c r="A21" s="55" t="str">
        <f t="shared" si="0"/>
        <v/>
      </c>
      <c r="C21" s="314"/>
      <c r="D21" s="55"/>
      <c r="E21" s="55"/>
      <c r="F21" s="336"/>
      <c r="G21" s="337"/>
      <c r="H21" s="190" t="str">
        <f>IF(D21&lt;&gt;0,MAX($H$3:H20)+0.001,"")</f>
        <v/>
      </c>
    </row>
    <row r="22" spans="1:8">
      <c r="A22" s="55" t="str">
        <f t="shared" si="0"/>
        <v/>
      </c>
      <c r="C22" s="314"/>
      <c r="D22" s="55"/>
      <c r="E22" s="55"/>
      <c r="F22" s="336"/>
      <c r="G22" s="337"/>
      <c r="H22" s="190" t="str">
        <f>IF(D22&lt;&gt;0,MAX($H$3:H21)+0.001,"")</f>
        <v/>
      </c>
    </row>
    <row r="23" spans="1:8">
      <c r="A23" s="55" t="str">
        <f t="shared" si="0"/>
        <v/>
      </c>
      <c r="C23" s="314"/>
      <c r="D23" s="55"/>
      <c r="E23" s="55"/>
      <c r="F23" s="336"/>
      <c r="G23" s="337"/>
      <c r="H23" s="190" t="str">
        <f>IF(D23&lt;&gt;0,MAX($H$3:H22)+0.001,"")</f>
        <v/>
      </c>
    </row>
    <row r="24" spans="1:8">
      <c r="A24" s="55" t="str">
        <f t="shared" si="0"/>
        <v/>
      </c>
      <c r="C24" s="314"/>
      <c r="D24" s="55"/>
      <c r="E24" s="55"/>
      <c r="F24" s="336"/>
      <c r="G24" s="337"/>
      <c r="H24" s="190" t="str">
        <f>IF(D24&lt;&gt;0,MAX($H$3:H23)+0.001,"")</f>
        <v/>
      </c>
    </row>
    <row r="25" spans="1:8">
      <c r="A25" s="55" t="str">
        <f t="shared" si="0"/>
        <v/>
      </c>
      <c r="C25" s="314"/>
      <c r="D25" s="55"/>
      <c r="E25" s="55"/>
      <c r="F25" s="336"/>
      <c r="G25" s="337"/>
      <c r="H25" s="190" t="str">
        <f>IF(D25&lt;&gt;0,MAX($H$3:H24)+0.001,"")</f>
        <v/>
      </c>
    </row>
    <row r="26" spans="1:8">
      <c r="A26" s="55" t="str">
        <f t="shared" si="0"/>
        <v/>
      </c>
      <c r="C26" s="314"/>
      <c r="D26" s="55"/>
      <c r="E26" s="55"/>
      <c r="F26" s="336"/>
      <c r="G26" s="337"/>
      <c r="H26" s="190" t="str">
        <f>IF(D26&lt;&gt;0,MAX($H$3:H25)+0.001,"")</f>
        <v/>
      </c>
    </row>
    <row r="27" spans="1:8">
      <c r="A27" s="55" t="str">
        <f t="shared" si="0"/>
        <v/>
      </c>
      <c r="C27" s="314"/>
      <c r="D27" s="55"/>
      <c r="E27" s="55"/>
      <c r="F27" s="336"/>
      <c r="G27" s="337"/>
      <c r="H27" s="190" t="str">
        <f>IF(D27&lt;&gt;0,MAX($H$3:H26)+0.001,"")</f>
        <v/>
      </c>
    </row>
    <row r="28" spans="1:8">
      <c r="A28" s="55" t="str">
        <f t="shared" si="0"/>
        <v/>
      </c>
      <c r="C28" s="314"/>
      <c r="D28" s="55"/>
      <c r="E28" s="55"/>
      <c r="G28" s="54"/>
      <c r="H28" s="190" t="str">
        <f>IF(D28&lt;&gt;0,MAX($H$3:H27)+0.001,"")</f>
        <v/>
      </c>
    </row>
    <row r="29" spans="1:8">
      <c r="A29" s="55" t="str">
        <f t="shared" si="0"/>
        <v/>
      </c>
      <c r="C29" s="314"/>
      <c r="D29" s="55"/>
      <c r="E29" s="55"/>
      <c r="G29" s="54"/>
      <c r="H29" s="190" t="str">
        <f>IF(D29&lt;&gt;0,MAX($H$3:H28)+0.001,"")</f>
        <v/>
      </c>
    </row>
    <row r="30" spans="1:8">
      <c r="A30" s="55" t="str">
        <f t="shared" si="0"/>
        <v/>
      </c>
      <c r="C30" s="314"/>
      <c r="D30" s="55"/>
      <c r="E30" s="55"/>
      <c r="G30" s="322"/>
      <c r="H30" s="190" t="str">
        <f>IF(D30&lt;&gt;0,MAX($H$3:H29)+0.001,"")</f>
        <v/>
      </c>
    </row>
    <row r="31" spans="1:8">
      <c r="A31" s="55" t="str">
        <f t="shared" si="0"/>
        <v/>
      </c>
      <c r="C31" s="314"/>
      <c r="D31" s="55"/>
      <c r="E31" s="55"/>
      <c r="G31" s="54"/>
      <c r="H31" s="190" t="str">
        <f>IF(D31&lt;&gt;0,MAX($H$3:H30)+0.001,"")</f>
        <v/>
      </c>
    </row>
    <row r="32" spans="1:8">
      <c r="A32" s="368" t="s">
        <v>337</v>
      </c>
      <c r="B32" s="368"/>
      <c r="C32" s="368"/>
      <c r="D32" s="368"/>
      <c r="E32" s="368"/>
      <c r="F32" s="294"/>
      <c r="G32" s="295">
        <f>SUM(G4:G31)</f>
        <v>6500000</v>
      </c>
      <c r="H32" s="296"/>
    </row>
    <row r="33" spans="1:5">
      <c r="A33" s="191"/>
      <c r="B33" s="191"/>
      <c r="C33" s="191"/>
      <c r="D33" s="191"/>
      <c r="E33" s="191"/>
    </row>
    <row r="34" spans="1:5">
      <c r="A34" s="195"/>
      <c r="B34" s="195"/>
      <c r="C34" s="195"/>
      <c r="D34" s="195"/>
      <c r="E34" s="195"/>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32" max="16383" man="1"/>
  </row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2DCFA5-09EA-E941-8871-67C44C555E00}">
  <sheetPr>
    <tabColor rgb="FF00B0F0"/>
  </sheetPr>
  <dimension ref="A1:I34"/>
  <sheetViews>
    <sheetView view="pageBreakPreview" zoomScale="60" zoomScaleNormal="100" workbookViewId="0">
      <selection activeCell="H11" sqref="H11"/>
    </sheetView>
  </sheetViews>
  <sheetFormatPr baseColWidth="10" defaultColWidth="8.83203125" defaultRowHeight="35"/>
  <cols>
    <col min="1" max="1" width="8.83203125" style="72"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customWidth="1"/>
    <col min="11" max="16384" width="8.83203125" style="48"/>
  </cols>
  <sheetData>
    <row r="1" spans="1:9">
      <c r="A1" s="370" t="s">
        <v>2039</v>
      </c>
      <c r="B1" s="370"/>
      <c r="C1" s="370"/>
      <c r="D1" s="370"/>
      <c r="E1" s="370"/>
      <c r="F1" s="370"/>
      <c r="G1" s="370"/>
      <c r="H1" s="279"/>
    </row>
    <row r="2" spans="1:9">
      <c r="A2" s="45" t="s">
        <v>1</v>
      </c>
      <c r="B2" s="45" t="s">
        <v>2050</v>
      </c>
      <c r="C2" s="45" t="s">
        <v>3</v>
      </c>
      <c r="D2" s="46" t="s">
        <v>4</v>
      </c>
      <c r="E2" s="46" t="s">
        <v>5</v>
      </c>
      <c r="F2" s="281" t="s">
        <v>6</v>
      </c>
      <c r="G2" s="46" t="s">
        <v>7</v>
      </c>
      <c r="H2" s="282"/>
    </row>
    <row r="3" spans="1:9" ht="60">
      <c r="A3" s="55" t="str">
        <f>("C"&amp;TEXT(H3,0))</f>
        <v>C24</v>
      </c>
      <c r="B3" s="175" t="s">
        <v>2051</v>
      </c>
      <c r="C3" s="87" t="s">
        <v>2560</v>
      </c>
      <c r="D3" s="55"/>
      <c r="E3" s="55"/>
      <c r="G3" s="54"/>
      <c r="H3" s="190">
        <v>24</v>
      </c>
    </row>
    <row r="4" spans="1:9">
      <c r="A4" s="55" t="str">
        <f t="shared" ref="A4:A31" si="0">IF(H4="","","C"&amp;TEXT(ROUND(H4,3),"0.000"))</f>
        <v/>
      </c>
      <c r="B4" s="98"/>
      <c r="C4" s="97"/>
      <c r="D4" s="55"/>
      <c r="E4" s="55"/>
      <c r="G4" s="54"/>
      <c r="H4" s="190" t="str">
        <f>IF(D4&lt;&gt;0,MAX($H$3:H3)+0.001,"")</f>
        <v/>
      </c>
    </row>
    <row r="5" spans="1:9" s="44" customFormat="1">
      <c r="A5" s="101" t="str">
        <f t="shared" si="0"/>
        <v/>
      </c>
      <c r="B5" s="49" t="s">
        <v>2561</v>
      </c>
      <c r="C5" s="52" t="s">
        <v>2562</v>
      </c>
      <c r="D5" s="51"/>
      <c r="E5" s="340"/>
      <c r="F5" s="341"/>
      <c r="G5" s="310"/>
      <c r="H5" s="183" t="str">
        <f>IF(D5&lt;&gt;0,MAX($H$3:H4)+0.001,"")</f>
        <v/>
      </c>
      <c r="I5" s="311"/>
    </row>
    <row r="6" spans="1:9">
      <c r="A6" s="55" t="str">
        <f t="shared" si="0"/>
        <v>C24.001</v>
      </c>
      <c r="C6" s="58" t="s">
        <v>2563</v>
      </c>
      <c r="D6" s="50" t="s">
        <v>1632</v>
      </c>
      <c r="E6" s="338">
        <v>1</v>
      </c>
      <c r="F6" s="307"/>
      <c r="G6" s="273"/>
      <c r="H6" s="190">
        <f>IF(D6&lt;&gt;0,MAX($H$3:H5)+0.001,"")</f>
        <v>24.001000000000001</v>
      </c>
    </row>
    <row r="7" spans="1:9">
      <c r="A7" s="55" t="str">
        <f t="shared" si="0"/>
        <v>C24.002</v>
      </c>
      <c r="C7" s="58" t="s">
        <v>2564</v>
      </c>
      <c r="D7" s="50" t="s">
        <v>1632</v>
      </c>
      <c r="E7" s="338">
        <v>1</v>
      </c>
      <c r="F7" s="307"/>
      <c r="G7" s="273"/>
      <c r="H7" s="190">
        <f>IF(D7&lt;&gt;0,MAX($H$3:H6)+0.001,"")</f>
        <v>24.002000000000002</v>
      </c>
    </row>
    <row r="8" spans="1:9">
      <c r="A8" s="55" t="str">
        <f t="shared" si="0"/>
        <v/>
      </c>
      <c r="B8" s="72" t="s">
        <v>2565</v>
      </c>
      <c r="C8" s="58" t="s">
        <v>2566</v>
      </c>
      <c r="D8" s="50"/>
      <c r="E8" s="338"/>
      <c r="F8" s="315"/>
      <c r="G8" s="273"/>
      <c r="H8" s="190" t="str">
        <f>IF(D8&lt;&gt;0,MAX($H$3:H7)+0.001,"")</f>
        <v/>
      </c>
    </row>
    <row r="9" spans="1:9">
      <c r="A9" s="55" t="str">
        <f t="shared" si="0"/>
        <v>C24.003</v>
      </c>
      <c r="C9" s="58" t="s">
        <v>2563</v>
      </c>
      <c r="D9" s="50" t="s">
        <v>1632</v>
      </c>
      <c r="E9" s="338">
        <v>1</v>
      </c>
      <c r="F9" s="315"/>
      <c r="G9" s="273"/>
      <c r="H9" s="190">
        <f>IF(D9&lt;&gt;0,MAX($H$3:H8)+0.001,"")</f>
        <v>24.003000000000004</v>
      </c>
    </row>
    <row r="10" spans="1:9">
      <c r="A10" s="55" t="str">
        <f t="shared" si="0"/>
        <v>C24.004</v>
      </c>
      <c r="C10" s="58" t="s">
        <v>2564</v>
      </c>
      <c r="D10" s="50" t="s">
        <v>1632</v>
      </c>
      <c r="E10" s="338">
        <v>1</v>
      </c>
      <c r="F10" s="315"/>
      <c r="G10" s="273"/>
      <c r="H10" s="190">
        <f>IF(D10&lt;&gt;0,MAX($H$3:H9)+0.001,"")</f>
        <v>24.004000000000005</v>
      </c>
    </row>
    <row r="11" spans="1:9">
      <c r="A11" s="55" t="str">
        <f t="shared" si="0"/>
        <v/>
      </c>
      <c r="B11" s="72" t="s">
        <v>2567</v>
      </c>
      <c r="C11" s="58" t="s">
        <v>2568</v>
      </c>
      <c r="D11" s="50"/>
      <c r="E11" s="338"/>
      <c r="F11" s="315"/>
      <c r="G11" s="273"/>
      <c r="H11" s="190" t="str">
        <f>IF(D11&lt;&gt;0,MAX($H$3:H10)+0.001,"")</f>
        <v/>
      </c>
    </row>
    <row r="12" spans="1:9">
      <c r="A12" s="55" t="str">
        <f t="shared" si="0"/>
        <v>C24.005</v>
      </c>
      <c r="C12" s="58" t="s">
        <v>2563</v>
      </c>
      <c r="D12" s="50" t="s">
        <v>1632</v>
      </c>
      <c r="E12" s="338">
        <v>1</v>
      </c>
      <c r="F12" s="336"/>
      <c r="G12" s="337"/>
      <c r="H12" s="190">
        <f>IF(D12&lt;&gt;0,MAX($H$3:H11)+0.001,"")</f>
        <v>24.005000000000006</v>
      </c>
    </row>
    <row r="13" spans="1:9">
      <c r="A13" s="55" t="str">
        <f t="shared" si="0"/>
        <v>C24.006</v>
      </c>
      <c r="C13" s="58" t="s">
        <v>2564</v>
      </c>
      <c r="D13" s="50" t="s">
        <v>1632</v>
      </c>
      <c r="E13" s="338">
        <v>1</v>
      </c>
      <c r="F13" s="336"/>
      <c r="G13" s="337"/>
      <c r="H13" s="190">
        <f>IF(D13&lt;&gt;0,MAX($H$3:H12)+0.001,"")</f>
        <v>24.006000000000007</v>
      </c>
    </row>
    <row r="14" spans="1:9">
      <c r="A14" s="55" t="str">
        <f t="shared" si="0"/>
        <v/>
      </c>
      <c r="C14" s="298"/>
      <c r="D14" s="55"/>
      <c r="E14" s="55"/>
      <c r="F14" s="336"/>
      <c r="G14" s="337"/>
      <c r="H14" s="190" t="str">
        <f>IF(D14&lt;&gt;0,MAX($H$3:H13)+0.001,"")</f>
        <v/>
      </c>
    </row>
    <row r="15" spans="1:9">
      <c r="A15" s="55" t="str">
        <f t="shared" si="0"/>
        <v/>
      </c>
      <c r="C15" s="314"/>
      <c r="D15" s="55"/>
      <c r="E15" s="55"/>
      <c r="G15" s="54"/>
      <c r="H15" s="190" t="str">
        <f>IF(D15&lt;&gt;0,MAX($H$3:H14)+0.001,"")</f>
        <v/>
      </c>
    </row>
    <row r="16" spans="1:9">
      <c r="A16" s="55" t="str">
        <f t="shared" si="0"/>
        <v/>
      </c>
      <c r="C16" s="314"/>
      <c r="D16" s="55"/>
      <c r="E16" s="55"/>
      <c r="G16" s="54"/>
      <c r="H16" s="190" t="str">
        <f>IF(D16&lt;&gt;0,MAX($H$3:H15)+0.001,"")</f>
        <v/>
      </c>
    </row>
    <row r="17" spans="1:8">
      <c r="A17" s="55" t="str">
        <f t="shared" si="0"/>
        <v/>
      </c>
      <c r="C17" s="298"/>
      <c r="D17" s="55"/>
      <c r="E17" s="55"/>
      <c r="G17" s="54"/>
      <c r="H17" s="190" t="str">
        <f>IF(D17&lt;&gt;0,MAX($H$3:H16)+0.001,"")</f>
        <v/>
      </c>
    </row>
    <row r="18" spans="1:8">
      <c r="A18" s="55" t="str">
        <f t="shared" si="0"/>
        <v/>
      </c>
      <c r="C18" s="298"/>
      <c r="D18" s="55"/>
      <c r="E18" s="55"/>
      <c r="G18" s="54"/>
      <c r="H18" s="190" t="str">
        <f>IF(D18&lt;&gt;0,MAX($H$3:H17)+0.001,"")</f>
        <v/>
      </c>
    </row>
    <row r="19" spans="1:8">
      <c r="A19" s="55" t="str">
        <f t="shared" si="0"/>
        <v/>
      </c>
      <c r="C19" s="298"/>
      <c r="D19" s="55"/>
      <c r="E19" s="55"/>
      <c r="G19" s="54"/>
      <c r="H19" s="190" t="str">
        <f>IF(D19&lt;&gt;0,MAX($H$3:H18)+0.001,"")</f>
        <v/>
      </c>
    </row>
    <row r="20" spans="1:8">
      <c r="A20" s="55" t="str">
        <f t="shared" si="0"/>
        <v/>
      </c>
      <c r="C20" s="298"/>
      <c r="D20" s="55"/>
      <c r="E20" s="55"/>
      <c r="G20" s="54"/>
      <c r="H20" s="190" t="str">
        <f>IF(D20&lt;&gt;0,MAX($H$3:H19)+0.001,"")</f>
        <v/>
      </c>
    </row>
    <row r="21" spans="1:8">
      <c r="A21" s="55" t="str">
        <f t="shared" si="0"/>
        <v/>
      </c>
      <c r="C21" s="298"/>
      <c r="D21" s="55"/>
      <c r="E21" s="55"/>
      <c r="G21" s="54"/>
      <c r="H21" s="190" t="str">
        <f>IF(D21&lt;&gt;0,MAX($H$3:H20)+0.001,"")</f>
        <v/>
      </c>
    </row>
    <row r="22" spans="1:8">
      <c r="A22" s="55" t="str">
        <f t="shared" si="0"/>
        <v/>
      </c>
      <c r="C22" s="298"/>
      <c r="D22" s="55"/>
      <c r="E22" s="55"/>
      <c r="G22" s="54"/>
      <c r="H22" s="190" t="str">
        <f>IF(D22&lt;&gt;0,MAX($H$3:H21)+0.001,"")</f>
        <v/>
      </c>
    </row>
    <row r="23" spans="1:8">
      <c r="A23" s="55" t="str">
        <f t="shared" si="0"/>
        <v/>
      </c>
      <c r="C23" s="298"/>
      <c r="D23" s="55"/>
      <c r="E23" s="55"/>
      <c r="G23" s="54"/>
      <c r="H23" s="190" t="str">
        <f>IF(D23&lt;&gt;0,MAX($H$3:H22)+0.001,"")</f>
        <v/>
      </c>
    </row>
    <row r="24" spans="1:8">
      <c r="A24" s="55" t="str">
        <f t="shared" si="0"/>
        <v/>
      </c>
      <c r="C24" s="314"/>
      <c r="D24" s="55"/>
      <c r="E24" s="55"/>
      <c r="G24" s="322"/>
      <c r="H24" s="190" t="str">
        <f>IF(D24&lt;&gt;0,MAX($H$3:H23)+0.001,"")</f>
        <v/>
      </c>
    </row>
    <row r="25" spans="1:8">
      <c r="A25" s="55" t="str">
        <f t="shared" si="0"/>
        <v/>
      </c>
      <c r="C25" s="298"/>
      <c r="D25" s="65"/>
      <c r="E25" s="55"/>
      <c r="G25" s="54"/>
      <c r="H25" s="190" t="str">
        <f>IF(D25&lt;&gt;0,MAX($H$3:H24)+0.001,"")</f>
        <v/>
      </c>
    </row>
    <row r="26" spans="1:8">
      <c r="A26" s="55" t="str">
        <f t="shared" si="0"/>
        <v/>
      </c>
      <c r="C26" s="298"/>
      <c r="D26" s="65"/>
      <c r="E26" s="55"/>
      <c r="G26" s="54"/>
      <c r="H26" s="190" t="str">
        <f>IF(D26&lt;&gt;0,MAX($H$3:H25)+0.001,"")</f>
        <v/>
      </c>
    </row>
    <row r="27" spans="1:8">
      <c r="A27" s="55" t="str">
        <f t="shared" si="0"/>
        <v/>
      </c>
      <c r="C27" s="298"/>
      <c r="D27" s="65"/>
      <c r="E27" s="55"/>
      <c r="G27" s="54"/>
      <c r="H27" s="190" t="str">
        <f>IF(D27&lt;&gt;0,MAX($H$3:H26)+0.001,"")</f>
        <v/>
      </c>
    </row>
    <row r="28" spans="1:8">
      <c r="A28" s="55" t="str">
        <f t="shared" si="0"/>
        <v/>
      </c>
      <c r="C28" s="298"/>
      <c r="D28" s="65"/>
      <c r="E28" s="55"/>
      <c r="G28" s="54"/>
      <c r="H28" s="190" t="str">
        <f>IF(D28&lt;&gt;0,MAX($H$3:H27)+0.001,"")</f>
        <v/>
      </c>
    </row>
    <row r="29" spans="1:8">
      <c r="A29" s="55" t="str">
        <f t="shared" si="0"/>
        <v/>
      </c>
      <c r="C29" s="298"/>
      <c r="D29" s="65"/>
      <c r="E29" s="55"/>
      <c r="G29" s="54"/>
      <c r="H29" s="190" t="str">
        <f>IF(D29&lt;&gt;0,MAX($H$3:H28)+0.001,"")</f>
        <v/>
      </c>
    </row>
    <row r="30" spans="1:8">
      <c r="A30" s="55" t="str">
        <f t="shared" si="0"/>
        <v/>
      </c>
      <c r="B30" s="55"/>
      <c r="C30" s="89"/>
      <c r="D30" s="65"/>
      <c r="E30" s="55"/>
      <c r="G30" s="54"/>
      <c r="H30" s="190" t="str">
        <f>IF(D30&lt;&gt;0,MAX($H$3:H29)+0.001,"")</f>
        <v/>
      </c>
    </row>
    <row r="31" spans="1:8">
      <c r="A31" s="55" t="str">
        <f t="shared" si="0"/>
        <v/>
      </c>
      <c r="B31" s="55"/>
      <c r="C31" s="89"/>
      <c r="D31" s="65"/>
      <c r="E31" s="55"/>
      <c r="G31" s="54"/>
      <c r="H31" s="190" t="str">
        <f>IF(D31&lt;&gt;0,MAX($H$3:H30)+0.001,"")</f>
        <v/>
      </c>
    </row>
    <row r="32" spans="1:8">
      <c r="A32" s="368" t="s">
        <v>337</v>
      </c>
      <c r="B32" s="368"/>
      <c r="C32" s="368"/>
      <c r="D32" s="368"/>
      <c r="E32" s="368"/>
      <c r="F32" s="294"/>
      <c r="G32" s="295"/>
      <c r="H32" s="190" t="str">
        <f>IF(D32&lt;&gt;0,MAX($H$3:H31)+0.001,"")</f>
        <v/>
      </c>
    </row>
    <row r="33" spans="1:5">
      <c r="A33" s="191"/>
      <c r="B33" s="191"/>
      <c r="C33" s="191"/>
      <c r="D33" s="191"/>
      <c r="E33" s="191"/>
    </row>
    <row r="34" spans="1:5">
      <c r="A34" s="195"/>
      <c r="B34" s="195"/>
      <c r="C34" s="195"/>
      <c r="D34" s="195"/>
      <c r="E34" s="195"/>
    </row>
  </sheetData>
  <mergeCells count="2">
    <mergeCell ref="A1:G1"/>
    <mergeCell ref="A32:E32"/>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32" max="16383" man="1"/>
  </row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4C7F52-A196-CB46-8C42-7F236FAAEAA4}">
  <sheetPr>
    <tabColor rgb="FF00B0F0"/>
  </sheetPr>
  <dimension ref="A1:I85"/>
  <sheetViews>
    <sheetView view="pageBreakPreview" zoomScale="70" zoomScaleNormal="100" zoomScaleSheetLayoutView="70" workbookViewId="0">
      <selection activeCell="H11" sqref="H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6384" width="8.83203125" style="48"/>
  </cols>
  <sheetData>
    <row r="1" spans="1:9">
      <c r="A1" s="370" t="s">
        <v>2018</v>
      </c>
      <c r="B1" s="370"/>
      <c r="C1" s="370"/>
      <c r="D1" s="370"/>
      <c r="E1" s="370"/>
      <c r="F1" s="370"/>
      <c r="G1" s="370"/>
    </row>
    <row r="2" spans="1:9" s="72" customFormat="1">
      <c r="A2" s="45" t="s">
        <v>1</v>
      </c>
      <c r="B2" s="172" t="s">
        <v>2050</v>
      </c>
      <c r="C2" s="280" t="s">
        <v>3</v>
      </c>
      <c r="D2" s="46" t="s">
        <v>4</v>
      </c>
      <c r="E2" s="281" t="s">
        <v>5</v>
      </c>
      <c r="F2" s="46" t="s">
        <v>6</v>
      </c>
      <c r="G2" s="46" t="s">
        <v>7</v>
      </c>
      <c r="H2" s="190"/>
      <c r="I2" s="271"/>
    </row>
    <row r="3" spans="1:9" ht="60">
      <c r="A3" s="55" t="str">
        <f>("C"&amp;TEXT(H3,0))</f>
        <v>C25</v>
      </c>
      <c r="B3" s="175" t="s">
        <v>2051</v>
      </c>
      <c r="C3" s="297" t="s">
        <v>2569</v>
      </c>
      <c r="D3" s="65"/>
      <c r="E3" s="65"/>
      <c r="G3" s="54"/>
      <c r="H3" s="190">
        <v>25</v>
      </c>
    </row>
    <row r="4" spans="1:9" ht="25" customHeight="1">
      <c r="A4" s="55" t="str">
        <f t="shared" ref="A4:A82" si="0">IF(H4="","","C"&amp;TEXT(ROUND(H4,3),"0.000"))</f>
        <v/>
      </c>
      <c r="B4" s="175"/>
      <c r="C4" s="87"/>
      <c r="D4" s="65"/>
      <c r="E4" s="65"/>
      <c r="G4" s="54"/>
      <c r="H4" s="190" t="str">
        <f>IF(D4&lt;&gt;0,MAX($H$3:H3)+0.001,"")</f>
        <v/>
      </c>
    </row>
    <row r="5" spans="1:9" ht="75">
      <c r="A5" s="55" t="str">
        <f t="shared" si="0"/>
        <v>C25.001</v>
      </c>
      <c r="B5" s="65"/>
      <c r="C5" s="92" t="s">
        <v>2687</v>
      </c>
      <c r="D5" s="65" t="s">
        <v>1992</v>
      </c>
      <c r="E5" s="16">
        <v>12</v>
      </c>
      <c r="F5" s="273"/>
      <c r="G5" s="25" t="str">
        <f t="shared" ref="G5:G37" si="1">IF($F5="",IF($E5="","","Rate Only"),ROUNDUP($E5*$F5,2))</f>
        <v>Rate Only</v>
      </c>
      <c r="H5" s="190">
        <f>IF(D5&lt;&gt;0,MAX($H$3:H4)+0.001,"")</f>
        <v>25.001000000000001</v>
      </c>
    </row>
    <row r="6" spans="1:9" ht="25" customHeight="1">
      <c r="A6" s="55" t="str">
        <f t="shared" si="0"/>
        <v/>
      </c>
      <c r="B6" s="65"/>
      <c r="C6" s="92"/>
      <c r="D6" s="65"/>
      <c r="E6" s="65"/>
      <c r="F6" s="286"/>
      <c r="G6" s="25" t="str">
        <f t="shared" si="1"/>
        <v/>
      </c>
      <c r="H6" s="190" t="str">
        <f>IF(D6&lt;&gt;0,MAX($H$3:H5)+0.001,"")</f>
        <v/>
      </c>
    </row>
    <row r="7" spans="1:9" ht="45">
      <c r="A7" s="55" t="str">
        <f t="shared" si="0"/>
        <v/>
      </c>
      <c r="B7" s="14" t="s">
        <v>59</v>
      </c>
      <c r="C7" s="11" t="s">
        <v>2686</v>
      </c>
      <c r="D7" s="10"/>
      <c r="E7" s="12"/>
      <c r="F7" s="13"/>
      <c r="G7" s="25" t="str">
        <f t="shared" si="1"/>
        <v/>
      </c>
      <c r="H7" s="190" t="str">
        <f>IF(D7&lt;&gt;0,MAX($H$3:H6)+0.001,"")</f>
        <v/>
      </c>
    </row>
    <row r="8" spans="1:9" ht="25" customHeight="1">
      <c r="A8" s="55" t="str">
        <f t="shared" si="0"/>
        <v>C25.002</v>
      </c>
      <c r="B8" s="10" t="s">
        <v>61</v>
      </c>
      <c r="C8" s="15" t="s">
        <v>13</v>
      </c>
      <c r="D8" s="10" t="s">
        <v>1992</v>
      </c>
      <c r="E8" s="16">
        <v>12</v>
      </c>
      <c r="F8" s="13">
        <v>500000</v>
      </c>
      <c r="G8" s="25">
        <f t="shared" si="1"/>
        <v>6000000</v>
      </c>
      <c r="H8" s="190">
        <f>IF(D8&lt;&gt;0,MAX($H$3:H7)+0.001,"")</f>
        <v>25.002000000000002</v>
      </c>
    </row>
    <row r="9" spans="1:9" ht="25" customHeight="1">
      <c r="A9" s="55" t="str">
        <f t="shared" si="0"/>
        <v/>
      </c>
      <c r="B9" s="10"/>
      <c r="C9" s="15"/>
      <c r="D9" s="10"/>
      <c r="E9" s="16"/>
      <c r="F9" s="13"/>
      <c r="G9" s="25" t="str">
        <f t="shared" si="1"/>
        <v/>
      </c>
      <c r="H9" s="190" t="str">
        <f>IF(D9&lt;&gt;0,MAX($H$3:H8)+0.001,"")</f>
        <v/>
      </c>
    </row>
    <row r="10" spans="1:9" ht="25" customHeight="1">
      <c r="A10" s="55" t="str">
        <f t="shared" si="0"/>
        <v/>
      </c>
      <c r="B10" s="65" t="s">
        <v>65</v>
      </c>
      <c r="C10" s="92" t="s">
        <v>66</v>
      </c>
      <c r="D10" s="65"/>
      <c r="E10" s="65"/>
      <c r="F10" s="286"/>
      <c r="G10" s="25" t="str">
        <f t="shared" si="1"/>
        <v/>
      </c>
      <c r="H10" s="190" t="str">
        <f>IF(D10&lt;&gt;0,MAX($H$3:H9)+0.001,"")</f>
        <v/>
      </c>
    </row>
    <row r="11" spans="1:9" ht="25" customHeight="1">
      <c r="A11" s="55" t="str">
        <f t="shared" si="0"/>
        <v/>
      </c>
      <c r="B11" s="65" t="s">
        <v>67</v>
      </c>
      <c r="C11" s="92" t="s">
        <v>68</v>
      </c>
      <c r="D11" s="65"/>
      <c r="E11" s="65"/>
      <c r="F11" s="286"/>
      <c r="G11" s="25" t="str">
        <f t="shared" si="1"/>
        <v/>
      </c>
      <c r="H11" s="190" t="str">
        <f>IF(D11&lt;&gt;0,MAX($H$3:H10)+0.001,"")</f>
        <v/>
      </c>
    </row>
    <row r="12" spans="1:9">
      <c r="A12" s="55" t="str">
        <f t="shared" si="0"/>
        <v>C25.003</v>
      </c>
      <c r="B12" s="65" t="s">
        <v>69</v>
      </c>
      <c r="C12" s="92" t="s">
        <v>70</v>
      </c>
      <c r="D12" s="65" t="s">
        <v>1992</v>
      </c>
      <c r="E12" s="62">
        <f>$E$5</f>
        <v>12</v>
      </c>
      <c r="F12" s="286"/>
      <c r="G12" s="25" t="str">
        <f t="shared" si="1"/>
        <v>Rate Only</v>
      </c>
      <c r="H12" s="190">
        <f>IF(D12&lt;&gt;0,MAX($H$3:H11)+0.001,"")</f>
        <v>25.003000000000004</v>
      </c>
    </row>
    <row r="13" spans="1:9" ht="35" customHeight="1">
      <c r="A13" s="55" t="str">
        <f t="shared" si="0"/>
        <v>C25.004</v>
      </c>
      <c r="B13" s="65" t="s">
        <v>71</v>
      </c>
      <c r="C13" s="92" t="s">
        <v>72</v>
      </c>
      <c r="D13" s="65" t="s">
        <v>1992</v>
      </c>
      <c r="E13" s="62">
        <f t="shared" ref="E13:E16" si="2">$E$5</f>
        <v>12</v>
      </c>
      <c r="F13" s="286"/>
      <c r="G13" s="25" t="str">
        <f t="shared" si="1"/>
        <v>Rate Only</v>
      </c>
      <c r="H13" s="190">
        <f>IF(D13&lt;&gt;0,MAX($H$3:H12)+0.001,"")</f>
        <v>25.004000000000005</v>
      </c>
    </row>
    <row r="14" spans="1:9" ht="35" customHeight="1">
      <c r="A14" s="55" t="str">
        <f t="shared" si="0"/>
        <v>C25.005</v>
      </c>
      <c r="B14" s="65" t="s">
        <v>73</v>
      </c>
      <c r="C14" s="92" t="s">
        <v>74</v>
      </c>
      <c r="D14" s="65" t="s">
        <v>1992</v>
      </c>
      <c r="E14" s="62">
        <f t="shared" si="2"/>
        <v>12</v>
      </c>
      <c r="F14" s="286"/>
      <c r="G14" s="25" t="str">
        <f t="shared" si="1"/>
        <v>Rate Only</v>
      </c>
      <c r="H14" s="190">
        <f>IF(D14&lt;&gt;0,MAX($H$3:H13)+0.001,"")</f>
        <v>25.005000000000006</v>
      </c>
    </row>
    <row r="15" spans="1:9" ht="25" customHeight="1">
      <c r="A15" s="55" t="str">
        <f t="shared" si="0"/>
        <v>C25.006</v>
      </c>
      <c r="B15" s="65" t="s">
        <v>75</v>
      </c>
      <c r="C15" s="92" t="s">
        <v>76</v>
      </c>
      <c r="D15" s="65" t="s">
        <v>1992</v>
      </c>
      <c r="E15" s="62">
        <f t="shared" si="2"/>
        <v>12</v>
      </c>
      <c r="F15" s="286"/>
      <c r="G15" s="25" t="str">
        <f t="shared" si="1"/>
        <v>Rate Only</v>
      </c>
      <c r="H15" s="190">
        <f>IF(D15&lt;&gt;0,MAX($H$3:H14)+0.001,"")</f>
        <v>25.006000000000007</v>
      </c>
    </row>
    <row r="16" spans="1:9" ht="35" customHeight="1">
      <c r="A16" s="55" t="str">
        <f t="shared" si="0"/>
        <v>C25.007</v>
      </c>
      <c r="B16" s="65" t="s">
        <v>77</v>
      </c>
      <c r="C16" s="92" t="s">
        <v>78</v>
      </c>
      <c r="D16" s="65" t="s">
        <v>1992</v>
      </c>
      <c r="E16" s="62">
        <f t="shared" si="2"/>
        <v>12</v>
      </c>
      <c r="F16" s="286"/>
      <c r="G16" s="25" t="str">
        <f t="shared" si="1"/>
        <v>Rate Only</v>
      </c>
      <c r="H16" s="190">
        <f>IF(D16&lt;&gt;0,MAX($H$3:H15)+0.001,"")</f>
        <v>25.007000000000009</v>
      </c>
    </row>
    <row r="17" spans="1:9" ht="25" customHeight="1">
      <c r="A17" s="55" t="str">
        <f t="shared" si="0"/>
        <v/>
      </c>
      <c r="B17" s="65"/>
      <c r="C17" s="92"/>
      <c r="D17" s="65"/>
      <c r="E17" s="65"/>
      <c r="F17" s="286"/>
      <c r="G17" s="25" t="str">
        <f t="shared" si="1"/>
        <v/>
      </c>
      <c r="H17" s="190" t="str">
        <f>IF(D17&lt;&gt;0,MAX($H$3:H16)+0.001,"")</f>
        <v/>
      </c>
      <c r="I17" s="48"/>
    </row>
    <row r="18" spans="1:9" ht="25" customHeight="1">
      <c r="A18" s="55" t="str">
        <f t="shared" si="0"/>
        <v/>
      </c>
      <c r="B18" s="65" t="s">
        <v>79</v>
      </c>
      <c r="C18" s="92" t="s">
        <v>26</v>
      </c>
      <c r="D18" s="65"/>
      <c r="E18" s="65"/>
      <c r="F18" s="286"/>
      <c r="G18" s="25" t="str">
        <f t="shared" si="1"/>
        <v/>
      </c>
      <c r="H18" s="190" t="str">
        <f>IF(D18&lt;&gt;0,MAX($H$3:H17)+0.001,"")</f>
        <v/>
      </c>
      <c r="I18" s="48"/>
    </row>
    <row r="19" spans="1:9" ht="25" customHeight="1">
      <c r="A19" s="55" t="str">
        <f t="shared" si="0"/>
        <v>C25.008</v>
      </c>
      <c r="B19" s="65" t="s">
        <v>80</v>
      </c>
      <c r="C19" s="92" t="s">
        <v>28</v>
      </c>
      <c r="D19" s="65" t="s">
        <v>1992</v>
      </c>
      <c r="E19" s="62">
        <f t="shared" ref="E19:E27" si="3">$E$5</f>
        <v>12</v>
      </c>
      <c r="F19" s="286"/>
      <c r="G19" s="25" t="str">
        <f t="shared" si="1"/>
        <v>Rate Only</v>
      </c>
      <c r="H19" s="190">
        <f>IF(D19&lt;&gt;0,MAX($H$3:H18)+0.001,"")</f>
        <v>25.00800000000001</v>
      </c>
      <c r="I19" s="48"/>
    </row>
    <row r="20" spans="1:9" ht="25" customHeight="1">
      <c r="A20" s="55" t="str">
        <f t="shared" si="0"/>
        <v>C25.009</v>
      </c>
      <c r="B20" s="65" t="s">
        <v>81</v>
      </c>
      <c r="C20" s="92" t="s">
        <v>30</v>
      </c>
      <c r="D20" s="65" t="s">
        <v>1992</v>
      </c>
      <c r="E20" s="62">
        <f t="shared" si="3"/>
        <v>12</v>
      </c>
      <c r="F20" s="286"/>
      <c r="G20" s="25" t="str">
        <f t="shared" si="1"/>
        <v>Rate Only</v>
      </c>
      <c r="H20" s="190">
        <f>IF(D20&lt;&gt;0,MAX($H$3:H19)+0.001,"")</f>
        <v>25.009000000000011</v>
      </c>
      <c r="I20" s="48"/>
    </row>
    <row r="21" spans="1:9" ht="25" customHeight="1">
      <c r="A21" s="55" t="str">
        <f t="shared" si="0"/>
        <v>C25.010</v>
      </c>
      <c r="B21" s="65" t="s">
        <v>82</v>
      </c>
      <c r="C21" s="92" t="s">
        <v>32</v>
      </c>
      <c r="D21" s="65" t="s">
        <v>1992</v>
      </c>
      <c r="E21" s="62">
        <f t="shared" si="3"/>
        <v>12</v>
      </c>
      <c r="F21" s="286"/>
      <c r="G21" s="25" t="str">
        <f t="shared" si="1"/>
        <v>Rate Only</v>
      </c>
      <c r="H21" s="190">
        <f>IF(D21&lt;&gt;0,MAX($H$3:H20)+0.001,"")</f>
        <v>25.010000000000012</v>
      </c>
      <c r="I21" s="48"/>
    </row>
    <row r="22" spans="1:9" ht="25" customHeight="1">
      <c r="A22" s="55" t="str">
        <f t="shared" si="0"/>
        <v>C25.011</v>
      </c>
      <c r="B22" s="65" t="s">
        <v>83</v>
      </c>
      <c r="C22" s="92" t="s">
        <v>34</v>
      </c>
      <c r="D22" s="65" t="s">
        <v>1992</v>
      </c>
      <c r="E22" s="62">
        <f t="shared" si="3"/>
        <v>12</v>
      </c>
      <c r="F22" s="286"/>
      <c r="G22" s="25" t="str">
        <f t="shared" si="1"/>
        <v>Rate Only</v>
      </c>
      <c r="H22" s="190">
        <f>IF(D22&lt;&gt;0,MAX($H$3:H21)+0.001,"")</f>
        <v>25.011000000000013</v>
      </c>
      <c r="I22" s="48"/>
    </row>
    <row r="23" spans="1:9" ht="25" customHeight="1">
      <c r="A23" s="55" t="str">
        <f t="shared" si="0"/>
        <v>C25.012</v>
      </c>
      <c r="B23" s="65" t="s">
        <v>84</v>
      </c>
      <c r="C23" s="92" t="s">
        <v>36</v>
      </c>
      <c r="D23" s="65" t="s">
        <v>1992</v>
      </c>
      <c r="E23" s="62">
        <f t="shared" si="3"/>
        <v>12</v>
      </c>
      <c r="F23" s="286"/>
      <c r="G23" s="25" t="str">
        <f t="shared" si="1"/>
        <v>Rate Only</v>
      </c>
      <c r="H23" s="190">
        <f>IF(D23&lt;&gt;0,MAX($H$3:H22)+0.001,"")</f>
        <v>25.012000000000015</v>
      </c>
      <c r="I23" s="48"/>
    </row>
    <row r="24" spans="1:9" ht="25" customHeight="1">
      <c r="A24" s="55" t="str">
        <f t="shared" si="0"/>
        <v>C25.013</v>
      </c>
      <c r="B24" s="65" t="s">
        <v>85</v>
      </c>
      <c r="C24" s="92" t="s">
        <v>38</v>
      </c>
      <c r="D24" s="65" t="s">
        <v>1992</v>
      </c>
      <c r="E24" s="62">
        <f t="shared" si="3"/>
        <v>12</v>
      </c>
      <c r="F24" s="286"/>
      <c r="G24" s="25" t="str">
        <f t="shared" si="1"/>
        <v>Rate Only</v>
      </c>
      <c r="H24" s="190">
        <f>IF(D24&lt;&gt;0,MAX($H$3:H23)+0.001,"")</f>
        <v>25.013000000000016</v>
      </c>
      <c r="I24" s="48"/>
    </row>
    <row r="25" spans="1:9" ht="25" customHeight="1">
      <c r="A25" s="55" t="str">
        <f t="shared" si="0"/>
        <v>C25.014</v>
      </c>
      <c r="B25" s="65" t="s">
        <v>86</v>
      </c>
      <c r="C25" s="92" t="s">
        <v>40</v>
      </c>
      <c r="D25" s="65" t="s">
        <v>1992</v>
      </c>
      <c r="E25" s="62">
        <f t="shared" si="3"/>
        <v>12</v>
      </c>
      <c r="F25" s="286"/>
      <c r="G25" s="25" t="str">
        <f t="shared" si="1"/>
        <v>Rate Only</v>
      </c>
      <c r="H25" s="190">
        <f>IF(D25&lt;&gt;0,MAX($H$3:H24)+0.001,"")</f>
        <v>25.014000000000017</v>
      </c>
      <c r="I25" s="48"/>
    </row>
    <row r="26" spans="1:9" ht="25" customHeight="1">
      <c r="A26" s="55" t="str">
        <f t="shared" si="0"/>
        <v>C25.015</v>
      </c>
      <c r="B26" s="65" t="s">
        <v>87</v>
      </c>
      <c r="C26" s="92" t="s">
        <v>88</v>
      </c>
      <c r="D26" s="65" t="s">
        <v>1992</v>
      </c>
      <c r="E26" s="62">
        <f t="shared" si="3"/>
        <v>12</v>
      </c>
      <c r="F26" s="286"/>
      <c r="G26" s="25" t="str">
        <f t="shared" si="1"/>
        <v>Rate Only</v>
      </c>
      <c r="H26" s="190">
        <f>IF(D26&lt;&gt;0,MAX($H$3:H25)+0.001,"")</f>
        <v>25.015000000000018</v>
      </c>
      <c r="I26" s="48"/>
    </row>
    <row r="27" spans="1:9" ht="25" customHeight="1">
      <c r="A27" s="55" t="str">
        <f t="shared" si="0"/>
        <v>C25.016</v>
      </c>
      <c r="B27" s="65" t="s">
        <v>89</v>
      </c>
      <c r="C27" s="92" t="s">
        <v>44</v>
      </c>
      <c r="D27" s="65" t="s">
        <v>1992</v>
      </c>
      <c r="E27" s="62">
        <f t="shared" si="3"/>
        <v>12</v>
      </c>
      <c r="F27" s="286"/>
      <c r="G27" s="25" t="str">
        <f t="shared" si="1"/>
        <v>Rate Only</v>
      </c>
      <c r="H27" s="190">
        <f>IF(D27&lt;&gt;0,MAX($H$3:H26)+0.001,"")</f>
        <v>25.01600000000002</v>
      </c>
      <c r="I27" s="48"/>
    </row>
    <row r="28" spans="1:9" ht="25" customHeight="1">
      <c r="A28" s="55" t="str">
        <f t="shared" si="0"/>
        <v>C25.017</v>
      </c>
      <c r="B28" s="65" t="s">
        <v>90</v>
      </c>
      <c r="C28" s="92" t="s">
        <v>91</v>
      </c>
      <c r="D28" s="65" t="s">
        <v>1992</v>
      </c>
      <c r="E28" s="62">
        <f t="shared" ref="E28:E29" si="4">$E$5</f>
        <v>12</v>
      </c>
      <c r="F28" s="286"/>
      <c r="G28" s="25" t="str">
        <f t="shared" si="1"/>
        <v>Rate Only</v>
      </c>
      <c r="H28" s="190">
        <f>IF(D28&lt;&gt;0,MAX($H$3:H27)+0.001,"")</f>
        <v>25.017000000000021</v>
      </c>
      <c r="I28" s="48"/>
    </row>
    <row r="29" spans="1:9" ht="30">
      <c r="A29" s="55" t="str">
        <f t="shared" si="0"/>
        <v>C25.018</v>
      </c>
      <c r="B29" s="65" t="s">
        <v>92</v>
      </c>
      <c r="C29" s="92" t="s">
        <v>93</v>
      </c>
      <c r="D29" s="65" t="s">
        <v>1992</v>
      </c>
      <c r="E29" s="62">
        <f t="shared" si="4"/>
        <v>12</v>
      </c>
      <c r="F29" s="286"/>
      <c r="G29" s="25" t="str">
        <f t="shared" si="1"/>
        <v>Rate Only</v>
      </c>
      <c r="H29" s="190">
        <f>IF(D29&lt;&gt;0,MAX($H$3:H28)+0.001,"")</f>
        <v>25.018000000000022</v>
      </c>
      <c r="I29" s="48"/>
    </row>
    <row r="30" spans="1:9" ht="20" customHeight="1">
      <c r="A30" s="55" t="str">
        <f t="shared" si="0"/>
        <v/>
      </c>
      <c r="B30" s="65"/>
      <c r="C30" s="92"/>
      <c r="D30" s="65"/>
      <c r="E30" s="65"/>
      <c r="F30" s="286"/>
      <c r="G30" s="25" t="str">
        <f t="shared" si="1"/>
        <v/>
      </c>
      <c r="H30" s="190" t="str">
        <f>IF(D30&lt;&gt;0,MAX($H$3:H29)+0.001,"")</f>
        <v/>
      </c>
      <c r="I30" s="48"/>
    </row>
    <row r="31" spans="1:9" ht="25" customHeight="1">
      <c r="A31" s="55" t="str">
        <f t="shared" si="0"/>
        <v/>
      </c>
      <c r="B31" s="65" t="s">
        <v>94</v>
      </c>
      <c r="C31" s="92" t="s">
        <v>95</v>
      </c>
      <c r="D31" s="65"/>
      <c r="E31" s="65"/>
      <c r="F31" s="286"/>
      <c r="G31" s="25" t="str">
        <f t="shared" si="1"/>
        <v/>
      </c>
      <c r="H31" s="190" t="str">
        <f>IF(D31&lt;&gt;0,MAX($H$3:H30)+0.001,"")</f>
        <v/>
      </c>
      <c r="I31" s="48"/>
    </row>
    <row r="32" spans="1:9" ht="25" customHeight="1">
      <c r="A32" s="55" t="str">
        <f t="shared" si="0"/>
        <v>C25.019</v>
      </c>
      <c r="B32" s="65" t="s">
        <v>96</v>
      </c>
      <c r="C32" s="92" t="s">
        <v>97</v>
      </c>
      <c r="D32" s="65" t="s">
        <v>1992</v>
      </c>
      <c r="E32" s="62">
        <f t="shared" ref="E32:E37" si="5">$E$5</f>
        <v>12</v>
      </c>
      <c r="F32" s="286"/>
      <c r="G32" s="25" t="str">
        <f t="shared" si="1"/>
        <v>Rate Only</v>
      </c>
      <c r="H32" s="190">
        <f>IF(D32&lt;&gt;0,MAX($H$3:H31)+0.001,"")</f>
        <v>25.019000000000023</v>
      </c>
    </row>
    <row r="33" spans="1:8" ht="25" customHeight="1">
      <c r="A33" s="55" t="str">
        <f t="shared" si="0"/>
        <v>C25.020</v>
      </c>
      <c r="B33" s="65" t="s">
        <v>98</v>
      </c>
      <c r="C33" s="92" t="s">
        <v>99</v>
      </c>
      <c r="D33" s="65" t="s">
        <v>1992</v>
      </c>
      <c r="E33" s="62">
        <f t="shared" si="5"/>
        <v>12</v>
      </c>
      <c r="F33" s="286"/>
      <c r="G33" s="25" t="str">
        <f t="shared" si="1"/>
        <v>Rate Only</v>
      </c>
      <c r="H33" s="190">
        <f>IF(D33&lt;&gt;0,MAX($H$3:H32)+0.001,"")</f>
        <v>25.020000000000024</v>
      </c>
    </row>
    <row r="34" spans="1:8" ht="25" customHeight="1">
      <c r="A34" s="55" t="str">
        <f t="shared" si="0"/>
        <v>C25.021</v>
      </c>
      <c r="B34" s="65" t="s">
        <v>100</v>
      </c>
      <c r="C34" s="92" t="s">
        <v>101</v>
      </c>
      <c r="D34" s="65" t="s">
        <v>1992</v>
      </c>
      <c r="E34" s="62">
        <f t="shared" si="5"/>
        <v>12</v>
      </c>
      <c r="F34" s="286"/>
      <c r="G34" s="25" t="str">
        <f t="shared" si="1"/>
        <v>Rate Only</v>
      </c>
      <c r="H34" s="190">
        <f>IF(D34&lt;&gt;0,MAX($H$3:H33)+0.001,"")</f>
        <v>25.021000000000026</v>
      </c>
    </row>
    <row r="35" spans="1:8" ht="25" customHeight="1">
      <c r="A35" s="55" t="str">
        <f t="shared" si="0"/>
        <v>C25.022</v>
      </c>
      <c r="B35" s="65" t="s">
        <v>102</v>
      </c>
      <c r="C35" s="92" t="s">
        <v>103</v>
      </c>
      <c r="D35" s="65" t="s">
        <v>1992</v>
      </c>
      <c r="E35" s="62">
        <f t="shared" si="5"/>
        <v>12</v>
      </c>
      <c r="F35" s="286"/>
      <c r="G35" s="25" t="str">
        <f t="shared" si="1"/>
        <v>Rate Only</v>
      </c>
      <c r="H35" s="190">
        <f>IF(D35&lt;&gt;0,MAX($H$3:H34)+0.001,"")</f>
        <v>25.022000000000027</v>
      </c>
    </row>
    <row r="36" spans="1:8" ht="25" customHeight="1">
      <c r="A36" s="55" t="str">
        <f t="shared" si="0"/>
        <v>C25.023</v>
      </c>
      <c r="B36" s="65" t="s">
        <v>104</v>
      </c>
      <c r="C36" s="92" t="s">
        <v>54</v>
      </c>
      <c r="D36" s="65" t="s">
        <v>1992</v>
      </c>
      <c r="E36" s="62">
        <f t="shared" si="5"/>
        <v>12</v>
      </c>
      <c r="F36" s="286"/>
      <c r="G36" s="25" t="str">
        <f t="shared" si="1"/>
        <v>Rate Only</v>
      </c>
      <c r="H36" s="190">
        <f>IF(D36&lt;&gt;0,MAX($H$3:H35)+0.001,"")</f>
        <v>25.023000000000028</v>
      </c>
    </row>
    <row r="37" spans="1:8" ht="25" customHeight="1">
      <c r="A37" s="55" t="str">
        <f t="shared" si="0"/>
        <v>C25.024</v>
      </c>
      <c r="B37" s="65" t="s">
        <v>105</v>
      </c>
      <c r="C37" s="92" t="s">
        <v>2690</v>
      </c>
      <c r="D37" s="65" t="s">
        <v>1992</v>
      </c>
      <c r="E37" s="62">
        <f t="shared" si="5"/>
        <v>12</v>
      </c>
      <c r="F37" s="286"/>
      <c r="G37" s="25" t="str">
        <f t="shared" si="1"/>
        <v>Rate Only</v>
      </c>
      <c r="H37" s="190">
        <f>IF(D37&lt;&gt;0,MAX($H$3:H36)+0.001,"")</f>
        <v>25.024000000000029</v>
      </c>
    </row>
    <row r="38" spans="1:8" ht="25" customHeight="1">
      <c r="A38" s="55" t="str">
        <f t="shared" si="0"/>
        <v/>
      </c>
      <c r="B38" s="65"/>
      <c r="C38" s="92"/>
      <c r="D38" s="65"/>
      <c r="E38" s="62"/>
      <c r="F38" s="286"/>
      <c r="G38" s="25" t="str">
        <f t="shared" ref="G38:G47" si="6">IF($F38="",IF($E38="","","Rate Only"),ROUNDUP($E38*$F38,2))</f>
        <v/>
      </c>
      <c r="H38" s="190" t="str">
        <f>IF(D38&lt;&gt;0,MAX($H$3:H37)+0.001,"")</f>
        <v/>
      </c>
    </row>
    <row r="39" spans="1:8" ht="25" customHeight="1">
      <c r="A39" s="367" t="s">
        <v>62</v>
      </c>
      <c r="B39" s="367"/>
      <c r="C39" s="367"/>
      <c r="D39" s="367"/>
      <c r="E39" s="367"/>
      <c r="F39" s="367"/>
      <c r="G39" s="4">
        <f>SUM(G5:G38)</f>
        <v>6000000</v>
      </c>
    </row>
    <row r="40" spans="1:8" ht="25" customHeight="1">
      <c r="A40" s="3" t="s">
        <v>226</v>
      </c>
      <c r="B40" s="3" t="s">
        <v>2</v>
      </c>
      <c r="C40" s="3" t="s">
        <v>3</v>
      </c>
      <c r="D40" s="19" t="s">
        <v>4</v>
      </c>
      <c r="E40" s="4" t="s">
        <v>63</v>
      </c>
      <c r="F40" s="20" t="s">
        <v>6</v>
      </c>
      <c r="G40" s="20" t="s">
        <v>7</v>
      </c>
    </row>
    <row r="41" spans="1:8" ht="25" customHeight="1">
      <c r="A41" s="36" t="s">
        <v>64</v>
      </c>
      <c r="B41" s="19"/>
      <c r="C41" s="36"/>
      <c r="D41" s="36"/>
      <c r="E41" s="20"/>
      <c r="F41" s="20"/>
      <c r="G41" s="20">
        <f>G39</f>
        <v>6000000</v>
      </c>
    </row>
    <row r="42" spans="1:8" ht="25" customHeight="1">
      <c r="A42" s="55"/>
      <c r="B42" s="65"/>
      <c r="C42" s="92"/>
      <c r="D42" s="65"/>
      <c r="E42" s="62"/>
      <c r="F42" s="286"/>
      <c r="G42" s="25"/>
    </row>
    <row r="43" spans="1:8">
      <c r="A43" s="55" t="str">
        <f t="shared" si="0"/>
        <v/>
      </c>
      <c r="B43" s="14" t="s">
        <v>123</v>
      </c>
      <c r="C43" s="11" t="s">
        <v>124</v>
      </c>
      <c r="D43" s="10"/>
      <c r="E43" s="12"/>
      <c r="F43" s="13"/>
      <c r="G43" s="25" t="str">
        <f t="shared" si="6"/>
        <v/>
      </c>
      <c r="H43" s="190" t="str">
        <f>IF(D43&lt;&gt;0,MAX($H$3:H42)+0.001,"")</f>
        <v/>
      </c>
    </row>
    <row r="44" spans="1:8">
      <c r="A44" s="55" t="str">
        <f t="shared" si="0"/>
        <v>C25.025</v>
      </c>
      <c r="B44" s="10"/>
      <c r="C44" s="15" t="s">
        <v>2688</v>
      </c>
      <c r="D44" s="10" t="s">
        <v>126</v>
      </c>
      <c r="E44" s="16">
        <v>1</v>
      </c>
      <c r="F44" s="12">
        <f>35000*2*$E$5</f>
        <v>840000</v>
      </c>
      <c r="G44" s="25">
        <f t="shared" si="6"/>
        <v>840000</v>
      </c>
      <c r="H44" s="190">
        <f>IF(D44&lt;&gt;0,MAX($H$3:H43)+0.001,"")</f>
        <v>25.025000000000031</v>
      </c>
    </row>
    <row r="45" spans="1:8">
      <c r="A45" s="55" t="str">
        <f t="shared" si="0"/>
        <v>C25.026</v>
      </c>
      <c r="B45" s="10"/>
      <c r="C45" s="15" t="s">
        <v>134</v>
      </c>
      <c r="D45" s="10" t="s">
        <v>128</v>
      </c>
      <c r="E45" s="16">
        <f>G44</f>
        <v>840000</v>
      </c>
      <c r="F45" s="30">
        <v>0.05</v>
      </c>
      <c r="G45" s="25">
        <f t="shared" si="6"/>
        <v>42000</v>
      </c>
      <c r="H45" s="190">
        <f>IF(D45&lt;&gt;0,MAX($H$3:H44)+0.001,"")</f>
        <v>25.026000000000032</v>
      </c>
    </row>
    <row r="46" spans="1:8" ht="25" customHeight="1">
      <c r="A46" s="55"/>
      <c r="B46" s="65"/>
      <c r="C46" s="92"/>
      <c r="D46" s="65"/>
      <c r="E46" s="65"/>
      <c r="F46" s="286"/>
      <c r="G46" s="25" t="str">
        <f t="shared" si="6"/>
        <v/>
      </c>
      <c r="H46" s="190" t="str">
        <f>IF(D46&lt;&gt;0,MAX($H$3:H45)+0.001,"")</f>
        <v/>
      </c>
    </row>
    <row r="47" spans="1:8" ht="25" customHeight="1">
      <c r="A47" s="55"/>
      <c r="B47" s="65"/>
      <c r="C47" s="92"/>
      <c r="D47" s="65"/>
      <c r="E47" s="65"/>
      <c r="F47" s="286"/>
      <c r="G47" s="25" t="str">
        <f t="shared" si="6"/>
        <v/>
      </c>
      <c r="H47" s="190" t="str">
        <f>IF(D47&lt;&gt;0,MAX($H$3:H46)+0.001,"")</f>
        <v/>
      </c>
    </row>
    <row r="48" spans="1:8" ht="25" customHeight="1">
      <c r="A48" s="55"/>
      <c r="B48" s="65"/>
      <c r="C48" s="92"/>
      <c r="D48" s="65"/>
      <c r="E48" s="65"/>
      <c r="F48" s="286"/>
      <c r="G48" s="273"/>
      <c r="H48" s="190" t="str">
        <f>IF(D48&lt;&gt;0,MAX($H$3:H47)+0.001,"")</f>
        <v/>
      </c>
    </row>
    <row r="49" spans="1:8" ht="25" customHeight="1">
      <c r="A49" s="55"/>
      <c r="B49" s="65"/>
      <c r="C49" s="92"/>
      <c r="D49" s="65"/>
      <c r="E49" s="65"/>
      <c r="F49" s="286"/>
      <c r="G49" s="273"/>
      <c r="H49" s="190" t="str">
        <f>IF(D49&lt;&gt;0,MAX($H$3:H48)+0.001,"")</f>
        <v/>
      </c>
    </row>
    <row r="50" spans="1:8" ht="25" customHeight="1">
      <c r="A50" s="55"/>
      <c r="B50" s="65"/>
      <c r="C50" s="92"/>
      <c r="D50" s="65"/>
      <c r="E50" s="65"/>
      <c r="F50" s="286"/>
      <c r="G50" s="273"/>
      <c r="H50" s="190" t="str">
        <f>IF(D50&lt;&gt;0,MAX($H$3:H49)+0.001,"")</f>
        <v/>
      </c>
    </row>
    <row r="51" spans="1:8" ht="25" customHeight="1">
      <c r="A51" s="55"/>
      <c r="B51" s="65"/>
      <c r="C51" s="92"/>
      <c r="D51" s="65"/>
      <c r="E51" s="65"/>
      <c r="F51" s="286"/>
      <c r="G51" s="273"/>
      <c r="H51" s="190" t="str">
        <f>IF(D51&lt;&gt;0,MAX($H$3:H50)+0.001,"")</f>
        <v/>
      </c>
    </row>
    <row r="52" spans="1:8" ht="25" customHeight="1">
      <c r="A52" s="55"/>
      <c r="B52" s="65"/>
      <c r="C52" s="92"/>
      <c r="D52" s="65"/>
      <c r="E52" s="65"/>
      <c r="F52" s="286"/>
      <c r="G52" s="273"/>
      <c r="H52" s="190" t="str">
        <f>IF(D52&lt;&gt;0,MAX($H$3:H51)+0.001,"")</f>
        <v/>
      </c>
    </row>
    <row r="53" spans="1:8" ht="25" customHeight="1">
      <c r="A53" s="55"/>
      <c r="B53" s="65"/>
      <c r="C53" s="92"/>
      <c r="D53" s="65"/>
      <c r="E53" s="65"/>
      <c r="F53" s="286"/>
      <c r="G53" s="273"/>
      <c r="H53" s="190" t="str">
        <f>IF(D53&lt;&gt;0,MAX($H$3:H52)+0.001,"")</f>
        <v/>
      </c>
    </row>
    <row r="54" spans="1:8" ht="25" customHeight="1">
      <c r="A54" s="55"/>
      <c r="B54" s="65"/>
      <c r="C54" s="92"/>
      <c r="D54" s="65"/>
      <c r="E54" s="65"/>
      <c r="F54" s="286"/>
      <c r="G54" s="273"/>
      <c r="H54" s="190" t="str">
        <f>IF(D54&lt;&gt;0,MAX($H$3:H53)+0.001,"")</f>
        <v/>
      </c>
    </row>
    <row r="55" spans="1:8" ht="25" customHeight="1">
      <c r="A55" s="55"/>
      <c r="B55" s="65"/>
      <c r="C55" s="92"/>
      <c r="D55" s="65"/>
      <c r="E55" s="65"/>
      <c r="F55" s="286"/>
      <c r="G55" s="273"/>
      <c r="H55" s="190" t="str">
        <f>IF(D55&lt;&gt;0,MAX($H$3:H54)+0.001,"")</f>
        <v/>
      </c>
    </row>
    <row r="56" spans="1:8" ht="25" customHeight="1">
      <c r="A56" s="55"/>
      <c r="B56" s="65"/>
      <c r="C56" s="92"/>
      <c r="D56" s="65"/>
      <c r="E56" s="65"/>
      <c r="F56" s="286"/>
      <c r="G56" s="273"/>
      <c r="H56" s="190" t="str">
        <f>IF(D56&lt;&gt;0,MAX($H$3:H55)+0.001,"")</f>
        <v/>
      </c>
    </row>
    <row r="57" spans="1:8" ht="25" customHeight="1">
      <c r="A57" s="55"/>
      <c r="B57" s="65"/>
      <c r="C57" s="92"/>
      <c r="D57" s="65"/>
      <c r="E57" s="65"/>
      <c r="F57" s="286"/>
      <c r="G57" s="273"/>
      <c r="H57" s="190" t="str">
        <f>IF(D57&lt;&gt;0,MAX($H$3:H56)+0.001,"")</f>
        <v/>
      </c>
    </row>
    <row r="58" spans="1:8" ht="25" customHeight="1">
      <c r="A58" s="55"/>
      <c r="B58" s="65"/>
      <c r="C58" s="92"/>
      <c r="D58" s="65"/>
      <c r="E58" s="65"/>
      <c r="F58" s="286"/>
      <c r="G58" s="273"/>
      <c r="H58" s="190" t="str">
        <f>IF(D58&lt;&gt;0,MAX($H$3:H57)+0.001,"")</f>
        <v/>
      </c>
    </row>
    <row r="59" spans="1:8" ht="25" customHeight="1">
      <c r="A59" s="55"/>
      <c r="B59" s="65"/>
      <c r="C59" s="92"/>
      <c r="D59" s="65"/>
      <c r="E59" s="65"/>
      <c r="F59" s="286"/>
      <c r="G59" s="273"/>
      <c r="H59" s="190" t="str">
        <f>IF(D59&lt;&gt;0,MAX($H$3:H58)+0.001,"")</f>
        <v/>
      </c>
    </row>
    <row r="60" spans="1:8" ht="25" customHeight="1">
      <c r="A60" s="55"/>
      <c r="B60" s="65"/>
      <c r="C60" s="92"/>
      <c r="D60" s="65"/>
      <c r="E60" s="65"/>
      <c r="F60" s="286"/>
      <c r="G60" s="273"/>
      <c r="H60" s="190" t="str">
        <f>IF(D60&lt;&gt;0,MAX($H$3:H59)+0.001,"")</f>
        <v/>
      </c>
    </row>
    <row r="61" spans="1:8" ht="25" customHeight="1">
      <c r="A61" s="55"/>
      <c r="B61" s="65"/>
      <c r="C61" s="92"/>
      <c r="D61" s="65"/>
      <c r="E61" s="65"/>
      <c r="F61" s="286"/>
      <c r="G61" s="273"/>
      <c r="H61" s="190" t="str">
        <f>IF(D61&lt;&gt;0,MAX($H$3:H60)+0.001,"")</f>
        <v/>
      </c>
    </row>
    <row r="62" spans="1:8" ht="25" customHeight="1">
      <c r="A62" s="55"/>
      <c r="B62" s="65"/>
      <c r="C62" s="92"/>
      <c r="D62" s="65"/>
      <c r="E62" s="65"/>
      <c r="F62" s="286"/>
      <c r="G62" s="273"/>
      <c r="H62" s="190" t="str">
        <f>IF(D62&lt;&gt;0,MAX($H$3:H61)+0.001,"")</f>
        <v/>
      </c>
    </row>
    <row r="63" spans="1:8" ht="25" customHeight="1">
      <c r="A63" s="55"/>
      <c r="B63" s="65"/>
      <c r="C63" s="92"/>
      <c r="D63" s="65"/>
      <c r="E63" s="65"/>
      <c r="F63" s="286"/>
      <c r="G63" s="273"/>
      <c r="H63" s="190" t="str">
        <f>IF(D63&lt;&gt;0,MAX($H$3:H62)+0.001,"")</f>
        <v/>
      </c>
    </row>
    <row r="64" spans="1:8" ht="25" customHeight="1">
      <c r="A64" s="55"/>
      <c r="B64" s="65"/>
      <c r="C64" s="92"/>
      <c r="D64" s="65"/>
      <c r="E64" s="65"/>
      <c r="F64" s="286"/>
      <c r="G64" s="273"/>
      <c r="H64" s="190" t="str">
        <f>IF(D64&lt;&gt;0,MAX($H$3:H63)+0.001,"")</f>
        <v/>
      </c>
    </row>
    <row r="65" spans="1:8" ht="25" customHeight="1">
      <c r="A65" s="55"/>
      <c r="B65" s="65"/>
      <c r="C65" s="92"/>
      <c r="D65" s="65"/>
      <c r="E65" s="65"/>
      <c r="F65" s="286"/>
      <c r="G65" s="273"/>
      <c r="H65" s="190" t="str">
        <f>IF(D65&lt;&gt;0,MAX($H$3:H64)+0.001,"")</f>
        <v/>
      </c>
    </row>
    <row r="66" spans="1:8" ht="25" customHeight="1">
      <c r="A66" s="55"/>
      <c r="B66" s="65"/>
      <c r="C66" s="92"/>
      <c r="D66" s="65"/>
      <c r="E66" s="65"/>
      <c r="F66" s="286"/>
      <c r="G66" s="273"/>
      <c r="H66" s="190" t="str">
        <f>IF(D66&lt;&gt;0,MAX($H$3:H65)+0.001,"")</f>
        <v/>
      </c>
    </row>
    <row r="67" spans="1:8" ht="25" customHeight="1">
      <c r="A67" s="55"/>
      <c r="B67" s="65"/>
      <c r="C67" s="92"/>
      <c r="D67" s="65"/>
      <c r="E67" s="65"/>
      <c r="F67" s="286"/>
      <c r="G67" s="273"/>
      <c r="H67" s="190" t="str">
        <f>IF(D67&lt;&gt;0,MAX($H$3:H66)+0.001,"")</f>
        <v/>
      </c>
    </row>
    <row r="68" spans="1:8" ht="25" customHeight="1">
      <c r="A68" s="55"/>
      <c r="B68" s="65"/>
      <c r="C68" s="92"/>
      <c r="D68" s="65"/>
      <c r="E68" s="65"/>
      <c r="F68" s="286"/>
      <c r="G68" s="273"/>
      <c r="H68" s="190" t="str">
        <f>IF(D68&lt;&gt;0,MAX($H$3:H67)+0.001,"")</f>
        <v/>
      </c>
    </row>
    <row r="69" spans="1:8" ht="25" customHeight="1">
      <c r="A69" s="55"/>
      <c r="B69" s="65"/>
      <c r="C69" s="92"/>
      <c r="D69" s="65"/>
      <c r="E69" s="65"/>
      <c r="F69" s="286"/>
      <c r="G69" s="273"/>
      <c r="H69" s="190" t="str">
        <f>IF(D69&lt;&gt;0,MAX($H$3:H68)+0.001,"")</f>
        <v/>
      </c>
    </row>
    <row r="70" spans="1:8" ht="25" customHeight="1">
      <c r="A70" s="55"/>
      <c r="B70" s="65"/>
      <c r="C70" s="92"/>
      <c r="D70" s="65"/>
      <c r="E70" s="65"/>
      <c r="F70" s="286"/>
      <c r="G70" s="273"/>
      <c r="H70" s="190" t="str">
        <f>IF(D70&lt;&gt;0,MAX($H$3:H69)+0.001,"")</f>
        <v/>
      </c>
    </row>
    <row r="71" spans="1:8" ht="25" customHeight="1">
      <c r="A71" s="55"/>
      <c r="B71" s="65"/>
      <c r="C71" s="92"/>
      <c r="D71" s="65"/>
      <c r="E71" s="65"/>
      <c r="F71" s="286"/>
      <c r="G71" s="273"/>
      <c r="H71" s="190" t="str">
        <f>IF(D71&lt;&gt;0,MAX($H$3:H70)+0.001,"")</f>
        <v/>
      </c>
    </row>
    <row r="72" spans="1:8" ht="25" customHeight="1">
      <c r="A72" s="55"/>
      <c r="B72" s="65"/>
      <c r="C72" s="92"/>
      <c r="D72" s="65"/>
      <c r="E72" s="65"/>
      <c r="F72" s="286"/>
      <c r="G72" s="273"/>
      <c r="H72" s="190" t="str">
        <f>IF(D72&lt;&gt;0,MAX($H$3:H71)+0.001,"")</f>
        <v/>
      </c>
    </row>
    <row r="73" spans="1:8" ht="25" customHeight="1">
      <c r="A73" s="55"/>
      <c r="B73" s="65"/>
      <c r="C73" s="92"/>
      <c r="D73" s="65"/>
      <c r="E73" s="65"/>
      <c r="F73" s="286"/>
      <c r="G73" s="273"/>
      <c r="H73" s="190" t="str">
        <f>IF(D73&lt;&gt;0,MAX($H$3:H72)+0.001,"")</f>
        <v/>
      </c>
    </row>
    <row r="74" spans="1:8" ht="25" customHeight="1">
      <c r="A74" s="55"/>
      <c r="B74" s="65"/>
      <c r="C74" s="92"/>
      <c r="D74" s="65"/>
      <c r="E74" s="65"/>
      <c r="F74" s="286"/>
      <c r="G74" s="273"/>
      <c r="H74" s="190" t="str">
        <f>IF(D74&lt;&gt;0,MAX($H$3:H73)+0.001,"")</f>
        <v/>
      </c>
    </row>
    <row r="75" spans="1:8" ht="25" customHeight="1">
      <c r="A75" s="55"/>
      <c r="B75" s="65"/>
      <c r="C75" s="92"/>
      <c r="D75" s="65"/>
      <c r="E75" s="65"/>
      <c r="F75" s="286"/>
      <c r="G75" s="273"/>
      <c r="H75" s="190" t="str">
        <f>IF(D75&lt;&gt;0,MAX($H$3:H74)+0.001,"")</f>
        <v/>
      </c>
    </row>
    <row r="76" spans="1:8" ht="25" customHeight="1">
      <c r="A76" s="55"/>
      <c r="B76" s="65"/>
      <c r="C76" s="92"/>
      <c r="D76" s="65"/>
      <c r="E76" s="65"/>
      <c r="F76" s="286"/>
      <c r="G76" s="273"/>
      <c r="H76" s="190" t="str">
        <f>IF(D76&lt;&gt;0,MAX($H$3:H75)+0.001,"")</f>
        <v/>
      </c>
    </row>
    <row r="77" spans="1:8" ht="25" customHeight="1">
      <c r="A77" s="55"/>
      <c r="B77" s="65"/>
      <c r="C77" s="92"/>
      <c r="D77" s="65"/>
      <c r="E77" s="65"/>
      <c r="F77" s="286"/>
      <c r="G77" s="273"/>
      <c r="H77" s="190" t="str">
        <f>IF(D77&lt;&gt;0,MAX($H$3:H76)+0.001,"")</f>
        <v/>
      </c>
    </row>
    <row r="78" spans="1:8" ht="25" customHeight="1">
      <c r="A78" s="55"/>
      <c r="B78" s="65"/>
      <c r="C78" s="92"/>
      <c r="D78" s="65"/>
      <c r="E78" s="65"/>
      <c r="F78" s="286"/>
      <c r="G78" s="273"/>
      <c r="H78" s="190" t="str">
        <f>IF(D78&lt;&gt;0,MAX($H$3:H77)+0.001,"")</f>
        <v/>
      </c>
    </row>
    <row r="79" spans="1:8" ht="25" customHeight="1">
      <c r="A79" s="55"/>
      <c r="B79" s="65"/>
      <c r="C79" s="92"/>
      <c r="D79" s="65"/>
      <c r="E79" s="65"/>
      <c r="F79" s="286"/>
      <c r="G79" s="273"/>
      <c r="H79" s="190" t="str">
        <f>IF(D79&lt;&gt;0,MAX($H$3:H78)+0.001,"")</f>
        <v/>
      </c>
    </row>
    <row r="80" spans="1:8" ht="25" customHeight="1">
      <c r="A80" s="55"/>
      <c r="B80" s="65"/>
      <c r="C80" s="92"/>
      <c r="D80" s="65"/>
      <c r="E80" s="65"/>
      <c r="F80" s="286"/>
      <c r="G80" s="273"/>
      <c r="H80" s="190" t="str">
        <f>IF(D80&lt;&gt;0,MAX($H$3:H79)+0.001,"")</f>
        <v/>
      </c>
    </row>
    <row r="81" spans="1:8" ht="25" customHeight="1">
      <c r="A81" s="55"/>
      <c r="B81" s="65"/>
      <c r="C81" s="92"/>
      <c r="D81" s="65"/>
      <c r="E81" s="65"/>
      <c r="F81" s="286"/>
      <c r="G81" s="273"/>
      <c r="H81" s="190" t="str">
        <f>IF(D81&lt;&gt;0,MAX($H$3:H80)+0.001,"")</f>
        <v/>
      </c>
    </row>
    <row r="82" spans="1:8" ht="25" customHeight="1">
      <c r="A82" s="55" t="str">
        <f t="shared" si="0"/>
        <v/>
      </c>
      <c r="B82" s="195"/>
      <c r="C82" s="298"/>
      <c r="D82" s="65"/>
      <c r="E82" s="65"/>
      <c r="G82" s="54"/>
      <c r="H82" s="190" t="str">
        <f>IF(D82&lt;&gt;0,MAX($H$3:H81)+0.001,"")</f>
        <v/>
      </c>
    </row>
    <row r="83" spans="1:8">
      <c r="A83" s="368" t="s">
        <v>337</v>
      </c>
      <c r="B83" s="368"/>
      <c r="C83" s="368"/>
      <c r="D83" s="368"/>
      <c r="E83" s="368"/>
      <c r="F83" s="294"/>
      <c r="G83" s="295">
        <f>SUM(G41:G82)</f>
        <v>6882000</v>
      </c>
    </row>
    <row r="84" spans="1:8">
      <c r="A84" s="191"/>
      <c r="B84" s="191"/>
      <c r="C84" s="191"/>
      <c r="D84" s="191"/>
      <c r="E84" s="191"/>
    </row>
    <row r="85" spans="1:8">
      <c r="A85" s="195"/>
      <c r="B85" s="195"/>
      <c r="C85" s="195"/>
      <c r="D85" s="195"/>
      <c r="E85" s="195"/>
    </row>
  </sheetData>
  <mergeCells count="3">
    <mergeCell ref="A1:G1"/>
    <mergeCell ref="A83:E83"/>
    <mergeCell ref="A39:F39"/>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39" max="6" man="1"/>
  </row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D9606-BA06-4646-A2A5-D90449752A1E}">
  <sheetPr>
    <tabColor rgb="FFFFC000"/>
  </sheetPr>
  <dimension ref="A1:J193"/>
  <sheetViews>
    <sheetView view="pageBreakPreview" zoomScale="80" zoomScaleNormal="100" zoomScaleSheetLayoutView="80" workbookViewId="0">
      <selection activeCell="U29" sqref="U29"/>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hidden="1" customWidth="1"/>
    <col min="11" max="17" width="0" style="48" hidden="1" customWidth="1"/>
    <col min="18" max="16384" width="8.83203125" style="48"/>
  </cols>
  <sheetData>
    <row r="1" spans="1:10">
      <c r="A1" s="370" t="s">
        <v>0</v>
      </c>
      <c r="B1" s="370"/>
      <c r="C1" s="370"/>
      <c r="D1" s="370"/>
      <c r="E1" s="370"/>
      <c r="F1" s="370"/>
      <c r="G1" s="370"/>
      <c r="H1" s="279"/>
    </row>
    <row r="2" spans="1:10">
      <c r="A2" s="45" t="s">
        <v>1</v>
      </c>
      <c r="B2" s="45" t="s">
        <v>2050</v>
      </c>
      <c r="C2" s="45" t="s">
        <v>3</v>
      </c>
      <c r="D2" s="46" t="s">
        <v>4</v>
      </c>
      <c r="E2" s="46" t="s">
        <v>5</v>
      </c>
      <c r="F2" s="46" t="s">
        <v>6</v>
      </c>
      <c r="G2" s="46" t="s">
        <v>7</v>
      </c>
      <c r="H2" s="282"/>
    </row>
    <row r="3" spans="1:10" ht="60">
      <c r="A3" s="55" t="str">
        <f>("D"&amp;TEXT(H3,0))</f>
        <v>D1</v>
      </c>
      <c r="B3" s="98" t="s">
        <v>2570</v>
      </c>
      <c r="C3" s="109" t="s">
        <v>2571</v>
      </c>
      <c r="D3" s="110"/>
      <c r="E3" s="342"/>
      <c r="F3" s="54"/>
      <c r="G3" s="54"/>
      <c r="H3" s="190">
        <v>1</v>
      </c>
    </row>
    <row r="4" spans="1:10">
      <c r="A4" s="55" t="str">
        <f>IF(H4="","","D"&amp;TEXT(ROUND(H4,3),"0.000"))</f>
        <v/>
      </c>
      <c r="B4" s="65"/>
      <c r="C4" s="89"/>
      <c r="D4" s="65"/>
      <c r="E4" s="343"/>
      <c r="F4" s="54"/>
      <c r="G4" s="54"/>
      <c r="H4" s="190" t="str">
        <f>IF(D4&lt;&gt;0,MAX($H$3:H3)+0.001,"")</f>
        <v/>
      </c>
    </row>
    <row r="5" spans="1:10">
      <c r="A5" s="55" t="str">
        <f t="shared" ref="A5:A27" si="0">IF(H5="","","D"&amp;TEXT(ROUND(H5,3),"0.000"))</f>
        <v/>
      </c>
      <c r="B5" s="101" t="s">
        <v>2572</v>
      </c>
      <c r="C5" s="52" t="s">
        <v>11</v>
      </c>
      <c r="D5" s="65"/>
      <c r="E5" s="343"/>
      <c r="F5" s="54"/>
      <c r="G5" s="54"/>
      <c r="H5" s="190" t="str">
        <f>IF(D5&lt;&gt;0,MAX($H$3:H4)+0.001,"")</f>
        <v/>
      </c>
    </row>
    <row r="6" spans="1:10">
      <c r="A6" s="55" t="str">
        <f t="shared" si="0"/>
        <v>D1.001</v>
      </c>
      <c r="B6" s="65" t="s">
        <v>2573</v>
      </c>
      <c r="C6" s="89" t="s">
        <v>2574</v>
      </c>
      <c r="D6" s="65" t="s">
        <v>14</v>
      </c>
      <c r="E6" s="344">
        <v>1</v>
      </c>
      <c r="F6" s="307"/>
      <c r="G6" s="273"/>
      <c r="H6" s="190">
        <f>IF(D6&lt;&gt;0,MAX($H$3:H5)+0.001,"")</f>
        <v>1.0009999999999999</v>
      </c>
      <c r="J6" s="48" t="s">
        <v>2575</v>
      </c>
    </row>
    <row r="7" spans="1:10">
      <c r="A7" s="55" t="str">
        <f t="shared" si="0"/>
        <v>D1.002</v>
      </c>
      <c r="B7" s="65" t="s">
        <v>2576</v>
      </c>
      <c r="C7" s="66" t="s">
        <v>2093</v>
      </c>
      <c r="D7" s="65" t="s">
        <v>14</v>
      </c>
      <c r="E7" s="55">
        <v>1</v>
      </c>
      <c r="F7" s="307"/>
      <c r="G7" s="273"/>
      <c r="H7" s="190">
        <f>IF(D7&lt;&gt;0,MAX($H$3:H6)+0.001,"")</f>
        <v>1.0019999999999998</v>
      </c>
    </row>
    <row r="8" spans="1:10">
      <c r="A8" s="55" t="str">
        <f t="shared" si="0"/>
        <v>D1.003</v>
      </c>
      <c r="B8" s="65" t="s">
        <v>2577</v>
      </c>
      <c r="C8" s="89" t="s">
        <v>2057</v>
      </c>
      <c r="D8" s="65" t="s">
        <v>14</v>
      </c>
      <c r="E8" s="55">
        <v>1</v>
      </c>
      <c r="F8" s="307"/>
      <c r="G8" s="273"/>
      <c r="H8" s="190">
        <f>IF(D8&lt;&gt;0,MAX($H$3:H7)+0.001,"")</f>
        <v>1.0029999999999997</v>
      </c>
      <c r="J8" s="48" t="s">
        <v>2575</v>
      </c>
    </row>
    <row r="9" spans="1:10">
      <c r="A9" s="55" t="str">
        <f t="shared" si="0"/>
        <v>D1.004</v>
      </c>
      <c r="B9" s="65" t="s">
        <v>2578</v>
      </c>
      <c r="C9" s="89" t="s">
        <v>2096</v>
      </c>
      <c r="D9" s="65" t="s">
        <v>14</v>
      </c>
      <c r="E9" s="55">
        <v>1</v>
      </c>
      <c r="F9" s="307"/>
      <c r="G9" s="273"/>
      <c r="H9" s="190">
        <f>IF(D9&lt;&gt;0,MAX($H$3:H8)+0.001,"")</f>
        <v>1.0039999999999996</v>
      </c>
    </row>
    <row r="10" spans="1:10">
      <c r="A10" s="55" t="str">
        <f t="shared" si="0"/>
        <v/>
      </c>
      <c r="B10" s="65"/>
      <c r="C10" s="89"/>
      <c r="D10" s="65"/>
      <c r="E10" s="343"/>
      <c r="F10" s="345"/>
      <c r="G10" s="345"/>
      <c r="H10" s="190" t="str">
        <f>IF(D10&lt;&gt;0,MAX($H$3:H9)+0.001,"")</f>
        <v/>
      </c>
    </row>
    <row r="11" spans="1:10">
      <c r="A11" s="55" t="str">
        <f t="shared" si="0"/>
        <v/>
      </c>
      <c r="B11" s="55"/>
      <c r="C11" s="52" t="s">
        <v>2058</v>
      </c>
      <c r="D11" s="55"/>
      <c r="E11" s="55"/>
      <c r="F11" s="345"/>
      <c r="G11" s="345"/>
      <c r="H11" s="190" t="str">
        <f>IF(D11&lt;&gt;0,MAX($H$3:H10)+0.001,"")</f>
        <v/>
      </c>
    </row>
    <row r="12" spans="1:10">
      <c r="A12" s="55" t="str">
        <f t="shared" si="0"/>
        <v>D1.005</v>
      </c>
      <c r="B12" s="65" t="s">
        <v>2579</v>
      </c>
      <c r="C12" s="89" t="s">
        <v>2580</v>
      </c>
      <c r="D12" s="65" t="s">
        <v>14</v>
      </c>
      <c r="E12" s="344">
        <v>1</v>
      </c>
      <c r="F12" s="307"/>
      <c r="G12" s="273"/>
      <c r="H12" s="190">
        <f>IF(D12&lt;&gt;0,MAX($H$3:H11)+0.001,"")</f>
        <v>1.0049999999999994</v>
      </c>
      <c r="J12" s="48" t="s">
        <v>2575</v>
      </c>
    </row>
    <row r="13" spans="1:10">
      <c r="A13" s="55" t="str">
        <f t="shared" si="0"/>
        <v>D1.006</v>
      </c>
      <c r="B13" s="65" t="s">
        <v>2581</v>
      </c>
      <c r="C13" s="89" t="s">
        <v>2582</v>
      </c>
      <c r="D13" s="65" t="s">
        <v>14</v>
      </c>
      <c r="E13" s="55">
        <v>1</v>
      </c>
      <c r="F13" s="307"/>
      <c r="G13" s="273"/>
      <c r="H13" s="190">
        <f>IF(D13&lt;&gt;0,MAX($H$3:H12)+0.001,"")</f>
        <v>1.0059999999999993</v>
      </c>
    </row>
    <row r="14" spans="1:10">
      <c r="A14" s="55" t="str">
        <f t="shared" si="0"/>
        <v>D1.007</v>
      </c>
      <c r="B14" s="65" t="s">
        <v>2583</v>
      </c>
      <c r="C14" s="89" t="s">
        <v>2062</v>
      </c>
      <c r="D14" s="65" t="s">
        <v>14</v>
      </c>
      <c r="E14" s="344">
        <v>1</v>
      </c>
      <c r="F14" s="307"/>
      <c r="G14" s="273"/>
      <c r="H14" s="190">
        <f>IF(D14&lt;&gt;0,MAX($H$3:H13)+0.001,"")</f>
        <v>1.0069999999999992</v>
      </c>
      <c r="J14" s="48" t="s">
        <v>2575</v>
      </c>
    </row>
    <row r="15" spans="1:10">
      <c r="A15" s="55" t="str">
        <f t="shared" si="0"/>
        <v>D1.008</v>
      </c>
      <c r="B15" s="65" t="s">
        <v>2584</v>
      </c>
      <c r="C15" s="89" t="s">
        <v>2064</v>
      </c>
      <c r="D15" s="65" t="s">
        <v>14</v>
      </c>
      <c r="E15" s="55">
        <v>1</v>
      </c>
      <c r="F15" s="307"/>
      <c r="G15" s="273"/>
      <c r="H15" s="190">
        <f>IF(D15&lt;&gt;0,MAX($H$3:H14)+0.001,"")</f>
        <v>1.0079999999999991</v>
      </c>
      <c r="J15" s="48" t="s">
        <v>2575</v>
      </c>
    </row>
    <row r="16" spans="1:10">
      <c r="A16" s="55" t="str">
        <f t="shared" si="0"/>
        <v>D1.009</v>
      </c>
      <c r="B16" s="65" t="s">
        <v>2585</v>
      </c>
      <c r="C16" s="89" t="s">
        <v>2066</v>
      </c>
      <c r="D16" s="65" t="s">
        <v>14</v>
      </c>
      <c r="E16" s="344">
        <v>1</v>
      </c>
      <c r="F16" s="307"/>
      <c r="G16" s="273"/>
      <c r="H16" s="190">
        <f>IF(D16&lt;&gt;0,MAX($H$3:H15)+0.001,"")</f>
        <v>1.008999999999999</v>
      </c>
      <c r="J16" s="48" t="s">
        <v>2575</v>
      </c>
    </row>
    <row r="17" spans="1:10">
      <c r="A17" s="55" t="str">
        <f t="shared" si="0"/>
        <v/>
      </c>
      <c r="B17" s="65" t="s">
        <v>2586</v>
      </c>
      <c r="C17" s="89" t="s">
        <v>2068</v>
      </c>
      <c r="D17" s="65"/>
      <c r="E17" s="344"/>
      <c r="F17" s="307"/>
      <c r="G17" s="273"/>
      <c r="H17" s="190" t="str">
        <f>IF(D17&lt;&gt;0,MAX($H$3:H16)+0.001,"")</f>
        <v/>
      </c>
    </row>
    <row r="18" spans="1:10">
      <c r="A18" s="55" t="str">
        <f t="shared" si="0"/>
        <v>D1.010</v>
      </c>
      <c r="B18" s="65" t="s">
        <v>2587</v>
      </c>
      <c r="C18" s="89" t="s">
        <v>2070</v>
      </c>
      <c r="D18" s="65" t="s">
        <v>2071</v>
      </c>
      <c r="E18" s="344">
        <v>100</v>
      </c>
      <c r="F18" s="307"/>
      <c r="G18" s="273"/>
      <c r="H18" s="190">
        <f>IF(D18&lt;&gt;0,MAX($H$3:H17)+0.001,"")</f>
        <v>1.0099999999999989</v>
      </c>
    </row>
    <row r="19" spans="1:10">
      <c r="A19" s="55" t="str">
        <f t="shared" si="0"/>
        <v>D1.011</v>
      </c>
      <c r="B19" s="65" t="s">
        <v>2588</v>
      </c>
      <c r="C19" s="89" t="s">
        <v>2073</v>
      </c>
      <c r="D19" s="65" t="s">
        <v>2071</v>
      </c>
      <c r="E19" s="344">
        <v>100</v>
      </c>
      <c r="F19" s="307"/>
      <c r="G19" s="273"/>
      <c r="H19" s="190">
        <f>IF(D19&lt;&gt;0,MAX($H$3:H18)+0.001,"")</f>
        <v>1.0109999999999988</v>
      </c>
    </row>
    <row r="20" spans="1:10">
      <c r="A20" s="55" t="str">
        <f t="shared" si="0"/>
        <v/>
      </c>
      <c r="B20" s="65"/>
      <c r="C20" s="89"/>
      <c r="D20" s="65"/>
      <c r="E20" s="55"/>
      <c r="F20" s="345"/>
      <c r="G20" s="345"/>
      <c r="H20" s="190" t="str">
        <f>IF(D20&lt;&gt;0,MAX($H$3:H19)+0.001,"")</f>
        <v/>
      </c>
    </row>
    <row r="21" spans="1:10">
      <c r="A21" s="55" t="str">
        <f t="shared" si="0"/>
        <v/>
      </c>
      <c r="B21" s="51" t="s">
        <v>123</v>
      </c>
      <c r="C21" s="97" t="s">
        <v>2074</v>
      </c>
      <c r="D21" s="65"/>
      <c r="E21" s="55"/>
      <c r="F21" s="337"/>
      <c r="G21" s="345"/>
      <c r="H21" s="190" t="str">
        <f>IF(D21&lt;&gt;0,MAX($H$3:H20)+0.001,"")</f>
        <v/>
      </c>
    </row>
    <row r="22" spans="1:10">
      <c r="A22" s="55" t="str">
        <f t="shared" si="0"/>
        <v>D1.012</v>
      </c>
      <c r="B22" s="65" t="s">
        <v>2589</v>
      </c>
      <c r="C22" s="89" t="s">
        <v>2076</v>
      </c>
      <c r="D22" s="65" t="s">
        <v>2590</v>
      </c>
      <c r="E22" s="361">
        <v>1</v>
      </c>
      <c r="F22" s="307">
        <v>5000000</v>
      </c>
      <c r="G22" s="273">
        <f t="shared" ref="G22:G26" si="1">ROUND(E22*F22,2)</f>
        <v>5000000</v>
      </c>
      <c r="H22" s="190">
        <f>IF(D22&lt;&gt;0,MAX($H$3:H21)+0.001,"")</f>
        <v>1.0119999999999987</v>
      </c>
      <c r="J22" s="48" t="s">
        <v>2591</v>
      </c>
    </row>
    <row r="23" spans="1:10">
      <c r="A23" s="55" t="str">
        <f t="shared" si="0"/>
        <v>D1.013</v>
      </c>
      <c r="B23" s="65" t="s">
        <v>2592</v>
      </c>
      <c r="C23" s="89" t="s">
        <v>2593</v>
      </c>
      <c r="D23" s="65" t="s">
        <v>128</v>
      </c>
      <c r="E23" s="361">
        <f>G22</f>
        <v>5000000</v>
      </c>
      <c r="F23" s="307"/>
      <c r="G23" s="273"/>
      <c r="H23" s="190">
        <f>IF(D23&lt;&gt;0,MAX($H$3:H22)+0.001,"")</f>
        <v>1.0129999999999986</v>
      </c>
      <c r="J23" s="48" t="s">
        <v>2575</v>
      </c>
    </row>
    <row r="24" spans="1:10">
      <c r="A24" s="55" t="str">
        <f t="shared" si="0"/>
        <v>D1.014</v>
      </c>
      <c r="B24" s="65" t="s">
        <v>2594</v>
      </c>
      <c r="C24" s="89" t="s">
        <v>2080</v>
      </c>
      <c r="D24" s="65" t="s">
        <v>2590</v>
      </c>
      <c r="E24" s="361">
        <v>1</v>
      </c>
      <c r="F24" s="307">
        <v>100000</v>
      </c>
      <c r="G24" s="273">
        <f t="shared" si="1"/>
        <v>100000</v>
      </c>
      <c r="H24" s="190">
        <f>IF(D24&lt;&gt;0,MAX($H$3:H23)+0.001,"")</f>
        <v>1.0139999999999985</v>
      </c>
    </row>
    <row r="25" spans="1:10">
      <c r="A25" s="55" t="str">
        <f t="shared" si="0"/>
        <v>D1.015</v>
      </c>
      <c r="B25" s="65" t="s">
        <v>2594</v>
      </c>
      <c r="C25" s="89" t="s">
        <v>2595</v>
      </c>
      <c r="D25" s="65" t="s">
        <v>128</v>
      </c>
      <c r="E25" s="361">
        <f>G24</f>
        <v>100000</v>
      </c>
      <c r="F25" s="307"/>
      <c r="G25" s="273"/>
      <c r="H25" s="190">
        <f>IF(D25&lt;&gt;0,MAX($H$3:H24)+0.001,"")</f>
        <v>1.0149999999999983</v>
      </c>
    </row>
    <row r="26" spans="1:10" ht="60">
      <c r="A26" s="55" t="str">
        <f t="shared" si="0"/>
        <v>D1.016</v>
      </c>
      <c r="B26" s="65" t="s">
        <v>2594</v>
      </c>
      <c r="C26" s="89" t="s">
        <v>2596</v>
      </c>
      <c r="D26" s="65" t="s">
        <v>2590</v>
      </c>
      <c r="E26" s="362">
        <v>1</v>
      </c>
      <c r="F26" s="307">
        <v>15000000</v>
      </c>
      <c r="G26" s="273">
        <f t="shared" si="1"/>
        <v>15000000</v>
      </c>
      <c r="H26" s="190">
        <f>IF(D26&lt;&gt;0,MAX($H$3:H25)+0.001,"")</f>
        <v>1.0159999999999982</v>
      </c>
      <c r="J26" s="73"/>
    </row>
    <row r="27" spans="1:10">
      <c r="A27" s="55" t="str">
        <f t="shared" si="0"/>
        <v>D1.017</v>
      </c>
      <c r="B27" s="65" t="s">
        <v>2594</v>
      </c>
      <c r="C27" s="89" t="s">
        <v>2597</v>
      </c>
      <c r="D27" s="65" t="s">
        <v>128</v>
      </c>
      <c r="E27" s="90">
        <f>G26</f>
        <v>15000000</v>
      </c>
      <c r="F27" s="307"/>
      <c r="G27" s="273"/>
      <c r="H27" s="190">
        <f>IF(D27&lt;&gt;0,MAX($H$3:H26)+0.001,"")</f>
        <v>1.0169999999999981</v>
      </c>
    </row>
    <row r="28" spans="1:10">
      <c r="A28" s="55"/>
      <c r="B28" s="65"/>
      <c r="C28" s="89"/>
      <c r="D28" s="65"/>
      <c r="E28" s="55"/>
      <c r="F28" s="307"/>
      <c r="G28" s="273"/>
    </row>
    <row r="29" spans="1:10">
      <c r="A29" s="55"/>
      <c r="B29" s="65"/>
      <c r="C29" s="89"/>
      <c r="D29" s="65"/>
      <c r="E29" s="55"/>
      <c r="F29" s="307"/>
      <c r="G29" s="273"/>
    </row>
    <row r="30" spans="1:10">
      <c r="A30" s="55"/>
      <c r="B30" s="65"/>
      <c r="C30" s="89"/>
      <c r="D30" s="65"/>
      <c r="E30" s="55"/>
      <c r="F30" s="307"/>
      <c r="G30" s="273"/>
    </row>
    <row r="31" spans="1:10">
      <c r="A31" s="368" t="s">
        <v>62</v>
      </c>
      <c r="B31" s="368"/>
      <c r="C31" s="368"/>
      <c r="D31" s="368"/>
      <c r="E31" s="368"/>
      <c r="F31" s="277"/>
      <c r="G31" s="295">
        <f>SUM(G3:G27)</f>
        <v>20100000</v>
      </c>
      <c r="H31" s="296"/>
    </row>
    <row r="32" spans="1:10">
      <c r="A32" s="45" t="s">
        <v>226</v>
      </c>
      <c r="B32" s="45" t="s">
        <v>2050</v>
      </c>
      <c r="C32" s="45" t="s">
        <v>3</v>
      </c>
      <c r="D32" s="46" t="s">
        <v>4</v>
      </c>
      <c r="E32" s="45" t="s">
        <v>63</v>
      </c>
      <c r="F32" s="46" t="s">
        <v>6</v>
      </c>
      <c r="G32" s="46" t="s">
        <v>7</v>
      </c>
      <c r="H32" s="282"/>
    </row>
    <row r="33" spans="1:9">
      <c r="A33" s="368" t="s">
        <v>64</v>
      </c>
      <c r="B33" s="368"/>
      <c r="C33" s="368"/>
      <c r="D33" s="368"/>
      <c r="E33" s="368"/>
      <c r="F33" s="293"/>
      <c r="G33" s="304">
        <f>+G31</f>
        <v>20100000</v>
      </c>
      <c r="H33" s="279"/>
    </row>
    <row r="34" spans="1:9">
      <c r="A34" s="55" t="str">
        <f t="shared" ref="A34:A59" si="2">IF(H34="","","D"&amp;TEXT(ROUND(H34,3),"0.000"))</f>
        <v/>
      </c>
      <c r="B34" s="55"/>
      <c r="C34" s="97" t="s">
        <v>1430</v>
      </c>
      <c r="D34" s="65"/>
      <c r="E34" s="122"/>
      <c r="F34" s="54"/>
      <c r="G34" s="54"/>
      <c r="H34" s="190" t="str">
        <f>IF(D34&lt;&gt;0,MAX($H$3:H33)+0.001,"")</f>
        <v/>
      </c>
    </row>
    <row r="35" spans="1:9" s="44" customFormat="1">
      <c r="A35" s="55" t="str">
        <f t="shared" si="2"/>
        <v/>
      </c>
      <c r="B35" s="98" t="s">
        <v>2598</v>
      </c>
      <c r="C35" s="97" t="s">
        <v>2100</v>
      </c>
      <c r="D35" s="98"/>
      <c r="E35" s="346"/>
      <c r="F35" s="341"/>
      <c r="G35" s="310"/>
      <c r="H35" s="190" t="str">
        <f>IF(D35&lt;&gt;0,MAX($H$3:H34)+0.001,"")</f>
        <v/>
      </c>
      <c r="I35" s="311"/>
    </row>
    <row r="36" spans="1:9">
      <c r="A36" s="55" t="str">
        <f t="shared" si="2"/>
        <v>D1.018</v>
      </c>
      <c r="B36" s="65"/>
      <c r="C36" s="89" t="s">
        <v>1433</v>
      </c>
      <c r="D36" s="65" t="s">
        <v>1434</v>
      </c>
      <c r="E36" s="344">
        <v>100</v>
      </c>
      <c r="F36" s="307"/>
      <c r="G36" s="273"/>
      <c r="H36" s="190">
        <f>IF(D36&lt;&gt;0,MAX($H$3:H35)+0.001,"")</f>
        <v>1.017999999999998</v>
      </c>
    </row>
    <row r="37" spans="1:9">
      <c r="A37" s="55" t="str">
        <f t="shared" si="2"/>
        <v>D1.019</v>
      </c>
      <c r="B37" s="65"/>
      <c r="C37" s="89" t="s">
        <v>1435</v>
      </c>
      <c r="D37" s="65" t="s">
        <v>1434</v>
      </c>
      <c r="E37" s="344">
        <v>20</v>
      </c>
      <c r="F37" s="307"/>
      <c r="G37" s="273"/>
      <c r="H37" s="190">
        <f>IF(D37&lt;&gt;0,MAX($H$3:H36)+0.001,"")</f>
        <v>1.0189999999999979</v>
      </c>
    </row>
    <row r="38" spans="1:9">
      <c r="A38" s="55" t="str">
        <f t="shared" si="2"/>
        <v>D1.020</v>
      </c>
      <c r="B38" s="65"/>
      <c r="C38" s="89" t="s">
        <v>1436</v>
      </c>
      <c r="D38" s="65" t="s">
        <v>1434</v>
      </c>
      <c r="E38" s="344">
        <v>10</v>
      </c>
      <c r="F38" s="307"/>
      <c r="G38" s="273"/>
      <c r="H38" s="190">
        <f>IF(D38&lt;&gt;0,MAX($H$3:H37)+0.001,"")</f>
        <v>1.0199999999999978</v>
      </c>
    </row>
    <row r="39" spans="1:9">
      <c r="A39" s="55" t="str">
        <f t="shared" si="2"/>
        <v>D1.021</v>
      </c>
      <c r="B39" s="65"/>
      <c r="C39" s="89" t="s">
        <v>1437</v>
      </c>
      <c r="D39" s="65" t="s">
        <v>1434</v>
      </c>
      <c r="E39" s="344">
        <v>10</v>
      </c>
      <c r="F39" s="307"/>
      <c r="G39" s="273"/>
      <c r="H39" s="190">
        <f>IF(D39&lt;&gt;0,MAX($H$3:H38)+0.001,"")</f>
        <v>1.0209999999999977</v>
      </c>
    </row>
    <row r="40" spans="1:9">
      <c r="A40" s="55" t="str">
        <f t="shared" si="2"/>
        <v>D1.022</v>
      </c>
      <c r="B40" s="65"/>
      <c r="C40" s="89" t="s">
        <v>1438</v>
      </c>
      <c r="D40" s="65" t="s">
        <v>1434</v>
      </c>
      <c r="E40" s="344">
        <v>10</v>
      </c>
      <c r="F40" s="307"/>
      <c r="G40" s="273"/>
      <c r="H40" s="190">
        <f>IF(D40&lt;&gt;0,MAX($H$3:H39)+0.001,"")</f>
        <v>1.0219999999999976</v>
      </c>
    </row>
    <row r="41" spans="1:9">
      <c r="A41" s="55" t="str">
        <f t="shared" si="2"/>
        <v>D1.023</v>
      </c>
      <c r="B41" s="65"/>
      <c r="C41" s="89" t="s">
        <v>1439</v>
      </c>
      <c r="D41" s="65" t="s">
        <v>1434</v>
      </c>
      <c r="E41" s="344">
        <v>10</v>
      </c>
      <c r="F41" s="307"/>
      <c r="G41" s="273"/>
      <c r="H41" s="190">
        <f>IF(D41&lt;&gt;0,MAX($H$3:H40)+0.001,"")</f>
        <v>1.0229999999999975</v>
      </c>
    </row>
    <row r="42" spans="1:9">
      <c r="A42" s="55" t="str">
        <f t="shared" si="2"/>
        <v>D1.024</v>
      </c>
      <c r="B42" s="65"/>
      <c r="C42" s="89" t="s">
        <v>1440</v>
      </c>
      <c r="D42" s="65" t="s">
        <v>1434</v>
      </c>
      <c r="E42" s="344">
        <v>10</v>
      </c>
      <c r="F42" s="307"/>
      <c r="G42" s="273"/>
      <c r="H42" s="190">
        <f>IF(D42&lt;&gt;0,MAX($H$3:H41)+0.001,"")</f>
        <v>1.0239999999999974</v>
      </c>
    </row>
    <row r="43" spans="1:9">
      <c r="A43" s="55" t="str">
        <f t="shared" si="2"/>
        <v/>
      </c>
      <c r="B43" s="65"/>
      <c r="C43" s="89"/>
      <c r="D43" s="65"/>
      <c r="E43" s="55"/>
      <c r="F43" s="54"/>
      <c r="G43" s="54"/>
      <c r="H43" s="190" t="str">
        <f>IF(D43&lt;&gt;0,MAX($H$3:H42)+0.001,"")</f>
        <v/>
      </c>
    </row>
    <row r="44" spans="1:9" s="44" customFormat="1">
      <c r="A44" s="55" t="str">
        <f t="shared" si="2"/>
        <v/>
      </c>
      <c r="B44" s="98" t="s">
        <v>2599</v>
      </c>
      <c r="C44" s="97" t="s">
        <v>2109</v>
      </c>
      <c r="D44" s="98"/>
      <c r="E44" s="346"/>
      <c r="F44" s="341"/>
      <c r="G44" s="310"/>
      <c r="H44" s="190" t="str">
        <f>IF(D44&lt;&gt;0,MAX($H$3:H43)+0.001,"")</f>
        <v/>
      </c>
      <c r="I44" s="311"/>
    </row>
    <row r="45" spans="1:9">
      <c r="A45" s="55" t="str">
        <f t="shared" si="2"/>
        <v>D1.025</v>
      </c>
      <c r="B45" s="65"/>
      <c r="C45" s="89" t="s">
        <v>2110</v>
      </c>
      <c r="D45" s="65" t="s">
        <v>1434</v>
      </c>
      <c r="E45" s="344">
        <v>10</v>
      </c>
      <c r="F45" s="307"/>
      <c r="G45" s="273"/>
      <c r="H45" s="190">
        <f>IF(D45&lt;&gt;0,MAX($H$3:H44)+0.001,"")</f>
        <v>1.0249999999999972</v>
      </c>
    </row>
    <row r="46" spans="1:9">
      <c r="A46" s="55" t="str">
        <f t="shared" si="2"/>
        <v>D1.026</v>
      </c>
      <c r="B46" s="65"/>
      <c r="C46" s="89" t="s">
        <v>2600</v>
      </c>
      <c r="D46" s="65" t="s">
        <v>1434</v>
      </c>
      <c r="E46" s="344">
        <v>10</v>
      </c>
      <c r="F46" s="307"/>
      <c r="G46" s="273"/>
      <c r="H46" s="190">
        <f>IF(D46&lt;&gt;0,MAX($H$3:H45)+0.001,"")</f>
        <v>1.0259999999999971</v>
      </c>
    </row>
    <row r="47" spans="1:9">
      <c r="A47" s="55" t="str">
        <f t="shared" si="2"/>
        <v>D1.027</v>
      </c>
      <c r="B47" s="65"/>
      <c r="C47" s="89" t="s">
        <v>2112</v>
      </c>
      <c r="D47" s="65" t="s">
        <v>1434</v>
      </c>
      <c r="E47" s="344">
        <v>10</v>
      </c>
      <c r="F47" s="307"/>
      <c r="G47" s="273"/>
      <c r="H47" s="190">
        <f>IF(D47&lt;&gt;0,MAX($H$3:H46)+0.001,"")</f>
        <v>1.026999999999997</v>
      </c>
    </row>
    <row r="48" spans="1:9">
      <c r="A48" s="55" t="str">
        <f t="shared" si="2"/>
        <v>D1.028</v>
      </c>
      <c r="B48" s="65"/>
      <c r="C48" s="89" t="s">
        <v>1461</v>
      </c>
      <c r="D48" s="65" t="s">
        <v>1434</v>
      </c>
      <c r="E48" s="344">
        <v>10</v>
      </c>
      <c r="F48" s="307"/>
      <c r="G48" s="273"/>
      <c r="H48" s="190">
        <f>IF(D48&lt;&gt;0,MAX($H$3:H47)+0.001,"")</f>
        <v>1.0279999999999969</v>
      </c>
    </row>
    <row r="49" spans="1:8">
      <c r="A49" s="55" t="str">
        <f t="shared" si="2"/>
        <v>D1.029</v>
      </c>
      <c r="B49" s="65"/>
      <c r="C49" s="89" t="s">
        <v>2114</v>
      </c>
      <c r="D49" s="65" t="s">
        <v>1434</v>
      </c>
      <c r="E49" s="344">
        <v>10</v>
      </c>
      <c r="F49" s="307"/>
      <c r="G49" s="273"/>
      <c r="H49" s="190">
        <f>IF(D49&lt;&gt;0,MAX($H$3:H48)+0.001,"")</f>
        <v>1.0289999999999968</v>
      </c>
    </row>
    <row r="50" spans="1:8">
      <c r="A50" s="55" t="str">
        <f t="shared" si="2"/>
        <v/>
      </c>
      <c r="B50" s="55"/>
      <c r="C50" s="122"/>
      <c r="D50" s="55"/>
      <c r="E50" s="55"/>
      <c r="F50" s="54"/>
      <c r="G50" s="54"/>
      <c r="H50" s="190" t="str">
        <f>IF(D50&lt;&gt;0,MAX($H$3:H49)+0.001,"")</f>
        <v/>
      </c>
    </row>
    <row r="51" spans="1:8" ht="165">
      <c r="A51" s="55" t="str">
        <f t="shared" si="2"/>
        <v/>
      </c>
      <c r="B51" s="65" t="s">
        <v>2601</v>
      </c>
      <c r="C51" s="97" t="s">
        <v>2052</v>
      </c>
      <c r="D51" s="55"/>
      <c r="E51" s="55"/>
      <c r="F51" s="54"/>
      <c r="G51" s="54"/>
      <c r="H51" s="190" t="str">
        <f>IF(D51&lt;&gt;0,MAX($H$3:H50)+0.001,"")</f>
        <v/>
      </c>
    </row>
    <row r="52" spans="1:8">
      <c r="A52" s="55" t="str">
        <f t="shared" si="2"/>
        <v/>
      </c>
      <c r="B52" s="55"/>
      <c r="C52" s="122"/>
      <c r="D52" s="55"/>
      <c r="E52" s="55"/>
      <c r="F52" s="54"/>
      <c r="G52" s="54"/>
      <c r="H52" s="190" t="str">
        <f>IF(D52&lt;&gt;0,MAX($H$3:H51)+0.001,"")</f>
        <v/>
      </c>
    </row>
    <row r="53" spans="1:8">
      <c r="A53" s="55" t="str">
        <f t="shared" si="2"/>
        <v>D1.030</v>
      </c>
      <c r="B53" s="55" t="s">
        <v>2054</v>
      </c>
      <c r="C53" s="122" t="s">
        <v>2602</v>
      </c>
      <c r="D53" s="55" t="s">
        <v>14</v>
      </c>
      <c r="E53" s="55">
        <v>1</v>
      </c>
      <c r="F53" s="54"/>
      <c r="G53" s="273"/>
      <c r="H53" s="190">
        <f>IF(D53&lt;&gt;0,MAX($H$3:H52)+0.001,"")</f>
        <v>1.0299999999999967</v>
      </c>
    </row>
    <row r="54" spans="1:8">
      <c r="A54" s="55" t="str">
        <f t="shared" si="2"/>
        <v/>
      </c>
      <c r="B54" s="55"/>
      <c r="C54" s="122"/>
      <c r="D54" s="55"/>
      <c r="E54" s="55"/>
      <c r="F54" s="54"/>
      <c r="G54" s="54"/>
      <c r="H54" s="190" t="str">
        <f>IF(D54&lt;&gt;0,MAX($H$3:H53)+0.001,"")</f>
        <v/>
      </c>
    </row>
    <row r="55" spans="1:8">
      <c r="A55" s="55" t="str">
        <f t="shared" si="2"/>
        <v>D1.031</v>
      </c>
      <c r="B55" s="55" t="s">
        <v>2603</v>
      </c>
      <c r="C55" s="122" t="s">
        <v>2604</v>
      </c>
      <c r="D55" s="55" t="s">
        <v>14</v>
      </c>
      <c r="E55" s="55">
        <v>1</v>
      </c>
      <c r="F55" s="54"/>
      <c r="G55" s="273"/>
      <c r="H55" s="190">
        <f>IF(D55&lt;&gt;0,MAX($H$3:H54)+0.001,"")</f>
        <v>1.0309999999999966</v>
      </c>
    </row>
    <row r="56" spans="1:8">
      <c r="A56" s="55" t="str">
        <f t="shared" si="2"/>
        <v/>
      </c>
      <c r="B56" s="55"/>
      <c r="C56" s="122"/>
      <c r="D56" s="55"/>
      <c r="E56" s="55"/>
      <c r="F56" s="54"/>
      <c r="G56" s="54"/>
      <c r="H56" s="190" t="str">
        <f>IF(D56&lt;&gt;0,MAX($H$3:H55)+0.001,"")</f>
        <v/>
      </c>
    </row>
    <row r="57" spans="1:8">
      <c r="A57" s="55" t="str">
        <f t="shared" si="2"/>
        <v>D1.032</v>
      </c>
      <c r="B57" s="55" t="s">
        <v>2605</v>
      </c>
      <c r="C57" s="122" t="s">
        <v>2606</v>
      </c>
      <c r="D57" s="55" t="s">
        <v>14</v>
      </c>
      <c r="E57" s="55">
        <v>1</v>
      </c>
      <c r="F57" s="54"/>
      <c r="G57" s="273"/>
      <c r="H57" s="190">
        <f>IF(D57&lt;&gt;0,MAX($H$3:H56)+0.001,"")</f>
        <v>1.0319999999999965</v>
      </c>
    </row>
    <row r="58" spans="1:8">
      <c r="A58" s="55" t="str">
        <f t="shared" si="2"/>
        <v/>
      </c>
      <c r="B58" s="55"/>
      <c r="C58" s="122"/>
      <c r="D58" s="55"/>
      <c r="E58" s="55"/>
      <c r="F58" s="54"/>
      <c r="G58" s="54"/>
      <c r="H58" s="190" t="str">
        <f>IF(D58&lt;&gt;0,MAX($H$3:H57)+0.001,"")</f>
        <v/>
      </c>
    </row>
    <row r="59" spans="1:8">
      <c r="A59" s="55" t="str">
        <f t="shared" si="2"/>
        <v>D1.033</v>
      </c>
      <c r="B59" s="55" t="s">
        <v>2607</v>
      </c>
      <c r="C59" s="122" t="s">
        <v>2608</v>
      </c>
      <c r="D59" s="55" t="s">
        <v>14</v>
      </c>
      <c r="E59" s="55">
        <v>1</v>
      </c>
      <c r="F59" s="54"/>
      <c r="G59" s="273"/>
      <c r="H59" s="190">
        <f>IF(D59&lt;&gt;0,MAX($H$3:H58)+0.001,"")</f>
        <v>1.0329999999999964</v>
      </c>
    </row>
    <row r="60" spans="1:8">
      <c r="A60" s="368" t="s">
        <v>337</v>
      </c>
      <c r="B60" s="369"/>
      <c r="C60" s="368"/>
      <c r="D60" s="368"/>
      <c r="E60" s="368"/>
      <c r="F60" s="277"/>
      <c r="G60" s="295">
        <f>SUM(G33:G59)</f>
        <v>20100000</v>
      </c>
      <c r="H60" s="296"/>
    </row>
    <row r="74" spans="1:10" s="73" customFormat="1">
      <c r="A74" s="48"/>
      <c r="B74" s="72"/>
      <c r="D74" s="72"/>
      <c r="E74" s="72"/>
      <c r="F74" s="48"/>
      <c r="G74" s="48"/>
      <c r="H74" s="190"/>
      <c r="I74" s="270"/>
      <c r="J74" s="48"/>
    </row>
    <row r="75" spans="1:10" s="73" customFormat="1">
      <c r="A75" s="48"/>
      <c r="B75" s="72"/>
      <c r="D75" s="72"/>
      <c r="E75" s="72"/>
      <c r="F75" s="48"/>
      <c r="G75" s="48"/>
      <c r="H75" s="190"/>
      <c r="I75" s="270"/>
      <c r="J75" s="48"/>
    </row>
    <row r="76" spans="1:10" s="73" customFormat="1">
      <c r="A76" s="48"/>
      <c r="B76" s="72"/>
      <c r="D76" s="72"/>
      <c r="E76" s="72"/>
      <c r="F76" s="48"/>
      <c r="G76" s="48"/>
      <c r="H76" s="190"/>
      <c r="I76" s="270"/>
      <c r="J76" s="48"/>
    </row>
    <row r="77" spans="1:10" s="73" customFormat="1">
      <c r="A77" s="48"/>
      <c r="B77" s="72"/>
      <c r="D77" s="72"/>
      <c r="E77" s="72"/>
      <c r="F77" s="48"/>
      <c r="G77" s="48"/>
      <c r="H77" s="190"/>
      <c r="I77" s="270"/>
      <c r="J77" s="48"/>
    </row>
    <row r="78" spans="1:10" s="73" customFormat="1">
      <c r="A78" s="48"/>
      <c r="B78" s="72"/>
      <c r="D78" s="72"/>
      <c r="E78" s="72"/>
      <c r="F78" s="48"/>
      <c r="G78" s="48"/>
      <c r="H78" s="190"/>
      <c r="I78" s="270"/>
      <c r="J78" s="48"/>
    </row>
    <row r="79" spans="1:10" s="73" customFormat="1">
      <c r="A79" s="48"/>
      <c r="B79" s="72"/>
      <c r="D79" s="72"/>
      <c r="E79" s="72"/>
      <c r="F79" s="48"/>
      <c r="G79" s="48"/>
      <c r="H79" s="190"/>
      <c r="I79" s="270"/>
      <c r="J79" s="48"/>
    </row>
    <row r="80" spans="1:10" s="73" customFormat="1">
      <c r="A80" s="48"/>
      <c r="B80" s="72"/>
      <c r="D80" s="72"/>
      <c r="E80" s="72"/>
      <c r="F80" s="48"/>
      <c r="G80" s="48"/>
      <c r="H80" s="190"/>
      <c r="I80" s="270"/>
      <c r="J80" s="48"/>
    </row>
    <row r="81" spans="1:10" s="73" customFormat="1">
      <c r="A81" s="48"/>
      <c r="B81" s="72"/>
      <c r="D81" s="72"/>
      <c r="E81" s="72"/>
      <c r="F81" s="48"/>
      <c r="G81" s="48"/>
      <c r="H81" s="190"/>
      <c r="I81" s="270"/>
      <c r="J81" s="48"/>
    </row>
    <row r="82" spans="1:10" s="73" customFormat="1">
      <c r="A82" s="48"/>
      <c r="B82" s="72"/>
      <c r="D82" s="72"/>
      <c r="E82" s="72"/>
      <c r="F82" s="48"/>
      <c r="G82" s="48"/>
      <c r="H82" s="190"/>
      <c r="I82" s="270"/>
      <c r="J82" s="48"/>
    </row>
    <row r="83" spans="1:10" s="73" customFormat="1">
      <c r="A83" s="48"/>
      <c r="B83" s="72"/>
      <c r="D83" s="72"/>
      <c r="E83" s="72"/>
      <c r="F83" s="48"/>
      <c r="G83" s="48"/>
      <c r="H83" s="190"/>
      <c r="I83" s="270"/>
      <c r="J83" s="48"/>
    </row>
    <row r="84" spans="1:10" s="73" customFormat="1">
      <c r="A84" s="48"/>
      <c r="B84" s="72"/>
      <c r="D84" s="72"/>
      <c r="E84" s="72"/>
      <c r="F84" s="48"/>
      <c r="G84" s="48"/>
      <c r="H84" s="190"/>
      <c r="I84" s="270"/>
      <c r="J84" s="48"/>
    </row>
    <row r="85" spans="1:10" s="73" customFormat="1">
      <c r="A85" s="48"/>
      <c r="B85" s="72"/>
      <c r="D85" s="72"/>
      <c r="E85" s="72"/>
      <c r="F85" s="48"/>
      <c r="G85" s="48"/>
      <c r="H85" s="190"/>
      <c r="I85" s="270"/>
      <c r="J85" s="48"/>
    </row>
    <row r="86" spans="1:10" s="73" customFormat="1">
      <c r="A86" s="48"/>
      <c r="B86" s="72"/>
      <c r="D86" s="72"/>
      <c r="E86" s="72"/>
      <c r="F86" s="48"/>
      <c r="G86" s="48"/>
      <c r="H86" s="190"/>
      <c r="I86" s="270"/>
      <c r="J86" s="48"/>
    </row>
    <row r="87" spans="1:10" s="73" customFormat="1">
      <c r="A87" s="48"/>
      <c r="B87" s="72"/>
      <c r="D87" s="72"/>
      <c r="E87" s="72"/>
      <c r="F87" s="48"/>
      <c r="G87" s="48"/>
      <c r="H87" s="190"/>
      <c r="I87" s="270"/>
      <c r="J87" s="48"/>
    </row>
    <row r="88" spans="1:10" s="73" customFormat="1">
      <c r="A88" s="48"/>
      <c r="B88" s="72"/>
      <c r="D88" s="72"/>
      <c r="E88" s="72"/>
      <c r="F88" s="48"/>
      <c r="G88" s="48"/>
      <c r="H88" s="190"/>
      <c r="I88" s="270"/>
      <c r="J88" s="48"/>
    </row>
    <row r="89" spans="1:10" s="73" customFormat="1">
      <c r="A89" s="48"/>
      <c r="B89" s="72"/>
      <c r="D89" s="72"/>
      <c r="E89" s="72"/>
      <c r="F89" s="48"/>
      <c r="G89" s="48"/>
      <c r="H89" s="190"/>
      <c r="I89" s="270"/>
      <c r="J89" s="48"/>
    </row>
    <row r="90" spans="1:10" s="73" customFormat="1">
      <c r="A90" s="48"/>
      <c r="B90" s="72"/>
      <c r="D90" s="72"/>
      <c r="E90" s="72"/>
      <c r="F90" s="48"/>
      <c r="G90" s="48"/>
      <c r="H90" s="190"/>
      <c r="I90" s="270"/>
      <c r="J90" s="48"/>
    </row>
    <row r="91" spans="1:10" s="73" customFormat="1">
      <c r="A91" s="48"/>
      <c r="B91" s="72"/>
      <c r="D91" s="72"/>
      <c r="E91" s="72"/>
      <c r="F91" s="48"/>
      <c r="G91" s="48"/>
      <c r="H91" s="190"/>
      <c r="I91" s="270"/>
      <c r="J91" s="48"/>
    </row>
    <row r="92" spans="1:10" s="73" customFormat="1">
      <c r="A92" s="48"/>
      <c r="B92" s="72"/>
      <c r="D92" s="72"/>
      <c r="E92" s="72"/>
      <c r="F92" s="48"/>
      <c r="G92" s="48"/>
      <c r="H92" s="190"/>
      <c r="I92" s="270"/>
      <c r="J92" s="48"/>
    </row>
    <row r="93" spans="1:10" s="73" customFormat="1">
      <c r="A93" s="48"/>
      <c r="B93" s="72"/>
      <c r="D93" s="72"/>
      <c r="E93" s="72"/>
      <c r="F93" s="48"/>
      <c r="G93" s="48"/>
      <c r="H93" s="190"/>
      <c r="I93" s="270"/>
      <c r="J93" s="48"/>
    </row>
    <row r="94" spans="1:10" s="73" customFormat="1">
      <c r="A94" s="48"/>
      <c r="B94" s="72"/>
      <c r="D94" s="72"/>
      <c r="E94" s="72"/>
      <c r="F94" s="48"/>
      <c r="G94" s="48"/>
      <c r="H94" s="190"/>
      <c r="I94" s="270"/>
      <c r="J94" s="48"/>
    </row>
    <row r="95" spans="1:10" s="73" customFormat="1">
      <c r="A95" s="48"/>
      <c r="B95" s="72"/>
      <c r="D95" s="72"/>
      <c r="E95" s="72"/>
      <c r="F95" s="48"/>
      <c r="G95" s="48"/>
      <c r="H95" s="190"/>
      <c r="I95" s="270"/>
      <c r="J95" s="48"/>
    </row>
    <row r="96" spans="1:10" s="73" customFormat="1">
      <c r="A96" s="48"/>
      <c r="B96" s="72"/>
      <c r="D96" s="72"/>
      <c r="E96" s="72"/>
      <c r="F96" s="48"/>
      <c r="G96" s="48"/>
      <c r="H96" s="190"/>
      <c r="I96" s="270"/>
      <c r="J96" s="48"/>
    </row>
    <row r="97" spans="1:10" s="73" customFormat="1">
      <c r="A97" s="48"/>
      <c r="B97" s="72"/>
      <c r="D97" s="72"/>
      <c r="E97" s="72"/>
      <c r="F97" s="48"/>
      <c r="G97" s="48"/>
      <c r="H97" s="190"/>
      <c r="I97" s="270"/>
      <c r="J97" s="48"/>
    </row>
    <row r="101" spans="1:10" s="73" customFormat="1">
      <c r="A101" s="48"/>
      <c r="B101" s="72"/>
      <c r="D101" s="72"/>
      <c r="E101" s="72"/>
      <c r="F101" s="48"/>
      <c r="G101" s="48"/>
      <c r="H101" s="190"/>
      <c r="I101" s="270"/>
      <c r="J101" s="48"/>
    </row>
    <row r="102" spans="1:10" s="73" customFormat="1">
      <c r="A102" s="48"/>
      <c r="B102" s="72"/>
      <c r="D102" s="72"/>
      <c r="E102" s="72"/>
      <c r="F102" s="48"/>
      <c r="G102" s="48"/>
      <c r="H102" s="190"/>
      <c r="I102" s="270"/>
      <c r="J102" s="48"/>
    </row>
    <row r="103" spans="1:10" s="73" customFormat="1">
      <c r="A103" s="48"/>
      <c r="B103" s="72"/>
      <c r="D103" s="72"/>
      <c r="E103" s="72"/>
      <c r="F103" s="48"/>
      <c r="G103" s="48"/>
      <c r="H103" s="190"/>
      <c r="I103" s="270"/>
      <c r="J103" s="48"/>
    </row>
    <row r="104" spans="1:10" s="73" customFormat="1">
      <c r="A104" s="48"/>
      <c r="B104" s="72"/>
      <c r="D104" s="72"/>
      <c r="E104" s="72"/>
      <c r="F104" s="48"/>
      <c r="G104" s="48"/>
      <c r="H104" s="190"/>
      <c r="I104" s="270"/>
      <c r="J104" s="48"/>
    </row>
    <row r="105" spans="1:10" s="73" customFormat="1">
      <c r="A105" s="48"/>
      <c r="B105" s="72"/>
      <c r="D105" s="72"/>
      <c r="E105" s="72"/>
      <c r="F105" s="48"/>
      <c r="G105" s="48"/>
      <c r="H105" s="190"/>
      <c r="I105" s="270"/>
      <c r="J105" s="48"/>
    </row>
    <row r="106" spans="1:10" s="73" customFormat="1">
      <c r="A106" s="48"/>
      <c r="B106" s="72"/>
      <c r="D106" s="72"/>
      <c r="E106" s="72"/>
      <c r="F106" s="48"/>
      <c r="G106" s="48"/>
      <c r="H106" s="190"/>
      <c r="I106" s="270"/>
      <c r="J106" s="48"/>
    </row>
    <row r="107" spans="1:10" s="73" customFormat="1">
      <c r="A107" s="48"/>
      <c r="B107" s="72"/>
      <c r="D107" s="72"/>
      <c r="E107" s="72"/>
      <c r="F107" s="48"/>
      <c r="G107" s="48"/>
      <c r="H107" s="190"/>
      <c r="I107" s="270"/>
      <c r="J107" s="48"/>
    </row>
    <row r="108" spans="1:10" s="73" customFormat="1">
      <c r="A108" s="48"/>
      <c r="B108" s="72"/>
      <c r="D108" s="72"/>
      <c r="E108" s="72"/>
      <c r="F108" s="48"/>
      <c r="G108" s="48"/>
      <c r="H108" s="190"/>
      <c r="I108" s="270"/>
      <c r="J108" s="48"/>
    </row>
    <row r="109" spans="1:10" s="73" customFormat="1">
      <c r="A109" s="48"/>
      <c r="B109" s="72"/>
      <c r="D109" s="72"/>
      <c r="E109" s="72"/>
      <c r="F109" s="48"/>
      <c r="G109" s="48"/>
      <c r="H109" s="190"/>
      <c r="I109" s="270"/>
      <c r="J109" s="48"/>
    </row>
    <row r="110" spans="1:10" s="73" customFormat="1">
      <c r="A110" s="48"/>
      <c r="B110" s="72"/>
      <c r="D110" s="72"/>
      <c r="E110" s="72"/>
      <c r="F110" s="48"/>
      <c r="G110" s="48"/>
      <c r="H110" s="190"/>
      <c r="I110" s="270"/>
      <c r="J110" s="48"/>
    </row>
    <row r="111" spans="1:10" s="73" customFormat="1">
      <c r="A111" s="48"/>
      <c r="B111" s="72"/>
      <c r="D111" s="72"/>
      <c r="E111" s="72"/>
      <c r="F111" s="48"/>
      <c r="G111" s="48"/>
      <c r="H111" s="190"/>
      <c r="I111" s="270"/>
      <c r="J111" s="48"/>
    </row>
    <row r="112" spans="1:10" s="73" customFormat="1">
      <c r="A112" s="48"/>
      <c r="B112" s="72"/>
      <c r="D112" s="72"/>
      <c r="E112" s="72"/>
      <c r="F112" s="48"/>
      <c r="G112" s="48"/>
      <c r="H112" s="190"/>
      <c r="I112" s="270"/>
      <c r="J112" s="48"/>
    </row>
    <row r="113" spans="1:10" s="73" customFormat="1">
      <c r="A113" s="48"/>
      <c r="B113" s="72"/>
      <c r="D113" s="72"/>
      <c r="E113" s="72"/>
      <c r="F113" s="48"/>
      <c r="G113" s="48"/>
      <c r="H113" s="190"/>
      <c r="I113" s="270"/>
      <c r="J113" s="48"/>
    </row>
    <row r="114" spans="1:10" s="73" customFormat="1">
      <c r="A114" s="48"/>
      <c r="B114" s="72"/>
      <c r="D114" s="72"/>
      <c r="E114" s="72"/>
      <c r="F114" s="48"/>
      <c r="G114" s="48"/>
      <c r="H114" s="190"/>
      <c r="I114" s="270"/>
      <c r="J114" s="48"/>
    </row>
    <row r="115" spans="1:10" s="73" customFormat="1">
      <c r="A115" s="48"/>
      <c r="B115" s="72"/>
      <c r="D115" s="72"/>
      <c r="E115" s="72"/>
      <c r="F115" s="48"/>
      <c r="G115" s="48"/>
      <c r="H115" s="190"/>
      <c r="I115" s="270"/>
      <c r="J115" s="48"/>
    </row>
    <row r="116" spans="1:10" s="73" customFormat="1">
      <c r="A116" s="48"/>
      <c r="B116" s="72"/>
      <c r="D116" s="72"/>
      <c r="E116" s="72"/>
      <c r="F116" s="48"/>
      <c r="G116" s="48"/>
      <c r="H116" s="190"/>
      <c r="I116" s="270"/>
      <c r="J116" s="48"/>
    </row>
    <row r="117" spans="1:10" s="73" customFormat="1">
      <c r="A117" s="48"/>
      <c r="B117" s="72"/>
      <c r="D117" s="72"/>
      <c r="E117" s="72"/>
      <c r="F117" s="48"/>
      <c r="G117" s="48"/>
      <c r="H117" s="190"/>
      <c r="I117" s="270"/>
      <c r="J117" s="48"/>
    </row>
    <row r="118" spans="1:10" s="73" customFormat="1">
      <c r="A118" s="48"/>
      <c r="B118" s="72"/>
      <c r="D118" s="72"/>
      <c r="E118" s="72"/>
      <c r="F118" s="48"/>
      <c r="G118" s="48"/>
      <c r="H118" s="190"/>
      <c r="I118" s="270"/>
      <c r="J118" s="48"/>
    </row>
    <row r="119" spans="1:10" s="73" customFormat="1">
      <c r="A119" s="48"/>
      <c r="B119" s="72"/>
      <c r="D119" s="72"/>
      <c r="E119" s="72"/>
      <c r="F119" s="48"/>
      <c r="G119" s="48"/>
      <c r="H119" s="190"/>
      <c r="I119" s="270"/>
      <c r="J119" s="48"/>
    </row>
    <row r="120" spans="1:10" s="73" customFormat="1">
      <c r="A120" s="48"/>
      <c r="B120" s="72"/>
      <c r="D120" s="72"/>
      <c r="E120" s="72"/>
      <c r="F120" s="48"/>
      <c r="G120" s="48"/>
      <c r="H120" s="190"/>
      <c r="I120" s="270"/>
      <c r="J120" s="48"/>
    </row>
    <row r="121" spans="1:10" s="73" customFormat="1">
      <c r="A121" s="48"/>
      <c r="B121" s="72"/>
      <c r="D121" s="72"/>
      <c r="E121" s="72"/>
      <c r="F121" s="48"/>
      <c r="G121" s="48"/>
      <c r="H121" s="190"/>
      <c r="I121" s="270"/>
      <c r="J121" s="48"/>
    </row>
    <row r="122" spans="1:10" s="73" customFormat="1">
      <c r="A122" s="48"/>
      <c r="B122" s="72"/>
      <c r="D122" s="72"/>
      <c r="E122" s="72"/>
      <c r="F122" s="48"/>
      <c r="G122" s="48"/>
      <c r="H122" s="190"/>
      <c r="I122" s="270"/>
      <c r="J122" s="48"/>
    </row>
    <row r="123" spans="1:10" s="73" customFormat="1">
      <c r="A123" s="48"/>
      <c r="B123" s="72"/>
      <c r="D123" s="72"/>
      <c r="E123" s="72"/>
      <c r="F123" s="48"/>
      <c r="G123" s="48"/>
      <c r="H123" s="190"/>
      <c r="I123" s="270"/>
      <c r="J123" s="48"/>
    </row>
    <row r="124" spans="1:10" s="73" customFormat="1">
      <c r="A124" s="48"/>
      <c r="B124" s="72"/>
      <c r="D124" s="72"/>
      <c r="E124" s="72"/>
      <c r="F124" s="48"/>
      <c r="G124" s="48"/>
      <c r="H124" s="190"/>
      <c r="I124" s="270"/>
      <c r="J124" s="48"/>
    </row>
    <row r="125" spans="1:10" s="73" customFormat="1">
      <c r="A125" s="48"/>
      <c r="B125" s="72"/>
      <c r="D125" s="72"/>
      <c r="E125" s="72"/>
      <c r="F125" s="48"/>
      <c r="G125" s="48"/>
      <c r="H125" s="190"/>
      <c r="I125" s="270"/>
      <c r="J125" s="48"/>
    </row>
    <row r="126" spans="1:10" s="73" customFormat="1">
      <c r="A126" s="48"/>
      <c r="B126" s="72"/>
      <c r="D126" s="72"/>
      <c r="E126" s="72"/>
      <c r="F126" s="48"/>
      <c r="G126" s="48"/>
      <c r="H126" s="190"/>
      <c r="I126" s="270"/>
      <c r="J126" s="48"/>
    </row>
    <row r="127" spans="1:10" s="73" customFormat="1">
      <c r="A127" s="48"/>
      <c r="B127" s="72"/>
      <c r="D127" s="72"/>
      <c r="E127" s="72"/>
      <c r="F127" s="48"/>
      <c r="G127" s="48"/>
      <c r="H127" s="190"/>
      <c r="I127" s="270"/>
      <c r="J127" s="48"/>
    </row>
    <row r="128" spans="1:10" s="73" customFormat="1">
      <c r="A128" s="48"/>
      <c r="B128" s="72"/>
      <c r="D128" s="72"/>
      <c r="E128" s="72"/>
      <c r="F128" s="48"/>
      <c r="G128" s="48"/>
      <c r="H128" s="190"/>
      <c r="I128" s="270"/>
      <c r="J128" s="48"/>
    </row>
    <row r="129" spans="1:10" s="73" customFormat="1">
      <c r="A129" s="48"/>
      <c r="B129" s="72"/>
      <c r="D129" s="72"/>
      <c r="E129" s="72"/>
      <c r="F129" s="48"/>
      <c r="G129" s="48"/>
      <c r="H129" s="190"/>
      <c r="I129" s="270"/>
      <c r="J129" s="48"/>
    </row>
    <row r="130" spans="1:10" s="73" customFormat="1">
      <c r="A130" s="48"/>
      <c r="B130" s="72"/>
      <c r="D130" s="72"/>
      <c r="E130" s="72"/>
      <c r="F130" s="48"/>
      <c r="G130" s="48"/>
      <c r="H130" s="190"/>
      <c r="I130" s="270"/>
      <c r="J130" s="48"/>
    </row>
    <row r="131" spans="1:10" s="73" customFormat="1">
      <c r="A131" s="48"/>
      <c r="B131" s="72"/>
      <c r="D131" s="72"/>
      <c r="E131" s="72"/>
      <c r="F131" s="48"/>
      <c r="G131" s="48"/>
      <c r="H131" s="190"/>
      <c r="I131" s="270"/>
      <c r="J131" s="48"/>
    </row>
    <row r="132" spans="1:10" s="73" customFormat="1">
      <c r="A132" s="48"/>
      <c r="B132" s="72"/>
      <c r="D132" s="72"/>
      <c r="E132" s="72"/>
      <c r="F132" s="48"/>
      <c r="G132" s="48"/>
      <c r="H132" s="190"/>
      <c r="I132" s="270"/>
      <c r="J132" s="48"/>
    </row>
    <row r="133" spans="1:10" s="73" customFormat="1">
      <c r="A133" s="48"/>
      <c r="B133" s="72"/>
      <c r="D133" s="72"/>
      <c r="E133" s="72"/>
      <c r="F133" s="48"/>
      <c r="G133" s="48"/>
      <c r="H133" s="190"/>
      <c r="I133" s="270"/>
      <c r="J133" s="48"/>
    </row>
    <row r="134" spans="1:10" s="73" customFormat="1">
      <c r="A134" s="48"/>
      <c r="B134" s="72"/>
      <c r="D134" s="72"/>
      <c r="E134" s="72"/>
      <c r="F134" s="48"/>
      <c r="G134" s="48"/>
      <c r="H134" s="190"/>
      <c r="I134" s="270"/>
      <c r="J134" s="48"/>
    </row>
    <row r="135" spans="1:10" s="73" customFormat="1">
      <c r="A135" s="48"/>
      <c r="B135" s="72"/>
      <c r="D135" s="72"/>
      <c r="E135" s="72"/>
      <c r="F135" s="48"/>
      <c r="G135" s="48"/>
      <c r="H135" s="190"/>
      <c r="I135" s="270"/>
      <c r="J135" s="48"/>
    </row>
    <row r="136" spans="1:10" s="73" customFormat="1">
      <c r="A136" s="48"/>
      <c r="B136" s="72"/>
      <c r="D136" s="72"/>
      <c r="E136" s="72"/>
      <c r="F136" s="48"/>
      <c r="G136" s="48"/>
      <c r="H136" s="190"/>
      <c r="I136" s="270"/>
      <c r="J136" s="48"/>
    </row>
    <row r="137" spans="1:10" s="73" customFormat="1">
      <c r="A137" s="48"/>
      <c r="B137" s="72"/>
      <c r="D137" s="72"/>
      <c r="E137" s="72"/>
      <c r="F137" s="48"/>
      <c r="G137" s="48"/>
      <c r="H137" s="190"/>
      <c r="I137" s="270"/>
      <c r="J137" s="48"/>
    </row>
    <row r="138" spans="1:10" s="73" customFormat="1">
      <c r="A138" s="48"/>
      <c r="B138" s="72"/>
      <c r="D138" s="72"/>
      <c r="E138" s="72"/>
      <c r="F138" s="48"/>
      <c r="G138" s="48"/>
      <c r="H138" s="190"/>
      <c r="I138" s="270"/>
      <c r="J138" s="48"/>
    </row>
    <row r="139" spans="1:10" s="73" customFormat="1">
      <c r="A139" s="48"/>
      <c r="B139" s="72"/>
      <c r="D139" s="72"/>
      <c r="E139" s="72"/>
      <c r="F139" s="48"/>
      <c r="G139" s="48"/>
      <c r="H139" s="190"/>
      <c r="I139" s="270"/>
      <c r="J139" s="48"/>
    </row>
    <row r="140" spans="1:10" s="73" customFormat="1">
      <c r="A140" s="48"/>
      <c r="B140" s="72"/>
      <c r="D140" s="72"/>
      <c r="E140" s="72"/>
      <c r="F140" s="48"/>
      <c r="G140" s="48"/>
      <c r="H140" s="190"/>
      <c r="I140" s="270"/>
      <c r="J140" s="48"/>
    </row>
    <row r="141" spans="1:10" s="73" customFormat="1">
      <c r="A141" s="48"/>
      <c r="B141" s="72"/>
      <c r="D141" s="72"/>
      <c r="E141" s="72"/>
      <c r="F141" s="48"/>
      <c r="G141" s="48"/>
      <c r="H141" s="190"/>
      <c r="I141" s="270"/>
      <c r="J141" s="48"/>
    </row>
    <row r="142" spans="1:10" s="73" customFormat="1">
      <c r="A142" s="48"/>
      <c r="B142" s="72"/>
      <c r="D142" s="72"/>
      <c r="E142" s="72"/>
      <c r="F142" s="48"/>
      <c r="G142" s="48"/>
      <c r="H142" s="190"/>
      <c r="I142" s="270"/>
      <c r="J142" s="48"/>
    </row>
    <row r="143" spans="1:10" s="73" customFormat="1">
      <c r="A143" s="48"/>
      <c r="B143" s="72"/>
      <c r="D143" s="72"/>
      <c r="E143" s="72"/>
      <c r="F143" s="48"/>
      <c r="G143" s="48"/>
      <c r="H143" s="190"/>
      <c r="I143" s="270"/>
      <c r="J143" s="48"/>
    </row>
    <row r="144" spans="1:10" s="73" customFormat="1">
      <c r="A144" s="48"/>
      <c r="B144" s="72"/>
      <c r="D144" s="72"/>
      <c r="E144" s="72"/>
      <c r="F144" s="48"/>
      <c r="G144" s="48"/>
      <c r="H144" s="190"/>
      <c r="I144" s="270"/>
      <c r="J144" s="48"/>
    </row>
    <row r="148" spans="1:10" s="73" customFormat="1">
      <c r="A148" s="48"/>
      <c r="B148" s="72"/>
      <c r="D148" s="72"/>
      <c r="E148" s="72"/>
      <c r="F148" s="48"/>
      <c r="G148" s="48"/>
      <c r="H148" s="190"/>
      <c r="I148" s="270"/>
      <c r="J148" s="48"/>
    </row>
    <row r="149" spans="1:10" s="73" customFormat="1">
      <c r="A149" s="48"/>
      <c r="B149" s="72"/>
      <c r="D149" s="72"/>
      <c r="E149" s="72"/>
      <c r="F149" s="48"/>
      <c r="G149" s="48"/>
      <c r="H149" s="190"/>
      <c r="I149" s="270"/>
      <c r="J149" s="48"/>
    </row>
    <row r="150" spans="1:10" s="73" customFormat="1">
      <c r="A150" s="48"/>
      <c r="B150" s="72"/>
      <c r="D150" s="72"/>
      <c r="E150" s="72"/>
      <c r="F150" s="48"/>
      <c r="G150" s="48"/>
      <c r="H150" s="190"/>
      <c r="I150" s="270"/>
      <c r="J150" s="48"/>
    </row>
    <row r="151" spans="1:10" s="73" customFormat="1">
      <c r="A151" s="48"/>
      <c r="B151" s="72"/>
      <c r="D151" s="72"/>
      <c r="E151" s="72"/>
      <c r="F151" s="48"/>
      <c r="G151" s="48"/>
      <c r="H151" s="190"/>
      <c r="I151" s="270"/>
      <c r="J151" s="48"/>
    </row>
    <row r="152" spans="1:10" s="73" customFormat="1">
      <c r="A152" s="48"/>
      <c r="B152" s="72"/>
      <c r="D152" s="72"/>
      <c r="E152" s="72"/>
      <c r="F152" s="48"/>
      <c r="G152" s="48"/>
      <c r="H152" s="190"/>
      <c r="I152" s="270"/>
      <c r="J152" s="48"/>
    </row>
    <row r="153" spans="1:10" s="73" customFormat="1">
      <c r="A153" s="48"/>
      <c r="B153" s="72"/>
      <c r="D153" s="72"/>
      <c r="E153" s="72"/>
      <c r="F153" s="48"/>
      <c r="G153" s="48"/>
      <c r="H153" s="190"/>
      <c r="I153" s="270"/>
      <c r="J153" s="48"/>
    </row>
    <row r="154" spans="1:10" s="73" customFormat="1">
      <c r="A154" s="48"/>
      <c r="B154" s="72"/>
      <c r="D154" s="72"/>
      <c r="E154" s="72"/>
      <c r="F154" s="48"/>
      <c r="G154" s="48"/>
      <c r="H154" s="190"/>
      <c r="I154" s="270"/>
      <c r="J154" s="48"/>
    </row>
    <row r="155" spans="1:10" s="73" customFormat="1">
      <c r="A155" s="48"/>
      <c r="B155" s="72"/>
      <c r="D155" s="72"/>
      <c r="E155" s="72"/>
      <c r="F155" s="48"/>
      <c r="G155" s="48"/>
      <c r="H155" s="190"/>
      <c r="I155" s="270"/>
      <c r="J155" s="48"/>
    </row>
    <row r="156" spans="1:10" s="73" customFormat="1">
      <c r="A156" s="48"/>
      <c r="B156" s="72"/>
      <c r="D156" s="72"/>
      <c r="E156" s="72"/>
      <c r="F156" s="48"/>
      <c r="G156" s="48"/>
      <c r="H156" s="190"/>
      <c r="I156" s="270"/>
      <c r="J156" s="48"/>
    </row>
    <row r="157" spans="1:10" s="73" customFormat="1">
      <c r="A157" s="48"/>
      <c r="B157" s="72"/>
      <c r="D157" s="72"/>
      <c r="E157" s="72"/>
      <c r="F157" s="48"/>
      <c r="G157" s="48"/>
      <c r="H157" s="190"/>
      <c r="I157" s="270"/>
      <c r="J157" s="48"/>
    </row>
    <row r="158" spans="1:10" s="73" customFormat="1">
      <c r="A158" s="48"/>
      <c r="B158" s="72"/>
      <c r="D158" s="72"/>
      <c r="E158" s="72"/>
      <c r="F158" s="48"/>
      <c r="G158" s="48"/>
      <c r="H158" s="190"/>
      <c r="I158" s="270"/>
      <c r="J158" s="48"/>
    </row>
    <row r="159" spans="1:10" s="73" customFormat="1">
      <c r="A159" s="48"/>
      <c r="B159" s="72"/>
      <c r="D159" s="72"/>
      <c r="E159" s="72"/>
      <c r="F159" s="48"/>
      <c r="G159" s="48"/>
      <c r="H159" s="190"/>
      <c r="I159" s="270"/>
      <c r="J159" s="48"/>
    </row>
    <row r="160" spans="1:10" s="73" customFormat="1">
      <c r="A160" s="48"/>
      <c r="B160" s="72"/>
      <c r="D160" s="72"/>
      <c r="E160" s="72"/>
      <c r="F160" s="48"/>
      <c r="G160" s="48"/>
      <c r="H160" s="190"/>
      <c r="I160" s="270"/>
      <c r="J160" s="48"/>
    </row>
    <row r="161" spans="1:10" s="73" customFormat="1">
      <c r="A161" s="48"/>
      <c r="B161" s="72"/>
      <c r="D161" s="72"/>
      <c r="E161" s="72"/>
      <c r="F161" s="48"/>
      <c r="G161" s="48"/>
      <c r="H161" s="190"/>
      <c r="I161" s="270"/>
      <c r="J161" s="48"/>
    </row>
    <row r="162" spans="1:10" s="73" customFormat="1">
      <c r="A162" s="48"/>
      <c r="B162" s="72"/>
      <c r="D162" s="72"/>
      <c r="E162" s="72"/>
      <c r="F162" s="48"/>
      <c r="G162" s="48"/>
      <c r="H162" s="190"/>
      <c r="I162" s="270"/>
      <c r="J162" s="48"/>
    </row>
    <row r="163" spans="1:10" s="73" customFormat="1">
      <c r="A163" s="48"/>
      <c r="B163" s="72"/>
      <c r="D163" s="72"/>
      <c r="E163" s="72"/>
      <c r="F163" s="48"/>
      <c r="G163" s="48"/>
      <c r="H163" s="190"/>
      <c r="I163" s="270"/>
      <c r="J163" s="48"/>
    </row>
    <row r="164" spans="1:10" s="73" customFormat="1">
      <c r="A164" s="48"/>
      <c r="B164" s="72"/>
      <c r="D164" s="72"/>
      <c r="E164" s="72"/>
      <c r="F164" s="48"/>
      <c r="G164" s="48"/>
      <c r="H164" s="190"/>
      <c r="I164" s="270"/>
      <c r="J164" s="48"/>
    </row>
    <row r="165" spans="1:10" s="73" customFormat="1">
      <c r="A165" s="48"/>
      <c r="B165" s="72"/>
      <c r="D165" s="72"/>
      <c r="E165" s="72"/>
      <c r="F165" s="48"/>
      <c r="G165" s="48"/>
      <c r="H165" s="190"/>
      <c r="I165" s="270"/>
      <c r="J165" s="48"/>
    </row>
    <row r="166" spans="1:10" s="73" customFormat="1">
      <c r="A166" s="48"/>
      <c r="B166" s="72"/>
      <c r="D166" s="72"/>
      <c r="E166" s="72"/>
      <c r="F166" s="48"/>
      <c r="G166" s="48"/>
      <c r="H166" s="190"/>
      <c r="I166" s="270"/>
      <c r="J166" s="48"/>
    </row>
    <row r="167" spans="1:10" s="73" customFormat="1">
      <c r="A167" s="48"/>
      <c r="B167" s="72"/>
      <c r="D167" s="72"/>
      <c r="E167" s="72"/>
      <c r="F167" s="48"/>
      <c r="G167" s="48"/>
      <c r="H167" s="190"/>
      <c r="I167" s="270"/>
      <c r="J167" s="48"/>
    </row>
    <row r="168" spans="1:10" s="73" customFormat="1">
      <c r="A168" s="48"/>
      <c r="B168" s="72"/>
      <c r="D168" s="72"/>
      <c r="E168" s="72"/>
      <c r="F168" s="48"/>
      <c r="G168" s="48"/>
      <c r="H168" s="190"/>
      <c r="I168" s="270"/>
      <c r="J168" s="48"/>
    </row>
    <row r="169" spans="1:10" s="73" customFormat="1">
      <c r="A169" s="48"/>
      <c r="B169" s="72"/>
      <c r="D169" s="72"/>
      <c r="E169" s="72"/>
      <c r="F169" s="48"/>
      <c r="G169" s="48"/>
      <c r="H169" s="190"/>
      <c r="I169" s="270"/>
      <c r="J169" s="48"/>
    </row>
    <row r="170" spans="1:10" s="73" customFormat="1">
      <c r="A170" s="48"/>
      <c r="B170" s="72"/>
      <c r="D170" s="72"/>
      <c r="E170" s="72"/>
      <c r="F170" s="48"/>
      <c r="G170" s="48"/>
      <c r="H170" s="190"/>
      <c r="I170" s="270"/>
      <c r="J170" s="48"/>
    </row>
    <row r="171" spans="1:10" s="73" customFormat="1">
      <c r="A171" s="48"/>
      <c r="B171" s="72"/>
      <c r="D171" s="72"/>
      <c r="E171" s="72"/>
      <c r="F171" s="48"/>
      <c r="G171" s="48"/>
      <c r="H171" s="190"/>
      <c r="I171" s="270"/>
      <c r="J171" s="48"/>
    </row>
    <row r="172" spans="1:10" s="73" customFormat="1">
      <c r="A172" s="48"/>
      <c r="B172" s="72"/>
      <c r="D172" s="72"/>
      <c r="E172" s="72"/>
      <c r="F172" s="48"/>
      <c r="G172" s="48"/>
      <c r="H172" s="190"/>
      <c r="I172" s="270"/>
      <c r="J172" s="48"/>
    </row>
    <row r="173" spans="1:10" s="73" customFormat="1">
      <c r="A173" s="48"/>
      <c r="B173" s="72"/>
      <c r="D173" s="72"/>
      <c r="E173" s="72"/>
      <c r="F173" s="48"/>
      <c r="G173" s="48"/>
      <c r="H173" s="190"/>
      <c r="I173" s="270"/>
      <c r="J173" s="48"/>
    </row>
    <row r="174" spans="1:10" s="73" customFormat="1">
      <c r="A174" s="48"/>
      <c r="B174" s="72"/>
      <c r="D174" s="72"/>
      <c r="E174" s="72"/>
      <c r="F174" s="48"/>
      <c r="G174" s="48"/>
      <c r="H174" s="190"/>
      <c r="I174" s="270"/>
      <c r="J174" s="48"/>
    </row>
    <row r="175" spans="1:10" s="73" customFormat="1">
      <c r="A175" s="48"/>
      <c r="B175" s="72"/>
      <c r="D175" s="72"/>
      <c r="E175" s="72"/>
      <c r="F175" s="48"/>
      <c r="G175" s="48"/>
      <c r="H175" s="190"/>
      <c r="I175" s="270"/>
      <c r="J175" s="48"/>
    </row>
    <row r="176" spans="1:10" s="73" customFormat="1">
      <c r="A176" s="48"/>
      <c r="B176" s="72"/>
      <c r="D176" s="72"/>
      <c r="E176" s="72"/>
      <c r="F176" s="48"/>
      <c r="G176" s="48"/>
      <c r="H176" s="190"/>
      <c r="I176" s="270"/>
      <c r="J176" s="48"/>
    </row>
    <row r="177" spans="1:10" s="73" customFormat="1">
      <c r="A177" s="48"/>
      <c r="B177" s="72"/>
      <c r="D177" s="72"/>
      <c r="E177" s="72"/>
      <c r="F177" s="48"/>
      <c r="G177" s="48"/>
      <c r="H177" s="190"/>
      <c r="I177" s="270"/>
      <c r="J177" s="48"/>
    </row>
    <row r="178" spans="1:10" s="73" customFormat="1">
      <c r="A178" s="48"/>
      <c r="B178" s="72"/>
      <c r="D178" s="72"/>
      <c r="E178" s="72"/>
      <c r="F178" s="48"/>
      <c r="G178" s="48"/>
      <c r="H178" s="190"/>
      <c r="I178" s="270"/>
      <c r="J178" s="48"/>
    </row>
    <row r="179" spans="1:10" s="73" customFormat="1">
      <c r="A179" s="48"/>
      <c r="B179" s="72"/>
      <c r="D179" s="72"/>
      <c r="E179" s="72"/>
      <c r="F179" s="48"/>
      <c r="G179" s="48"/>
      <c r="H179" s="190"/>
      <c r="I179" s="270"/>
      <c r="J179" s="48"/>
    </row>
    <row r="180" spans="1:10" s="73" customFormat="1">
      <c r="A180" s="48"/>
      <c r="B180" s="72"/>
      <c r="D180" s="72"/>
      <c r="E180" s="72"/>
      <c r="F180" s="48"/>
      <c r="G180" s="48"/>
      <c r="H180" s="190"/>
      <c r="I180" s="270"/>
      <c r="J180" s="48"/>
    </row>
    <row r="181" spans="1:10" s="73" customFormat="1">
      <c r="A181" s="48"/>
      <c r="B181" s="72"/>
      <c r="D181" s="72"/>
      <c r="E181" s="72"/>
      <c r="F181" s="48"/>
      <c r="G181" s="48"/>
      <c r="H181" s="190"/>
      <c r="I181" s="270"/>
      <c r="J181" s="48"/>
    </row>
    <row r="182" spans="1:10" s="73" customFormat="1">
      <c r="A182" s="48"/>
      <c r="B182" s="72"/>
      <c r="D182" s="72"/>
      <c r="E182" s="72"/>
      <c r="F182" s="48"/>
      <c r="G182" s="48"/>
      <c r="H182" s="190"/>
      <c r="I182" s="270"/>
      <c r="J182" s="48"/>
    </row>
    <row r="183" spans="1:10" s="73" customFormat="1">
      <c r="A183" s="48"/>
      <c r="B183" s="72"/>
      <c r="D183" s="72"/>
      <c r="E183" s="72"/>
      <c r="F183" s="48"/>
      <c r="G183" s="48"/>
      <c r="H183" s="190"/>
      <c r="I183" s="270"/>
      <c r="J183" s="48"/>
    </row>
    <row r="184" spans="1:10" s="73" customFormat="1">
      <c r="A184" s="48"/>
      <c r="B184" s="72"/>
      <c r="D184" s="72"/>
      <c r="E184" s="72"/>
      <c r="F184" s="48"/>
      <c r="G184" s="48"/>
      <c r="H184" s="190"/>
      <c r="I184" s="270"/>
      <c r="J184" s="48"/>
    </row>
    <row r="185" spans="1:10" s="73" customFormat="1">
      <c r="A185" s="48"/>
      <c r="B185" s="72"/>
      <c r="D185" s="72"/>
      <c r="E185" s="72"/>
      <c r="F185" s="48"/>
      <c r="G185" s="48"/>
      <c r="H185" s="190"/>
      <c r="I185" s="270"/>
      <c r="J185" s="48"/>
    </row>
    <row r="186" spans="1:10" s="73" customFormat="1">
      <c r="A186" s="48"/>
      <c r="B186" s="72"/>
      <c r="D186" s="72"/>
      <c r="E186" s="72"/>
      <c r="F186" s="48"/>
      <c r="G186" s="48"/>
      <c r="H186" s="190"/>
      <c r="I186" s="270"/>
      <c r="J186" s="48"/>
    </row>
    <row r="187" spans="1:10" s="73" customFormat="1">
      <c r="A187" s="48"/>
      <c r="B187" s="72"/>
      <c r="D187" s="72"/>
      <c r="E187" s="72"/>
      <c r="F187" s="48"/>
      <c r="G187" s="48"/>
      <c r="H187" s="190"/>
      <c r="I187" s="270"/>
      <c r="J187" s="48"/>
    </row>
    <row r="188" spans="1:10" s="73" customFormat="1">
      <c r="A188" s="48"/>
      <c r="B188" s="72"/>
      <c r="D188" s="72"/>
      <c r="E188" s="72"/>
      <c r="F188" s="48"/>
      <c r="G188" s="48"/>
      <c r="H188" s="190"/>
      <c r="I188" s="270"/>
      <c r="J188" s="48"/>
    </row>
    <row r="189" spans="1:10" s="73" customFormat="1">
      <c r="A189" s="48"/>
      <c r="B189" s="72"/>
      <c r="D189" s="72"/>
      <c r="E189" s="72"/>
      <c r="F189" s="48"/>
      <c r="G189" s="48"/>
      <c r="H189" s="190"/>
      <c r="I189" s="270"/>
      <c r="J189" s="48"/>
    </row>
    <row r="190" spans="1:10" s="73" customFormat="1">
      <c r="A190" s="48"/>
      <c r="B190" s="72"/>
      <c r="D190" s="72"/>
      <c r="E190" s="72"/>
      <c r="F190" s="48"/>
      <c r="G190" s="48"/>
      <c r="H190" s="190"/>
      <c r="I190" s="270"/>
      <c r="J190" s="48"/>
    </row>
    <row r="191" spans="1:10" s="73" customFormat="1">
      <c r="A191" s="48"/>
      <c r="B191" s="72"/>
      <c r="D191" s="72"/>
      <c r="E191" s="72"/>
      <c r="F191" s="48"/>
      <c r="G191" s="48"/>
      <c r="H191" s="190"/>
      <c r="I191" s="270"/>
      <c r="J191" s="48"/>
    </row>
    <row r="192" spans="1:10" s="73" customFormat="1">
      <c r="A192" s="48"/>
      <c r="B192" s="72"/>
      <c r="D192" s="72"/>
      <c r="E192" s="72"/>
      <c r="F192" s="48"/>
      <c r="G192" s="48"/>
      <c r="H192" s="190"/>
      <c r="I192" s="270"/>
      <c r="J192" s="48"/>
    </row>
    <row r="193" spans="1:10" s="73" customFormat="1">
      <c r="A193" s="48"/>
      <c r="B193" s="72"/>
      <c r="D193" s="72"/>
      <c r="E193" s="72"/>
      <c r="F193" s="48"/>
      <c r="G193" s="48"/>
      <c r="H193" s="190"/>
      <c r="I193" s="270"/>
      <c r="J193" s="48"/>
    </row>
  </sheetData>
  <mergeCells count="4">
    <mergeCell ref="A1:G1"/>
    <mergeCell ref="A31:E31"/>
    <mergeCell ref="A33:E33"/>
    <mergeCell ref="A60:E60"/>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1" manualBreakCount="1">
    <brk id="31" max="6"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5DAF-A6EF-4B0F-9B46-6A85036FBE3A}">
  <sheetPr>
    <tabColor theme="5"/>
  </sheetPr>
  <dimension ref="B1:K236"/>
  <sheetViews>
    <sheetView view="pageBreakPreview" topLeftCell="C143" zoomScale="70" zoomScaleNormal="100" zoomScaleSheetLayoutView="70" workbookViewId="0">
      <selection activeCell="P127" sqref="P127"/>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14.33203125" style="48" bestFit="1" customWidth="1"/>
    <col min="11" max="11" width="14.6640625" style="161" hidden="1" customWidth="1"/>
    <col min="12" max="16384" width="8.83203125" style="48"/>
  </cols>
  <sheetData>
    <row r="1" spans="2:11" s="44" customFormat="1" ht="25" customHeight="1">
      <c r="B1" s="370" t="s">
        <v>338</v>
      </c>
      <c r="C1" s="370"/>
      <c r="D1" s="370"/>
      <c r="E1" s="370"/>
      <c r="F1" s="370"/>
      <c r="G1" s="370"/>
      <c r="H1" s="370"/>
      <c r="I1" s="76"/>
      <c r="K1" s="159"/>
    </row>
    <row r="2" spans="2:11" ht="25" customHeight="1">
      <c r="B2" s="45" t="s">
        <v>226</v>
      </c>
      <c r="C2" s="45" t="s">
        <v>2</v>
      </c>
      <c r="D2" s="45" t="s">
        <v>3</v>
      </c>
      <c r="E2" s="46" t="s">
        <v>4</v>
      </c>
      <c r="F2" s="95" t="s">
        <v>5</v>
      </c>
      <c r="G2" s="47" t="s">
        <v>6</v>
      </c>
      <c r="H2" s="47" t="s">
        <v>7</v>
      </c>
      <c r="I2" s="78"/>
      <c r="K2" s="182" t="s">
        <v>175</v>
      </c>
    </row>
    <row r="3" spans="2:11" ht="25" customHeight="1">
      <c r="B3" s="80" t="s">
        <v>339</v>
      </c>
      <c r="C3" s="81" t="s">
        <v>177</v>
      </c>
      <c r="D3" s="82" t="s">
        <v>178</v>
      </c>
      <c r="E3" s="108"/>
      <c r="F3" s="151"/>
      <c r="G3" s="151"/>
      <c r="H3" s="151" t="str">
        <f t="shared" ref="H3:H51" si="0">IF($F3="-","Rate Only",IF($G3="","",ROUNDUP($F3*$G3,2)))</f>
        <v/>
      </c>
      <c r="K3" s="160" t="str">
        <f>IF(F3="","",MAX($K2:K$7)+0.001)</f>
        <v/>
      </c>
    </row>
    <row r="4" spans="2:11" ht="25" customHeight="1">
      <c r="B4" s="55"/>
      <c r="C4" s="55"/>
      <c r="D4" s="87"/>
      <c r="E4" s="55"/>
      <c r="F4" s="90"/>
      <c r="H4" s="90" t="str">
        <f t="shared" si="0"/>
        <v/>
      </c>
      <c r="K4" s="161" t="str">
        <f>IF(F4="","",MAX($K3:K$7)+0.001)</f>
        <v/>
      </c>
    </row>
    <row r="5" spans="2:11" ht="25" customHeight="1">
      <c r="B5" s="55"/>
      <c r="C5" s="55" t="s">
        <v>179</v>
      </c>
      <c r="D5" s="87" t="s">
        <v>180</v>
      </c>
      <c r="E5" s="55"/>
      <c r="F5" s="90"/>
      <c r="H5" s="90" t="str">
        <f t="shared" si="0"/>
        <v/>
      </c>
      <c r="K5" s="161" t="str">
        <f>IF(F5="","",MAX($K4:K$7)+0.001)</f>
        <v/>
      </c>
    </row>
    <row r="6" spans="2:11" ht="25" customHeight="1">
      <c r="B6" s="55"/>
      <c r="C6" s="55"/>
      <c r="D6" s="87"/>
      <c r="E6" s="55"/>
      <c r="F6" s="90"/>
      <c r="H6" s="90" t="str">
        <f t="shared" si="0"/>
        <v/>
      </c>
      <c r="K6" s="161" t="str">
        <f>IF(F6="","",MAX($K5:K$7)+0.001)</f>
        <v/>
      </c>
    </row>
    <row r="7" spans="2:11" ht="25" customHeight="1">
      <c r="B7" s="55"/>
      <c r="C7" s="55" t="s">
        <v>181</v>
      </c>
      <c r="D7" s="87" t="s">
        <v>182</v>
      </c>
      <c r="E7" s="55"/>
      <c r="F7" s="90"/>
      <c r="G7" s="90"/>
      <c r="H7" s="90" t="str">
        <f t="shared" si="0"/>
        <v/>
      </c>
      <c r="K7" s="161" t="str">
        <f>IF(F7="","",MAX($K6:K$7)+0.001)</f>
        <v/>
      </c>
    </row>
    <row r="8" spans="2:11" ht="25" customHeight="1">
      <c r="B8" s="55"/>
      <c r="C8" s="55"/>
      <c r="D8" s="87"/>
      <c r="E8" s="55"/>
      <c r="F8" s="90"/>
      <c r="G8" s="90"/>
      <c r="H8" s="90" t="str">
        <f t="shared" si="0"/>
        <v/>
      </c>
      <c r="K8" s="161" t="str">
        <f>IF(F8="","",MAX($K$7:K7)+0.001)</f>
        <v/>
      </c>
    </row>
    <row r="9" spans="2:11" ht="25" customHeight="1">
      <c r="B9" s="10" t="str">
        <f t="shared" ref="B9:B50" si="1">IF(K9="","","B"&amp;TEXT(ROUND(K9,3),"0.000"))</f>
        <v/>
      </c>
      <c r="C9" s="55" t="s">
        <v>183</v>
      </c>
      <c r="D9" s="87" t="s">
        <v>184</v>
      </c>
      <c r="E9" s="55"/>
      <c r="F9" s="90"/>
      <c r="G9" s="90"/>
      <c r="H9" s="90" t="str">
        <f t="shared" si="0"/>
        <v/>
      </c>
      <c r="K9" s="161" t="str">
        <f>IF(F9="","",MAX($K$7:K8)+0.001)</f>
        <v/>
      </c>
    </row>
    <row r="10" spans="2:11" ht="25" customHeight="1">
      <c r="B10" s="10" t="str">
        <f t="shared" si="1"/>
        <v/>
      </c>
      <c r="C10" s="55"/>
      <c r="D10" s="87" t="s">
        <v>188</v>
      </c>
      <c r="E10" s="55"/>
      <c r="F10" s="90"/>
      <c r="G10" s="90"/>
      <c r="H10" s="90" t="str">
        <f t="shared" si="0"/>
        <v/>
      </c>
      <c r="K10" s="161" t="str">
        <f>IF(F10="","",MAX($K$7:K9)+0.001)</f>
        <v/>
      </c>
    </row>
    <row r="11" spans="2:11" ht="25" customHeight="1">
      <c r="B11" s="10" t="str">
        <f t="shared" si="1"/>
        <v>B2.001</v>
      </c>
      <c r="C11" s="55"/>
      <c r="D11" s="89" t="s">
        <v>189</v>
      </c>
      <c r="E11" s="55" t="s">
        <v>187</v>
      </c>
      <c r="F11" s="90">
        <v>33</v>
      </c>
      <c r="G11" s="171"/>
      <c r="H11" s="90" t="str">
        <f t="shared" si="0"/>
        <v/>
      </c>
      <c r="K11" s="161">
        <f>IF(F11="","",MAX($K$7:K10)+2.001)</f>
        <v>2.0009999999999999</v>
      </c>
    </row>
    <row r="12" spans="2:11" ht="25" customHeight="1">
      <c r="B12" s="10" t="str">
        <f t="shared" si="1"/>
        <v/>
      </c>
      <c r="C12" s="55"/>
      <c r="D12" s="66"/>
      <c r="E12" s="55"/>
      <c r="F12" s="90"/>
      <c r="G12" s="90"/>
      <c r="H12" s="90" t="str">
        <f t="shared" si="0"/>
        <v/>
      </c>
      <c r="K12" s="161" t="str">
        <f>IF(F12="","",MAX($K$7:K11)+0.001)</f>
        <v/>
      </c>
    </row>
    <row r="13" spans="2:11" ht="25" customHeight="1">
      <c r="B13" s="10" t="str">
        <f t="shared" si="1"/>
        <v/>
      </c>
      <c r="C13" s="55" t="s">
        <v>190</v>
      </c>
      <c r="D13" s="87" t="s">
        <v>191</v>
      </c>
      <c r="E13" s="55"/>
      <c r="F13" s="90"/>
      <c r="G13" s="90"/>
      <c r="H13" s="90" t="str">
        <f t="shared" si="0"/>
        <v/>
      </c>
      <c r="K13" s="161" t="str">
        <f>IF(F13="","",MAX($K$7:K12)+0.001)</f>
        <v/>
      </c>
    </row>
    <row r="14" spans="2:11" ht="25" customHeight="1">
      <c r="B14" s="10" t="str">
        <f t="shared" si="1"/>
        <v/>
      </c>
      <c r="C14" s="55"/>
      <c r="D14" s="87" t="s">
        <v>185</v>
      </c>
      <c r="E14" s="55"/>
      <c r="F14" s="90"/>
      <c r="G14" s="90"/>
      <c r="H14" s="90" t="str">
        <f t="shared" si="0"/>
        <v/>
      </c>
      <c r="K14" s="161" t="str">
        <f>IF(F14="","",MAX($K$7:K13)+0.001)</f>
        <v/>
      </c>
    </row>
    <row r="15" spans="2:11" ht="25" customHeight="1">
      <c r="B15" s="10" t="str">
        <f t="shared" si="1"/>
        <v>B2.002</v>
      </c>
      <c r="C15" s="55"/>
      <c r="D15" s="89" t="s">
        <v>189</v>
      </c>
      <c r="E15" s="55" t="s">
        <v>187</v>
      </c>
      <c r="F15" s="90">
        <v>162</v>
      </c>
      <c r="G15" s="171"/>
      <c r="H15" s="90" t="str">
        <f t="shared" si="0"/>
        <v/>
      </c>
      <c r="K15" s="161">
        <f>IF(F15="","",MAX($K$7:K14)+0.001)</f>
        <v>2.0019999999999998</v>
      </c>
    </row>
    <row r="16" spans="2:11" ht="30">
      <c r="B16" s="10" t="str">
        <f t="shared" si="1"/>
        <v>B2.003</v>
      </c>
      <c r="C16" s="55"/>
      <c r="D16" s="89" t="s">
        <v>340</v>
      </c>
      <c r="E16" s="55" t="s">
        <v>187</v>
      </c>
      <c r="F16" s="90">
        <v>13</v>
      </c>
      <c r="G16" s="171"/>
      <c r="H16" s="90" t="str">
        <f t="shared" si="0"/>
        <v/>
      </c>
      <c r="K16" s="161">
        <f>IF(F16="","",MAX($K$7:K15)+0.001)</f>
        <v>2.0029999999999997</v>
      </c>
    </row>
    <row r="17" spans="2:11" ht="25" customHeight="1">
      <c r="B17" s="10" t="str">
        <f t="shared" si="1"/>
        <v/>
      </c>
      <c r="C17" s="55"/>
      <c r="D17" s="66"/>
      <c r="E17" s="55"/>
      <c r="F17" s="90"/>
      <c r="G17" s="90"/>
      <c r="H17" s="90" t="str">
        <f t="shared" si="0"/>
        <v/>
      </c>
      <c r="K17" s="161" t="str">
        <f>IF(F17="","",MAX($K$7:K16)+0.001)</f>
        <v/>
      </c>
    </row>
    <row r="18" spans="2:11" ht="25" customHeight="1">
      <c r="B18" s="10" t="str">
        <f t="shared" si="1"/>
        <v/>
      </c>
      <c r="C18" s="55"/>
      <c r="D18" s="87" t="s">
        <v>192</v>
      </c>
      <c r="E18" s="55"/>
      <c r="F18" s="90"/>
      <c r="G18" s="90"/>
      <c r="H18" s="90" t="str">
        <f t="shared" si="0"/>
        <v/>
      </c>
      <c r="K18" s="161" t="str">
        <f>IF(F18="","",MAX($K$7:K17)+0.001)</f>
        <v/>
      </c>
    </row>
    <row r="19" spans="2:11" ht="25" customHeight="1">
      <c r="B19" s="10" t="str">
        <f t="shared" si="1"/>
        <v>B2.004</v>
      </c>
      <c r="C19" s="55"/>
      <c r="D19" s="89" t="s">
        <v>341</v>
      </c>
      <c r="E19" s="55" t="s">
        <v>187</v>
      </c>
      <c r="F19" s="90">
        <v>63</v>
      </c>
      <c r="G19" s="171"/>
      <c r="H19" s="90" t="str">
        <f t="shared" si="0"/>
        <v/>
      </c>
      <c r="K19" s="161">
        <f>IF(F19="","",MAX($K$7:K18)+0.001)</f>
        <v>2.0039999999999996</v>
      </c>
    </row>
    <row r="20" spans="2:11" ht="25" customHeight="1">
      <c r="B20" s="10" t="str">
        <f t="shared" si="1"/>
        <v>B2.005</v>
      </c>
      <c r="C20" s="55"/>
      <c r="D20" s="89" t="s">
        <v>342</v>
      </c>
      <c r="E20" s="55" t="s">
        <v>187</v>
      </c>
      <c r="F20" s="90">
        <v>1591</v>
      </c>
      <c r="G20" s="171"/>
      <c r="H20" s="90" t="str">
        <f t="shared" si="0"/>
        <v/>
      </c>
      <c r="K20" s="161">
        <f>IF(F20="","",MAX($K$7:K19)+0.001)</f>
        <v>2.0049999999999994</v>
      </c>
    </row>
    <row r="21" spans="2:11" ht="25" customHeight="1">
      <c r="B21" s="10" t="str">
        <f t="shared" si="1"/>
        <v>B2.006</v>
      </c>
      <c r="C21" s="55"/>
      <c r="D21" s="89" t="s">
        <v>343</v>
      </c>
      <c r="E21" s="55" t="s">
        <v>187</v>
      </c>
      <c r="F21" s="90">
        <v>192</v>
      </c>
      <c r="G21" s="171"/>
      <c r="H21" s="90" t="str">
        <f t="shared" si="0"/>
        <v/>
      </c>
      <c r="K21" s="161">
        <f>IF(F21="","",MAX($K$7:K20)+0.001)</f>
        <v>2.0059999999999993</v>
      </c>
    </row>
    <row r="22" spans="2:11" ht="25" customHeight="1">
      <c r="B22" s="10" t="str">
        <f t="shared" si="1"/>
        <v/>
      </c>
      <c r="C22" s="55"/>
      <c r="D22" s="89"/>
      <c r="E22" s="55"/>
      <c r="F22" s="90"/>
      <c r="G22" s="90"/>
      <c r="H22" s="90" t="str">
        <f t="shared" si="0"/>
        <v/>
      </c>
      <c r="K22" s="161" t="str">
        <f>IF(F22="","",MAX($K$7:K21)+0.001)</f>
        <v/>
      </c>
    </row>
    <row r="23" spans="2:11" ht="25" customHeight="1">
      <c r="B23" s="10" t="str">
        <f t="shared" si="1"/>
        <v/>
      </c>
      <c r="C23" s="55"/>
      <c r="D23" s="87" t="s">
        <v>193</v>
      </c>
      <c r="E23" s="55"/>
      <c r="F23" s="90"/>
      <c r="G23" s="90"/>
      <c r="H23" s="90" t="str">
        <f t="shared" si="0"/>
        <v/>
      </c>
      <c r="K23" s="161" t="str">
        <f>IF(F23="","",MAX($K$7:K22)+0.001)</f>
        <v/>
      </c>
    </row>
    <row r="24" spans="2:11" ht="30">
      <c r="B24" s="10" t="str">
        <f t="shared" si="1"/>
        <v>B2.007</v>
      </c>
      <c r="C24" s="55"/>
      <c r="D24" s="89" t="s">
        <v>344</v>
      </c>
      <c r="E24" s="55" t="s">
        <v>187</v>
      </c>
      <c r="F24" s="90">
        <v>142</v>
      </c>
      <c r="G24" s="171"/>
      <c r="H24" s="90" t="str">
        <f t="shared" si="0"/>
        <v/>
      </c>
      <c r="K24" s="161">
        <f>IF(F24="","",MAX($K$7:K23)+0.001)</f>
        <v>2.0069999999999992</v>
      </c>
    </row>
    <row r="25" spans="2:11" ht="25" customHeight="1">
      <c r="B25" s="10" t="str">
        <f t="shared" si="1"/>
        <v/>
      </c>
      <c r="C25" s="55"/>
      <c r="D25" s="66"/>
      <c r="E25" s="55"/>
      <c r="F25" s="90"/>
      <c r="G25" s="90"/>
      <c r="H25" s="90" t="str">
        <f t="shared" si="0"/>
        <v/>
      </c>
      <c r="K25" s="161" t="str">
        <f>IF(F25="","",MAX($K$7:K24)+0.001)</f>
        <v/>
      </c>
    </row>
    <row r="26" spans="2:11" ht="25" customHeight="1">
      <c r="B26" s="10" t="str">
        <f t="shared" si="1"/>
        <v/>
      </c>
      <c r="C26" s="55"/>
      <c r="D26" s="87" t="s">
        <v>1976</v>
      </c>
      <c r="E26" s="55"/>
      <c r="F26" s="90"/>
      <c r="G26" s="90"/>
      <c r="H26" s="90" t="str">
        <f t="shared" si="0"/>
        <v/>
      </c>
      <c r="K26" s="161" t="str">
        <f>IF(F26="","",MAX($K$7:K25)+0.001)</f>
        <v/>
      </c>
    </row>
    <row r="27" spans="2:11" ht="30">
      <c r="B27" s="10" t="str">
        <f t="shared" si="1"/>
        <v>B2.008</v>
      </c>
      <c r="C27" s="55"/>
      <c r="D27" s="89" t="s">
        <v>345</v>
      </c>
      <c r="E27" s="55" t="s">
        <v>187</v>
      </c>
      <c r="F27" s="90">
        <v>97</v>
      </c>
      <c r="G27" s="171"/>
      <c r="H27" s="90" t="str">
        <f t="shared" si="0"/>
        <v/>
      </c>
      <c r="K27" s="161">
        <f>IF(F27="","",MAX($K$7:K26)+0.001)</f>
        <v>2.0079999999999991</v>
      </c>
    </row>
    <row r="28" spans="2:11" ht="25" customHeight="1">
      <c r="B28" s="10" t="str">
        <f t="shared" si="1"/>
        <v/>
      </c>
      <c r="C28" s="55"/>
      <c r="D28" s="66"/>
      <c r="E28" s="55"/>
      <c r="F28" s="90"/>
      <c r="G28" s="90"/>
      <c r="H28" s="90" t="str">
        <f t="shared" si="0"/>
        <v/>
      </c>
      <c r="K28" s="161" t="str">
        <f>IF(F28="","",MAX($K$7:K27)+0.001)</f>
        <v/>
      </c>
    </row>
    <row r="29" spans="2:11" ht="25" customHeight="1">
      <c r="B29" s="10" t="str">
        <f t="shared" si="1"/>
        <v/>
      </c>
      <c r="C29" s="55" t="s">
        <v>197</v>
      </c>
      <c r="D29" s="87" t="s">
        <v>198</v>
      </c>
      <c r="E29" s="55"/>
      <c r="F29" s="90"/>
      <c r="G29" s="90"/>
      <c r="H29" s="90" t="str">
        <f t="shared" si="0"/>
        <v/>
      </c>
      <c r="K29" s="161" t="str">
        <f>IF(F29="","",MAX($K$7:K28)+0.001)</f>
        <v/>
      </c>
    </row>
    <row r="30" spans="2:11" ht="25" customHeight="1">
      <c r="B30" s="10" t="str">
        <f t="shared" si="1"/>
        <v>B2.009</v>
      </c>
      <c r="C30" s="55"/>
      <c r="D30" s="89" t="s">
        <v>346</v>
      </c>
      <c r="E30" s="55" t="s">
        <v>200</v>
      </c>
      <c r="F30" s="90">
        <v>203</v>
      </c>
      <c r="G30" s="171"/>
      <c r="H30" s="90" t="str">
        <f t="shared" si="0"/>
        <v/>
      </c>
      <c r="K30" s="161">
        <f>IF(F30="","",MAX($K$7:K29)+0.001)</f>
        <v>2.008999999999999</v>
      </c>
    </row>
    <row r="31" spans="2:11" ht="25" customHeight="1">
      <c r="B31" s="10" t="str">
        <f t="shared" si="1"/>
        <v>B2.010</v>
      </c>
      <c r="C31" s="55"/>
      <c r="D31" s="89" t="s">
        <v>347</v>
      </c>
      <c r="E31" s="55" t="s">
        <v>200</v>
      </c>
      <c r="F31" s="90">
        <v>602</v>
      </c>
      <c r="G31" s="171"/>
      <c r="H31" s="90" t="str">
        <f t="shared" si="0"/>
        <v/>
      </c>
      <c r="K31" s="161">
        <f>IF(F31="","",MAX($K$7:K30)+0.001)</f>
        <v>2.0099999999999989</v>
      </c>
    </row>
    <row r="32" spans="2:11" ht="25" customHeight="1">
      <c r="B32" s="10" t="str">
        <f t="shared" si="1"/>
        <v>B2.011</v>
      </c>
      <c r="C32" s="55"/>
      <c r="D32" s="89" t="s">
        <v>348</v>
      </c>
      <c r="E32" s="55" t="s">
        <v>200</v>
      </c>
      <c r="F32" s="90">
        <v>19</v>
      </c>
      <c r="G32" s="171"/>
      <c r="H32" s="90" t="str">
        <f t="shared" si="0"/>
        <v/>
      </c>
      <c r="K32" s="161">
        <f>IF(F32="","",MAX($K$7:K31)+0.001)</f>
        <v>2.0109999999999988</v>
      </c>
    </row>
    <row r="33" spans="2:11" ht="25" customHeight="1">
      <c r="B33" s="10" t="str">
        <f t="shared" si="1"/>
        <v>B2.012</v>
      </c>
      <c r="C33" s="55"/>
      <c r="D33" s="89" t="s">
        <v>349</v>
      </c>
      <c r="E33" s="55" t="s">
        <v>200</v>
      </c>
      <c r="F33" s="90">
        <v>710</v>
      </c>
      <c r="G33" s="171"/>
      <c r="H33" s="90" t="str">
        <f t="shared" si="0"/>
        <v/>
      </c>
      <c r="K33" s="161">
        <f>IF(F33="","",MAX($K$7:K32)+0.001)</f>
        <v>2.0119999999999987</v>
      </c>
    </row>
    <row r="34" spans="2:11" ht="25" customHeight="1">
      <c r="B34" s="10" t="str">
        <f t="shared" si="1"/>
        <v>B2.013</v>
      </c>
      <c r="C34" s="55"/>
      <c r="D34" s="89" t="s">
        <v>350</v>
      </c>
      <c r="E34" s="55" t="s">
        <v>200</v>
      </c>
      <c r="F34" s="90">
        <v>848</v>
      </c>
      <c r="G34" s="171"/>
      <c r="H34" s="90" t="str">
        <f t="shared" si="0"/>
        <v/>
      </c>
      <c r="K34" s="161">
        <f>IF(F34="","",MAX($K$7:K33)+0.001)</f>
        <v>2.0129999999999986</v>
      </c>
    </row>
    <row r="35" spans="2:11" ht="25" customHeight="1">
      <c r="B35" s="10" t="str">
        <f t="shared" si="1"/>
        <v/>
      </c>
      <c r="C35" s="55"/>
      <c r="D35" s="89"/>
      <c r="E35" s="55"/>
      <c r="F35" s="90"/>
      <c r="G35" s="171"/>
      <c r="H35" s="90" t="str">
        <f t="shared" si="0"/>
        <v/>
      </c>
      <c r="K35" s="161" t="str">
        <f>IF(F35="","",MAX($K$7:K34)+0.001)</f>
        <v/>
      </c>
    </row>
    <row r="36" spans="2:11" ht="25" customHeight="1">
      <c r="B36" s="10" t="str">
        <f t="shared" si="1"/>
        <v/>
      </c>
      <c r="C36" s="55" t="s">
        <v>197</v>
      </c>
      <c r="D36" s="87" t="s">
        <v>202</v>
      </c>
      <c r="E36" s="55"/>
      <c r="F36" s="90"/>
      <c r="G36" s="90"/>
      <c r="H36" s="90" t="str">
        <f t="shared" si="0"/>
        <v/>
      </c>
      <c r="I36" s="93"/>
      <c r="K36" s="161" t="str">
        <f>IF(F36="","",MAX($K$7:K35)+0.001)</f>
        <v/>
      </c>
    </row>
    <row r="37" spans="2:11" ht="25" customHeight="1">
      <c r="B37" s="10" t="str">
        <f t="shared" si="1"/>
        <v/>
      </c>
      <c r="C37" s="55"/>
      <c r="D37" s="87" t="s">
        <v>203</v>
      </c>
      <c r="E37" s="55"/>
      <c r="F37" s="90"/>
      <c r="G37" s="90"/>
      <c r="H37" s="90" t="str">
        <f t="shared" si="0"/>
        <v/>
      </c>
      <c r="I37" s="93"/>
      <c r="K37" s="161" t="str">
        <f>IF(F37="","",MAX($K$7:K36)+0.001)</f>
        <v/>
      </c>
    </row>
    <row r="38" spans="2:11" ht="25" customHeight="1">
      <c r="B38" s="10" t="str">
        <f t="shared" si="1"/>
        <v/>
      </c>
      <c r="C38" s="55"/>
      <c r="D38" s="87" t="s">
        <v>204</v>
      </c>
      <c r="E38" s="55"/>
      <c r="F38" s="90"/>
      <c r="G38" s="90"/>
      <c r="H38" s="90" t="str">
        <f t="shared" si="0"/>
        <v/>
      </c>
      <c r="I38" s="93"/>
      <c r="K38" s="161" t="str">
        <f>IF(F38="","",MAX($K$7:K37)+0.001)</f>
        <v/>
      </c>
    </row>
    <row r="39" spans="2:11" ht="25" customHeight="1">
      <c r="B39" s="10" t="str">
        <f t="shared" si="1"/>
        <v>B2.014</v>
      </c>
      <c r="C39" s="55"/>
      <c r="D39" s="89" t="s">
        <v>351</v>
      </c>
      <c r="E39" s="55" t="s">
        <v>158</v>
      </c>
      <c r="F39" s="90">
        <v>2</v>
      </c>
      <c r="G39" s="171"/>
      <c r="H39" s="90" t="str">
        <f t="shared" si="0"/>
        <v/>
      </c>
      <c r="I39" s="93"/>
      <c r="K39" s="161">
        <f>IF(F39="","",MAX($K$7:K38)+0.001)</f>
        <v>2.0139999999999985</v>
      </c>
    </row>
    <row r="40" spans="2:11" ht="25" customHeight="1">
      <c r="B40" s="10" t="str">
        <f t="shared" si="1"/>
        <v>B2.015</v>
      </c>
      <c r="C40" s="55"/>
      <c r="D40" s="89" t="s">
        <v>351</v>
      </c>
      <c r="E40" s="55" t="s">
        <v>158</v>
      </c>
      <c r="F40" s="90">
        <v>2</v>
      </c>
      <c r="G40" s="171"/>
      <c r="H40" s="90" t="str">
        <f t="shared" si="0"/>
        <v/>
      </c>
      <c r="I40" s="93"/>
      <c r="K40" s="161">
        <f>IF(F40="","",MAX($K$7:K39)+0.001)</f>
        <v>2.0149999999999983</v>
      </c>
    </row>
    <row r="41" spans="2:11" ht="25" customHeight="1">
      <c r="B41" s="10" t="str">
        <f t="shared" si="1"/>
        <v/>
      </c>
      <c r="C41" s="55"/>
      <c r="D41" s="87" t="s">
        <v>352</v>
      </c>
      <c r="E41" s="55"/>
      <c r="F41" s="90"/>
      <c r="G41" s="90"/>
      <c r="H41" s="90" t="str">
        <f t="shared" si="0"/>
        <v/>
      </c>
      <c r="I41" s="93"/>
      <c r="K41" s="161" t="str">
        <f>IF(F41="","",MAX($K$7:K40)+0.001)</f>
        <v/>
      </c>
    </row>
    <row r="42" spans="2:11" ht="25" customHeight="1">
      <c r="B42" s="10" t="str">
        <f t="shared" si="1"/>
        <v>B2.016</v>
      </c>
      <c r="C42" s="55"/>
      <c r="D42" s="89" t="s">
        <v>353</v>
      </c>
      <c r="E42" s="55" t="s">
        <v>158</v>
      </c>
      <c r="F42" s="90">
        <v>2</v>
      </c>
      <c r="G42" s="171"/>
      <c r="H42" s="90" t="str">
        <f t="shared" si="0"/>
        <v/>
      </c>
      <c r="I42" s="93"/>
      <c r="K42" s="161">
        <f>IF(F42="","",MAX($K$7:K41)+0.001)</f>
        <v>2.0159999999999982</v>
      </c>
    </row>
    <row r="43" spans="2:11" ht="25" customHeight="1">
      <c r="B43" s="10" t="str">
        <f t="shared" si="1"/>
        <v>B2.017</v>
      </c>
      <c r="C43" s="55"/>
      <c r="D43" s="89" t="s">
        <v>354</v>
      </c>
      <c r="E43" s="55" t="s">
        <v>158</v>
      </c>
      <c r="F43" s="90">
        <v>2</v>
      </c>
      <c r="G43" s="171"/>
      <c r="H43" s="90" t="str">
        <f t="shared" si="0"/>
        <v/>
      </c>
      <c r="I43" s="93"/>
      <c r="K43" s="161">
        <f>IF(F43="","",MAX($K$7:K42)+0.001)</f>
        <v>2.0169999999999981</v>
      </c>
    </row>
    <row r="44" spans="2:11" ht="25" customHeight="1">
      <c r="B44" s="10"/>
      <c r="C44" s="55"/>
      <c r="D44" s="89"/>
      <c r="E44" s="55"/>
      <c r="F44" s="90"/>
      <c r="G44" s="171"/>
      <c r="H44" s="90"/>
      <c r="I44" s="93"/>
      <c r="K44" s="161" t="str">
        <f>IF(F44="","",MAX($K$7:K43)+0.001)</f>
        <v/>
      </c>
    </row>
    <row r="45" spans="2:11" ht="25" customHeight="1">
      <c r="B45" s="368" t="s">
        <v>62</v>
      </c>
      <c r="C45" s="368"/>
      <c r="D45" s="368"/>
      <c r="E45" s="368"/>
      <c r="F45" s="368"/>
      <c r="G45" s="368"/>
      <c r="H45" s="95">
        <f>SUM(H3:H44)</f>
        <v>0</v>
      </c>
      <c r="I45" s="94"/>
      <c r="K45" s="161" t="str">
        <f>IF(F45="","",MAX($K$7:K44)+0.001)</f>
        <v/>
      </c>
    </row>
    <row r="46" spans="2:11" ht="25" customHeight="1">
      <c r="B46" s="45" t="s">
        <v>226</v>
      </c>
      <c r="C46" s="45" t="s">
        <v>2</v>
      </c>
      <c r="D46" s="45" t="s">
        <v>3</v>
      </c>
      <c r="E46" s="46" t="s">
        <v>4</v>
      </c>
      <c r="F46" s="95" t="s">
        <v>5</v>
      </c>
      <c r="G46" s="47" t="s">
        <v>6</v>
      </c>
      <c r="H46" s="47" t="s">
        <v>7</v>
      </c>
      <c r="I46" s="78"/>
    </row>
    <row r="47" spans="2:11" ht="25" customHeight="1">
      <c r="B47" s="368" t="s">
        <v>64</v>
      </c>
      <c r="C47" s="368"/>
      <c r="D47" s="368"/>
      <c r="E47" s="368"/>
      <c r="F47" s="368"/>
      <c r="G47" s="368"/>
      <c r="H47" s="47">
        <f>H45</f>
        <v>0</v>
      </c>
      <c r="I47" s="96"/>
      <c r="K47" s="161" t="str">
        <f>IF(F47="","",MAX($K$7:K46)+0.001)</f>
        <v/>
      </c>
    </row>
    <row r="48" spans="2:11" ht="25" customHeight="1">
      <c r="B48" s="10"/>
      <c r="C48" s="55"/>
      <c r="D48" s="89"/>
      <c r="E48" s="55"/>
      <c r="F48" s="90"/>
      <c r="G48" s="171"/>
      <c r="H48" s="90"/>
      <c r="I48" s="93"/>
      <c r="K48" s="169"/>
    </row>
    <row r="49" spans="2:11" ht="30">
      <c r="B49" s="10" t="str">
        <f t="shared" si="1"/>
        <v/>
      </c>
      <c r="C49" s="55"/>
      <c r="D49" s="97" t="s">
        <v>209</v>
      </c>
      <c r="E49" s="55"/>
      <c r="F49" s="119"/>
      <c r="G49" s="171"/>
      <c r="H49" s="90" t="str">
        <f t="shared" si="0"/>
        <v/>
      </c>
      <c r="I49" s="93"/>
      <c r="K49" s="169" t="str">
        <f>IF(F49="","",MAX($K$7:K43)+0.001)</f>
        <v/>
      </c>
    </row>
    <row r="50" spans="2:11" ht="25" customHeight="1">
      <c r="B50" s="10" t="str">
        <f t="shared" si="1"/>
        <v>B2.018</v>
      </c>
      <c r="C50" s="55"/>
      <c r="D50" s="89" t="s">
        <v>355</v>
      </c>
      <c r="E50" s="55" t="s">
        <v>158</v>
      </c>
      <c r="F50" s="90">
        <v>2</v>
      </c>
      <c r="G50" s="171"/>
      <c r="H50" s="90" t="str">
        <f t="shared" si="0"/>
        <v/>
      </c>
      <c r="I50" s="93"/>
      <c r="K50" s="161">
        <f>IF(F50="","",MAX($K$7:K49)+0.001)</f>
        <v>2.017999999999998</v>
      </c>
    </row>
    <row r="51" spans="2:11" ht="25" customHeight="1">
      <c r="B51" s="10" t="str">
        <f>IF(K51="","","B"&amp;TEXT(ROUND(K51,3),"0.000"))</f>
        <v/>
      </c>
      <c r="C51" s="55"/>
      <c r="D51" s="66"/>
      <c r="E51" s="55"/>
      <c r="F51" s="90"/>
      <c r="G51" s="90"/>
      <c r="H51" s="90" t="str">
        <f t="shared" si="0"/>
        <v/>
      </c>
      <c r="K51" s="161" t="str">
        <f>IF(F51="","",MAX($K$7:K50)+0.001)</f>
        <v/>
      </c>
    </row>
    <row r="52" spans="2:11" ht="25" customHeight="1">
      <c r="B52" s="10" t="str">
        <f>IF(K52="","","B"&amp;TEXT(ROUND(K52,3),"0.000"))</f>
        <v/>
      </c>
      <c r="C52" s="55" t="s">
        <v>214</v>
      </c>
      <c r="D52" s="87" t="s">
        <v>215</v>
      </c>
      <c r="E52" s="55"/>
      <c r="F52" s="90"/>
      <c r="H52" s="90" t="str">
        <f t="shared" ref="H52:H102" si="2">IF($F52="-","Rate Only",IF($G52="","",ROUNDUP($F52*$G52,2)))</f>
        <v/>
      </c>
      <c r="K52" s="161" t="str">
        <f>IF(F52="","",MAX($K$7:K51)+0.001)</f>
        <v/>
      </c>
    </row>
    <row r="53" spans="2:11" ht="25" customHeight="1">
      <c r="B53" s="10"/>
      <c r="C53" s="55"/>
      <c r="D53" s="87"/>
      <c r="E53" s="55"/>
      <c r="F53" s="90"/>
      <c r="H53" s="90" t="str">
        <f t="shared" si="2"/>
        <v/>
      </c>
      <c r="K53" s="161" t="str">
        <f>IF(F53="","",MAX($K$7:K52)+0.001)</f>
        <v/>
      </c>
    </row>
    <row r="54" spans="2:11" ht="25" customHeight="1">
      <c r="B54" s="10" t="str">
        <f t="shared" ref="B54:B102" si="3">IF(K54="","","B"&amp;TEXT(ROUND(K54,3),"0.000"))</f>
        <v/>
      </c>
      <c r="C54" s="55" t="s">
        <v>216</v>
      </c>
      <c r="D54" s="87" t="s">
        <v>217</v>
      </c>
      <c r="E54" s="55"/>
      <c r="F54" s="90"/>
      <c r="H54" s="90" t="str">
        <f t="shared" si="2"/>
        <v/>
      </c>
      <c r="K54" s="161" t="str">
        <f>IF(F54="","",MAX($K$7:K53)+0.001)</f>
        <v/>
      </c>
    </row>
    <row r="55" spans="2:11" ht="25" customHeight="1">
      <c r="B55" s="10" t="str">
        <f t="shared" si="3"/>
        <v/>
      </c>
      <c r="C55" s="55" t="s">
        <v>12</v>
      </c>
      <c r="D55" s="87" t="s">
        <v>218</v>
      </c>
      <c r="E55" s="55"/>
      <c r="F55" s="90"/>
      <c r="H55" s="90" t="str">
        <f t="shared" si="2"/>
        <v/>
      </c>
      <c r="K55" s="161" t="str">
        <f>IF(F55="","",MAX($K$7:K54)+0.001)</f>
        <v/>
      </c>
    </row>
    <row r="56" spans="2:11" ht="25" customHeight="1">
      <c r="B56" s="10" t="str">
        <f t="shared" si="3"/>
        <v>B2.019</v>
      </c>
      <c r="C56" s="55"/>
      <c r="D56" s="89" t="s">
        <v>219</v>
      </c>
      <c r="E56" s="55" t="s">
        <v>220</v>
      </c>
      <c r="F56" s="90">
        <v>3.8499999999999996</v>
      </c>
      <c r="G56" s="171"/>
      <c r="H56" s="90" t="str">
        <f t="shared" si="2"/>
        <v/>
      </c>
      <c r="K56" s="161">
        <f>IF(F56="","",MAX($K$7:K55)+0.001)</f>
        <v>2.0189999999999979</v>
      </c>
    </row>
    <row r="57" spans="2:11" ht="25" customHeight="1">
      <c r="B57" s="10" t="str">
        <f t="shared" si="3"/>
        <v/>
      </c>
      <c r="C57" s="55"/>
      <c r="D57" s="66"/>
      <c r="E57" s="55"/>
      <c r="F57" s="90"/>
      <c r="H57" s="90" t="str">
        <f t="shared" si="2"/>
        <v/>
      </c>
      <c r="K57" s="161" t="str">
        <f>IF(F57="","",MAX($K$7:K56)+0.001)</f>
        <v/>
      </c>
    </row>
    <row r="58" spans="2:11" ht="25" customHeight="1">
      <c r="B58" s="10" t="str">
        <f t="shared" si="3"/>
        <v/>
      </c>
      <c r="C58" s="55" t="s">
        <v>12</v>
      </c>
      <c r="D58" s="87" t="s">
        <v>221</v>
      </c>
      <c r="E58" s="55"/>
      <c r="F58" s="90"/>
      <c r="H58" s="90" t="str">
        <f t="shared" si="2"/>
        <v/>
      </c>
      <c r="K58" s="161" t="str">
        <f>IF(F58="","",MAX($K$7:K57)+0.001)</f>
        <v/>
      </c>
    </row>
    <row r="59" spans="2:11" ht="25" customHeight="1">
      <c r="B59" s="10" t="str">
        <f t="shared" si="3"/>
        <v>B2.020</v>
      </c>
      <c r="C59" s="55"/>
      <c r="D59" s="89" t="s">
        <v>219</v>
      </c>
      <c r="E59" s="55" t="s">
        <v>220</v>
      </c>
      <c r="F59" s="90">
        <v>3.8499999999999996</v>
      </c>
      <c r="G59" s="171"/>
      <c r="H59" s="90" t="str">
        <f t="shared" si="2"/>
        <v/>
      </c>
      <c r="K59" s="161">
        <f>IF(F59="","",MAX($K$7:K58)+0.001)</f>
        <v>2.0199999999999978</v>
      </c>
    </row>
    <row r="60" spans="2:11" ht="25" customHeight="1">
      <c r="B60" s="10" t="str">
        <f t="shared" si="3"/>
        <v>B2.021</v>
      </c>
      <c r="C60" s="55"/>
      <c r="D60" s="89" t="s">
        <v>222</v>
      </c>
      <c r="E60" s="55" t="s">
        <v>220</v>
      </c>
      <c r="F60" s="90">
        <v>7.6899999999999995</v>
      </c>
      <c r="G60" s="171"/>
      <c r="H60" s="90" t="str">
        <f t="shared" si="2"/>
        <v/>
      </c>
      <c r="K60" s="161">
        <f>IF(F60="","",MAX($K$7:K59)+0.001)</f>
        <v>2.0209999999999977</v>
      </c>
    </row>
    <row r="61" spans="2:11" ht="25" customHeight="1">
      <c r="B61" s="10" t="str">
        <f t="shared" si="3"/>
        <v>B2.022</v>
      </c>
      <c r="C61" s="55"/>
      <c r="D61" s="89" t="s">
        <v>223</v>
      </c>
      <c r="E61" s="55" t="s">
        <v>220</v>
      </c>
      <c r="F61" s="90">
        <v>3.8499999999999996</v>
      </c>
      <c r="G61" s="171"/>
      <c r="H61" s="90" t="str">
        <f t="shared" si="2"/>
        <v/>
      </c>
      <c r="K61" s="161">
        <f>IF(F61="","",MAX($K$7:K60)+0.001)</f>
        <v>2.0219999999999976</v>
      </c>
    </row>
    <row r="62" spans="2:11" ht="25" customHeight="1">
      <c r="B62" s="10" t="str">
        <f t="shared" si="3"/>
        <v>B2.023</v>
      </c>
      <c r="C62" s="55"/>
      <c r="D62" s="89" t="s">
        <v>224</v>
      </c>
      <c r="E62" s="55" t="s">
        <v>220</v>
      </c>
      <c r="F62" s="90">
        <v>13.45</v>
      </c>
      <c r="G62" s="171"/>
      <c r="H62" s="90" t="str">
        <f t="shared" si="2"/>
        <v/>
      </c>
      <c r="K62" s="161">
        <f>IF(F62="","",MAX($K$7:K61)+0.001)</f>
        <v>2.0229999999999975</v>
      </c>
    </row>
    <row r="63" spans="2:11" ht="25" customHeight="1">
      <c r="B63" s="10" t="str">
        <f t="shared" si="3"/>
        <v>B2.024</v>
      </c>
      <c r="C63" s="55"/>
      <c r="D63" s="89" t="s">
        <v>225</v>
      </c>
      <c r="E63" s="55" t="s">
        <v>220</v>
      </c>
      <c r="F63" s="90">
        <v>9.61</v>
      </c>
      <c r="G63" s="171"/>
      <c r="H63" s="90" t="str">
        <f t="shared" si="2"/>
        <v/>
      </c>
      <c r="K63" s="161">
        <f>IF(F63="","",MAX($K$7:K62)+0.001)</f>
        <v>2.0239999999999974</v>
      </c>
    </row>
    <row r="64" spans="2:11" ht="25" customHeight="1">
      <c r="B64" s="10" t="str">
        <f t="shared" si="3"/>
        <v/>
      </c>
      <c r="C64" s="55"/>
      <c r="D64" s="66"/>
      <c r="E64" s="55"/>
      <c r="F64" s="90"/>
      <c r="H64" s="90" t="str">
        <f t="shared" si="2"/>
        <v/>
      </c>
      <c r="K64" s="161" t="str">
        <f>IF(F64="","",MAX($K$7:K63)+0.001)</f>
        <v/>
      </c>
    </row>
    <row r="65" spans="2:11" ht="25" customHeight="1">
      <c r="B65" s="10" t="str">
        <f t="shared" si="3"/>
        <v/>
      </c>
      <c r="C65" s="55" t="s">
        <v>229</v>
      </c>
      <c r="D65" s="87" t="s">
        <v>230</v>
      </c>
      <c r="E65" s="55"/>
      <c r="F65" s="90"/>
      <c r="H65" s="90" t="str">
        <f t="shared" si="2"/>
        <v/>
      </c>
      <c r="K65" s="161" t="str">
        <f>IF(F65="","",MAX($K$7:K64)+0.001)</f>
        <v/>
      </c>
    </row>
    <row r="66" spans="2:11" ht="25" customHeight="1">
      <c r="B66" s="10" t="str">
        <f t="shared" si="3"/>
        <v/>
      </c>
      <c r="C66" s="55"/>
      <c r="D66" s="87"/>
      <c r="E66" s="55"/>
      <c r="F66" s="90"/>
      <c r="H66" s="90" t="str">
        <f t="shared" si="2"/>
        <v/>
      </c>
      <c r="K66" s="161" t="str">
        <f>IF(F66="","",MAX($K$7:K65)+0.001)</f>
        <v/>
      </c>
    </row>
    <row r="67" spans="2:11" ht="25" customHeight="1">
      <c r="B67" s="10" t="str">
        <f t="shared" si="3"/>
        <v/>
      </c>
      <c r="C67" s="55" t="s">
        <v>231</v>
      </c>
      <c r="D67" s="87" t="s">
        <v>232</v>
      </c>
      <c r="E67" s="55"/>
      <c r="F67" s="90"/>
      <c r="G67" s="90"/>
      <c r="H67" s="90" t="str">
        <f t="shared" si="2"/>
        <v/>
      </c>
      <c r="K67" s="161" t="str">
        <f>IF(F67="","",MAX($K$7:K66)+0.001)</f>
        <v/>
      </c>
    </row>
    <row r="68" spans="2:11" ht="25" customHeight="1">
      <c r="B68" s="10" t="str">
        <f t="shared" si="3"/>
        <v/>
      </c>
      <c r="C68" s="55"/>
      <c r="D68" s="87"/>
      <c r="E68" s="55"/>
      <c r="F68" s="90"/>
      <c r="G68" s="90"/>
      <c r="H68" s="90" t="str">
        <f t="shared" si="2"/>
        <v/>
      </c>
      <c r="K68" s="161" t="str">
        <f>IF(F68="","",MAX($K$7:K67)+0.001)</f>
        <v/>
      </c>
    </row>
    <row r="69" spans="2:11" ht="25" customHeight="1">
      <c r="B69" s="10" t="str">
        <f t="shared" si="3"/>
        <v/>
      </c>
      <c r="C69" s="55" t="s">
        <v>61</v>
      </c>
      <c r="D69" s="87" t="s">
        <v>356</v>
      </c>
      <c r="E69" s="55"/>
      <c r="F69" s="90"/>
      <c r="G69" s="90"/>
      <c r="H69" s="90" t="str">
        <f t="shared" si="2"/>
        <v/>
      </c>
      <c r="K69" s="161" t="str">
        <f>IF(F69="","",MAX($K$7:K68)+0.001)</f>
        <v/>
      </c>
    </row>
    <row r="70" spans="2:11" ht="25" customHeight="1">
      <c r="B70" s="10" t="str">
        <f t="shared" si="3"/>
        <v>B2.025</v>
      </c>
      <c r="C70" s="55"/>
      <c r="D70" s="89" t="s">
        <v>357</v>
      </c>
      <c r="E70" s="55" t="s">
        <v>164</v>
      </c>
      <c r="F70" s="90">
        <v>99</v>
      </c>
      <c r="G70" s="171"/>
      <c r="H70" s="90" t="str">
        <f t="shared" si="2"/>
        <v/>
      </c>
      <c r="K70" s="161">
        <f>IF(F70="","",MAX($K$7:K69)+0.001)</f>
        <v>2.0249999999999972</v>
      </c>
    </row>
    <row r="71" spans="2:11" ht="25" customHeight="1">
      <c r="B71" s="10" t="str">
        <f t="shared" si="3"/>
        <v/>
      </c>
      <c r="C71" s="55"/>
      <c r="D71" s="66"/>
      <c r="E71" s="55"/>
      <c r="F71" s="90"/>
      <c r="G71" s="90"/>
      <c r="H71" s="90" t="str">
        <f t="shared" si="2"/>
        <v/>
      </c>
      <c r="K71" s="161" t="str">
        <f>IF(F71="","",MAX($K$7:K70)+0.001)</f>
        <v/>
      </c>
    </row>
    <row r="72" spans="2:11" ht="25" customHeight="1">
      <c r="B72" s="10" t="str">
        <f t="shared" si="3"/>
        <v/>
      </c>
      <c r="C72" s="55" t="s">
        <v>61</v>
      </c>
      <c r="D72" s="87" t="s">
        <v>233</v>
      </c>
      <c r="E72" s="55"/>
      <c r="F72" s="90"/>
      <c r="G72" s="90"/>
      <c r="H72" s="90" t="str">
        <f t="shared" si="2"/>
        <v/>
      </c>
      <c r="K72" s="161" t="str">
        <f>IF(F72="","",MAX($K$7:K71)+0.001)</f>
        <v/>
      </c>
    </row>
    <row r="73" spans="2:11" ht="30">
      <c r="B73" s="10" t="str">
        <f t="shared" si="3"/>
        <v>B2.026</v>
      </c>
      <c r="C73" s="55"/>
      <c r="D73" s="89" t="s">
        <v>358</v>
      </c>
      <c r="E73" s="55" t="s">
        <v>164</v>
      </c>
      <c r="F73" s="90">
        <v>8</v>
      </c>
      <c r="G73" s="171"/>
      <c r="H73" s="90" t="str">
        <f t="shared" si="2"/>
        <v/>
      </c>
      <c r="K73" s="161">
        <f>IF(F73="","",MAX($K$7:K72)+0.001)</f>
        <v>2.0259999999999971</v>
      </c>
    </row>
    <row r="74" spans="2:11" ht="45">
      <c r="B74" s="10" t="str">
        <f t="shared" si="3"/>
        <v>B2.027</v>
      </c>
      <c r="C74" s="55"/>
      <c r="D74" s="89" t="s">
        <v>359</v>
      </c>
      <c r="E74" s="55" t="s">
        <v>187</v>
      </c>
      <c r="F74" s="90">
        <v>3</v>
      </c>
      <c r="G74" s="171"/>
      <c r="H74" s="90" t="str">
        <f t="shared" si="2"/>
        <v/>
      </c>
      <c r="K74" s="161">
        <f>IF(F74="","",MAX($K$7:K73)+0.001)</f>
        <v>2.026999999999997</v>
      </c>
    </row>
    <row r="75" spans="2:11" ht="25" customHeight="1">
      <c r="B75" s="10" t="str">
        <f t="shared" si="3"/>
        <v/>
      </c>
      <c r="C75" s="55"/>
      <c r="D75" s="66"/>
      <c r="E75" s="55"/>
      <c r="F75" s="90"/>
      <c r="G75" s="90"/>
      <c r="H75" s="90" t="str">
        <f t="shared" si="2"/>
        <v/>
      </c>
      <c r="K75" s="161" t="str">
        <f>IF(F75="","",MAX($K$7:K74)+0.001)</f>
        <v/>
      </c>
    </row>
    <row r="76" spans="2:11" ht="30">
      <c r="B76" s="10" t="str">
        <f t="shared" si="3"/>
        <v/>
      </c>
      <c r="C76" s="55" t="s">
        <v>65</v>
      </c>
      <c r="D76" s="87" t="s">
        <v>360</v>
      </c>
      <c r="E76" s="55"/>
      <c r="F76" s="90"/>
      <c r="G76" s="90"/>
      <c r="H76" s="90" t="str">
        <f t="shared" si="2"/>
        <v/>
      </c>
      <c r="K76" s="161" t="str">
        <f>IF(F76="","",MAX($K$7:K75)+0.001)</f>
        <v/>
      </c>
    </row>
    <row r="77" spans="2:11" ht="25" customHeight="1">
      <c r="B77" s="10" t="str">
        <f t="shared" si="3"/>
        <v>B2.028</v>
      </c>
      <c r="C77" s="55"/>
      <c r="D77" s="89" t="s">
        <v>236</v>
      </c>
      <c r="E77" s="55" t="s">
        <v>187</v>
      </c>
      <c r="F77" s="90">
        <v>43</v>
      </c>
      <c r="G77" s="171"/>
      <c r="H77" s="90" t="str">
        <f t="shared" si="2"/>
        <v/>
      </c>
      <c r="K77" s="161">
        <f>IF(F77="","",MAX($K$7:K76)+0.001)</f>
        <v>2.0279999999999969</v>
      </c>
    </row>
    <row r="78" spans="2:11" ht="25" customHeight="1">
      <c r="B78" s="10" t="str">
        <f t="shared" si="3"/>
        <v/>
      </c>
      <c r="C78" s="55"/>
      <c r="D78" s="66"/>
      <c r="E78" s="55"/>
      <c r="F78" s="90"/>
      <c r="G78" s="90"/>
      <c r="H78" s="90" t="str">
        <f t="shared" si="2"/>
        <v/>
      </c>
      <c r="K78" s="161" t="str">
        <f>IF(F78="","",MAX($K$7:K77)+0.001)</f>
        <v/>
      </c>
    </row>
    <row r="79" spans="2:11" ht="30">
      <c r="B79" s="10" t="str">
        <f t="shared" si="3"/>
        <v/>
      </c>
      <c r="C79" s="55" t="s">
        <v>90</v>
      </c>
      <c r="D79" s="87" t="s">
        <v>237</v>
      </c>
      <c r="E79" s="55"/>
      <c r="F79" s="90"/>
      <c r="G79" s="90"/>
      <c r="H79" s="90" t="str">
        <f t="shared" si="2"/>
        <v/>
      </c>
      <c r="K79" s="161" t="str">
        <f>IF(F79="","",MAX($K$7:K78)+0.001)</f>
        <v/>
      </c>
    </row>
    <row r="80" spans="2:11" ht="25" customHeight="1">
      <c r="B80" s="10" t="str">
        <f t="shared" si="3"/>
        <v>B2.029</v>
      </c>
      <c r="C80" s="55"/>
      <c r="D80" s="89" t="s">
        <v>238</v>
      </c>
      <c r="E80" s="55" t="s">
        <v>164</v>
      </c>
      <c r="F80" s="90" t="s">
        <v>239</v>
      </c>
      <c r="G80" s="90"/>
      <c r="H80" s="90" t="str">
        <f t="shared" si="2"/>
        <v>Rate Only</v>
      </c>
      <c r="K80" s="161">
        <f>IF(F80="","",MAX($K$7:K79)+0.001)</f>
        <v>2.0289999999999968</v>
      </c>
    </row>
    <row r="81" spans="2:11" ht="25" customHeight="1">
      <c r="B81" s="10" t="str">
        <f t="shared" si="3"/>
        <v/>
      </c>
      <c r="C81" s="55"/>
      <c r="D81" s="66"/>
      <c r="E81" s="55"/>
      <c r="F81" s="90"/>
      <c r="G81" s="90"/>
      <c r="H81" s="90" t="str">
        <f t="shared" si="2"/>
        <v/>
      </c>
      <c r="K81" s="161" t="str">
        <f>IF(F81="","",MAX($K$7:K80)+0.001)</f>
        <v/>
      </c>
    </row>
    <row r="82" spans="2:11" ht="30">
      <c r="B82" s="10" t="str">
        <f t="shared" si="3"/>
        <v/>
      </c>
      <c r="C82" s="55" t="s">
        <v>90</v>
      </c>
      <c r="D82" s="87" t="s">
        <v>240</v>
      </c>
      <c r="E82" s="55"/>
      <c r="F82" s="90"/>
      <c r="G82" s="90"/>
      <c r="H82" s="90" t="str">
        <f t="shared" si="2"/>
        <v/>
      </c>
      <c r="K82" s="161" t="str">
        <f>IF(F82="","",MAX($K$7:K81)+0.001)</f>
        <v/>
      </c>
    </row>
    <row r="83" spans="2:11" ht="25" customHeight="1">
      <c r="B83" s="10" t="str">
        <f t="shared" si="3"/>
        <v>B2.030</v>
      </c>
      <c r="C83" s="55"/>
      <c r="D83" s="89" t="s">
        <v>238</v>
      </c>
      <c r="E83" s="55" t="s">
        <v>164</v>
      </c>
      <c r="F83" s="90">
        <v>667</v>
      </c>
      <c r="G83" s="171"/>
      <c r="H83" s="90" t="str">
        <f t="shared" si="2"/>
        <v/>
      </c>
      <c r="K83" s="161">
        <f>IF(F83="","",MAX($K$7:K82)+0.001)</f>
        <v>2.0299999999999967</v>
      </c>
    </row>
    <row r="84" spans="2:11" ht="25" customHeight="1">
      <c r="B84" s="10"/>
      <c r="C84" s="55"/>
      <c r="D84" s="89"/>
      <c r="E84" s="55"/>
      <c r="F84" s="90"/>
      <c r="G84" s="171"/>
      <c r="H84" s="90"/>
      <c r="K84" s="161" t="str">
        <f>IF(F84="","",MAX($K$7:K83)+0.001)</f>
        <v/>
      </c>
    </row>
    <row r="85" spans="2:11" ht="25" customHeight="1">
      <c r="B85" s="10"/>
      <c r="C85" s="55"/>
      <c r="D85" s="89"/>
      <c r="E85" s="55"/>
      <c r="F85" s="90"/>
      <c r="G85" s="171"/>
      <c r="H85" s="90"/>
    </row>
    <row r="86" spans="2:11" ht="25" customHeight="1">
      <c r="B86" s="10"/>
      <c r="C86" s="55"/>
      <c r="D86" s="89"/>
      <c r="E86" s="55"/>
      <c r="F86" s="90"/>
      <c r="G86" s="171"/>
      <c r="H86" s="90"/>
      <c r="K86" s="161" t="str">
        <f>IF(F86="","",MAX($K$7:K84)+0.001)</f>
        <v/>
      </c>
    </row>
    <row r="87" spans="2:11" ht="25" customHeight="1">
      <c r="B87" s="10" t="str">
        <f t="shared" si="3"/>
        <v/>
      </c>
      <c r="C87" s="55"/>
      <c r="D87" s="87"/>
      <c r="E87" s="55"/>
      <c r="F87" s="90"/>
      <c r="G87" s="90"/>
      <c r="H87" s="90" t="str">
        <f t="shared" si="2"/>
        <v/>
      </c>
      <c r="K87" s="161" t="str">
        <f>IF(F87="","",MAX($K$7:K86)+0.001)</f>
        <v/>
      </c>
    </row>
    <row r="88" spans="2:11" ht="25" customHeight="1">
      <c r="B88" s="368" t="s">
        <v>62</v>
      </c>
      <c r="C88" s="368"/>
      <c r="D88" s="368"/>
      <c r="E88" s="368"/>
      <c r="F88" s="368"/>
      <c r="G88" s="368"/>
      <c r="H88" s="95">
        <f>SUM(H47:H87)</f>
        <v>0</v>
      </c>
      <c r="I88" s="94"/>
      <c r="K88" s="161" t="str">
        <f>IF(F88="","",MAX($K$7:K87)+0.001)</f>
        <v/>
      </c>
    </row>
    <row r="89" spans="2:11" ht="25" customHeight="1">
      <c r="B89" s="45" t="s">
        <v>226</v>
      </c>
      <c r="C89" s="45" t="s">
        <v>2</v>
      </c>
      <c r="D89" s="45" t="s">
        <v>3</v>
      </c>
      <c r="E89" s="46" t="s">
        <v>4</v>
      </c>
      <c r="F89" s="95" t="s">
        <v>5</v>
      </c>
      <c r="G89" s="47" t="s">
        <v>6</v>
      </c>
      <c r="H89" s="47" t="s">
        <v>7</v>
      </c>
      <c r="I89" s="78"/>
    </row>
    <row r="90" spans="2:11" ht="25" customHeight="1">
      <c r="B90" s="368" t="s">
        <v>64</v>
      </c>
      <c r="C90" s="368"/>
      <c r="D90" s="368"/>
      <c r="E90" s="368"/>
      <c r="F90" s="368"/>
      <c r="G90" s="368"/>
      <c r="H90" s="47">
        <f>H88</f>
        <v>0</v>
      </c>
      <c r="I90" s="96"/>
      <c r="K90" s="161" t="str">
        <f>IF(F90="","",MAX($K$7:K89)+0.001)</f>
        <v/>
      </c>
    </row>
    <row r="91" spans="2:11" ht="25" customHeight="1">
      <c r="B91" s="10" t="str">
        <f t="shared" si="3"/>
        <v/>
      </c>
      <c r="C91" s="55"/>
      <c r="D91" s="87" t="s">
        <v>243</v>
      </c>
      <c r="E91" s="55"/>
      <c r="F91" s="90"/>
      <c r="G91" s="90"/>
      <c r="H91" s="90" t="str">
        <f t="shared" si="2"/>
        <v/>
      </c>
      <c r="K91" s="161" t="str">
        <f>IF(F91="","",MAX($K$7:K90)+0.001)</f>
        <v/>
      </c>
    </row>
    <row r="92" spans="2:11" ht="25" customHeight="1">
      <c r="B92" s="10" t="str">
        <f t="shared" si="3"/>
        <v/>
      </c>
      <c r="C92" s="55"/>
      <c r="D92" s="87"/>
      <c r="E92" s="55"/>
      <c r="F92" s="90"/>
      <c r="G92" s="90"/>
      <c r="H92" s="90" t="str">
        <f t="shared" si="2"/>
        <v/>
      </c>
      <c r="K92" s="161" t="str">
        <f>IF(F92="","",MAX($K$7:K91)+0.001)</f>
        <v/>
      </c>
    </row>
    <row r="93" spans="2:11" ht="25" customHeight="1">
      <c r="B93" s="10" t="str">
        <f t="shared" si="3"/>
        <v/>
      </c>
      <c r="C93" s="55"/>
      <c r="D93" s="87" t="s">
        <v>244</v>
      </c>
      <c r="E93" s="55"/>
      <c r="F93" s="90"/>
      <c r="G93" s="90"/>
      <c r="H93" s="90" t="str">
        <f t="shared" si="2"/>
        <v/>
      </c>
      <c r="K93" s="161" t="str">
        <f>IF(F93="","",MAX($K$7:K92)+0.001)</f>
        <v/>
      </c>
    </row>
    <row r="94" spans="2:11" ht="25" customHeight="1">
      <c r="B94" s="10" t="str">
        <f t="shared" si="3"/>
        <v>B2.031</v>
      </c>
      <c r="C94" s="55"/>
      <c r="D94" s="89" t="s">
        <v>361</v>
      </c>
      <c r="E94" s="55" t="s">
        <v>187</v>
      </c>
      <c r="F94" s="90">
        <v>344</v>
      </c>
      <c r="G94" s="171"/>
      <c r="H94" s="90" t="str">
        <f t="shared" si="2"/>
        <v/>
      </c>
      <c r="K94" s="161">
        <f>IF(F94="","",MAX($K$7:K93)+0.001)</f>
        <v>2.0309999999999966</v>
      </c>
    </row>
    <row r="95" spans="2:11" ht="25" customHeight="1">
      <c r="B95" s="10" t="str">
        <f t="shared" si="3"/>
        <v>B2.032</v>
      </c>
      <c r="C95" s="55"/>
      <c r="D95" s="89" t="s">
        <v>362</v>
      </c>
      <c r="E95" s="55" t="s">
        <v>187</v>
      </c>
      <c r="F95" s="90">
        <v>123</v>
      </c>
      <c r="G95" s="171"/>
      <c r="H95" s="90" t="str">
        <f t="shared" si="2"/>
        <v/>
      </c>
      <c r="K95" s="161">
        <f>IF(F95="","",MAX($K$7:K94)+0.001)</f>
        <v>2.0319999999999965</v>
      </c>
    </row>
    <row r="96" spans="2:11" ht="25" customHeight="1">
      <c r="B96" s="10"/>
      <c r="C96" s="55"/>
      <c r="D96" s="89"/>
      <c r="E96" s="55"/>
      <c r="F96" s="90"/>
      <c r="G96" s="171"/>
      <c r="H96" s="90"/>
      <c r="K96" s="161" t="str">
        <f>IF(F96="","",MAX($K$7:K95)+0.001)</f>
        <v/>
      </c>
    </row>
    <row r="97" spans="2:11" ht="25" customHeight="1">
      <c r="B97" s="10" t="str">
        <f t="shared" si="3"/>
        <v/>
      </c>
      <c r="C97" s="55"/>
      <c r="D97" s="87" t="s">
        <v>246</v>
      </c>
      <c r="E97" s="55"/>
      <c r="F97" s="90"/>
      <c r="G97" s="90"/>
      <c r="H97" s="90" t="str">
        <f t="shared" si="2"/>
        <v/>
      </c>
      <c r="K97" s="161" t="str">
        <f>IF(F97="","",MAX($K$7:K96)+0.001)</f>
        <v/>
      </c>
    </row>
    <row r="98" spans="2:11" ht="25" customHeight="1">
      <c r="B98" s="10" t="str">
        <f t="shared" si="3"/>
        <v>B2.033</v>
      </c>
      <c r="C98" s="55"/>
      <c r="D98" s="89" t="s">
        <v>363</v>
      </c>
      <c r="E98" s="55" t="s">
        <v>187</v>
      </c>
      <c r="F98" s="90">
        <v>52</v>
      </c>
      <c r="G98" s="171"/>
      <c r="H98" s="90" t="str">
        <f t="shared" si="2"/>
        <v/>
      </c>
      <c r="K98" s="161">
        <f>IF(F98="","",MAX($K$7:K97)+0.001)</f>
        <v>2.0329999999999964</v>
      </c>
    </row>
    <row r="99" spans="2:11" ht="25" customHeight="1">
      <c r="B99" s="10" t="str">
        <f t="shared" si="3"/>
        <v>B2.034</v>
      </c>
      <c r="C99" s="55"/>
      <c r="D99" s="89" t="s">
        <v>364</v>
      </c>
      <c r="E99" s="55" t="s">
        <v>187</v>
      </c>
      <c r="F99" s="90">
        <v>1106</v>
      </c>
      <c r="G99" s="171"/>
      <c r="H99" s="90" t="str">
        <f t="shared" si="2"/>
        <v/>
      </c>
      <c r="K99" s="161">
        <f>IF(F99="","",MAX($K$7:K98)+0.001)</f>
        <v>2.0339999999999963</v>
      </c>
    </row>
    <row r="100" spans="2:11" ht="25" customHeight="1">
      <c r="B100" s="10" t="str">
        <f t="shared" si="3"/>
        <v/>
      </c>
      <c r="C100" s="55"/>
      <c r="D100" s="87" t="s">
        <v>365</v>
      </c>
      <c r="E100" s="55"/>
      <c r="F100" s="90"/>
      <c r="G100" s="90"/>
      <c r="H100" s="90" t="str">
        <f t="shared" si="2"/>
        <v/>
      </c>
      <c r="K100" s="161" t="str">
        <f>IF(F100="","",MAX($K$7:K99)+0.001)</f>
        <v/>
      </c>
    </row>
    <row r="101" spans="2:11" ht="45">
      <c r="B101" s="10" t="str">
        <f t="shared" si="3"/>
        <v>B2.035</v>
      </c>
      <c r="C101" s="55" t="s">
        <v>366</v>
      </c>
      <c r="D101" s="89" t="s">
        <v>367</v>
      </c>
      <c r="E101" s="55" t="s">
        <v>187</v>
      </c>
      <c r="F101" s="90">
        <v>52</v>
      </c>
      <c r="G101" s="90"/>
      <c r="H101" s="90" t="str">
        <f t="shared" si="2"/>
        <v/>
      </c>
      <c r="K101" s="161">
        <f>IF(F101="","",MAX($K$7:K100)+0.001)</f>
        <v>2.0349999999999961</v>
      </c>
    </row>
    <row r="102" spans="2:11" ht="25" customHeight="1">
      <c r="B102" s="10" t="str">
        <f t="shared" si="3"/>
        <v/>
      </c>
      <c r="C102" s="55"/>
      <c r="D102" s="87"/>
      <c r="E102" s="55"/>
      <c r="F102" s="90"/>
      <c r="G102" s="90"/>
      <c r="H102" s="90" t="str">
        <f t="shared" si="2"/>
        <v/>
      </c>
      <c r="K102" s="161" t="str">
        <f>IF(F102="","",MAX($K$7:K101)+0.001)</f>
        <v/>
      </c>
    </row>
    <row r="103" spans="2:11" ht="30">
      <c r="B103" s="10" t="str">
        <f t="shared" ref="B103:B131" si="4">IF(K103="","","B"&amp;TEXT(ROUND(K103,3),"0.000"))</f>
        <v/>
      </c>
      <c r="C103" s="101" t="s">
        <v>253</v>
      </c>
      <c r="D103" s="136" t="s">
        <v>254</v>
      </c>
      <c r="E103" s="55"/>
      <c r="F103" s="90"/>
      <c r="H103" s="90" t="str">
        <f t="shared" ref="H103:H131" si="5">IF($F103="-","Rate Only",IF($G103="","",ROUNDUP($F103*$G103,2)))</f>
        <v/>
      </c>
      <c r="K103" s="161" t="str">
        <f>IF(F103="","",MAX($K$7:K102)+0.001)</f>
        <v/>
      </c>
    </row>
    <row r="104" spans="2:11" ht="30">
      <c r="B104" s="10" t="str">
        <f t="shared" si="4"/>
        <v/>
      </c>
      <c r="C104" s="101"/>
      <c r="D104" s="136" t="s">
        <v>368</v>
      </c>
      <c r="E104" s="55"/>
      <c r="F104" s="90"/>
      <c r="G104" s="90"/>
      <c r="H104" s="90" t="str">
        <f t="shared" si="5"/>
        <v/>
      </c>
      <c r="K104" s="161" t="str">
        <f>IF(F104="","",MAX($K$7:K103)+0.001)</f>
        <v/>
      </c>
    </row>
    <row r="105" spans="2:11" ht="45">
      <c r="B105" s="10" t="str">
        <f t="shared" si="4"/>
        <v>B2.036</v>
      </c>
      <c r="C105" s="55"/>
      <c r="D105" s="137" t="s">
        <v>369</v>
      </c>
      <c r="E105" s="55" t="s">
        <v>200</v>
      </c>
      <c r="F105" s="90">
        <v>194</v>
      </c>
      <c r="H105" s="90" t="str">
        <f t="shared" si="5"/>
        <v/>
      </c>
      <c r="K105" s="161">
        <f>IF(F105="","",MAX($K$7:K104)+0.001)</f>
        <v>2.035999999999996</v>
      </c>
    </row>
    <row r="106" spans="2:11" ht="30">
      <c r="B106" s="10" t="str">
        <f t="shared" si="4"/>
        <v>B2.037</v>
      </c>
      <c r="C106" s="55"/>
      <c r="D106" s="137" t="s">
        <v>370</v>
      </c>
      <c r="E106" s="55" t="s">
        <v>158</v>
      </c>
      <c r="F106" s="90">
        <v>10</v>
      </c>
      <c r="H106" s="90" t="str">
        <f t="shared" si="5"/>
        <v/>
      </c>
      <c r="K106" s="161">
        <f>IF(F106="","",MAX($K$7:K105)+0.001)</f>
        <v>2.0369999999999959</v>
      </c>
    </row>
    <row r="107" spans="2:11" ht="30">
      <c r="B107" s="10" t="str">
        <f t="shared" si="4"/>
        <v/>
      </c>
      <c r="C107" s="55"/>
      <c r="D107" s="136" t="s">
        <v>371</v>
      </c>
      <c r="E107" s="55"/>
      <c r="F107" s="90"/>
      <c r="G107" s="90"/>
      <c r="H107" s="90" t="str">
        <f t="shared" si="5"/>
        <v/>
      </c>
      <c r="K107" s="161" t="str">
        <f>IF(F107="","",MAX($K$7:K106)+0.001)</f>
        <v/>
      </c>
    </row>
    <row r="108" spans="2:11" ht="105">
      <c r="B108" s="10" t="str">
        <f t="shared" si="4"/>
        <v>B2.038</v>
      </c>
      <c r="C108" s="55"/>
      <c r="D108" s="137" t="s">
        <v>372</v>
      </c>
      <c r="E108" s="55" t="s">
        <v>373</v>
      </c>
      <c r="F108" s="90">
        <v>48</v>
      </c>
      <c r="H108" s="90" t="str">
        <f t="shared" si="5"/>
        <v/>
      </c>
      <c r="K108" s="161">
        <f>IF(F108="","",MAX($K$7:K107)+0.001)</f>
        <v>2.0379999999999958</v>
      </c>
    </row>
    <row r="109" spans="2:11" ht="25" customHeight="1">
      <c r="B109" s="10" t="str">
        <f t="shared" si="4"/>
        <v/>
      </c>
      <c r="C109" s="55"/>
      <c r="D109" s="137"/>
      <c r="E109" s="55"/>
      <c r="F109" s="90"/>
      <c r="G109" s="90"/>
      <c r="H109" s="90" t="str">
        <f t="shared" si="5"/>
        <v/>
      </c>
      <c r="K109" s="161" t="str">
        <f>IF(F109="","",MAX($K$7:K108)+0.001)</f>
        <v/>
      </c>
    </row>
    <row r="110" spans="2:11" ht="25" customHeight="1">
      <c r="B110" s="10" t="str">
        <f t="shared" si="4"/>
        <v>B2.039</v>
      </c>
      <c r="C110" s="55" t="s">
        <v>259</v>
      </c>
      <c r="D110" s="102" t="s">
        <v>260</v>
      </c>
      <c r="E110" s="55" t="s">
        <v>14</v>
      </c>
      <c r="F110" s="90">
        <v>1</v>
      </c>
      <c r="H110" s="90" t="str">
        <f t="shared" si="5"/>
        <v/>
      </c>
      <c r="K110" s="161">
        <f>IF(F110="","",MAX($K$7:K109)+0.001)</f>
        <v>2.0389999999999957</v>
      </c>
    </row>
    <row r="111" spans="2:11" ht="25" customHeight="1">
      <c r="B111" s="10" t="str">
        <f t="shared" si="4"/>
        <v/>
      </c>
      <c r="C111" s="55"/>
      <c r="D111" s="66"/>
      <c r="E111" s="55"/>
      <c r="F111" s="90"/>
      <c r="G111" s="90"/>
      <c r="H111" s="90" t="str">
        <f t="shared" si="5"/>
        <v/>
      </c>
      <c r="K111" s="161" t="str">
        <f>IF(F111="","",MAX($K$7:K110)+0.001)</f>
        <v/>
      </c>
    </row>
    <row r="112" spans="2:11" ht="30">
      <c r="B112" s="10" t="str">
        <f t="shared" si="4"/>
        <v/>
      </c>
      <c r="C112" s="55" t="s">
        <v>261</v>
      </c>
      <c r="D112" s="103" t="s">
        <v>262</v>
      </c>
      <c r="E112" s="55"/>
      <c r="F112" s="90"/>
      <c r="G112" s="90"/>
      <c r="H112" s="90" t="str">
        <f t="shared" si="5"/>
        <v/>
      </c>
      <c r="K112" s="161" t="str">
        <f>IF(F112="","",MAX($K$7:K111)+0.001)</f>
        <v/>
      </c>
    </row>
    <row r="113" spans="2:11" ht="25" customHeight="1">
      <c r="B113" s="10" t="str">
        <f t="shared" si="4"/>
        <v/>
      </c>
      <c r="C113" s="55"/>
      <c r="D113" s="103" t="s">
        <v>374</v>
      </c>
      <c r="E113" s="55"/>
      <c r="F113" s="90"/>
      <c r="G113" s="90"/>
      <c r="H113" s="90" t="str">
        <f t="shared" si="5"/>
        <v/>
      </c>
      <c r="K113" s="161" t="str">
        <f>IF(F113="","",MAX($K$7:K112)+0.001)</f>
        <v/>
      </c>
    </row>
    <row r="114" spans="2:11" ht="25" customHeight="1">
      <c r="B114" s="10" t="str">
        <f t="shared" si="4"/>
        <v>B2.040</v>
      </c>
      <c r="C114" s="55"/>
      <c r="D114" s="104" t="s">
        <v>264</v>
      </c>
      <c r="E114" s="55" t="s">
        <v>158</v>
      </c>
      <c r="F114" s="90">
        <v>4</v>
      </c>
      <c r="H114" s="90" t="str">
        <f t="shared" si="5"/>
        <v/>
      </c>
      <c r="K114" s="161">
        <f>IF(F114="","",MAX($K$7:K113)+0.001)</f>
        <v>2.0399999999999956</v>
      </c>
    </row>
    <row r="115" spans="2:11" ht="25" customHeight="1">
      <c r="B115" s="10" t="str">
        <f t="shared" si="4"/>
        <v/>
      </c>
      <c r="C115" s="55"/>
      <c r="D115" s="103" t="s">
        <v>375</v>
      </c>
      <c r="E115" s="55"/>
      <c r="F115" s="90"/>
      <c r="H115" s="90" t="str">
        <f t="shared" si="5"/>
        <v/>
      </c>
      <c r="K115" s="161" t="str">
        <f>IF(F115="","",MAX($K$7:K114)+0.001)</f>
        <v/>
      </c>
    </row>
    <row r="116" spans="2:11" ht="25" customHeight="1">
      <c r="B116" s="10" t="str">
        <f t="shared" si="4"/>
        <v>B2.041</v>
      </c>
      <c r="C116" s="55"/>
      <c r="D116" s="104" t="s">
        <v>264</v>
      </c>
      <c r="E116" s="55" t="s">
        <v>158</v>
      </c>
      <c r="F116" s="90">
        <v>2</v>
      </c>
      <c r="H116" s="90" t="str">
        <f t="shared" si="5"/>
        <v/>
      </c>
      <c r="K116" s="161">
        <f>IF(F116="","",MAX($K$7:K115)+0.001)</f>
        <v>2.0409999999999955</v>
      </c>
    </row>
    <row r="117" spans="2:11" ht="25" customHeight="1">
      <c r="B117" s="10" t="str">
        <f t="shared" si="4"/>
        <v>B2.042</v>
      </c>
      <c r="C117" s="55"/>
      <c r="D117" s="104" t="s">
        <v>376</v>
      </c>
      <c r="E117" s="55" t="s">
        <v>158</v>
      </c>
      <c r="F117" s="90">
        <v>2</v>
      </c>
      <c r="H117" s="90" t="str">
        <f t="shared" si="5"/>
        <v/>
      </c>
      <c r="K117" s="161">
        <f>IF(F117="","",MAX($K$7:K116)+0.001)</f>
        <v>2.0419999999999954</v>
      </c>
    </row>
    <row r="118" spans="2:11" ht="30">
      <c r="B118" s="10" t="str">
        <f t="shared" si="4"/>
        <v>B2.043</v>
      </c>
      <c r="C118" s="55"/>
      <c r="D118" s="104" t="s">
        <v>377</v>
      </c>
      <c r="E118" s="55" t="s">
        <v>158</v>
      </c>
      <c r="F118" s="90">
        <v>2</v>
      </c>
      <c r="H118" s="90" t="str">
        <f t="shared" si="5"/>
        <v/>
      </c>
      <c r="K118" s="161">
        <f>IF(F118="","",MAX($K$7:K117)+0.001)</f>
        <v>2.0429999999999953</v>
      </c>
    </row>
    <row r="119" spans="2:11" ht="25" customHeight="1">
      <c r="B119" s="10" t="str">
        <f t="shared" si="4"/>
        <v/>
      </c>
      <c r="C119" s="55"/>
      <c r="D119" s="104"/>
      <c r="E119" s="55"/>
      <c r="F119" s="90"/>
      <c r="H119" s="90" t="str">
        <f t="shared" si="5"/>
        <v/>
      </c>
      <c r="K119" s="161" t="str">
        <f>IF(F119="","",MAX($K$7:K118)+0.001)</f>
        <v/>
      </c>
    </row>
    <row r="120" spans="2:11" ht="25" customHeight="1">
      <c r="B120" s="10" t="str">
        <f t="shared" si="4"/>
        <v/>
      </c>
      <c r="C120" s="55" t="s">
        <v>378</v>
      </c>
      <c r="D120" s="87" t="s">
        <v>379</v>
      </c>
      <c r="E120" s="55"/>
      <c r="F120" s="90"/>
      <c r="H120" s="90" t="str">
        <f t="shared" si="5"/>
        <v/>
      </c>
      <c r="K120" s="161" t="str">
        <f>IF(F120="","",MAX($K$7:K119)+0.001)</f>
        <v/>
      </c>
    </row>
    <row r="121" spans="2:11" ht="30">
      <c r="B121" s="10" t="str">
        <f t="shared" si="4"/>
        <v/>
      </c>
      <c r="C121" s="55"/>
      <c r="D121" s="87" t="s">
        <v>380</v>
      </c>
      <c r="E121" s="55"/>
      <c r="F121" s="90"/>
      <c r="H121" s="90" t="str">
        <f t="shared" si="5"/>
        <v/>
      </c>
      <c r="K121" s="161" t="str">
        <f>IF(F121="","",MAX($K$7:K120)+0.001)</f>
        <v/>
      </c>
    </row>
    <row r="122" spans="2:11" ht="25" customHeight="1">
      <c r="B122" s="10" t="str">
        <f t="shared" si="4"/>
        <v>B2.044</v>
      </c>
      <c r="C122" s="55"/>
      <c r="D122" s="89" t="s">
        <v>381</v>
      </c>
      <c r="E122" s="55" t="s">
        <v>164</v>
      </c>
      <c r="F122" s="90">
        <v>108</v>
      </c>
      <c r="H122" s="90" t="str">
        <f t="shared" si="5"/>
        <v/>
      </c>
      <c r="K122" s="161">
        <f>IF(F122="","",MAX($K$7:K121)+0.001)</f>
        <v>2.0439999999999952</v>
      </c>
    </row>
    <row r="123" spans="2:11" ht="25" customHeight="1">
      <c r="B123" s="10" t="str">
        <f t="shared" si="4"/>
        <v/>
      </c>
      <c r="C123" s="55"/>
      <c r="D123" s="87" t="s">
        <v>382</v>
      </c>
      <c r="E123" s="55"/>
      <c r="F123" s="90"/>
      <c r="H123" s="90" t="str">
        <f t="shared" si="5"/>
        <v/>
      </c>
      <c r="K123" s="161" t="str">
        <f>IF(F123="","",MAX($K$7:K122)+0.001)</f>
        <v/>
      </c>
    </row>
    <row r="124" spans="2:11" ht="30">
      <c r="B124" s="10" t="str">
        <f t="shared" si="4"/>
        <v>B2.045</v>
      </c>
      <c r="C124" s="55"/>
      <c r="D124" s="89" t="s">
        <v>383</v>
      </c>
      <c r="E124" s="55" t="s">
        <v>164</v>
      </c>
      <c r="F124" s="90">
        <v>11</v>
      </c>
      <c r="H124" s="90" t="str">
        <f t="shared" si="5"/>
        <v/>
      </c>
      <c r="K124" s="161">
        <f>IF(F124="","",MAX($K$7:K123)+0.001)</f>
        <v>2.044999999999995</v>
      </c>
    </row>
    <row r="125" spans="2:11" ht="25" customHeight="1">
      <c r="B125" s="10"/>
      <c r="C125" s="55"/>
      <c r="D125" s="89"/>
      <c r="E125" s="55"/>
      <c r="F125" s="90"/>
      <c r="H125" s="90"/>
    </row>
    <row r="126" spans="2:11" ht="25" customHeight="1">
      <c r="B126" s="368" t="s">
        <v>62</v>
      </c>
      <c r="C126" s="369"/>
      <c r="D126" s="368"/>
      <c r="E126" s="368"/>
      <c r="F126" s="368"/>
      <c r="G126" s="368"/>
      <c r="H126" s="95">
        <f>SUM(H90:H125)</f>
        <v>0</v>
      </c>
      <c r="I126" s="94"/>
      <c r="K126" s="161" t="str">
        <f>IF(F126="","",MAX($K$7:K125)+0.001)</f>
        <v/>
      </c>
    </row>
    <row r="127" spans="2:11" ht="25" customHeight="1">
      <c r="B127" s="45" t="s">
        <v>226</v>
      </c>
      <c r="C127" s="45" t="s">
        <v>2</v>
      </c>
      <c r="D127" s="45" t="s">
        <v>3</v>
      </c>
      <c r="E127" s="46" t="s">
        <v>4</v>
      </c>
      <c r="F127" s="95" t="s">
        <v>5</v>
      </c>
      <c r="G127" s="47" t="s">
        <v>6</v>
      </c>
      <c r="H127" s="47" t="s">
        <v>7</v>
      </c>
      <c r="I127" s="78"/>
    </row>
    <row r="128" spans="2:11" ht="25" customHeight="1">
      <c r="B128" s="368" t="s">
        <v>64</v>
      </c>
      <c r="C128" s="369"/>
      <c r="D128" s="368"/>
      <c r="E128" s="368"/>
      <c r="F128" s="368"/>
      <c r="G128" s="368"/>
      <c r="H128" s="47">
        <f>H126</f>
        <v>0</v>
      </c>
      <c r="I128" s="96"/>
      <c r="K128" s="161" t="str">
        <f>IF(F128="","",MAX($K$7:K127)+0.001)</f>
        <v/>
      </c>
    </row>
    <row r="129" spans="2:11" ht="25" customHeight="1">
      <c r="B129" s="10" t="str">
        <f t="shared" si="4"/>
        <v/>
      </c>
      <c r="C129" s="55" t="s">
        <v>269</v>
      </c>
      <c r="D129" s="87" t="s">
        <v>270</v>
      </c>
      <c r="E129" s="55"/>
      <c r="F129" s="90"/>
      <c r="H129" s="90" t="str">
        <f t="shared" si="5"/>
        <v/>
      </c>
      <c r="K129" s="161" t="str">
        <f>IF(F129="","",MAX($K$7:K128)+0.001)</f>
        <v/>
      </c>
    </row>
    <row r="130" spans="2:11" ht="25" customHeight="1">
      <c r="B130" s="10" t="str">
        <f t="shared" si="4"/>
        <v>B2.046</v>
      </c>
      <c r="C130" s="55"/>
      <c r="D130" s="66" t="s">
        <v>271</v>
      </c>
      <c r="E130" s="55" t="s">
        <v>164</v>
      </c>
      <c r="F130" s="90">
        <v>3</v>
      </c>
      <c r="H130" s="90" t="str">
        <f t="shared" si="5"/>
        <v/>
      </c>
      <c r="K130" s="161">
        <f>IF(F130="","",MAX($K$7:K129)+0.001)</f>
        <v>2.0459999999999949</v>
      </c>
    </row>
    <row r="131" spans="2:11" ht="25" customHeight="1">
      <c r="B131" s="10" t="str">
        <f t="shared" si="4"/>
        <v/>
      </c>
      <c r="C131" s="55"/>
      <c r="D131" s="104"/>
      <c r="E131" s="55"/>
      <c r="F131" s="90"/>
      <c r="H131" s="90" t="str">
        <f t="shared" si="5"/>
        <v/>
      </c>
      <c r="K131" s="161" t="str">
        <f>IF(F131="","",MAX($K$7:K130)+0.001)</f>
        <v/>
      </c>
    </row>
    <row r="132" spans="2:11" ht="25" customHeight="1">
      <c r="B132" s="10" t="str">
        <f>IF(K132="","","B"&amp;TEXT(ROUND(K132,3),"0.000"))</f>
        <v/>
      </c>
      <c r="C132" s="98" t="s">
        <v>384</v>
      </c>
      <c r="D132" s="87" t="s">
        <v>385</v>
      </c>
      <c r="E132" s="55"/>
      <c r="F132" s="90"/>
      <c r="H132" s="90" t="str">
        <f t="shared" ref="H132:H166" si="6">IF($F132="-","Rate Only",IF($G132="","",ROUNDUP($F132*$G132,2)))</f>
        <v/>
      </c>
      <c r="K132" s="161" t="str">
        <f>IF(F132="","",MAX($K$7:K131)+0.001)</f>
        <v/>
      </c>
    </row>
    <row r="133" spans="2:11" ht="25" customHeight="1">
      <c r="B133" s="10"/>
      <c r="C133" s="55"/>
      <c r="D133" s="87"/>
      <c r="E133" s="55"/>
      <c r="F133" s="90"/>
      <c r="H133" s="90" t="str">
        <f t="shared" si="6"/>
        <v/>
      </c>
      <c r="K133" s="161" t="str">
        <f>IF(F133="","",MAX($K$7:K132)+0.001)</f>
        <v/>
      </c>
    </row>
    <row r="134" spans="2:11" ht="25" customHeight="1">
      <c r="B134" s="10" t="str">
        <f t="shared" ref="B134:B149" si="7">IF(K134="","","B"&amp;TEXT(ROUND(K134,3),"0.000"))</f>
        <v/>
      </c>
      <c r="C134" s="55" t="s">
        <v>386</v>
      </c>
      <c r="D134" s="87" t="s">
        <v>387</v>
      </c>
      <c r="E134" s="55"/>
      <c r="F134" s="90"/>
      <c r="H134" s="90" t="str">
        <f t="shared" si="6"/>
        <v/>
      </c>
      <c r="K134" s="161" t="str">
        <f>IF(F134="","",MAX($K$7:K133)+0.001)</f>
        <v/>
      </c>
    </row>
    <row r="135" spans="2:11" ht="25" customHeight="1">
      <c r="B135" s="10" t="str">
        <f t="shared" si="7"/>
        <v>B2.047</v>
      </c>
      <c r="C135" s="55"/>
      <c r="D135" s="66" t="s">
        <v>388</v>
      </c>
      <c r="E135" s="55" t="s">
        <v>187</v>
      </c>
      <c r="F135" s="90">
        <v>1054</v>
      </c>
      <c r="H135" s="90" t="str">
        <f t="shared" si="6"/>
        <v/>
      </c>
      <c r="K135" s="161">
        <f>IF(F135="","",MAX($K$7:K134)+0.001)</f>
        <v>2.0469999999999948</v>
      </c>
    </row>
    <row r="136" spans="2:11" ht="25" customHeight="1">
      <c r="B136" s="10" t="str">
        <f t="shared" si="7"/>
        <v/>
      </c>
      <c r="C136" s="65"/>
      <c r="D136" s="65"/>
      <c r="E136" s="65"/>
      <c r="F136" s="62"/>
      <c r="H136" s="90" t="str">
        <f t="shared" si="6"/>
        <v/>
      </c>
      <c r="I136" s="93"/>
      <c r="K136" s="161" t="str">
        <f>IF(F136="","",MAX($K$7:K135)+0.001)</f>
        <v/>
      </c>
    </row>
    <row r="137" spans="2:11" ht="25" customHeight="1">
      <c r="B137" s="10" t="str">
        <f t="shared" si="7"/>
        <v/>
      </c>
      <c r="C137" s="98" t="s">
        <v>389</v>
      </c>
      <c r="D137" s="87" t="s">
        <v>390</v>
      </c>
      <c r="E137" s="55"/>
      <c r="F137" s="90"/>
      <c r="H137" s="90" t="str">
        <f t="shared" si="6"/>
        <v/>
      </c>
      <c r="K137" s="161" t="str">
        <f>IF(F137="","",MAX($K$7:K136)+0.001)</f>
        <v/>
      </c>
    </row>
    <row r="138" spans="2:11" ht="25" customHeight="1">
      <c r="B138" s="10" t="str">
        <f t="shared" si="7"/>
        <v/>
      </c>
      <c r="C138" s="55"/>
      <c r="D138" s="66"/>
      <c r="E138" s="55"/>
      <c r="F138" s="90"/>
      <c r="H138" s="90" t="str">
        <f t="shared" si="6"/>
        <v/>
      </c>
      <c r="K138" s="161" t="str">
        <f>IF(F138="","",MAX($K$7:K137)+0.001)</f>
        <v/>
      </c>
    </row>
    <row r="139" spans="2:11" ht="25" customHeight="1">
      <c r="B139" s="10" t="str">
        <f t="shared" si="7"/>
        <v/>
      </c>
      <c r="C139" s="55" t="s">
        <v>181</v>
      </c>
      <c r="D139" s="87" t="s">
        <v>391</v>
      </c>
      <c r="E139" s="55"/>
      <c r="F139" s="90"/>
      <c r="H139" s="90" t="str">
        <f t="shared" si="6"/>
        <v/>
      </c>
      <c r="K139" s="161" t="str">
        <f>IF(F139="","",MAX($K$7:K138)+0.001)</f>
        <v/>
      </c>
    </row>
    <row r="140" spans="2:11" ht="25" customHeight="1">
      <c r="B140" s="10" t="str">
        <f t="shared" si="7"/>
        <v/>
      </c>
      <c r="C140" s="55"/>
      <c r="D140" s="87"/>
      <c r="E140" s="55"/>
      <c r="F140" s="90"/>
      <c r="H140" s="90" t="str">
        <f t="shared" si="6"/>
        <v/>
      </c>
      <c r="K140" s="161" t="str">
        <f>IF(F140="","",MAX($K$7:K139)+0.001)</f>
        <v/>
      </c>
    </row>
    <row r="141" spans="2:11" ht="15">
      <c r="B141" s="10" t="str">
        <f t="shared" si="7"/>
        <v/>
      </c>
      <c r="C141" s="55" t="s">
        <v>197</v>
      </c>
      <c r="D141" s="87" t="s">
        <v>392</v>
      </c>
      <c r="E141" s="55"/>
      <c r="F141" s="90"/>
      <c r="H141" s="90" t="str">
        <f t="shared" si="6"/>
        <v/>
      </c>
      <c r="K141" s="161" t="str">
        <f>IF(F141="","",MAX($K$7:K140)+0.001)</f>
        <v/>
      </c>
    </row>
    <row r="142" spans="2:11" ht="25" customHeight="1">
      <c r="B142" s="10" t="str">
        <f t="shared" si="7"/>
        <v/>
      </c>
      <c r="C142" s="55"/>
      <c r="D142" s="87" t="s">
        <v>393</v>
      </c>
      <c r="E142" s="55"/>
      <c r="F142" s="90"/>
      <c r="H142" s="90" t="str">
        <f t="shared" si="6"/>
        <v/>
      </c>
      <c r="K142" s="161" t="str">
        <f>IF(F142="","",MAX($K$7:K141)+0.001)</f>
        <v/>
      </c>
    </row>
    <row r="143" spans="2:11" ht="30">
      <c r="B143" s="10" t="str">
        <f t="shared" si="7"/>
        <v>B2.048</v>
      </c>
      <c r="C143" s="55"/>
      <c r="D143" s="89" t="s">
        <v>394</v>
      </c>
      <c r="E143" s="55" t="s">
        <v>158</v>
      </c>
      <c r="F143" s="90">
        <v>2</v>
      </c>
      <c r="H143" s="90" t="str">
        <f t="shared" si="6"/>
        <v/>
      </c>
      <c r="K143" s="161">
        <f>IF(F143="","",MAX($K$7:K142)+0.001)</f>
        <v>2.0479999999999947</v>
      </c>
    </row>
    <row r="144" spans="2:11" ht="30">
      <c r="B144" s="10" t="str">
        <f t="shared" si="7"/>
        <v>B2.049</v>
      </c>
      <c r="C144" s="55"/>
      <c r="D144" s="89" t="s">
        <v>395</v>
      </c>
      <c r="E144" s="55" t="s">
        <v>158</v>
      </c>
      <c r="F144" s="90">
        <v>2</v>
      </c>
      <c r="H144" s="90" t="str">
        <f t="shared" si="6"/>
        <v/>
      </c>
      <c r="K144" s="161">
        <f>IF(F144="","",MAX($K$7:K143)+0.001)</f>
        <v>2.0489999999999946</v>
      </c>
    </row>
    <row r="145" spans="2:11" ht="45">
      <c r="B145" s="10" t="str">
        <f t="shared" si="7"/>
        <v>B2.050</v>
      </c>
      <c r="C145" s="55"/>
      <c r="D145" s="89" t="s">
        <v>396</v>
      </c>
      <c r="E145" s="55" t="s">
        <v>158</v>
      </c>
      <c r="F145" s="90">
        <v>2</v>
      </c>
      <c r="H145" s="90" t="str">
        <f t="shared" si="6"/>
        <v/>
      </c>
      <c r="K145" s="161">
        <f>IF(F145="","",MAX($K$7:K144)+0.001)</f>
        <v>2.0499999999999945</v>
      </c>
    </row>
    <row r="146" spans="2:11" ht="30">
      <c r="B146" s="10" t="str">
        <f t="shared" si="7"/>
        <v>B2.051</v>
      </c>
      <c r="C146" s="55"/>
      <c r="D146" s="89" t="s">
        <v>397</v>
      </c>
      <c r="E146" s="55" t="s">
        <v>158</v>
      </c>
      <c r="F146" s="90">
        <v>2</v>
      </c>
      <c r="H146" s="90" t="str">
        <f t="shared" si="6"/>
        <v/>
      </c>
      <c r="K146" s="161">
        <f>IF(F146="","",MAX($K$7:K145)+0.001)</f>
        <v>2.0509999999999944</v>
      </c>
    </row>
    <row r="147" spans="2:11" ht="30">
      <c r="B147" s="10" t="str">
        <f t="shared" si="7"/>
        <v>B2.052</v>
      </c>
      <c r="C147" s="55"/>
      <c r="D147" s="89" t="s">
        <v>398</v>
      </c>
      <c r="E147" s="55" t="s">
        <v>158</v>
      </c>
      <c r="F147" s="90">
        <v>2</v>
      </c>
      <c r="H147" s="90" t="str">
        <f t="shared" si="6"/>
        <v/>
      </c>
      <c r="K147" s="161">
        <f>IF(F147="","",MAX($K$7:K146)+0.001)</f>
        <v>2.0519999999999943</v>
      </c>
    </row>
    <row r="148" spans="2:11" ht="30">
      <c r="B148" s="10" t="str">
        <f t="shared" si="7"/>
        <v>B2.053</v>
      </c>
      <c r="C148" s="55"/>
      <c r="D148" s="89" t="s">
        <v>399</v>
      </c>
      <c r="E148" s="55" t="s">
        <v>158</v>
      </c>
      <c r="F148" s="90">
        <v>2</v>
      </c>
      <c r="H148" s="90" t="str">
        <f t="shared" si="6"/>
        <v/>
      </c>
      <c r="K148" s="161">
        <f>IF(F148="","",MAX($K$7:K147)+0.001)</f>
        <v>2.0529999999999942</v>
      </c>
    </row>
    <row r="149" spans="2:11" ht="30">
      <c r="B149" s="10" t="str">
        <f t="shared" si="7"/>
        <v>B2.054</v>
      </c>
      <c r="C149" s="55"/>
      <c r="D149" s="89" t="s">
        <v>400</v>
      </c>
      <c r="E149" s="55" t="s">
        <v>158</v>
      </c>
      <c r="F149" s="90">
        <v>2</v>
      </c>
      <c r="H149" s="90" t="str">
        <f t="shared" si="6"/>
        <v/>
      </c>
      <c r="K149" s="161">
        <f>IF(F149="","",MAX($K$7:K148)+0.001)</f>
        <v>2.0539999999999941</v>
      </c>
    </row>
    <row r="150" spans="2:11" ht="45">
      <c r="B150" s="10"/>
      <c r="C150" s="55"/>
      <c r="D150" s="87" t="s">
        <v>401</v>
      </c>
      <c r="E150" s="55"/>
      <c r="F150" s="90"/>
      <c r="H150" s="90" t="str">
        <f t="shared" si="6"/>
        <v/>
      </c>
      <c r="K150" s="161" t="str">
        <f>IF(F150="","",MAX($K$7:K149)+0.001)</f>
        <v/>
      </c>
    </row>
    <row r="151" spans="2:11" ht="45">
      <c r="B151" s="10"/>
      <c r="C151" s="55"/>
      <c r="D151" s="89" t="s">
        <v>402</v>
      </c>
      <c r="E151" s="55" t="s">
        <v>158</v>
      </c>
      <c r="F151" s="90">
        <v>2</v>
      </c>
      <c r="H151" s="90" t="str">
        <f t="shared" si="6"/>
        <v/>
      </c>
      <c r="K151" s="161">
        <f>IF(F151="","",MAX($K$7:K150)+0.001)</f>
        <v>2.0549999999999939</v>
      </c>
    </row>
    <row r="152" spans="2:11" ht="25" customHeight="1">
      <c r="B152" s="10" t="str">
        <f t="shared" ref="B152:B158" si="8">IF(K152="","","B"&amp;TEXT(ROUND(K152,3),"0.000"))</f>
        <v/>
      </c>
      <c r="C152" s="55"/>
      <c r="D152" s="66"/>
      <c r="E152" s="55"/>
      <c r="F152" s="90"/>
      <c r="H152" s="90" t="str">
        <f t="shared" si="6"/>
        <v/>
      </c>
      <c r="K152" s="161" t="str">
        <f>IF(F152="","",MAX($K$7:K151)+0.001)</f>
        <v/>
      </c>
    </row>
    <row r="153" spans="2:11" ht="30">
      <c r="B153" s="10" t="str">
        <f t="shared" si="8"/>
        <v/>
      </c>
      <c r="C153" s="55" t="s">
        <v>403</v>
      </c>
      <c r="D153" s="87" t="s">
        <v>404</v>
      </c>
      <c r="E153" s="55"/>
      <c r="F153" s="90"/>
      <c r="H153" s="90" t="str">
        <f t="shared" si="6"/>
        <v/>
      </c>
      <c r="K153" s="161" t="str">
        <f>IF(F153="","",MAX($K$7:K152)+0.001)</f>
        <v/>
      </c>
    </row>
    <row r="154" spans="2:11" ht="30">
      <c r="B154" s="10" t="str">
        <f t="shared" si="8"/>
        <v/>
      </c>
      <c r="C154" s="55"/>
      <c r="D154" s="87" t="s">
        <v>405</v>
      </c>
      <c r="E154" s="55"/>
      <c r="F154" s="90"/>
      <c r="H154" s="90" t="str">
        <f t="shared" si="6"/>
        <v/>
      </c>
      <c r="K154" s="161" t="str">
        <f>IF(F154="","",MAX($K$7:K153)+0.001)</f>
        <v/>
      </c>
    </row>
    <row r="155" spans="2:11" ht="25" customHeight="1">
      <c r="B155" s="10" t="str">
        <f t="shared" si="8"/>
        <v>B2.056</v>
      </c>
      <c r="C155" s="55"/>
      <c r="D155" s="89" t="s">
        <v>406</v>
      </c>
      <c r="E155" s="55" t="s">
        <v>158</v>
      </c>
      <c r="F155" s="90">
        <v>4</v>
      </c>
      <c r="H155" s="90" t="str">
        <f t="shared" si="6"/>
        <v/>
      </c>
      <c r="K155" s="161">
        <f>IF(F155="","",MAX($K$7:K154)+0.001)</f>
        <v>2.0559999999999938</v>
      </c>
    </row>
    <row r="156" spans="2:11" ht="25" customHeight="1">
      <c r="B156" s="10" t="str">
        <f t="shared" si="8"/>
        <v>B2.057</v>
      </c>
      <c r="C156" s="55"/>
      <c r="D156" s="89" t="s">
        <v>407</v>
      </c>
      <c r="E156" s="55" t="s">
        <v>158</v>
      </c>
      <c r="F156" s="90">
        <v>4</v>
      </c>
      <c r="H156" s="90" t="str">
        <f t="shared" si="6"/>
        <v/>
      </c>
      <c r="K156" s="161">
        <f>IF(F156="","",MAX($K$7:K155)+0.001)</f>
        <v>2.0569999999999937</v>
      </c>
    </row>
    <row r="157" spans="2:11" ht="25" customHeight="1">
      <c r="B157" s="10" t="str">
        <f t="shared" si="8"/>
        <v/>
      </c>
      <c r="C157" s="55"/>
      <c r="D157" s="87" t="s">
        <v>408</v>
      </c>
      <c r="E157" s="55"/>
      <c r="F157" s="90"/>
      <c r="H157" s="90" t="str">
        <f t="shared" si="6"/>
        <v/>
      </c>
      <c r="K157" s="161" t="str">
        <f>IF(F157="","",MAX($K$7:K156)+0.001)</f>
        <v/>
      </c>
    </row>
    <row r="158" spans="2:11" ht="25" customHeight="1">
      <c r="B158" s="10" t="str">
        <f t="shared" si="8"/>
        <v>B2.058</v>
      </c>
      <c r="C158" s="55"/>
      <c r="D158" s="89" t="s">
        <v>409</v>
      </c>
      <c r="E158" s="55" t="s">
        <v>158</v>
      </c>
      <c r="F158" s="90">
        <v>2</v>
      </c>
      <c r="H158" s="90" t="str">
        <f t="shared" si="6"/>
        <v/>
      </c>
      <c r="K158" s="161">
        <f>IF(F158="","",MAX($K$7:K157)+0.001)</f>
        <v>2.0579999999999936</v>
      </c>
    </row>
    <row r="159" spans="2:11" ht="25" customHeight="1">
      <c r="B159" s="10"/>
      <c r="C159" s="55"/>
      <c r="D159" s="87"/>
      <c r="E159" s="55"/>
      <c r="F159" s="90"/>
      <c r="H159" s="90" t="str">
        <f t="shared" si="6"/>
        <v/>
      </c>
      <c r="K159" s="161" t="str">
        <f>IF(F159="","",MAX($K$7:K158)+0.001)</f>
        <v/>
      </c>
    </row>
    <row r="160" spans="2:11" ht="25" customHeight="1">
      <c r="B160" s="10"/>
      <c r="C160" s="101"/>
      <c r="D160" s="89"/>
      <c r="E160" s="55"/>
      <c r="F160" s="90"/>
      <c r="G160" s="90"/>
      <c r="H160" s="90" t="str">
        <f t="shared" si="6"/>
        <v/>
      </c>
      <c r="K160" s="161" t="str">
        <f>IF(F160="","",MAX($K$7:K159)+0.001)</f>
        <v/>
      </c>
    </row>
    <row r="161" spans="2:11" ht="25" customHeight="1">
      <c r="B161" s="10"/>
      <c r="C161" s="101"/>
      <c r="D161" s="89"/>
      <c r="E161" s="55"/>
      <c r="F161" s="90"/>
      <c r="G161" s="90"/>
      <c r="H161" s="90" t="str">
        <f t="shared" si="6"/>
        <v/>
      </c>
      <c r="K161" s="161" t="str">
        <f>IF(F161="","",MAX($K$7:K160)+0.001)</f>
        <v/>
      </c>
    </row>
    <row r="162" spans="2:11" ht="25" customHeight="1">
      <c r="B162" s="55"/>
      <c r="C162" s="101"/>
      <c r="D162" s="89"/>
      <c r="E162" s="55"/>
      <c r="F162" s="90"/>
      <c r="G162" s="90"/>
      <c r="H162" s="90" t="str">
        <f t="shared" si="6"/>
        <v/>
      </c>
      <c r="K162" s="161" t="str">
        <f>IF(F162="","",MAX($K$7:K161)+0.001)</f>
        <v/>
      </c>
    </row>
    <row r="163" spans="2:11" ht="25" customHeight="1">
      <c r="B163" s="55"/>
      <c r="C163" s="101"/>
      <c r="D163" s="89"/>
      <c r="E163" s="55"/>
      <c r="F163" s="90"/>
      <c r="G163" s="90"/>
      <c r="H163" s="90" t="str">
        <f t="shared" si="6"/>
        <v/>
      </c>
      <c r="K163" s="161" t="str">
        <f>IF(F163="","",MAX($K$7:K162)+0.001)</f>
        <v/>
      </c>
    </row>
    <row r="164" spans="2:11" ht="25" customHeight="1">
      <c r="B164" s="55"/>
      <c r="C164" s="101"/>
      <c r="D164" s="89"/>
      <c r="E164" s="55"/>
      <c r="F164" s="90"/>
      <c r="G164" s="90"/>
      <c r="H164" s="90" t="str">
        <f t="shared" si="6"/>
        <v/>
      </c>
    </row>
    <row r="165" spans="2:11" ht="25" customHeight="1">
      <c r="B165" s="55"/>
      <c r="C165" s="101"/>
      <c r="D165" s="66"/>
      <c r="E165" s="55"/>
      <c r="F165" s="90"/>
      <c r="G165" s="90"/>
      <c r="H165" s="90" t="str">
        <f t="shared" si="6"/>
        <v/>
      </c>
      <c r="K165" s="161" t="str">
        <f>IF(F165="","",MAX($K$7:K164)+0.001)</f>
        <v/>
      </c>
    </row>
    <row r="166" spans="2:11" ht="25" customHeight="1">
      <c r="B166" s="55"/>
      <c r="C166" s="101"/>
      <c r="D166" s="66"/>
      <c r="E166" s="55"/>
      <c r="F166" s="90"/>
      <c r="G166" s="90"/>
      <c r="H166" s="90" t="str">
        <f t="shared" si="6"/>
        <v/>
      </c>
      <c r="K166" s="161" t="str">
        <f>IF(F166="","",MAX($K$7:K165)+0.001)</f>
        <v/>
      </c>
    </row>
    <row r="167" spans="2:11" ht="25" customHeight="1">
      <c r="B167" s="368" t="s">
        <v>337</v>
      </c>
      <c r="C167" s="368"/>
      <c r="D167" s="368"/>
      <c r="E167" s="368"/>
      <c r="F167" s="368"/>
      <c r="G167" s="368"/>
      <c r="H167" s="95">
        <f>SUM(H128:H166)</f>
        <v>0</v>
      </c>
      <c r="I167" s="94"/>
      <c r="K167" s="161" t="str">
        <f>IF(F167="","",MAX($K$7:K166)+0.001)</f>
        <v/>
      </c>
    </row>
    <row r="168" spans="2:11" ht="25" customHeight="1">
      <c r="J168" s="88"/>
    </row>
    <row r="234" spans="11:11" ht="25" customHeight="1">
      <c r="K234" s="166"/>
    </row>
    <row r="235" spans="11:11" ht="25" customHeight="1">
      <c r="K235" s="167"/>
    </row>
    <row r="236" spans="11:11" ht="25" customHeight="1">
      <c r="K236" s="167"/>
    </row>
  </sheetData>
  <mergeCells count="8">
    <mergeCell ref="B167:G167"/>
    <mergeCell ref="B1:H1"/>
    <mergeCell ref="B45:G45"/>
    <mergeCell ref="B47:G47"/>
    <mergeCell ref="B88:G88"/>
    <mergeCell ref="B90:G90"/>
    <mergeCell ref="B126:G126"/>
    <mergeCell ref="B128:G128"/>
  </mergeCells>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3" manualBreakCount="3">
    <brk id="45" max="9" man="1"/>
    <brk id="88" max="9" man="1"/>
    <brk id="126" max="9" man="1"/>
  </rowBreaks>
  <ignoredErrors>
    <ignoredError sqref="K11" formula="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46D04-5AC9-7640-A89C-456A3192C597}">
  <sheetPr>
    <tabColor rgb="FFFFC000"/>
  </sheetPr>
  <dimension ref="A1:J131"/>
  <sheetViews>
    <sheetView view="pageBreakPreview" topLeftCell="A35" zoomScale="97" zoomScaleNormal="100" zoomScaleSheetLayoutView="97" workbookViewId="0">
      <selection activeCell="G28" sqref="G28"/>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hidden="1" customWidth="1"/>
    <col min="11" max="12" width="8.83203125" style="48" customWidth="1"/>
    <col min="13" max="16384" width="8.83203125" style="48"/>
  </cols>
  <sheetData>
    <row r="1" spans="1:10">
      <c r="A1" s="370" t="s">
        <v>0</v>
      </c>
      <c r="B1" s="370"/>
      <c r="C1" s="370"/>
      <c r="D1" s="370"/>
      <c r="E1" s="370"/>
      <c r="F1" s="370"/>
      <c r="G1" s="370"/>
      <c r="H1" s="279"/>
    </row>
    <row r="2" spans="1:10">
      <c r="A2" s="45" t="s">
        <v>1</v>
      </c>
      <c r="B2" s="45" t="s">
        <v>2050</v>
      </c>
      <c r="C2" s="45" t="s">
        <v>3</v>
      </c>
      <c r="D2" s="46" t="s">
        <v>4</v>
      </c>
      <c r="E2" s="46" t="s">
        <v>5</v>
      </c>
      <c r="F2" s="46" t="s">
        <v>6</v>
      </c>
      <c r="G2" s="46" t="s">
        <v>7</v>
      </c>
      <c r="H2" s="282"/>
    </row>
    <row r="3" spans="1:10" ht="150">
      <c r="A3" s="55" t="str">
        <f>("D"&amp;TEXT(H3,0))</f>
        <v>D2</v>
      </c>
      <c r="B3" s="98" t="s">
        <v>2609</v>
      </c>
      <c r="C3" s="109" t="s">
        <v>2610</v>
      </c>
      <c r="D3" s="110"/>
      <c r="E3" s="111"/>
      <c r="F3" s="54"/>
      <c r="G3" s="54"/>
      <c r="H3" s="190">
        <v>2</v>
      </c>
    </row>
    <row r="4" spans="1:10">
      <c r="A4" s="55" t="str">
        <f>IF(H4="","","D"&amp;TEXT(ROUND(H4,3),"0.000"))</f>
        <v/>
      </c>
      <c r="B4" s="65"/>
      <c r="C4" s="89"/>
      <c r="D4" s="65"/>
      <c r="E4" s="62"/>
      <c r="F4" s="54"/>
      <c r="G4" s="54"/>
      <c r="H4" s="190" t="str">
        <f>IF(D4&lt;&gt;0,MAX($H$3:H3)+0.001,"")</f>
        <v/>
      </c>
    </row>
    <row r="5" spans="1:10">
      <c r="A5" s="55" t="str">
        <f t="shared" ref="A5:A26" si="0">IF(H5="","","D"&amp;TEXT(ROUND(H5,3),"0.000"))</f>
        <v/>
      </c>
      <c r="B5" s="101" t="s">
        <v>2611</v>
      </c>
      <c r="C5" s="52" t="s">
        <v>2610</v>
      </c>
      <c r="D5" s="65"/>
      <c r="E5" s="62"/>
      <c r="F5" s="54"/>
      <c r="G5" s="54"/>
      <c r="H5" s="190" t="str">
        <f>IF(D5&lt;&gt;0,MAX($H$3:H4)+0.001,"")</f>
        <v/>
      </c>
    </row>
    <row r="6" spans="1:10">
      <c r="A6" s="55" t="str">
        <f>IF(H6="","","D"&amp;TEXT(ROUND(H6,3),"0.000"))</f>
        <v>D2.001</v>
      </c>
      <c r="B6" s="65" t="s">
        <v>2612</v>
      </c>
      <c r="C6" s="89" t="s">
        <v>2613</v>
      </c>
      <c r="D6" s="65" t="s">
        <v>14</v>
      </c>
      <c r="E6" s="361">
        <v>1</v>
      </c>
      <c r="F6" s="307"/>
      <c r="G6" s="273"/>
      <c r="H6" s="190">
        <f>IF(D6&lt;&gt;0,MAX($H$3:H5)+0.001,"")</f>
        <v>2.0009999999999999</v>
      </c>
      <c r="J6" s="48" t="s">
        <v>2575</v>
      </c>
    </row>
    <row r="7" spans="1:10">
      <c r="A7" s="55" t="str">
        <f t="shared" si="0"/>
        <v/>
      </c>
      <c r="B7" s="65"/>
      <c r="C7" s="66"/>
      <c r="D7" s="65"/>
      <c r="E7" s="90"/>
      <c r="F7" s="307"/>
      <c r="G7" s="273"/>
      <c r="H7" s="190" t="str">
        <f>IF(D7&lt;&gt;0,MAX($H$3:H6)+0.001,"")</f>
        <v/>
      </c>
    </row>
    <row r="8" spans="1:10">
      <c r="A8" s="55" t="str">
        <f t="shared" si="0"/>
        <v/>
      </c>
      <c r="B8" s="98" t="s">
        <v>2614</v>
      </c>
      <c r="C8" s="97" t="s">
        <v>2615</v>
      </c>
      <c r="D8" s="65"/>
      <c r="E8" s="90"/>
      <c r="F8" s="307"/>
      <c r="G8" s="273"/>
      <c r="H8" s="190" t="str">
        <f>IF(D8&lt;&gt;0,MAX($H$3:H7)+0.001,"")</f>
        <v/>
      </c>
      <c r="J8" s="48" t="s">
        <v>2575</v>
      </c>
    </row>
    <row r="9" spans="1:10">
      <c r="A9" s="55" t="str">
        <f t="shared" si="0"/>
        <v>D2.002</v>
      </c>
      <c r="B9" s="65"/>
      <c r="C9" s="89" t="s">
        <v>2616</v>
      </c>
      <c r="D9" s="65" t="s">
        <v>14</v>
      </c>
      <c r="E9" s="90">
        <v>1</v>
      </c>
      <c r="F9" s="307"/>
      <c r="G9" s="273"/>
      <c r="H9" s="190">
        <f>IF(D9&lt;&gt;0,MAX($H$3:H8)+0.001,"")</f>
        <v>2.0019999999999998</v>
      </c>
    </row>
    <row r="10" spans="1:10">
      <c r="A10" s="55" t="str">
        <f t="shared" si="0"/>
        <v>D2.003</v>
      </c>
      <c r="B10" s="65"/>
      <c r="C10" s="89" t="s">
        <v>2617</v>
      </c>
      <c r="D10" s="65" t="s">
        <v>14</v>
      </c>
      <c r="E10" s="90">
        <v>1</v>
      </c>
      <c r="F10" s="307"/>
      <c r="G10" s="273"/>
      <c r="H10" s="190">
        <f>IF(D10&lt;&gt;0,MAX($H$3:H9)+0.001,"")</f>
        <v>2.0029999999999997</v>
      </c>
    </row>
    <row r="11" spans="1:10">
      <c r="A11" s="55" t="str">
        <f t="shared" si="0"/>
        <v>D2.004</v>
      </c>
      <c r="B11" s="55"/>
      <c r="C11" s="89" t="s">
        <v>2618</v>
      </c>
      <c r="D11" s="65" t="s">
        <v>14</v>
      </c>
      <c r="E11" s="90">
        <v>1</v>
      </c>
      <c r="F11" s="307"/>
      <c r="G11" s="273"/>
      <c r="H11" s="190">
        <f>IF(D11&lt;&gt;0,MAX($H$3:H10)+0.001,"")</f>
        <v>2.0039999999999996</v>
      </c>
    </row>
    <row r="12" spans="1:10">
      <c r="A12" s="55" t="str">
        <f t="shared" si="0"/>
        <v>D2.005</v>
      </c>
      <c r="B12" s="65"/>
      <c r="C12" s="89" t="s">
        <v>2619</v>
      </c>
      <c r="D12" s="65" t="s">
        <v>14</v>
      </c>
      <c r="E12" s="90">
        <v>1</v>
      </c>
      <c r="F12" s="307"/>
      <c r="G12" s="273"/>
      <c r="H12" s="190">
        <f>IF(D12&lt;&gt;0,MAX($H$3:H11)+0.001,"")</f>
        <v>2.0049999999999994</v>
      </c>
      <c r="J12" s="48" t="s">
        <v>2575</v>
      </c>
    </row>
    <row r="13" spans="1:10">
      <c r="A13" s="55" t="str">
        <f t="shared" si="0"/>
        <v>D2.006</v>
      </c>
      <c r="B13" s="65"/>
      <c r="C13" s="89" t="s">
        <v>2620</v>
      </c>
      <c r="D13" s="65" t="s">
        <v>14</v>
      </c>
      <c r="E13" s="90">
        <v>1</v>
      </c>
      <c r="F13" s="307"/>
      <c r="G13" s="273"/>
      <c r="H13" s="190">
        <f>IF(D13&lt;&gt;0,MAX($H$3:H12)+0.001,"")</f>
        <v>2.0059999999999993</v>
      </c>
    </row>
    <row r="14" spans="1:10">
      <c r="A14" s="55" t="str">
        <f t="shared" si="0"/>
        <v>D2.007</v>
      </c>
      <c r="B14" s="65"/>
      <c r="C14" s="89" t="s">
        <v>2621</v>
      </c>
      <c r="D14" s="65" t="s">
        <v>14</v>
      </c>
      <c r="E14" s="90">
        <v>1</v>
      </c>
      <c r="F14" s="307"/>
      <c r="G14" s="273"/>
      <c r="H14" s="190">
        <f>IF(D14&lt;&gt;0,MAX($H$3:H13)+0.001,"")</f>
        <v>2.0069999999999992</v>
      </c>
    </row>
    <row r="15" spans="1:10">
      <c r="A15" s="55" t="str">
        <f t="shared" si="0"/>
        <v>D2.008</v>
      </c>
      <c r="B15" s="65"/>
      <c r="C15" s="89" t="s">
        <v>2622</v>
      </c>
      <c r="D15" s="65" t="s">
        <v>14</v>
      </c>
      <c r="E15" s="90">
        <v>1</v>
      </c>
      <c r="F15" s="307"/>
      <c r="G15" s="273"/>
      <c r="H15" s="190">
        <f>IF(D15&lt;&gt;0,MAX($H$3:H14)+0.001,"")</f>
        <v>2.0079999999999991</v>
      </c>
    </row>
    <row r="16" spans="1:10">
      <c r="A16" s="55" t="str">
        <f t="shared" si="0"/>
        <v>D2.009</v>
      </c>
      <c r="B16" s="65"/>
      <c r="C16" s="89" t="s">
        <v>2623</v>
      </c>
      <c r="D16" s="65" t="s">
        <v>14</v>
      </c>
      <c r="E16" s="90">
        <v>1</v>
      </c>
      <c r="F16" s="307"/>
      <c r="G16" s="273"/>
      <c r="H16" s="190">
        <f>IF(D16&lt;&gt;0,MAX($H$3:H15)+0.001,"")</f>
        <v>2.008999999999999</v>
      </c>
    </row>
    <row r="17" spans="1:8">
      <c r="A17" s="55" t="str">
        <f t="shared" si="0"/>
        <v>D2.010</v>
      </c>
      <c r="B17" s="65"/>
      <c r="C17" s="89" t="s">
        <v>2709</v>
      </c>
      <c r="D17" s="65" t="s">
        <v>14</v>
      </c>
      <c r="E17" s="90">
        <v>1</v>
      </c>
      <c r="F17" s="307"/>
      <c r="G17" s="273"/>
      <c r="H17" s="190">
        <f>IF(D17&lt;&gt;0,MAX($H$3:H16)+0.001,"")</f>
        <v>2.0099999999999989</v>
      </c>
    </row>
    <row r="18" spans="1:8">
      <c r="A18" s="55"/>
      <c r="B18" s="65"/>
      <c r="C18" s="89" t="s">
        <v>2707</v>
      </c>
      <c r="D18" s="65" t="s">
        <v>14</v>
      </c>
      <c r="E18" s="361">
        <v>1</v>
      </c>
      <c r="F18" s="307"/>
      <c r="G18" s="273"/>
    </row>
    <row r="19" spans="1:8">
      <c r="A19" s="55" t="str">
        <f t="shared" si="0"/>
        <v>D2.011</v>
      </c>
      <c r="B19" s="65"/>
      <c r="C19" s="89" t="s">
        <v>2708</v>
      </c>
      <c r="D19" s="65" t="s">
        <v>14</v>
      </c>
      <c r="E19" s="361">
        <v>1</v>
      </c>
      <c r="F19" s="307"/>
      <c r="G19" s="273"/>
      <c r="H19" s="190">
        <f>IF(D19&lt;&gt;0,MAX($H$3:H17)+0.001,"")</f>
        <v>2.0109999999999988</v>
      </c>
    </row>
    <row r="20" spans="1:8">
      <c r="A20" s="55"/>
      <c r="B20" s="65"/>
      <c r="C20" s="89"/>
      <c r="D20" s="65"/>
      <c r="E20" s="361"/>
      <c r="F20" s="307"/>
      <c r="G20" s="273"/>
    </row>
    <row r="21" spans="1:8" ht="45">
      <c r="A21" s="55" t="str">
        <f t="shared" si="0"/>
        <v/>
      </c>
      <c r="B21" s="98" t="s">
        <v>2692</v>
      </c>
      <c r="C21" s="97" t="s">
        <v>2693</v>
      </c>
      <c r="D21" s="65"/>
      <c r="E21" s="361"/>
      <c r="F21" s="307"/>
      <c r="G21" s="273"/>
      <c r="H21" s="190" t="str">
        <f>IF(D21&lt;&gt;0,MAX($H$3:H19)+0.001,"")</f>
        <v/>
      </c>
    </row>
    <row r="22" spans="1:8" ht="45">
      <c r="A22" s="55" t="str">
        <f t="shared" si="0"/>
        <v/>
      </c>
      <c r="B22" s="51" t="s">
        <v>2694</v>
      </c>
      <c r="C22" s="97" t="s">
        <v>2695</v>
      </c>
      <c r="D22" s="65"/>
      <c r="E22" s="90"/>
      <c r="F22" s="337"/>
      <c r="G22" s="345"/>
      <c r="H22" s="190" t="str">
        <f>IF(D22&lt;&gt;0,MAX($H$3:H21)+0.001,"")</f>
        <v/>
      </c>
    </row>
    <row r="23" spans="1:8" ht="45">
      <c r="A23" s="55" t="str">
        <f t="shared" si="0"/>
        <v>D2.012</v>
      </c>
      <c r="B23" s="65"/>
      <c r="C23" s="89" t="s">
        <v>2700</v>
      </c>
      <c r="D23" s="65" t="s">
        <v>126</v>
      </c>
      <c r="E23" s="361">
        <v>1</v>
      </c>
      <c r="F23" s="307">
        <v>3750000</v>
      </c>
      <c r="G23" s="273">
        <f t="shared" ref="G23:G26" si="1">ROUND(E23*F23,2)</f>
        <v>3750000</v>
      </c>
      <c r="H23" s="190">
        <f>IF(D23&lt;&gt;0,MAX($H$3:H22)+0.001,"")</f>
        <v>2.0119999999999987</v>
      </c>
    </row>
    <row r="24" spans="1:8">
      <c r="A24" s="55" t="str">
        <f t="shared" si="0"/>
        <v>D2.013</v>
      </c>
      <c r="B24" s="65"/>
      <c r="C24" s="89" t="s">
        <v>2696</v>
      </c>
      <c r="D24" s="65" t="s">
        <v>128</v>
      </c>
      <c r="E24" s="361">
        <f>+G23</f>
        <v>3750000</v>
      </c>
      <c r="F24" s="307"/>
      <c r="G24" s="273">
        <f t="shared" si="1"/>
        <v>0</v>
      </c>
      <c r="H24" s="190">
        <f>IF(D24&lt;&gt;0,MAX($H$3:H23)+0.001,"")</f>
        <v>2.0129999999999986</v>
      </c>
    </row>
    <row r="25" spans="1:8" ht="75">
      <c r="A25" s="55" t="str">
        <f t="shared" si="0"/>
        <v>D2.014</v>
      </c>
      <c r="B25" s="65"/>
      <c r="C25" s="89" t="s">
        <v>2706</v>
      </c>
      <c r="D25" s="65" t="s">
        <v>126</v>
      </c>
      <c r="E25" s="361">
        <v>1</v>
      </c>
      <c r="F25" s="307">
        <v>2500000</v>
      </c>
      <c r="G25" s="273">
        <f t="shared" si="1"/>
        <v>2500000</v>
      </c>
      <c r="H25" s="190">
        <f>IF(D25&lt;&gt;0,MAX($H$3:H24)+0.001,"")</f>
        <v>2.0139999999999985</v>
      </c>
    </row>
    <row r="26" spans="1:8">
      <c r="A26" s="55" t="str">
        <f t="shared" si="0"/>
        <v>D2.015</v>
      </c>
      <c r="B26" s="65"/>
      <c r="C26" s="89" t="s">
        <v>2697</v>
      </c>
      <c r="D26" s="65" t="s">
        <v>128</v>
      </c>
      <c r="E26" s="361">
        <f>+G25</f>
        <v>2500000</v>
      </c>
      <c r="F26" s="307"/>
      <c r="G26" s="273">
        <f t="shared" si="1"/>
        <v>0</v>
      </c>
      <c r="H26" s="190">
        <f>IF(D26&lt;&gt;0,MAX($H$3:H25)+0.001,"")</f>
        <v>2.0149999999999983</v>
      </c>
    </row>
    <row r="27" spans="1:8" ht="35" customHeight="1">
      <c r="A27" s="368" t="s">
        <v>62</v>
      </c>
      <c r="B27" s="368"/>
      <c r="C27" s="368"/>
      <c r="D27" s="368"/>
      <c r="E27" s="368"/>
      <c r="F27" s="277"/>
      <c r="G27" s="295">
        <f>SUM(G3:G26)</f>
        <v>6250000</v>
      </c>
      <c r="H27" s="190" t="str">
        <f>IF(D27&lt;&gt;0,MAX($H$3:H26)+0.001,"")</f>
        <v/>
      </c>
    </row>
    <row r="28" spans="1:8">
      <c r="A28" s="45" t="s">
        <v>226</v>
      </c>
      <c r="B28" s="45" t="s">
        <v>2050</v>
      </c>
      <c r="C28" s="45" t="s">
        <v>3</v>
      </c>
      <c r="D28" s="46" t="s">
        <v>4</v>
      </c>
      <c r="E28" s="45" t="s">
        <v>63</v>
      </c>
      <c r="F28" s="46" t="s">
        <v>6</v>
      </c>
      <c r="G28" s="46" t="s">
        <v>7</v>
      </c>
      <c r="H28" s="190">
        <f>IF(D28&lt;&gt;0,MAX($H$3:H27)+0.001,"")</f>
        <v>2.0159999999999982</v>
      </c>
    </row>
    <row r="29" spans="1:8">
      <c r="A29" s="368" t="s">
        <v>64</v>
      </c>
      <c r="B29" s="368"/>
      <c r="C29" s="368"/>
      <c r="D29" s="368"/>
      <c r="E29" s="368"/>
      <c r="F29" s="293"/>
      <c r="G29" s="304">
        <f>+G27</f>
        <v>6250000</v>
      </c>
      <c r="H29" s="190" t="str">
        <f>IF(D29&lt;&gt;0,MAX($H$3:H28)+0.001,"")</f>
        <v/>
      </c>
    </row>
    <row r="30" spans="1:8" ht="120">
      <c r="A30" s="55" t="str">
        <f t="shared" ref="A30:A43" si="2">IF(H30="","","D"&amp;TEXT(ROUND(H30,3),"0.000"))</f>
        <v>D2.017</v>
      </c>
      <c r="B30" s="55"/>
      <c r="C30" s="89" t="s">
        <v>2699</v>
      </c>
      <c r="D30" s="65" t="s">
        <v>126</v>
      </c>
      <c r="E30" s="90">
        <v>1</v>
      </c>
      <c r="F30" s="56">
        <v>3500000</v>
      </c>
      <c r="G30" s="56">
        <f t="shared" ref="G30:G31" si="3">ROUND(E30*F30,2)</f>
        <v>3500000</v>
      </c>
      <c r="H30" s="190">
        <f>IF(D30&lt;&gt;0,MAX($H$3:H29)+0.001,"")</f>
        <v>2.0169999999999981</v>
      </c>
    </row>
    <row r="31" spans="1:8">
      <c r="A31" s="55" t="str">
        <f t="shared" si="2"/>
        <v>D2.018</v>
      </c>
      <c r="B31" s="98"/>
      <c r="C31" s="89" t="s">
        <v>2698</v>
      </c>
      <c r="D31" s="65" t="s">
        <v>128</v>
      </c>
      <c r="E31" s="361">
        <f>+G30</f>
        <v>3500000</v>
      </c>
      <c r="F31" s="307"/>
      <c r="G31" s="273">
        <f t="shared" si="3"/>
        <v>0</v>
      </c>
      <c r="H31" s="190">
        <f>IF(D31&lt;&gt;0,MAX($H$3:H30)+0.001,"")</f>
        <v>2.017999999999998</v>
      </c>
    </row>
    <row r="32" spans="1:8">
      <c r="A32" s="55" t="str">
        <f t="shared" si="2"/>
        <v/>
      </c>
      <c r="B32" s="65"/>
      <c r="C32" s="89"/>
      <c r="D32" s="65"/>
      <c r="E32" s="361"/>
      <c r="F32" s="307"/>
      <c r="G32" s="273"/>
      <c r="H32" s="190" t="str">
        <f>IF(D32&lt;&gt;0,MAX($H$3:H31)+0.001,"")</f>
        <v/>
      </c>
    </row>
    <row r="33" spans="1:10">
      <c r="A33" s="55" t="str">
        <f t="shared" si="2"/>
        <v/>
      </c>
      <c r="B33" s="65"/>
      <c r="C33" s="97" t="s">
        <v>2705</v>
      </c>
      <c r="D33" s="65"/>
      <c r="E33" s="361"/>
      <c r="F33" s="307"/>
      <c r="G33" s="273"/>
      <c r="H33" s="190" t="str">
        <f>IF(D33&lt;&gt;0,MAX($H$3:H32)+0.001,"")</f>
        <v/>
      </c>
    </row>
    <row r="34" spans="1:10" ht="60">
      <c r="A34" s="55" t="str">
        <f t="shared" si="2"/>
        <v/>
      </c>
      <c r="B34" s="65"/>
      <c r="C34" s="89" t="s">
        <v>2701</v>
      </c>
      <c r="D34" s="65"/>
      <c r="E34" s="361"/>
      <c r="F34" s="307"/>
      <c r="G34" s="273"/>
      <c r="H34" s="190" t="str">
        <f>IF(D34&lt;&gt;0,MAX($H$3:H33)+0.001,"")</f>
        <v/>
      </c>
    </row>
    <row r="35" spans="1:10" s="73" customFormat="1" ht="285">
      <c r="A35" s="55" t="str">
        <f t="shared" si="2"/>
        <v>D2.019</v>
      </c>
      <c r="B35" s="65" t="s">
        <v>2702</v>
      </c>
      <c r="C35" s="89" t="s">
        <v>2703</v>
      </c>
      <c r="D35" s="65" t="s">
        <v>14</v>
      </c>
      <c r="E35" s="361">
        <v>1</v>
      </c>
      <c r="F35" s="307"/>
      <c r="G35" s="273"/>
      <c r="H35" s="190">
        <f>IF(D35&lt;&gt;0,MAX($H$3:H34)+0.001,"")</f>
        <v>2.0189999999999979</v>
      </c>
      <c r="I35" s="270"/>
      <c r="J35" s="48"/>
    </row>
    <row r="36" spans="1:10" s="73" customFormat="1">
      <c r="A36" s="55"/>
      <c r="B36" s="65"/>
      <c r="C36" s="89"/>
      <c r="D36" s="65"/>
      <c r="E36" s="361"/>
      <c r="F36" s="307"/>
      <c r="G36" s="273"/>
      <c r="H36" s="190" t="str">
        <f>IF(D36&lt;&gt;0,MAX($H$3:H35)+0.001,"")</f>
        <v/>
      </c>
      <c r="I36" s="270"/>
      <c r="J36" s="48"/>
    </row>
    <row r="37" spans="1:10" s="73" customFormat="1" ht="210">
      <c r="A37" s="55" t="str">
        <f t="shared" si="2"/>
        <v>D2.020</v>
      </c>
      <c r="B37" s="65" t="s">
        <v>2702</v>
      </c>
      <c r="C37" s="89" t="s">
        <v>2723</v>
      </c>
      <c r="D37" s="65" t="s">
        <v>14</v>
      </c>
      <c r="E37" s="361">
        <v>1</v>
      </c>
      <c r="F37" s="307"/>
      <c r="G37" s="273"/>
      <c r="H37" s="190">
        <f>IF(D37&lt;&gt;0,MAX($H$3:H36)+0.001,"")</f>
        <v>2.0199999999999978</v>
      </c>
      <c r="I37" s="270"/>
      <c r="J37" s="48"/>
    </row>
    <row r="38" spans="1:10" s="73" customFormat="1">
      <c r="A38" s="55" t="str">
        <f t="shared" si="2"/>
        <v>D2.021</v>
      </c>
      <c r="B38" s="65" t="s">
        <v>2702</v>
      </c>
      <c r="C38" s="89" t="s">
        <v>2704</v>
      </c>
      <c r="D38" s="65" t="s">
        <v>14</v>
      </c>
      <c r="E38" s="361">
        <v>1</v>
      </c>
      <c r="F38" s="307"/>
      <c r="G38" s="273"/>
      <c r="H38" s="190">
        <f>IF(D38&lt;&gt;0,MAX($H$3:H37)+0.001,"")</f>
        <v>2.0209999999999977</v>
      </c>
      <c r="I38" s="270"/>
      <c r="J38" s="48"/>
    </row>
    <row r="39" spans="1:10" s="73" customFormat="1">
      <c r="A39" s="55" t="str">
        <f t="shared" si="2"/>
        <v/>
      </c>
      <c r="B39" s="65"/>
      <c r="C39" s="89"/>
      <c r="D39" s="65"/>
      <c r="E39" s="90"/>
      <c r="F39" s="56"/>
      <c r="G39" s="56"/>
      <c r="H39" s="190" t="str">
        <f>IF(D39&lt;&gt;0,MAX($H$3:H38)+0.001,"")</f>
        <v/>
      </c>
      <c r="I39" s="270"/>
      <c r="J39" s="48"/>
    </row>
    <row r="40" spans="1:10" s="73" customFormat="1">
      <c r="A40" s="55" t="str">
        <f t="shared" si="2"/>
        <v/>
      </c>
      <c r="B40" s="98"/>
      <c r="C40" s="97"/>
      <c r="D40" s="65"/>
      <c r="E40" s="361"/>
      <c r="F40" s="307"/>
      <c r="G40" s="273"/>
      <c r="H40" s="190" t="str">
        <f>IF(D40&lt;&gt;0,MAX($H$3:H39)+0.001,"")</f>
        <v/>
      </c>
      <c r="I40" s="270"/>
      <c r="J40" s="48"/>
    </row>
    <row r="41" spans="1:10" s="73" customFormat="1">
      <c r="A41" s="55" t="str">
        <f t="shared" si="2"/>
        <v/>
      </c>
      <c r="B41" s="65"/>
      <c r="C41" s="97"/>
      <c r="D41" s="65"/>
      <c r="E41" s="361"/>
      <c r="F41" s="307"/>
      <c r="G41" s="273"/>
      <c r="H41" s="190" t="str">
        <f>IF(D41&lt;&gt;0,MAX($H$3:H40)+0.001,"")</f>
        <v/>
      </c>
      <c r="I41" s="270"/>
      <c r="J41" s="48"/>
    </row>
    <row r="42" spans="1:10" s="73" customFormat="1">
      <c r="A42" s="55" t="str">
        <f t="shared" si="2"/>
        <v/>
      </c>
      <c r="B42" s="65"/>
      <c r="C42" s="89"/>
      <c r="D42" s="65"/>
      <c r="E42" s="361"/>
      <c r="F42" s="307"/>
      <c r="G42" s="273"/>
      <c r="H42" s="190" t="str">
        <f>IF(D42&lt;&gt;0,MAX($H$3:H41)+0.001,"")</f>
        <v/>
      </c>
      <c r="I42" s="270"/>
      <c r="J42" s="48"/>
    </row>
    <row r="43" spans="1:10" s="73" customFormat="1">
      <c r="A43" s="55" t="str">
        <f t="shared" si="2"/>
        <v/>
      </c>
      <c r="B43" s="65"/>
      <c r="C43" s="89"/>
      <c r="D43" s="55"/>
      <c r="E43" s="90"/>
      <c r="F43" s="56"/>
      <c r="G43" s="56"/>
      <c r="H43" s="190" t="str">
        <f>IF(D43&lt;&gt;0,MAX($H$3:H42)+0.001,"")</f>
        <v/>
      </c>
      <c r="I43" s="270"/>
      <c r="J43" s="48"/>
    </row>
    <row r="44" spans="1:10" s="73" customFormat="1" ht="35" customHeight="1">
      <c r="A44" s="382" t="s">
        <v>337</v>
      </c>
      <c r="B44" s="383"/>
      <c r="C44" s="383"/>
      <c r="D44" s="383"/>
      <c r="E44" s="384"/>
      <c r="F44" s="277"/>
      <c r="G44" s="295">
        <f>SUM(G29:G43)</f>
        <v>9750000</v>
      </c>
      <c r="H44" s="190" t="str">
        <f>IF(D44&lt;&gt;0,MAX($H$3:H43)+0.001,"")</f>
        <v/>
      </c>
      <c r="I44" s="270"/>
      <c r="J44" s="48"/>
    </row>
    <row r="45" spans="1:10" s="73" customFormat="1">
      <c r="A45" s="48"/>
      <c r="B45" s="72"/>
      <c r="D45" s="72"/>
      <c r="E45" s="72"/>
      <c r="F45" s="48"/>
      <c r="G45" s="48"/>
      <c r="H45" s="190" t="str">
        <f>IF(D45&lt;&gt;0,MAX($H$3:H44)+0.001,"")</f>
        <v/>
      </c>
      <c r="I45" s="270"/>
      <c r="J45" s="48"/>
    </row>
    <row r="46" spans="1:10" s="73" customFormat="1">
      <c r="A46" s="48"/>
      <c r="B46" s="72"/>
      <c r="D46" s="72"/>
      <c r="E46" s="72"/>
      <c r="F46" s="48"/>
      <c r="G46" s="48"/>
      <c r="H46" s="190" t="str">
        <f>IF(D46&lt;&gt;0,MAX($H$3:H45)+0.001,"")</f>
        <v/>
      </c>
      <c r="I46" s="270"/>
      <c r="J46" s="48"/>
    </row>
    <row r="47" spans="1:10" s="73" customFormat="1">
      <c r="A47" s="48"/>
      <c r="B47" s="72"/>
      <c r="D47" s="72"/>
      <c r="E47" s="72"/>
      <c r="F47" s="48"/>
      <c r="G47" s="48"/>
      <c r="H47" s="190" t="str">
        <f>IF(D47&lt;&gt;0,MAX($H$3:H46)+0.001,"")</f>
        <v/>
      </c>
      <c r="I47" s="270"/>
      <c r="J47" s="48"/>
    </row>
    <row r="48" spans="1:10" s="73" customFormat="1">
      <c r="A48" s="48"/>
      <c r="B48" s="72"/>
      <c r="D48" s="72"/>
      <c r="E48" s="72"/>
      <c r="F48" s="48"/>
      <c r="G48" s="48"/>
      <c r="H48" s="190" t="str">
        <f>IF(D48&lt;&gt;0,MAX($H$3:H47)+0.001,"")</f>
        <v/>
      </c>
      <c r="I48" s="270"/>
      <c r="J48" s="48"/>
    </row>
    <row r="49" spans="1:10" s="73" customFormat="1">
      <c r="A49" s="48"/>
      <c r="B49" s="72"/>
      <c r="D49" s="72"/>
      <c r="E49" s="72"/>
      <c r="F49" s="48"/>
      <c r="G49" s="48"/>
      <c r="H49" s="190" t="str">
        <f>IF(D49&lt;&gt;0,MAX($H$3:H48)+0.001,"")</f>
        <v/>
      </c>
      <c r="I49" s="270"/>
      <c r="J49" s="48"/>
    </row>
    <row r="50" spans="1:10" s="73" customFormat="1">
      <c r="A50" s="48"/>
      <c r="B50" s="72"/>
      <c r="D50" s="72"/>
      <c r="E50" s="72"/>
      <c r="F50" s="48"/>
      <c r="G50" s="48"/>
      <c r="H50" s="190" t="str">
        <f>IF(D50&lt;&gt;0,MAX($H$3:H49)+0.001,"")</f>
        <v/>
      </c>
      <c r="I50" s="270"/>
      <c r="J50" s="48"/>
    </row>
    <row r="51" spans="1:10" s="73" customFormat="1">
      <c r="A51" s="48"/>
      <c r="B51" s="72"/>
      <c r="D51" s="72"/>
      <c r="E51" s="72"/>
      <c r="F51" s="48"/>
      <c r="G51" s="48"/>
      <c r="H51" s="190" t="str">
        <f>IF(D51&lt;&gt;0,MAX($H$3:H50)+0.001,"")</f>
        <v/>
      </c>
      <c r="I51" s="270"/>
      <c r="J51" s="48"/>
    </row>
    <row r="52" spans="1:10" s="73" customFormat="1">
      <c r="A52" s="48"/>
      <c r="B52" s="72"/>
      <c r="D52" s="72"/>
      <c r="E52" s="72"/>
      <c r="F52" s="48"/>
      <c r="G52" s="48"/>
      <c r="H52" s="190" t="str">
        <f>IF(D52&lt;&gt;0,MAX($H$3:H51)+0.001,"")</f>
        <v/>
      </c>
      <c r="I52" s="270"/>
      <c r="J52" s="48"/>
    </row>
    <row r="53" spans="1:10" s="73" customFormat="1">
      <c r="A53" s="48"/>
      <c r="B53" s="72"/>
      <c r="D53" s="72"/>
      <c r="E53" s="72"/>
      <c r="F53" s="48"/>
      <c r="G53" s="48"/>
      <c r="H53" s="190" t="str">
        <f>IF(D53&lt;&gt;0,MAX($H$3:H52)+0.001,"")</f>
        <v/>
      </c>
      <c r="I53" s="270"/>
      <c r="J53" s="48"/>
    </row>
    <row r="54" spans="1:10" s="73" customFormat="1">
      <c r="A54" s="48"/>
      <c r="B54" s="72"/>
      <c r="D54" s="72"/>
      <c r="E54" s="72"/>
      <c r="F54" s="48"/>
      <c r="G54" s="48"/>
      <c r="H54" s="190" t="str">
        <f>IF(D54&lt;&gt;0,MAX($H$3:H53)+0.001,"")</f>
        <v/>
      </c>
      <c r="I54" s="270"/>
      <c r="J54" s="48"/>
    </row>
    <row r="55" spans="1:10" s="73" customFormat="1">
      <c r="A55" s="48"/>
      <c r="B55" s="72"/>
      <c r="D55" s="72"/>
      <c r="E55" s="72"/>
      <c r="F55" s="48"/>
      <c r="G55" s="48"/>
      <c r="H55" s="190" t="str">
        <f>IF(D55&lt;&gt;0,MAX($H$3:H54)+0.001,"")</f>
        <v/>
      </c>
      <c r="I55" s="270"/>
      <c r="J55" s="48"/>
    </row>
    <row r="56" spans="1:10" s="73" customFormat="1">
      <c r="A56" s="48"/>
      <c r="B56" s="72"/>
      <c r="D56" s="72"/>
      <c r="E56" s="72"/>
      <c r="F56" s="48"/>
      <c r="G56" s="48"/>
      <c r="H56" s="190" t="str">
        <f>IF(D56&lt;&gt;0,MAX($H$3:H55)+0.001,"")</f>
        <v/>
      </c>
      <c r="I56" s="270"/>
      <c r="J56" s="48"/>
    </row>
    <row r="57" spans="1:10" s="73" customFormat="1">
      <c r="A57" s="48"/>
      <c r="B57" s="72"/>
      <c r="D57" s="72"/>
      <c r="E57" s="72"/>
      <c r="F57" s="48"/>
      <c r="G57" s="48"/>
      <c r="H57" s="190" t="str">
        <f>IF(D57&lt;&gt;0,MAX($H$3:H56)+0.001,"")</f>
        <v/>
      </c>
      <c r="I57" s="270"/>
      <c r="J57" s="48"/>
    </row>
    <row r="58" spans="1:10" s="73" customFormat="1">
      <c r="A58" s="48"/>
      <c r="B58" s="72"/>
      <c r="D58" s="72"/>
      <c r="E58" s="72"/>
      <c r="F58" s="48"/>
      <c r="G58" s="48"/>
      <c r="H58" s="190" t="str">
        <f>IF(D58&lt;&gt;0,MAX($H$3:H57)+0.001,"")</f>
        <v/>
      </c>
      <c r="I58" s="270"/>
      <c r="J58" s="48"/>
    </row>
    <row r="59" spans="1:10" s="73" customFormat="1">
      <c r="A59" s="48"/>
      <c r="B59" s="72"/>
      <c r="D59" s="72"/>
      <c r="E59" s="72"/>
      <c r="F59" s="48"/>
      <c r="G59" s="48"/>
      <c r="H59" s="190" t="str">
        <f>IF(D59&lt;&gt;0,MAX($H$3:H58)+0.001,"")</f>
        <v/>
      </c>
      <c r="I59" s="270"/>
      <c r="J59" s="48"/>
    </row>
    <row r="60" spans="1:10" s="73" customFormat="1">
      <c r="A60" s="48"/>
      <c r="B60" s="72"/>
      <c r="D60" s="72"/>
      <c r="E60" s="72"/>
      <c r="F60" s="48"/>
      <c r="G60" s="48"/>
      <c r="H60" s="190" t="str">
        <f>IF(D60&lt;&gt;0,MAX($H$3:H59)+0.001,"")</f>
        <v/>
      </c>
      <c r="I60" s="270"/>
      <c r="J60" s="48"/>
    </row>
    <row r="61" spans="1:10" s="73" customFormat="1">
      <c r="A61" s="48"/>
      <c r="B61" s="72"/>
      <c r="D61" s="72"/>
      <c r="E61" s="72"/>
      <c r="F61" s="48"/>
      <c r="G61" s="48"/>
      <c r="H61" s="190" t="str">
        <f>IF(D61&lt;&gt;0,MAX($H$3:H60)+0.001,"")</f>
        <v/>
      </c>
      <c r="I61" s="270"/>
      <c r="J61" s="48"/>
    </row>
    <row r="62" spans="1:10" s="73" customFormat="1">
      <c r="A62" s="48"/>
      <c r="B62" s="72"/>
      <c r="D62" s="72"/>
      <c r="E62" s="72"/>
      <c r="F62" s="48"/>
      <c r="G62" s="48"/>
      <c r="H62" s="190" t="str">
        <f>IF(D62&lt;&gt;0,MAX($H$3:H61)+0.001,"")</f>
        <v/>
      </c>
      <c r="I62" s="270"/>
      <c r="J62" s="48"/>
    </row>
    <row r="63" spans="1:10" s="73" customFormat="1">
      <c r="A63" s="48"/>
      <c r="B63" s="72"/>
      <c r="D63" s="72"/>
      <c r="E63" s="72"/>
      <c r="F63" s="48"/>
      <c r="G63" s="48"/>
      <c r="H63" s="190" t="str">
        <f>IF(D63&lt;&gt;0,MAX($H$3:H62)+0.001,"")</f>
        <v/>
      </c>
      <c r="I63" s="270"/>
      <c r="J63" s="48"/>
    </row>
    <row r="64" spans="1:10" s="73" customFormat="1">
      <c r="A64" s="48"/>
      <c r="B64" s="72"/>
      <c r="D64" s="72"/>
      <c r="E64" s="72"/>
      <c r="F64" s="48"/>
      <c r="G64" s="48"/>
      <c r="H64" s="190" t="str">
        <f>IF(D64&lt;&gt;0,MAX($H$3:H63)+0.001,"")</f>
        <v/>
      </c>
      <c r="I64" s="270"/>
      <c r="J64" s="48"/>
    </row>
    <row r="65" spans="1:10" s="73" customFormat="1">
      <c r="A65" s="48"/>
      <c r="B65" s="72"/>
      <c r="D65" s="72"/>
      <c r="E65" s="72"/>
      <c r="F65" s="48"/>
      <c r="G65" s="48"/>
      <c r="H65" s="190" t="str">
        <f>IF(D65&lt;&gt;0,MAX($H$3:H64)+0.001,"")</f>
        <v/>
      </c>
      <c r="I65" s="270"/>
      <c r="J65" s="48"/>
    </row>
    <row r="66" spans="1:10" s="73" customFormat="1">
      <c r="A66" s="48"/>
      <c r="B66" s="72"/>
      <c r="D66" s="72"/>
      <c r="E66" s="72"/>
      <c r="F66" s="48"/>
      <c r="G66" s="48"/>
      <c r="H66" s="190" t="str">
        <f>IF(D66&lt;&gt;0,MAX($H$3:H65)+0.001,"")</f>
        <v/>
      </c>
      <c r="I66" s="270"/>
      <c r="J66" s="48"/>
    </row>
    <row r="67" spans="1:10" s="73" customFormat="1">
      <c r="A67" s="48"/>
      <c r="B67" s="72"/>
      <c r="D67" s="72"/>
      <c r="E67" s="72"/>
      <c r="F67" s="48"/>
      <c r="G67" s="48"/>
      <c r="H67" s="190" t="str">
        <f>IF(D67&lt;&gt;0,MAX($H$3:H66)+0.001,"")</f>
        <v/>
      </c>
      <c r="I67" s="270"/>
      <c r="J67" s="48"/>
    </row>
    <row r="68" spans="1:10" s="73" customFormat="1">
      <c r="A68" s="48"/>
      <c r="B68" s="72"/>
      <c r="D68" s="72"/>
      <c r="E68" s="72"/>
      <c r="F68" s="48"/>
      <c r="G68" s="48"/>
      <c r="H68" s="190" t="str">
        <f>IF(D68&lt;&gt;0,MAX($H$3:H67)+0.001,"")</f>
        <v/>
      </c>
      <c r="I68" s="270"/>
      <c r="J68" s="48"/>
    </row>
    <row r="69" spans="1:10" s="73" customFormat="1">
      <c r="A69" s="48"/>
      <c r="B69" s="72"/>
      <c r="D69" s="72"/>
      <c r="E69" s="72"/>
      <c r="F69" s="48"/>
      <c r="G69" s="48"/>
      <c r="H69" s="190" t="str">
        <f>IF(D69&lt;&gt;0,MAX($H$3:H68)+0.001,"")</f>
        <v/>
      </c>
      <c r="I69" s="270"/>
      <c r="J69" s="48"/>
    </row>
    <row r="70" spans="1:10" s="73" customFormat="1">
      <c r="A70" s="48"/>
      <c r="B70" s="72"/>
      <c r="D70" s="72"/>
      <c r="E70" s="72"/>
      <c r="F70" s="48"/>
      <c r="G70" s="48"/>
      <c r="H70" s="190" t="str">
        <f>IF(D70&lt;&gt;0,MAX($H$3:H69)+0.001,"")</f>
        <v/>
      </c>
      <c r="I70" s="270"/>
      <c r="J70" s="48"/>
    </row>
    <row r="71" spans="1:10" s="73" customFormat="1">
      <c r="A71" s="48"/>
      <c r="B71" s="72"/>
      <c r="D71" s="72"/>
      <c r="E71" s="72"/>
      <c r="F71" s="48"/>
      <c r="G71" s="48"/>
      <c r="H71" s="190" t="str">
        <f>IF(D71&lt;&gt;0,MAX($H$3:H70)+0.001,"")</f>
        <v/>
      </c>
      <c r="I71" s="270"/>
      <c r="J71" s="48"/>
    </row>
    <row r="72" spans="1:10" s="73" customFormat="1">
      <c r="A72" s="48"/>
      <c r="B72" s="72"/>
      <c r="D72" s="72"/>
      <c r="E72" s="72"/>
      <c r="F72" s="48"/>
      <c r="G72" s="48"/>
      <c r="H72" s="190" t="str">
        <f>IF(D72&lt;&gt;0,MAX($H$3:H71)+0.001,"")</f>
        <v/>
      </c>
      <c r="I72" s="270"/>
      <c r="J72" s="48"/>
    </row>
    <row r="73" spans="1:10" s="73" customFormat="1">
      <c r="A73" s="48"/>
      <c r="B73" s="72"/>
      <c r="D73" s="72"/>
      <c r="E73" s="72"/>
      <c r="F73" s="48"/>
      <c r="G73" s="48"/>
      <c r="H73" s="190" t="str">
        <f>IF(D73&lt;&gt;0,MAX($H$3:H72)+0.001,"")</f>
        <v/>
      </c>
      <c r="I73" s="270"/>
      <c r="J73" s="48"/>
    </row>
    <row r="74" spans="1:10" s="73" customFormat="1">
      <c r="A74" s="48"/>
      <c r="B74" s="72"/>
      <c r="D74" s="72"/>
      <c r="E74" s="72"/>
      <c r="F74" s="48"/>
      <c r="G74" s="48"/>
      <c r="H74" s="190" t="str">
        <f>IF(D74&lt;&gt;0,MAX($H$3:H73)+0.001,"")</f>
        <v/>
      </c>
      <c r="I74" s="270"/>
      <c r="J74" s="48"/>
    </row>
    <row r="75" spans="1:10" s="73" customFormat="1">
      <c r="A75" s="48"/>
      <c r="B75" s="72"/>
      <c r="D75" s="72"/>
      <c r="E75" s="72"/>
      <c r="F75" s="48"/>
      <c r="G75" s="48"/>
      <c r="H75" s="190" t="str">
        <f>IF(D75&lt;&gt;0,MAX($H$3:H74)+0.001,"")</f>
        <v/>
      </c>
      <c r="I75" s="270"/>
      <c r="J75" s="48"/>
    </row>
    <row r="76" spans="1:10" s="73" customFormat="1">
      <c r="A76" s="48"/>
      <c r="B76" s="72"/>
      <c r="D76" s="72"/>
      <c r="E76" s="72"/>
      <c r="F76" s="48"/>
      <c r="G76" s="48"/>
      <c r="H76" s="190" t="str">
        <f>IF(D76&lt;&gt;0,MAX($H$3:H75)+0.001,"")</f>
        <v/>
      </c>
      <c r="I76" s="270"/>
      <c r="J76" s="48"/>
    </row>
    <row r="77" spans="1:10" s="73" customFormat="1">
      <c r="A77" s="48"/>
      <c r="B77" s="72"/>
      <c r="D77" s="72"/>
      <c r="E77" s="72"/>
      <c r="F77" s="48"/>
      <c r="G77" s="48"/>
      <c r="H77" s="190" t="str">
        <f>IF(D77&lt;&gt;0,MAX($H$3:H76)+0.001,"")</f>
        <v/>
      </c>
      <c r="I77" s="270"/>
      <c r="J77" s="48"/>
    </row>
    <row r="78" spans="1:10" s="73" customFormat="1">
      <c r="A78" s="48"/>
      <c r="B78" s="72"/>
      <c r="D78" s="72"/>
      <c r="E78" s="72"/>
      <c r="F78" s="48"/>
      <c r="G78" s="48"/>
      <c r="H78" s="190" t="str">
        <f>IF(D78&lt;&gt;0,MAX($H$3:H77)+0.001,"")</f>
        <v/>
      </c>
      <c r="I78" s="270"/>
      <c r="J78" s="48"/>
    </row>
    <row r="79" spans="1:10" s="73" customFormat="1">
      <c r="A79" s="48"/>
      <c r="B79" s="72"/>
      <c r="D79" s="72"/>
      <c r="E79" s="72"/>
      <c r="F79" s="48"/>
      <c r="G79" s="48"/>
      <c r="H79" s="190" t="str">
        <f>IF(D79&lt;&gt;0,MAX($H$3:H78)+0.001,"")</f>
        <v/>
      </c>
      <c r="I79" s="270"/>
      <c r="J79" s="48"/>
    </row>
    <row r="80" spans="1:10" s="73" customFormat="1">
      <c r="A80" s="48"/>
      <c r="B80" s="72"/>
      <c r="D80" s="72"/>
      <c r="E80" s="72"/>
      <c r="F80" s="48"/>
      <c r="G80" s="48"/>
      <c r="H80" s="190" t="str">
        <f>IF(D80&lt;&gt;0,MAX($H$3:H79)+0.001,"")</f>
        <v/>
      </c>
      <c r="I80" s="270"/>
      <c r="J80" s="48"/>
    </row>
    <row r="81" spans="1:10" s="73" customFormat="1">
      <c r="A81" s="48"/>
      <c r="B81" s="72"/>
      <c r="D81" s="72"/>
      <c r="E81" s="72"/>
      <c r="F81" s="48"/>
      <c r="G81" s="48"/>
      <c r="H81" s="190" t="str">
        <f>IF(D81&lt;&gt;0,MAX($H$3:H80)+0.001,"")</f>
        <v/>
      </c>
      <c r="I81" s="270"/>
      <c r="J81" s="48"/>
    </row>
    <row r="82" spans="1:10" s="73" customFormat="1">
      <c r="A82" s="48"/>
      <c r="B82" s="72"/>
      <c r="D82" s="72"/>
      <c r="E82" s="72"/>
      <c r="F82" s="48"/>
      <c r="G82" s="48"/>
      <c r="H82" s="190" t="str">
        <f>IF(D82&lt;&gt;0,MAX($H$3:H81)+0.001,"")</f>
        <v/>
      </c>
      <c r="I82" s="270"/>
      <c r="J82" s="48"/>
    </row>
    <row r="83" spans="1:10">
      <c r="H83" s="190" t="str">
        <f>IF(D83&lt;&gt;0,MAX($H$3:H82)+0.001,"")</f>
        <v/>
      </c>
    </row>
    <row r="84" spans="1:10">
      <c r="H84" s="190" t="str">
        <f>IF(D84&lt;&gt;0,MAX($H$3:H83)+0.001,"")</f>
        <v/>
      </c>
    </row>
    <row r="85" spans="1:10">
      <c r="H85" s="190" t="str">
        <f>IF(D85&lt;&gt;0,MAX($H$3:H84)+0.001,"")</f>
        <v/>
      </c>
    </row>
    <row r="86" spans="1:10" s="73" customFormat="1">
      <c r="A86" s="48"/>
      <c r="B86" s="72"/>
      <c r="D86" s="72"/>
      <c r="E86" s="72"/>
      <c r="F86" s="48"/>
      <c r="G86" s="48"/>
      <c r="H86" s="190" t="str">
        <f>IF(D86&lt;&gt;0,MAX($H$3:H85)+0.001,"")</f>
        <v/>
      </c>
      <c r="I86" s="270"/>
      <c r="J86" s="48"/>
    </row>
    <row r="87" spans="1:10" s="73" customFormat="1">
      <c r="A87" s="48"/>
      <c r="B87" s="72"/>
      <c r="D87" s="72"/>
      <c r="E87" s="72"/>
      <c r="F87" s="48"/>
      <c r="G87" s="48"/>
      <c r="H87" s="190" t="str">
        <f>IF(D87&lt;&gt;0,MAX($H$3:H86)+0.001,"")</f>
        <v/>
      </c>
      <c r="I87" s="270"/>
      <c r="J87" s="48"/>
    </row>
    <row r="88" spans="1:10" s="73" customFormat="1">
      <c r="A88" s="48"/>
      <c r="B88" s="72"/>
      <c r="D88" s="72"/>
      <c r="E88" s="72"/>
      <c r="F88" s="48"/>
      <c r="G88" s="48"/>
      <c r="H88" s="190" t="str">
        <f>IF(D88&lt;&gt;0,MAX($H$3:H87)+0.001,"")</f>
        <v/>
      </c>
      <c r="I88" s="270"/>
      <c r="J88" s="48"/>
    </row>
    <row r="89" spans="1:10" s="73" customFormat="1">
      <c r="A89" s="48"/>
      <c r="B89" s="72"/>
      <c r="D89" s="72"/>
      <c r="E89" s="72"/>
      <c r="F89" s="48"/>
      <c r="G89" s="48"/>
      <c r="H89" s="190" t="str">
        <f>IF(D89&lt;&gt;0,MAX($H$3:H88)+0.001,"")</f>
        <v/>
      </c>
      <c r="I89" s="270"/>
      <c r="J89" s="48"/>
    </row>
    <row r="90" spans="1:10" s="73" customFormat="1">
      <c r="A90" s="48"/>
      <c r="B90" s="72"/>
      <c r="D90" s="72"/>
      <c r="E90" s="72"/>
      <c r="F90" s="48"/>
      <c r="G90" s="48"/>
      <c r="H90" s="190" t="str">
        <f>IF(D90&lt;&gt;0,MAX($H$3:H89)+0.001,"")</f>
        <v/>
      </c>
      <c r="I90" s="270"/>
      <c r="J90" s="48"/>
    </row>
    <row r="91" spans="1:10" s="73" customFormat="1">
      <c r="A91" s="48"/>
      <c r="B91" s="72"/>
      <c r="D91" s="72"/>
      <c r="E91" s="72"/>
      <c r="F91" s="48"/>
      <c r="G91" s="48"/>
      <c r="H91" s="190" t="str">
        <f>IF(D91&lt;&gt;0,MAX($H$3:H90)+0.001,"")</f>
        <v/>
      </c>
      <c r="I91" s="270"/>
      <c r="J91" s="48"/>
    </row>
    <row r="92" spans="1:10" s="73" customFormat="1">
      <c r="A92" s="48"/>
      <c r="B92" s="72"/>
      <c r="D92" s="72"/>
      <c r="E92" s="72"/>
      <c r="F92" s="48"/>
      <c r="G92" s="48"/>
      <c r="H92" s="190" t="str">
        <f>IF(D92&lt;&gt;0,MAX($H$3:H91)+0.001,"")</f>
        <v/>
      </c>
      <c r="I92" s="270"/>
      <c r="J92" s="48"/>
    </row>
    <row r="93" spans="1:10" s="73" customFormat="1">
      <c r="A93" s="48"/>
      <c r="B93" s="72"/>
      <c r="D93" s="72"/>
      <c r="E93" s="72"/>
      <c r="F93" s="48"/>
      <c r="G93" s="48"/>
      <c r="H93" s="190" t="str">
        <f>IF(D93&lt;&gt;0,MAX($H$3:H92)+0.001,"")</f>
        <v/>
      </c>
      <c r="I93" s="270"/>
      <c r="J93" s="48"/>
    </row>
    <row r="94" spans="1:10" s="73" customFormat="1">
      <c r="A94" s="48"/>
      <c r="B94" s="72"/>
      <c r="D94" s="72"/>
      <c r="E94" s="72"/>
      <c r="F94" s="48"/>
      <c r="G94" s="48"/>
      <c r="H94" s="190" t="str">
        <f>IF(D94&lt;&gt;0,MAX($H$3:H93)+0.001,"")</f>
        <v/>
      </c>
      <c r="I94" s="270"/>
      <c r="J94" s="48"/>
    </row>
    <row r="95" spans="1:10" s="73" customFormat="1">
      <c r="A95" s="48"/>
      <c r="B95" s="72"/>
      <c r="D95" s="72"/>
      <c r="E95" s="72"/>
      <c r="F95" s="48"/>
      <c r="G95" s="48"/>
      <c r="H95" s="190" t="str">
        <f>IF(D95&lt;&gt;0,MAX($H$3:H94)+0.001,"")</f>
        <v/>
      </c>
      <c r="I95" s="270"/>
      <c r="J95" s="48"/>
    </row>
    <row r="96" spans="1:10" s="73" customFormat="1">
      <c r="A96" s="48"/>
      <c r="B96" s="72"/>
      <c r="D96" s="72"/>
      <c r="E96" s="72"/>
      <c r="F96" s="48"/>
      <c r="G96" s="48"/>
      <c r="H96" s="190" t="str">
        <f>IF(D96&lt;&gt;0,MAX($H$3:H95)+0.001,"")</f>
        <v/>
      </c>
      <c r="I96" s="270"/>
      <c r="J96" s="48"/>
    </row>
    <row r="97" spans="1:10" s="73" customFormat="1">
      <c r="A97" s="48"/>
      <c r="B97" s="72"/>
      <c r="D97" s="72"/>
      <c r="E97" s="72"/>
      <c r="F97" s="48"/>
      <c r="G97" s="48"/>
      <c r="H97" s="190" t="str">
        <f>IF(D97&lt;&gt;0,MAX($H$3:H96)+0.001,"")</f>
        <v/>
      </c>
      <c r="I97" s="270"/>
      <c r="J97" s="48"/>
    </row>
    <row r="98" spans="1:10" s="73" customFormat="1">
      <c r="A98" s="48"/>
      <c r="B98" s="72"/>
      <c r="D98" s="72"/>
      <c r="E98" s="72"/>
      <c r="F98" s="48"/>
      <c r="G98" s="48"/>
      <c r="H98" s="190" t="str">
        <f>IF(D98&lt;&gt;0,MAX($H$3:H97)+0.001,"")</f>
        <v/>
      </c>
      <c r="I98" s="270"/>
      <c r="J98" s="48"/>
    </row>
    <row r="99" spans="1:10" s="73" customFormat="1">
      <c r="A99" s="48"/>
      <c r="B99" s="72"/>
      <c r="D99" s="72"/>
      <c r="E99" s="72"/>
      <c r="F99" s="48"/>
      <c r="G99" s="48"/>
      <c r="H99" s="190" t="str">
        <f>IF(D99&lt;&gt;0,MAX($H$3:H98)+0.001,"")</f>
        <v/>
      </c>
      <c r="I99" s="270"/>
      <c r="J99" s="48"/>
    </row>
    <row r="100" spans="1:10" s="73" customFormat="1">
      <c r="A100" s="48"/>
      <c r="B100" s="72"/>
      <c r="D100" s="72"/>
      <c r="E100" s="72"/>
      <c r="F100" s="48"/>
      <c r="G100" s="48"/>
      <c r="H100" s="190" t="str">
        <f>IF(D100&lt;&gt;0,MAX($H$3:H99)+0.001,"")</f>
        <v/>
      </c>
      <c r="I100" s="270"/>
      <c r="J100" s="48"/>
    </row>
    <row r="101" spans="1:10" s="73" customFormat="1">
      <c r="A101" s="48"/>
      <c r="B101" s="72"/>
      <c r="D101" s="72"/>
      <c r="E101" s="72"/>
      <c r="F101" s="48"/>
      <c r="G101" s="48"/>
      <c r="H101" s="190" t="str">
        <f>IF(D101&lt;&gt;0,MAX($H$3:H100)+0.001,"")</f>
        <v/>
      </c>
      <c r="I101" s="270"/>
      <c r="J101" s="48"/>
    </row>
    <row r="102" spans="1:10" s="73" customFormat="1">
      <c r="A102" s="48"/>
      <c r="B102" s="72"/>
      <c r="D102" s="72"/>
      <c r="E102" s="72"/>
      <c r="F102" s="48"/>
      <c r="G102" s="48"/>
      <c r="H102" s="190" t="str">
        <f>IF(D102&lt;&gt;0,MAX($H$3:H101)+0.001,"")</f>
        <v/>
      </c>
      <c r="I102" s="270"/>
      <c r="J102" s="48"/>
    </row>
    <row r="103" spans="1:10" s="73" customFormat="1">
      <c r="A103" s="48"/>
      <c r="B103" s="72"/>
      <c r="D103" s="72"/>
      <c r="E103" s="72"/>
      <c r="F103" s="48"/>
      <c r="G103" s="48"/>
      <c r="H103" s="190" t="str">
        <f>IF(D103&lt;&gt;0,MAX($H$3:H102)+0.001,"")</f>
        <v/>
      </c>
      <c r="I103" s="270"/>
      <c r="J103" s="48"/>
    </row>
    <row r="104" spans="1:10" s="73" customFormat="1">
      <c r="A104" s="48"/>
      <c r="B104" s="72"/>
      <c r="D104" s="72"/>
      <c r="E104" s="72"/>
      <c r="F104" s="48"/>
      <c r="G104" s="48"/>
      <c r="H104" s="190" t="str">
        <f>IF(D104&lt;&gt;0,MAX($H$3:H103)+0.001,"")</f>
        <v/>
      </c>
      <c r="I104" s="270"/>
      <c r="J104" s="48"/>
    </row>
    <row r="105" spans="1:10" s="73" customFormat="1">
      <c r="A105" s="48"/>
      <c r="B105" s="72"/>
      <c r="D105" s="72"/>
      <c r="E105" s="72"/>
      <c r="F105" s="48"/>
      <c r="G105" s="48"/>
      <c r="H105" s="190" t="str">
        <f>IF(D105&lt;&gt;0,MAX($H$3:H104)+0.001,"")</f>
        <v/>
      </c>
      <c r="I105" s="270"/>
      <c r="J105" s="48"/>
    </row>
    <row r="106" spans="1:10" s="73" customFormat="1">
      <c r="A106" s="48"/>
      <c r="B106" s="72"/>
      <c r="D106" s="72"/>
      <c r="E106" s="72"/>
      <c r="F106" s="48"/>
      <c r="G106" s="48"/>
      <c r="H106" s="190" t="str">
        <f>IF(D106&lt;&gt;0,MAX($H$3:H105)+0.001,"")</f>
        <v/>
      </c>
      <c r="I106" s="270"/>
      <c r="J106" s="48"/>
    </row>
    <row r="107" spans="1:10" s="73" customFormat="1">
      <c r="A107" s="48"/>
      <c r="B107" s="72"/>
      <c r="D107" s="72"/>
      <c r="E107" s="72"/>
      <c r="F107" s="48"/>
      <c r="G107" s="48"/>
      <c r="H107" s="190" t="str">
        <f>IF(D107&lt;&gt;0,MAX($H$3:H106)+0.001,"")</f>
        <v/>
      </c>
      <c r="I107" s="270"/>
      <c r="J107" s="48"/>
    </row>
    <row r="108" spans="1:10" s="73" customFormat="1">
      <c r="A108" s="48"/>
      <c r="B108" s="72"/>
      <c r="D108" s="72"/>
      <c r="E108" s="72"/>
      <c r="F108" s="48"/>
      <c r="G108" s="48"/>
      <c r="H108" s="190" t="str">
        <f>IF(D108&lt;&gt;0,MAX($H$3:H107)+0.001,"")</f>
        <v/>
      </c>
      <c r="I108" s="270"/>
      <c r="J108" s="48"/>
    </row>
    <row r="109" spans="1:10" s="73" customFormat="1">
      <c r="A109" s="48"/>
      <c r="B109" s="72"/>
      <c r="D109" s="72"/>
      <c r="E109" s="72"/>
      <c r="F109" s="48"/>
      <c r="G109" s="48"/>
      <c r="H109" s="190" t="str">
        <f>IF(D109&lt;&gt;0,MAX($H$3:H108)+0.001,"")</f>
        <v/>
      </c>
      <c r="I109" s="270"/>
      <c r="J109" s="48"/>
    </row>
    <row r="110" spans="1:10" s="73" customFormat="1">
      <c r="A110" s="48"/>
      <c r="B110" s="72"/>
      <c r="D110" s="72"/>
      <c r="E110" s="72"/>
      <c r="F110" s="48"/>
      <c r="G110" s="48"/>
      <c r="H110" s="190" t="str">
        <f>IF(D110&lt;&gt;0,MAX($H$3:H109)+0.001,"")</f>
        <v/>
      </c>
      <c r="I110" s="270"/>
      <c r="J110" s="48"/>
    </row>
    <row r="111" spans="1:10" s="73" customFormat="1">
      <c r="A111" s="48"/>
      <c r="B111" s="72"/>
      <c r="D111" s="72"/>
      <c r="E111" s="72"/>
      <c r="F111" s="48"/>
      <c r="G111" s="48"/>
      <c r="H111" s="190" t="str">
        <f>IF(D111&lt;&gt;0,MAX($H$3:H110)+0.001,"")</f>
        <v/>
      </c>
      <c r="I111" s="270"/>
      <c r="J111" s="48"/>
    </row>
    <row r="112" spans="1:10" s="73" customFormat="1">
      <c r="A112" s="48"/>
      <c r="B112" s="72"/>
      <c r="D112" s="72"/>
      <c r="E112" s="72"/>
      <c r="F112" s="48"/>
      <c r="G112" s="48"/>
      <c r="H112" s="190" t="str">
        <f>IF(D112&lt;&gt;0,MAX($H$3:H111)+0.001,"")</f>
        <v/>
      </c>
      <c r="I112" s="270"/>
      <c r="J112" s="48"/>
    </row>
    <row r="113" spans="1:10" s="73" customFormat="1">
      <c r="A113" s="48"/>
      <c r="B113" s="72"/>
      <c r="D113" s="72"/>
      <c r="E113" s="72"/>
      <c r="F113" s="48"/>
      <c r="G113" s="48"/>
      <c r="H113" s="190" t="str">
        <f>IF(D113&lt;&gt;0,MAX($H$3:H112)+0.001,"")</f>
        <v/>
      </c>
      <c r="I113" s="270"/>
      <c r="J113" s="48"/>
    </row>
    <row r="114" spans="1:10" s="73" customFormat="1">
      <c r="A114" s="48"/>
      <c r="B114" s="72"/>
      <c r="D114" s="72"/>
      <c r="E114" s="72"/>
      <c r="F114" s="48"/>
      <c r="G114" s="48"/>
      <c r="H114" s="190" t="str">
        <f>IF(D114&lt;&gt;0,MAX($H$3:H113)+0.001,"")</f>
        <v/>
      </c>
      <c r="I114" s="270"/>
      <c r="J114" s="48"/>
    </row>
    <row r="115" spans="1:10" s="73" customFormat="1">
      <c r="A115" s="48"/>
      <c r="B115" s="72"/>
      <c r="D115" s="72"/>
      <c r="E115" s="72"/>
      <c r="F115" s="48"/>
      <c r="G115" s="48"/>
      <c r="H115" s="190" t="str">
        <f>IF(D115&lt;&gt;0,MAX($H$3:H114)+0.001,"")</f>
        <v/>
      </c>
      <c r="I115" s="270"/>
      <c r="J115" s="48"/>
    </row>
    <row r="116" spans="1:10" s="73" customFormat="1">
      <c r="A116" s="48"/>
      <c r="B116" s="72"/>
      <c r="D116" s="72"/>
      <c r="E116" s="72"/>
      <c r="F116" s="48"/>
      <c r="G116" s="48"/>
      <c r="H116" s="190" t="str">
        <f>IF(D116&lt;&gt;0,MAX($H$3:H115)+0.001,"")</f>
        <v/>
      </c>
      <c r="I116" s="270"/>
      <c r="J116" s="48"/>
    </row>
    <row r="117" spans="1:10" s="73" customFormat="1">
      <c r="A117" s="48"/>
      <c r="B117" s="72"/>
      <c r="D117" s="72"/>
      <c r="E117" s="72"/>
      <c r="F117" s="48"/>
      <c r="G117" s="48"/>
      <c r="H117" s="190" t="str">
        <f>IF(D117&lt;&gt;0,MAX($H$3:H116)+0.001,"")</f>
        <v/>
      </c>
      <c r="I117" s="270"/>
      <c r="J117" s="48"/>
    </row>
    <row r="118" spans="1:10" s="73" customFormat="1">
      <c r="A118" s="48"/>
      <c r="B118" s="72"/>
      <c r="D118" s="72"/>
      <c r="E118" s="72"/>
      <c r="F118" s="48"/>
      <c r="G118" s="48"/>
      <c r="H118" s="190" t="str">
        <f>IF(D118&lt;&gt;0,MAX($H$3:H117)+0.001,"")</f>
        <v/>
      </c>
      <c r="I118" s="270"/>
      <c r="J118" s="48"/>
    </row>
    <row r="119" spans="1:10" s="73" customFormat="1">
      <c r="A119" s="48"/>
      <c r="B119" s="72"/>
      <c r="D119" s="72"/>
      <c r="E119" s="72"/>
      <c r="F119" s="48"/>
      <c r="G119" s="48"/>
      <c r="H119" s="190" t="str">
        <f>IF(D119&lt;&gt;0,MAX($H$3:H118)+0.001,"")</f>
        <v/>
      </c>
      <c r="I119" s="270"/>
      <c r="J119" s="48"/>
    </row>
    <row r="120" spans="1:10" s="73" customFormat="1">
      <c r="A120" s="48"/>
      <c r="B120" s="72"/>
      <c r="D120" s="72"/>
      <c r="E120" s="72"/>
      <c r="F120" s="48"/>
      <c r="G120" s="48"/>
      <c r="H120" s="190" t="str">
        <f>IF(D120&lt;&gt;0,MAX($H$3:H119)+0.001,"")</f>
        <v/>
      </c>
      <c r="I120" s="270"/>
      <c r="J120" s="48"/>
    </row>
    <row r="121" spans="1:10" s="73" customFormat="1">
      <c r="A121" s="48"/>
      <c r="B121" s="72"/>
      <c r="D121" s="72"/>
      <c r="E121" s="72"/>
      <c r="F121" s="48"/>
      <c r="G121" s="48"/>
      <c r="H121" s="190" t="str">
        <f>IF(D121&lt;&gt;0,MAX($H$3:H120)+0.001,"")</f>
        <v/>
      </c>
      <c r="I121" s="270"/>
      <c r="J121" s="48"/>
    </row>
    <row r="122" spans="1:10" s="73" customFormat="1">
      <c r="A122" s="48"/>
      <c r="B122" s="72"/>
      <c r="D122" s="72"/>
      <c r="E122" s="72"/>
      <c r="F122" s="48"/>
      <c r="G122" s="48"/>
      <c r="H122" s="190" t="str">
        <f>IF(D122&lt;&gt;0,MAX($H$3:H121)+0.001,"")</f>
        <v/>
      </c>
      <c r="I122" s="270"/>
      <c r="J122" s="48"/>
    </row>
    <row r="123" spans="1:10" s="73" customFormat="1">
      <c r="A123" s="48"/>
      <c r="B123" s="72"/>
      <c r="D123" s="72"/>
      <c r="E123" s="72"/>
      <c r="F123" s="48"/>
      <c r="G123" s="48"/>
      <c r="H123" s="190" t="str">
        <f>IF(D123&lt;&gt;0,MAX($H$3:H122)+0.001,"")</f>
        <v/>
      </c>
      <c r="I123" s="270"/>
      <c r="J123" s="48"/>
    </row>
    <row r="124" spans="1:10" s="73" customFormat="1">
      <c r="A124" s="48"/>
      <c r="B124" s="72"/>
      <c r="D124" s="72"/>
      <c r="E124" s="72"/>
      <c r="F124" s="48"/>
      <c r="G124" s="48"/>
      <c r="H124" s="190" t="str">
        <f>IF(D124&lt;&gt;0,MAX($H$3:H123)+0.001,"")</f>
        <v/>
      </c>
      <c r="I124" s="270"/>
      <c r="J124" s="48"/>
    </row>
    <row r="125" spans="1:10" s="73" customFormat="1">
      <c r="A125" s="48"/>
      <c r="B125" s="72"/>
      <c r="D125" s="72"/>
      <c r="E125" s="72"/>
      <c r="F125" s="48"/>
      <c r="G125" s="48"/>
      <c r="H125" s="190" t="str">
        <f>IF(D125&lt;&gt;0,MAX($H$3:H124)+0.001,"")</f>
        <v/>
      </c>
      <c r="I125" s="270"/>
      <c r="J125" s="48"/>
    </row>
    <row r="126" spans="1:10" s="73" customFormat="1">
      <c r="A126" s="48"/>
      <c r="B126" s="72"/>
      <c r="D126" s="72"/>
      <c r="E126" s="72"/>
      <c r="F126" s="48"/>
      <c r="G126" s="48"/>
      <c r="H126" s="190" t="str">
        <f>IF(D126&lt;&gt;0,MAX($H$3:H125)+0.001,"")</f>
        <v/>
      </c>
      <c r="I126" s="270"/>
      <c r="J126" s="48"/>
    </row>
    <row r="127" spans="1:10" s="73" customFormat="1">
      <c r="A127" s="48"/>
      <c r="B127" s="72"/>
      <c r="D127" s="72"/>
      <c r="E127" s="72"/>
      <c r="F127" s="48"/>
      <c r="G127" s="48"/>
      <c r="H127" s="190" t="str">
        <f>IF(D127&lt;&gt;0,MAX($H$3:H126)+0.001,"")</f>
        <v/>
      </c>
      <c r="I127" s="270"/>
      <c r="J127" s="48"/>
    </row>
    <row r="128" spans="1:10" s="73" customFormat="1">
      <c r="A128" s="48"/>
      <c r="B128" s="72"/>
      <c r="D128" s="72"/>
      <c r="E128" s="72"/>
      <c r="F128" s="48"/>
      <c r="G128" s="48"/>
      <c r="H128" s="190"/>
      <c r="I128" s="270"/>
      <c r="J128" s="48"/>
    </row>
    <row r="129" spans="1:10" s="73" customFormat="1">
      <c r="A129" s="48"/>
      <c r="B129" s="72"/>
      <c r="D129" s="72"/>
      <c r="E129" s="72"/>
      <c r="F129" s="48"/>
      <c r="G129" s="48"/>
      <c r="H129" s="190"/>
      <c r="I129" s="270"/>
      <c r="J129" s="48"/>
    </row>
    <row r="130" spans="1:10" s="73" customFormat="1">
      <c r="A130" s="48"/>
      <c r="B130" s="72"/>
      <c r="D130" s="72"/>
      <c r="E130" s="72"/>
      <c r="F130" s="48"/>
      <c r="G130" s="48"/>
      <c r="H130" s="190"/>
      <c r="I130" s="270"/>
      <c r="J130" s="48"/>
    </row>
    <row r="131" spans="1:10" s="73" customFormat="1">
      <c r="A131" s="48"/>
      <c r="B131" s="72"/>
      <c r="D131" s="72"/>
      <c r="E131" s="72"/>
      <c r="F131" s="48"/>
      <c r="G131" s="48"/>
      <c r="H131" s="190"/>
      <c r="I131" s="270"/>
      <c r="J131" s="48"/>
    </row>
  </sheetData>
  <mergeCells count="4">
    <mergeCell ref="A1:G1"/>
    <mergeCell ref="A27:E27"/>
    <mergeCell ref="A29:E29"/>
    <mergeCell ref="A44:E44"/>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5152B-F3C4-4C4C-960E-3E647EAAEBD7}">
  <sheetPr>
    <tabColor theme="0" tint="-0.249977111117893"/>
  </sheetPr>
  <dimension ref="A1:J111"/>
  <sheetViews>
    <sheetView view="pageBreakPreview" topLeftCell="A13" zoomScale="110" zoomScaleNormal="100" zoomScaleSheetLayoutView="110" workbookViewId="0">
      <selection activeCell="P11" sqref="P11"/>
    </sheetView>
  </sheetViews>
  <sheetFormatPr baseColWidth="10" defaultColWidth="8.83203125" defaultRowHeight="35"/>
  <cols>
    <col min="1" max="1" width="8.83203125" style="48" customWidth="1"/>
    <col min="2" max="2" width="12.83203125" style="72" customWidth="1"/>
    <col min="3" max="3" width="45.33203125" style="73" customWidth="1"/>
    <col min="4" max="4" width="9.83203125" style="72" customWidth="1"/>
    <col min="5" max="5" width="12.83203125" style="72" customWidth="1"/>
    <col min="6" max="6" width="12.83203125" style="48" customWidth="1"/>
    <col min="7" max="7" width="13.83203125" style="48" customWidth="1"/>
    <col min="8" max="8" width="8.83203125" style="190" hidden="1" customWidth="1"/>
    <col min="9" max="9" width="8.83203125" style="270" customWidth="1"/>
    <col min="10" max="10" width="8.83203125" style="48" hidden="1" customWidth="1"/>
    <col min="11" max="12" width="8.83203125" style="48" customWidth="1"/>
    <col min="13" max="16384" width="8.83203125" style="48"/>
  </cols>
  <sheetData>
    <row r="1" spans="1:10">
      <c r="A1" s="370" t="s">
        <v>2046</v>
      </c>
      <c r="B1" s="370"/>
      <c r="C1" s="370"/>
      <c r="D1" s="370"/>
      <c r="E1" s="370"/>
      <c r="F1" s="370"/>
      <c r="G1" s="370"/>
      <c r="H1" s="279"/>
    </row>
    <row r="2" spans="1:10">
      <c r="A2" s="45" t="s">
        <v>1</v>
      </c>
      <c r="B2" s="45" t="s">
        <v>2050</v>
      </c>
      <c r="C2" s="45" t="s">
        <v>3</v>
      </c>
      <c r="D2" s="46" t="s">
        <v>4</v>
      </c>
      <c r="E2" s="46" t="s">
        <v>5</v>
      </c>
      <c r="F2" s="46" t="s">
        <v>6</v>
      </c>
      <c r="G2" s="46" t="s">
        <v>7</v>
      </c>
      <c r="H2" s="282"/>
    </row>
    <row r="3" spans="1:10">
      <c r="A3" s="55" t="str">
        <f>("E"&amp;TEXT(H3,0))</f>
        <v>E1</v>
      </c>
      <c r="B3" s="98" t="s">
        <v>1940</v>
      </c>
      <c r="C3" s="109" t="s">
        <v>2710</v>
      </c>
      <c r="D3" s="110"/>
      <c r="E3" s="111"/>
      <c r="F3" s="54"/>
      <c r="G3" s="54"/>
      <c r="H3" s="190">
        <v>1</v>
      </c>
    </row>
    <row r="4" spans="1:10">
      <c r="A4" s="55" t="str">
        <f>IF(H4="","","E"&amp;TEXT(ROUND(H4,3),"0.000"))</f>
        <v/>
      </c>
      <c r="B4" s="65"/>
      <c r="C4" s="89"/>
      <c r="D4" s="65"/>
      <c r="E4" s="62"/>
      <c r="F4" s="54"/>
      <c r="G4" s="54"/>
      <c r="H4" s="190" t="str">
        <f>IF(D4&lt;&gt;0,MAX($H$3:H3)+0.001,"")</f>
        <v/>
      </c>
    </row>
    <row r="5" spans="1:10">
      <c r="A5" s="55" t="str">
        <f t="shared" ref="A5:A24" si="0">IF(H5="","","E"&amp;TEXT(ROUND(H5,3),"0.000"))</f>
        <v/>
      </c>
      <c r="B5" s="101" t="s">
        <v>1942</v>
      </c>
      <c r="C5" s="52" t="s">
        <v>1943</v>
      </c>
      <c r="D5" s="65"/>
      <c r="E5" s="62"/>
      <c r="F5" s="54"/>
      <c r="G5" s="54"/>
      <c r="H5" s="190" t="str">
        <f>IF(D5&lt;&gt;0,MAX($H$3:H4)+0.001,"")</f>
        <v/>
      </c>
    </row>
    <row r="6" spans="1:10">
      <c r="A6" s="55" t="str">
        <f t="shared" si="0"/>
        <v>E1.001</v>
      </c>
      <c r="B6" s="65"/>
      <c r="C6" s="66" t="s">
        <v>2711</v>
      </c>
      <c r="D6" s="65" t="s">
        <v>126</v>
      </c>
      <c r="E6" s="90">
        <v>1</v>
      </c>
      <c r="F6" s="307">
        <v>49800000</v>
      </c>
      <c r="G6" s="273">
        <f t="shared" ref="G6" si="1">ROUND(E6*F6,2)</f>
        <v>49800000</v>
      </c>
      <c r="H6" s="190">
        <f>IF(D6&lt;&gt;0,MAX($H$3:H5)+0.001,"")</f>
        <v>1.0009999999999999</v>
      </c>
    </row>
    <row r="7" spans="1:10" ht="45">
      <c r="A7" s="55" t="str">
        <f t="shared" si="0"/>
        <v/>
      </c>
      <c r="B7" s="98"/>
      <c r="C7" s="89" t="s">
        <v>2719</v>
      </c>
      <c r="D7" s="65"/>
      <c r="E7" s="90"/>
      <c r="F7" s="307"/>
      <c r="G7" s="273"/>
      <c r="H7" s="190" t="str">
        <f>IF(D7&lt;&gt;0,MAX($H$3:H6)+0.001,"")</f>
        <v/>
      </c>
      <c r="J7" s="48" t="s">
        <v>2575</v>
      </c>
    </row>
    <row r="8" spans="1:10" ht="60">
      <c r="A8" s="55" t="str">
        <f t="shared" si="0"/>
        <v/>
      </c>
      <c r="B8" s="65"/>
      <c r="C8" s="89" t="s">
        <v>2712</v>
      </c>
      <c r="D8" s="65"/>
      <c r="E8" s="90"/>
      <c r="F8" s="307"/>
      <c r="G8" s="273"/>
      <c r="H8" s="190" t="str">
        <f>IF(D8&lt;&gt;0,MAX($H$3:H7)+0.001,"")</f>
        <v/>
      </c>
    </row>
    <row r="9" spans="1:10" ht="60">
      <c r="A9" s="55" t="str">
        <f t="shared" si="0"/>
        <v/>
      </c>
      <c r="B9" s="65"/>
      <c r="C9" s="89" t="s">
        <v>2713</v>
      </c>
      <c r="D9" s="65"/>
      <c r="E9" s="90"/>
      <c r="F9" s="307"/>
      <c r="G9" s="273"/>
      <c r="H9" s="190" t="str">
        <f>IF(D9&lt;&gt;0,MAX($H$3:H8)+0.001,"")</f>
        <v/>
      </c>
    </row>
    <row r="10" spans="1:10" ht="45">
      <c r="A10" s="55" t="str">
        <f t="shared" si="0"/>
        <v/>
      </c>
      <c r="B10" s="55"/>
      <c r="C10" s="89" t="s">
        <v>2714</v>
      </c>
      <c r="D10" s="65"/>
      <c r="E10" s="90"/>
      <c r="F10" s="307"/>
      <c r="G10" s="273"/>
      <c r="H10" s="190" t="str">
        <f>IF(D10&lt;&gt;0,MAX($H$3:H9)+0.001,"")</f>
        <v/>
      </c>
    </row>
    <row r="11" spans="1:10" ht="60">
      <c r="A11" s="55" t="str">
        <f t="shared" si="0"/>
        <v/>
      </c>
      <c r="B11" s="65"/>
      <c r="C11" s="89" t="s">
        <v>2715</v>
      </c>
      <c r="D11" s="65"/>
      <c r="E11" s="90"/>
      <c r="F11" s="307"/>
      <c r="G11" s="273"/>
      <c r="H11" s="190" t="str">
        <f>IF(D11&lt;&gt;0,MAX($H$3:H10)+0.001,"")</f>
        <v/>
      </c>
      <c r="J11" s="48" t="s">
        <v>2575</v>
      </c>
    </row>
    <row r="12" spans="1:10" ht="60">
      <c r="A12" s="55" t="str">
        <f t="shared" si="0"/>
        <v/>
      </c>
      <c r="B12" s="65"/>
      <c r="C12" s="89" t="s">
        <v>2716</v>
      </c>
      <c r="D12" s="65"/>
      <c r="E12" s="90"/>
      <c r="F12" s="307"/>
      <c r="G12" s="273"/>
      <c r="H12" s="190" t="str">
        <f>IF(D12&lt;&gt;0,MAX($H$3:H11)+0.001,"")</f>
        <v/>
      </c>
    </row>
    <row r="13" spans="1:10" ht="45">
      <c r="A13" s="55" t="str">
        <f t="shared" si="0"/>
        <v/>
      </c>
      <c r="B13" s="65"/>
      <c r="C13" s="89" t="s">
        <v>2720</v>
      </c>
      <c r="D13" s="65"/>
      <c r="E13" s="90"/>
      <c r="F13" s="307"/>
      <c r="G13" s="345"/>
      <c r="H13" s="190" t="str">
        <f>IF(D13&lt;&gt;0,MAX($H$3:H12)+0.001,"")</f>
        <v/>
      </c>
    </row>
    <row r="14" spans="1:10" ht="60">
      <c r="A14" s="55" t="str">
        <f t="shared" si="0"/>
        <v/>
      </c>
      <c r="B14" s="51"/>
      <c r="C14" s="89" t="s">
        <v>2721</v>
      </c>
      <c r="D14" s="65"/>
      <c r="E14" s="90"/>
      <c r="F14" s="307"/>
      <c r="G14" s="345"/>
      <c r="H14" s="190" t="str">
        <f>IF(D14&lt;&gt;0,MAX($H$3:H13)+0.001,"")</f>
        <v/>
      </c>
    </row>
    <row r="15" spans="1:10" ht="135">
      <c r="A15" s="55" t="str">
        <f t="shared" si="0"/>
        <v/>
      </c>
      <c r="B15" s="51"/>
      <c r="C15" s="89" t="s">
        <v>2722</v>
      </c>
      <c r="D15" s="65"/>
      <c r="E15" s="90"/>
      <c r="F15" s="337"/>
      <c r="G15" s="345"/>
      <c r="H15" s="190" t="str">
        <f>IF(D15&lt;&gt;0,MAX($H$3:H14)+0.001,"")</f>
        <v/>
      </c>
    </row>
    <row r="16" spans="1:10">
      <c r="A16" s="55" t="str">
        <f t="shared" si="0"/>
        <v>E1.002</v>
      </c>
      <c r="B16" s="51"/>
      <c r="C16" s="89" t="s">
        <v>2718</v>
      </c>
      <c r="D16" s="65" t="s">
        <v>126</v>
      </c>
      <c r="E16" s="90">
        <v>1</v>
      </c>
      <c r="F16" s="307">
        <f>F6*(12%)</f>
        <v>5976000</v>
      </c>
      <c r="G16" s="273">
        <f t="shared" ref="G16" si="2">ROUND(E16*F16,2)</f>
        <v>5976000</v>
      </c>
      <c r="H16" s="190">
        <f>IF(D16&lt;&gt;0,MAX($H$3:H15)+0.001,"")</f>
        <v>1.0019999999999998</v>
      </c>
    </row>
    <row r="17" spans="1:10">
      <c r="A17" s="55" t="str">
        <f t="shared" si="0"/>
        <v>E1.003</v>
      </c>
      <c r="B17" s="51"/>
      <c r="C17" s="89" t="s">
        <v>2717</v>
      </c>
      <c r="D17" s="65" t="s">
        <v>128</v>
      </c>
      <c r="E17" s="90">
        <f>F6+F16</f>
        <v>55776000</v>
      </c>
      <c r="F17" s="363"/>
      <c r="G17" s="345"/>
      <c r="H17" s="190">
        <f>IF(D17&lt;&gt;0,MAX($H$3:H16)+0.001,"")</f>
        <v>1.0029999999999997</v>
      </c>
    </row>
    <row r="18" spans="1:10">
      <c r="A18" s="55" t="str">
        <f t="shared" si="0"/>
        <v/>
      </c>
      <c r="B18" s="51"/>
      <c r="C18" s="97"/>
      <c r="D18" s="65"/>
      <c r="E18" s="90"/>
      <c r="F18" s="363"/>
      <c r="G18" s="345"/>
      <c r="H18" s="190" t="str">
        <f>IF(D18&lt;&gt;0,MAX($H$3:H17)+0.001,"")</f>
        <v/>
      </c>
    </row>
    <row r="19" spans="1:10">
      <c r="A19" s="55" t="str">
        <f t="shared" si="0"/>
        <v/>
      </c>
      <c r="B19" s="51"/>
      <c r="C19" s="89"/>
      <c r="D19" s="65"/>
      <c r="E19" s="90"/>
      <c r="F19" s="363"/>
      <c r="G19" s="345"/>
      <c r="H19" s="190" t="str">
        <f>IF(D19&lt;&gt;0,MAX($H$3:H18)+0.001,"")</f>
        <v/>
      </c>
    </row>
    <row r="20" spans="1:10">
      <c r="A20" s="55" t="str">
        <f t="shared" si="0"/>
        <v/>
      </c>
      <c r="B20" s="51"/>
      <c r="C20" s="89"/>
      <c r="D20" s="65"/>
      <c r="E20" s="90"/>
      <c r="F20" s="363"/>
      <c r="G20" s="345"/>
    </row>
    <row r="21" spans="1:10">
      <c r="A21" s="55" t="str">
        <f t="shared" si="0"/>
        <v/>
      </c>
      <c r="B21" s="51"/>
      <c r="C21" s="97"/>
      <c r="D21" s="65"/>
      <c r="E21" s="90"/>
      <c r="F21" s="363"/>
      <c r="G21" s="345"/>
    </row>
    <row r="22" spans="1:10">
      <c r="A22" s="55" t="str">
        <f t="shared" si="0"/>
        <v/>
      </c>
      <c r="B22" s="65"/>
      <c r="C22" s="89"/>
      <c r="D22" s="65"/>
      <c r="E22" s="361"/>
      <c r="F22" s="307"/>
      <c r="G22" s="273"/>
      <c r="H22" s="190" t="str">
        <f>IF(D22&lt;&gt;0,MAX($H$3:H21)+0.001,"")</f>
        <v/>
      </c>
    </row>
    <row r="23" spans="1:10">
      <c r="A23" s="55" t="str">
        <f t="shared" si="0"/>
        <v/>
      </c>
      <c r="B23" s="65"/>
      <c r="C23" s="89"/>
      <c r="D23" s="65"/>
      <c r="E23" s="361"/>
      <c r="F23" s="307"/>
      <c r="G23" s="273"/>
      <c r="H23" s="190" t="str">
        <f>IF(D23&lt;&gt;0,MAX($H$3:H22)+0.001,"")</f>
        <v/>
      </c>
    </row>
    <row r="24" spans="1:10">
      <c r="A24" s="55" t="str">
        <f t="shared" si="0"/>
        <v/>
      </c>
      <c r="B24" s="55"/>
      <c r="C24" s="89"/>
      <c r="D24" s="65"/>
      <c r="E24" s="362"/>
      <c r="F24" s="307"/>
      <c r="G24" s="273"/>
      <c r="H24" s="190" t="str">
        <f>IF(D24&lt;&gt;0,MAX($H$3:H23)+0.001,"")</f>
        <v/>
      </c>
      <c r="J24" s="73"/>
    </row>
    <row r="25" spans="1:10" ht="35" customHeight="1">
      <c r="A25" s="382" t="s">
        <v>337</v>
      </c>
      <c r="B25" s="383"/>
      <c r="C25" s="383"/>
      <c r="D25" s="383"/>
      <c r="E25" s="384"/>
      <c r="F25" s="277"/>
      <c r="G25" s="295">
        <f>SUM(G3:G24)</f>
        <v>55776000</v>
      </c>
      <c r="H25" s="190" t="str">
        <f>IF(D25&lt;&gt;0,MAX($H$3:H24)+0.001,"")</f>
        <v/>
      </c>
    </row>
    <row r="26" spans="1:10" s="73" customFormat="1">
      <c r="A26" s="48"/>
      <c r="B26" s="72"/>
      <c r="D26" s="72"/>
      <c r="E26" s="72"/>
      <c r="F26" s="48"/>
      <c r="G26" s="48"/>
      <c r="H26" s="190" t="str">
        <f>IF(D26&lt;&gt;0,MAX($H$3:H25)+0.001,"")</f>
        <v/>
      </c>
      <c r="I26" s="270"/>
      <c r="J26" s="48"/>
    </row>
    <row r="27" spans="1:10" s="73" customFormat="1">
      <c r="A27" s="48"/>
      <c r="B27" s="72"/>
      <c r="D27" s="72"/>
      <c r="E27" s="72"/>
      <c r="F27" s="48"/>
      <c r="G27" s="48"/>
      <c r="H27" s="190" t="str">
        <f>IF(D27&lt;&gt;0,MAX($H$3:H26)+0.001,"")</f>
        <v/>
      </c>
      <c r="I27" s="270"/>
      <c r="J27" s="48"/>
    </row>
    <row r="28" spans="1:10" s="73" customFormat="1">
      <c r="A28" s="48"/>
      <c r="B28" s="72"/>
      <c r="D28" s="72"/>
      <c r="E28" s="72"/>
      <c r="F28" s="48"/>
      <c r="G28" s="48"/>
      <c r="H28" s="190" t="str">
        <f>IF(D28&lt;&gt;0,MAX($H$3:H27)+0.001,"")</f>
        <v/>
      </c>
      <c r="I28" s="270"/>
      <c r="J28" s="48"/>
    </row>
    <row r="29" spans="1:10" s="73" customFormat="1">
      <c r="A29" s="48"/>
      <c r="B29" s="72"/>
      <c r="D29" s="72"/>
      <c r="E29" s="72"/>
      <c r="F29" s="48"/>
      <c r="G29" s="48"/>
      <c r="H29" s="190" t="str">
        <f>IF(D29&lt;&gt;0,MAX($H$3:H28)+0.001,"")</f>
        <v/>
      </c>
      <c r="I29" s="270"/>
      <c r="J29" s="48"/>
    </row>
    <row r="30" spans="1:10" s="73" customFormat="1">
      <c r="A30" s="48"/>
      <c r="B30" s="72"/>
      <c r="D30" s="72"/>
      <c r="E30" s="72"/>
      <c r="F30" s="48"/>
      <c r="G30" s="48"/>
      <c r="H30" s="190" t="str">
        <f>IF(D30&lt;&gt;0,MAX($H$3:H29)+0.001,"")</f>
        <v/>
      </c>
      <c r="I30" s="270"/>
      <c r="J30" s="48"/>
    </row>
    <row r="31" spans="1:10" s="73" customFormat="1">
      <c r="A31" s="48"/>
      <c r="B31" s="72"/>
      <c r="D31" s="72"/>
      <c r="E31" s="72"/>
      <c r="F31" s="48"/>
      <c r="G31" s="48"/>
      <c r="H31" s="190" t="str">
        <f>IF(D31&lt;&gt;0,MAX($H$3:H30)+0.001,"")</f>
        <v/>
      </c>
      <c r="I31" s="270"/>
      <c r="J31" s="48"/>
    </row>
    <row r="32" spans="1:10" s="73" customFormat="1">
      <c r="A32" s="48"/>
      <c r="B32" s="72"/>
      <c r="D32" s="72"/>
      <c r="E32" s="72"/>
      <c r="F32" s="48"/>
      <c r="G32" s="48"/>
      <c r="H32" s="190" t="str">
        <f>IF(D32&lt;&gt;0,MAX($H$3:H31)+0.001,"")</f>
        <v/>
      </c>
      <c r="I32" s="270"/>
      <c r="J32" s="48"/>
    </row>
    <row r="33" spans="1:10" s="73" customFormat="1">
      <c r="A33" s="48"/>
      <c r="B33" s="72"/>
      <c r="D33" s="72"/>
      <c r="E33" s="72"/>
      <c r="F33" s="48"/>
      <c r="G33" s="48"/>
      <c r="H33" s="190" t="str">
        <f>IF(D33&lt;&gt;0,MAX($H$3:H32)+0.001,"")</f>
        <v/>
      </c>
      <c r="I33" s="270"/>
      <c r="J33" s="48"/>
    </row>
    <row r="34" spans="1:10" s="73" customFormat="1">
      <c r="A34" s="48"/>
      <c r="B34" s="72"/>
      <c r="D34" s="72"/>
      <c r="E34" s="72"/>
      <c r="F34" s="48"/>
      <c r="G34" s="48"/>
      <c r="H34" s="190" t="str">
        <f>IF(D34&lt;&gt;0,MAX($H$3:H33)+0.001,"")</f>
        <v/>
      </c>
      <c r="I34" s="270"/>
      <c r="J34" s="48"/>
    </row>
    <row r="35" spans="1:10" s="73" customFormat="1">
      <c r="A35" s="48"/>
      <c r="B35" s="72"/>
      <c r="D35" s="72"/>
      <c r="E35" s="72"/>
      <c r="F35" s="48"/>
      <c r="G35" s="48"/>
      <c r="H35" s="190" t="str">
        <f>IF(D35&lt;&gt;0,MAX($H$3:H34)+0.001,"")</f>
        <v/>
      </c>
      <c r="I35" s="270"/>
      <c r="J35" s="48"/>
    </row>
    <row r="36" spans="1:10" s="73" customFormat="1">
      <c r="A36" s="48"/>
      <c r="B36" s="72"/>
      <c r="D36" s="72"/>
      <c r="E36" s="72"/>
      <c r="F36" s="48"/>
      <c r="G36" s="48"/>
      <c r="H36" s="190" t="str">
        <f>IF(D36&lt;&gt;0,MAX($H$3:H35)+0.001,"")</f>
        <v/>
      </c>
      <c r="I36" s="270"/>
      <c r="J36" s="48"/>
    </row>
    <row r="37" spans="1:10" s="73" customFormat="1">
      <c r="A37" s="48"/>
      <c r="B37" s="72"/>
      <c r="D37" s="72"/>
      <c r="E37" s="72"/>
      <c r="F37" s="48"/>
      <c r="G37" s="48"/>
      <c r="H37" s="190" t="str">
        <f>IF(D37&lt;&gt;0,MAX($H$3:H36)+0.001,"")</f>
        <v/>
      </c>
      <c r="I37" s="270"/>
      <c r="J37" s="48"/>
    </row>
    <row r="38" spans="1:10" s="73" customFormat="1">
      <c r="A38" s="48"/>
      <c r="B38" s="72"/>
      <c r="D38" s="72"/>
      <c r="E38" s="72"/>
      <c r="F38" s="48"/>
      <c r="G38" s="48"/>
      <c r="H38" s="190" t="str">
        <f>IF(D38&lt;&gt;0,MAX($H$3:H37)+0.001,"")</f>
        <v/>
      </c>
      <c r="I38" s="270"/>
      <c r="J38" s="48"/>
    </row>
    <row r="39" spans="1:10" s="73" customFormat="1">
      <c r="A39" s="48"/>
      <c r="B39" s="72"/>
      <c r="D39" s="72"/>
      <c r="E39" s="72"/>
      <c r="F39" s="48"/>
      <c r="G39" s="48"/>
      <c r="H39" s="190" t="str">
        <f>IF(D39&lt;&gt;0,MAX($H$3:H38)+0.001,"")</f>
        <v/>
      </c>
      <c r="I39" s="270"/>
      <c r="J39" s="48"/>
    </row>
    <row r="40" spans="1:10" s="73" customFormat="1">
      <c r="A40" s="48"/>
      <c r="B40" s="72"/>
      <c r="D40" s="72"/>
      <c r="E40" s="72"/>
      <c r="F40" s="48"/>
      <c r="G40" s="48"/>
      <c r="H40" s="190" t="str">
        <f>IF(D40&lt;&gt;0,MAX($H$3:H39)+0.001,"")</f>
        <v/>
      </c>
      <c r="I40" s="270"/>
      <c r="J40" s="48"/>
    </row>
    <row r="41" spans="1:10" s="73" customFormat="1">
      <c r="A41" s="48"/>
      <c r="B41" s="72"/>
      <c r="D41" s="72"/>
      <c r="E41" s="72"/>
      <c r="F41" s="48"/>
      <c r="G41" s="48"/>
      <c r="H41" s="190" t="str">
        <f>IF(D41&lt;&gt;0,MAX($H$3:H40)+0.001,"")</f>
        <v/>
      </c>
      <c r="I41" s="270"/>
      <c r="J41" s="48"/>
    </row>
    <row r="42" spans="1:10" s="73" customFormat="1">
      <c r="A42" s="48"/>
      <c r="B42" s="72"/>
      <c r="D42" s="72"/>
      <c r="E42" s="72"/>
      <c r="F42" s="48"/>
      <c r="G42" s="48"/>
      <c r="H42" s="190" t="str">
        <f>IF(D42&lt;&gt;0,MAX($H$3:H41)+0.001,"")</f>
        <v/>
      </c>
      <c r="I42" s="270"/>
      <c r="J42" s="48"/>
    </row>
    <row r="43" spans="1:10" s="73" customFormat="1">
      <c r="A43" s="48"/>
      <c r="B43" s="72"/>
      <c r="D43" s="72"/>
      <c r="E43" s="72"/>
      <c r="F43" s="48"/>
      <c r="G43" s="48"/>
      <c r="H43" s="190" t="str">
        <f>IF(D43&lt;&gt;0,MAX($H$3:H42)+0.001,"")</f>
        <v/>
      </c>
      <c r="I43" s="270"/>
      <c r="J43" s="48"/>
    </row>
    <row r="44" spans="1:10" s="73" customFormat="1">
      <c r="A44" s="48"/>
      <c r="B44" s="72"/>
      <c r="D44" s="72"/>
      <c r="E44" s="72"/>
      <c r="F44" s="48"/>
      <c r="G44" s="48"/>
      <c r="H44" s="190" t="str">
        <f>IF(D44&lt;&gt;0,MAX($H$3:H43)+0.001,"")</f>
        <v/>
      </c>
      <c r="I44" s="270"/>
      <c r="J44" s="48"/>
    </row>
    <row r="45" spans="1:10" s="73" customFormat="1">
      <c r="A45" s="48"/>
      <c r="B45" s="72"/>
      <c r="D45" s="72"/>
      <c r="E45" s="72"/>
      <c r="F45" s="48"/>
      <c r="G45" s="48"/>
      <c r="H45" s="190" t="str">
        <f>IF(D45&lt;&gt;0,MAX($H$3:H44)+0.001,"")</f>
        <v/>
      </c>
      <c r="I45" s="270"/>
      <c r="J45" s="48"/>
    </row>
    <row r="46" spans="1:10" s="73" customFormat="1">
      <c r="A46" s="48"/>
      <c r="B46" s="72"/>
      <c r="D46" s="72"/>
      <c r="E46" s="72"/>
      <c r="F46" s="48"/>
      <c r="G46" s="48"/>
      <c r="H46" s="190" t="str">
        <f>IF(D46&lt;&gt;0,MAX($H$3:H45)+0.001,"")</f>
        <v/>
      </c>
      <c r="I46" s="270"/>
      <c r="J46" s="48"/>
    </row>
    <row r="47" spans="1:10" s="73" customFormat="1">
      <c r="A47" s="48"/>
      <c r="B47" s="72"/>
      <c r="D47" s="72"/>
      <c r="E47" s="72"/>
      <c r="F47" s="48"/>
      <c r="G47" s="48"/>
      <c r="H47" s="190" t="str">
        <f>IF(D47&lt;&gt;0,MAX($H$3:H46)+0.001,"")</f>
        <v/>
      </c>
      <c r="I47" s="270"/>
      <c r="J47" s="48"/>
    </row>
    <row r="48" spans="1:10" s="73" customFormat="1">
      <c r="A48" s="48"/>
      <c r="B48" s="72"/>
      <c r="D48" s="72"/>
      <c r="E48" s="72"/>
      <c r="F48" s="48"/>
      <c r="G48" s="48"/>
      <c r="H48" s="190" t="str">
        <f>IF(D48&lt;&gt;0,MAX($H$3:H47)+0.001,"")</f>
        <v/>
      </c>
      <c r="I48" s="270"/>
      <c r="J48" s="48"/>
    </row>
    <row r="49" spans="1:10" s="73" customFormat="1">
      <c r="A49" s="48"/>
      <c r="B49" s="72"/>
      <c r="D49" s="72"/>
      <c r="E49" s="72"/>
      <c r="F49" s="48"/>
      <c r="G49" s="48"/>
      <c r="H49" s="190" t="str">
        <f>IF(D49&lt;&gt;0,MAX($H$3:H48)+0.001,"")</f>
        <v/>
      </c>
      <c r="I49" s="270"/>
      <c r="J49" s="48"/>
    </row>
    <row r="50" spans="1:10" s="73" customFormat="1">
      <c r="A50" s="48"/>
      <c r="B50" s="72"/>
      <c r="D50" s="72"/>
      <c r="E50" s="72"/>
      <c r="F50" s="48"/>
      <c r="G50" s="48"/>
      <c r="H50" s="190" t="str">
        <f>IF(D50&lt;&gt;0,MAX($H$3:H49)+0.001,"")</f>
        <v/>
      </c>
      <c r="I50" s="270"/>
      <c r="J50" s="48"/>
    </row>
    <row r="51" spans="1:10" s="73" customFormat="1">
      <c r="A51" s="48"/>
      <c r="B51" s="72"/>
      <c r="D51" s="72"/>
      <c r="E51" s="72"/>
      <c r="F51" s="48"/>
      <c r="G51" s="48"/>
      <c r="H51" s="190" t="str">
        <f>IF(D51&lt;&gt;0,MAX($H$3:H50)+0.001,"")</f>
        <v/>
      </c>
      <c r="I51" s="270"/>
      <c r="J51" s="48"/>
    </row>
    <row r="52" spans="1:10" s="73" customFormat="1">
      <c r="A52" s="48"/>
      <c r="B52" s="72"/>
      <c r="D52" s="72"/>
      <c r="E52" s="72"/>
      <c r="F52" s="48"/>
      <c r="G52" s="48"/>
      <c r="H52" s="190" t="str">
        <f>IF(D52&lt;&gt;0,MAX($H$3:H51)+0.001,"")</f>
        <v/>
      </c>
      <c r="I52" s="270"/>
      <c r="J52" s="48"/>
    </row>
    <row r="53" spans="1:10" s="73" customFormat="1">
      <c r="A53" s="48"/>
      <c r="B53" s="72"/>
      <c r="D53" s="72"/>
      <c r="E53" s="72"/>
      <c r="F53" s="48"/>
      <c r="G53" s="48"/>
      <c r="H53" s="190" t="str">
        <f>IF(D53&lt;&gt;0,MAX($H$3:H52)+0.001,"")</f>
        <v/>
      </c>
      <c r="I53" s="270"/>
      <c r="J53" s="48"/>
    </row>
    <row r="54" spans="1:10" s="73" customFormat="1">
      <c r="A54" s="48"/>
      <c r="B54" s="72"/>
      <c r="D54" s="72"/>
      <c r="E54" s="72"/>
      <c r="F54" s="48"/>
      <c r="G54" s="48"/>
      <c r="H54" s="190" t="str">
        <f>IF(D54&lt;&gt;0,MAX($H$3:H53)+0.001,"")</f>
        <v/>
      </c>
      <c r="I54" s="270"/>
      <c r="J54" s="48"/>
    </row>
    <row r="55" spans="1:10" s="73" customFormat="1">
      <c r="A55" s="48"/>
      <c r="B55" s="72"/>
      <c r="D55" s="72"/>
      <c r="E55" s="72"/>
      <c r="F55" s="48"/>
      <c r="G55" s="48"/>
      <c r="H55" s="190" t="str">
        <f>IF(D55&lt;&gt;0,MAX($H$3:H54)+0.001,"")</f>
        <v/>
      </c>
      <c r="I55" s="270"/>
      <c r="J55" s="48"/>
    </row>
    <row r="56" spans="1:10" s="73" customFormat="1">
      <c r="A56" s="48"/>
      <c r="B56" s="72"/>
      <c r="D56" s="72"/>
      <c r="E56" s="72"/>
      <c r="F56" s="48"/>
      <c r="G56" s="48"/>
      <c r="H56" s="190" t="str">
        <f>IF(D56&lt;&gt;0,MAX($H$3:H55)+0.001,"")</f>
        <v/>
      </c>
      <c r="I56" s="270"/>
      <c r="J56" s="48"/>
    </row>
    <row r="57" spans="1:10" s="73" customFormat="1">
      <c r="A57" s="48"/>
      <c r="B57" s="72"/>
      <c r="D57" s="72"/>
      <c r="E57" s="72"/>
      <c r="F57" s="48"/>
      <c r="G57" s="48"/>
      <c r="H57" s="190" t="str">
        <f>IF(D57&lt;&gt;0,MAX($H$3:H56)+0.001,"")</f>
        <v/>
      </c>
      <c r="I57" s="270"/>
      <c r="J57" s="48"/>
    </row>
    <row r="58" spans="1:10" s="73" customFormat="1">
      <c r="A58" s="48"/>
      <c r="B58" s="72"/>
      <c r="D58" s="72"/>
      <c r="E58" s="72"/>
      <c r="F58" s="48"/>
      <c r="G58" s="48"/>
      <c r="H58" s="190" t="str">
        <f>IF(D58&lt;&gt;0,MAX($H$3:H57)+0.001,"")</f>
        <v/>
      </c>
      <c r="I58" s="270"/>
      <c r="J58" s="48"/>
    </row>
    <row r="59" spans="1:10" s="73" customFormat="1">
      <c r="A59" s="48"/>
      <c r="B59" s="72"/>
      <c r="D59" s="72"/>
      <c r="E59" s="72"/>
      <c r="F59" s="48"/>
      <c r="G59" s="48"/>
      <c r="H59" s="190" t="str">
        <f>IF(D59&lt;&gt;0,MAX($H$3:H58)+0.001,"")</f>
        <v/>
      </c>
      <c r="I59" s="270"/>
      <c r="J59" s="48"/>
    </row>
    <row r="60" spans="1:10" s="73" customFormat="1">
      <c r="A60" s="48"/>
      <c r="B60" s="72"/>
      <c r="D60" s="72"/>
      <c r="E60" s="72"/>
      <c r="F60" s="48"/>
      <c r="G60" s="48"/>
      <c r="H60" s="190" t="str">
        <f>IF(D60&lt;&gt;0,MAX($H$3:H59)+0.001,"")</f>
        <v/>
      </c>
      <c r="I60" s="270"/>
      <c r="J60" s="48"/>
    </row>
    <row r="61" spans="1:10" s="73" customFormat="1">
      <c r="A61" s="48"/>
      <c r="B61" s="72"/>
      <c r="D61" s="72"/>
      <c r="E61" s="72"/>
      <c r="F61" s="48"/>
      <c r="G61" s="48"/>
      <c r="H61" s="190" t="str">
        <f>IF(D61&lt;&gt;0,MAX($H$3:H60)+0.001,"")</f>
        <v/>
      </c>
      <c r="I61" s="270"/>
      <c r="J61" s="48"/>
    </row>
    <row r="62" spans="1:10" s="73" customFormat="1">
      <c r="A62" s="48"/>
      <c r="B62" s="72"/>
      <c r="D62" s="72"/>
      <c r="E62" s="72"/>
      <c r="F62" s="48"/>
      <c r="G62" s="48"/>
      <c r="H62" s="190" t="str">
        <f>IF(D62&lt;&gt;0,MAX($H$3:H61)+0.001,"")</f>
        <v/>
      </c>
      <c r="I62" s="270"/>
      <c r="J62" s="48"/>
    </row>
    <row r="63" spans="1:10">
      <c r="H63" s="190" t="str">
        <f>IF(D63&lt;&gt;0,MAX($H$3:H62)+0.001,"")</f>
        <v/>
      </c>
    </row>
    <row r="64" spans="1:10">
      <c r="H64" s="190" t="str">
        <f>IF(D64&lt;&gt;0,MAX($H$3:H63)+0.001,"")</f>
        <v/>
      </c>
    </row>
    <row r="65" spans="1:10">
      <c r="H65" s="190" t="str">
        <f>IF(D65&lt;&gt;0,MAX($H$3:H64)+0.001,"")</f>
        <v/>
      </c>
    </row>
    <row r="66" spans="1:10" s="73" customFormat="1">
      <c r="A66" s="48"/>
      <c r="B66" s="72"/>
      <c r="D66" s="72"/>
      <c r="E66" s="72"/>
      <c r="F66" s="48"/>
      <c r="G66" s="48"/>
      <c r="H66" s="190" t="str">
        <f>IF(D66&lt;&gt;0,MAX($H$3:H65)+0.001,"")</f>
        <v/>
      </c>
      <c r="I66" s="270"/>
      <c r="J66" s="48"/>
    </row>
    <row r="67" spans="1:10" s="73" customFormat="1">
      <c r="A67" s="48"/>
      <c r="B67" s="72"/>
      <c r="D67" s="72"/>
      <c r="E67" s="72"/>
      <c r="F67" s="48"/>
      <c r="G67" s="48"/>
      <c r="H67" s="190" t="str">
        <f>IF(D67&lt;&gt;0,MAX($H$3:H66)+0.001,"")</f>
        <v/>
      </c>
      <c r="I67" s="270"/>
      <c r="J67" s="48"/>
    </row>
    <row r="68" spans="1:10" s="73" customFormat="1">
      <c r="A68" s="48"/>
      <c r="B68" s="72"/>
      <c r="D68" s="72"/>
      <c r="E68" s="72"/>
      <c r="F68" s="48"/>
      <c r="G68" s="48"/>
      <c r="H68" s="190" t="str">
        <f>IF(D68&lt;&gt;0,MAX($H$3:H67)+0.001,"")</f>
        <v/>
      </c>
      <c r="I68" s="270"/>
      <c r="J68" s="48"/>
    </row>
    <row r="69" spans="1:10" s="73" customFormat="1">
      <c r="A69" s="48"/>
      <c r="B69" s="72"/>
      <c r="D69" s="72"/>
      <c r="E69" s="72"/>
      <c r="F69" s="48"/>
      <c r="G69" s="48"/>
      <c r="H69" s="190" t="str">
        <f>IF(D69&lt;&gt;0,MAX($H$3:H68)+0.001,"")</f>
        <v/>
      </c>
      <c r="I69" s="270"/>
      <c r="J69" s="48"/>
    </row>
    <row r="70" spans="1:10" s="73" customFormat="1">
      <c r="A70" s="48"/>
      <c r="B70" s="72"/>
      <c r="D70" s="72"/>
      <c r="E70" s="72"/>
      <c r="F70" s="48"/>
      <c r="G70" s="48"/>
      <c r="H70" s="190" t="str">
        <f>IF(D70&lt;&gt;0,MAX($H$3:H69)+0.001,"")</f>
        <v/>
      </c>
      <c r="I70" s="270"/>
      <c r="J70" s="48"/>
    </row>
    <row r="71" spans="1:10" s="73" customFormat="1">
      <c r="A71" s="48"/>
      <c r="B71" s="72"/>
      <c r="D71" s="72"/>
      <c r="E71" s="72"/>
      <c r="F71" s="48"/>
      <c r="G71" s="48"/>
      <c r="H71" s="190" t="str">
        <f>IF(D71&lt;&gt;0,MAX($H$3:H70)+0.001,"")</f>
        <v/>
      </c>
      <c r="I71" s="270"/>
      <c r="J71" s="48"/>
    </row>
    <row r="72" spans="1:10" s="73" customFormat="1">
      <c r="A72" s="48"/>
      <c r="B72" s="72"/>
      <c r="D72" s="72"/>
      <c r="E72" s="72"/>
      <c r="F72" s="48"/>
      <c r="G72" s="48"/>
      <c r="H72" s="190" t="str">
        <f>IF(D72&lt;&gt;0,MAX($H$3:H71)+0.001,"")</f>
        <v/>
      </c>
      <c r="I72" s="270"/>
      <c r="J72" s="48"/>
    </row>
    <row r="73" spans="1:10" s="73" customFormat="1">
      <c r="A73" s="48"/>
      <c r="B73" s="72"/>
      <c r="D73" s="72"/>
      <c r="E73" s="72"/>
      <c r="F73" s="48"/>
      <c r="G73" s="48"/>
      <c r="H73" s="190" t="str">
        <f>IF(D73&lt;&gt;0,MAX($H$3:H72)+0.001,"")</f>
        <v/>
      </c>
      <c r="I73" s="270"/>
      <c r="J73" s="48"/>
    </row>
    <row r="74" spans="1:10" s="73" customFormat="1">
      <c r="A74" s="48"/>
      <c r="B74" s="72"/>
      <c r="D74" s="72"/>
      <c r="E74" s="72"/>
      <c r="F74" s="48"/>
      <c r="G74" s="48"/>
      <c r="H74" s="190" t="str">
        <f>IF(D74&lt;&gt;0,MAX($H$3:H73)+0.001,"")</f>
        <v/>
      </c>
      <c r="I74" s="270"/>
      <c r="J74" s="48"/>
    </row>
    <row r="75" spans="1:10" s="73" customFormat="1">
      <c r="A75" s="48"/>
      <c r="B75" s="72"/>
      <c r="D75" s="72"/>
      <c r="E75" s="72"/>
      <c r="F75" s="48"/>
      <c r="G75" s="48"/>
      <c r="H75" s="190" t="str">
        <f>IF(D75&lt;&gt;0,MAX($H$3:H74)+0.001,"")</f>
        <v/>
      </c>
      <c r="I75" s="270"/>
      <c r="J75" s="48"/>
    </row>
    <row r="76" spans="1:10" s="73" customFormat="1">
      <c r="A76" s="48"/>
      <c r="B76" s="72"/>
      <c r="D76" s="72"/>
      <c r="E76" s="72"/>
      <c r="F76" s="48"/>
      <c r="G76" s="48"/>
      <c r="H76" s="190" t="str">
        <f>IF(D76&lt;&gt;0,MAX($H$3:H75)+0.001,"")</f>
        <v/>
      </c>
      <c r="I76" s="270"/>
      <c r="J76" s="48"/>
    </row>
    <row r="77" spans="1:10" s="73" customFormat="1">
      <c r="A77" s="48"/>
      <c r="B77" s="72"/>
      <c r="D77" s="72"/>
      <c r="E77" s="72"/>
      <c r="F77" s="48"/>
      <c r="G77" s="48"/>
      <c r="H77" s="190" t="str">
        <f>IF(D77&lt;&gt;0,MAX($H$3:H76)+0.001,"")</f>
        <v/>
      </c>
      <c r="I77" s="270"/>
      <c r="J77" s="48"/>
    </row>
    <row r="78" spans="1:10" s="73" customFormat="1">
      <c r="A78" s="48"/>
      <c r="B78" s="72"/>
      <c r="D78" s="72"/>
      <c r="E78" s="72"/>
      <c r="F78" s="48"/>
      <c r="G78" s="48"/>
      <c r="H78" s="190" t="str">
        <f>IF(D78&lt;&gt;0,MAX($H$3:H77)+0.001,"")</f>
        <v/>
      </c>
      <c r="I78" s="270"/>
      <c r="J78" s="48"/>
    </row>
    <row r="79" spans="1:10" s="73" customFormat="1">
      <c r="A79" s="48"/>
      <c r="B79" s="72"/>
      <c r="D79" s="72"/>
      <c r="E79" s="72"/>
      <c r="F79" s="48"/>
      <c r="G79" s="48"/>
      <c r="H79" s="190" t="str">
        <f>IF(D79&lt;&gt;0,MAX($H$3:H78)+0.001,"")</f>
        <v/>
      </c>
      <c r="I79" s="270"/>
      <c r="J79" s="48"/>
    </row>
    <row r="80" spans="1:10" s="73" customFormat="1">
      <c r="A80" s="48"/>
      <c r="B80" s="72"/>
      <c r="D80" s="72"/>
      <c r="E80" s="72"/>
      <c r="F80" s="48"/>
      <c r="G80" s="48"/>
      <c r="H80" s="190" t="str">
        <f>IF(D80&lt;&gt;0,MAX($H$3:H79)+0.001,"")</f>
        <v/>
      </c>
      <c r="I80" s="270"/>
      <c r="J80" s="48"/>
    </row>
    <row r="81" spans="1:10" s="73" customFormat="1">
      <c r="A81" s="48"/>
      <c r="B81" s="72"/>
      <c r="D81" s="72"/>
      <c r="E81" s="72"/>
      <c r="F81" s="48"/>
      <c r="G81" s="48"/>
      <c r="H81" s="190" t="str">
        <f>IF(D81&lt;&gt;0,MAX($H$3:H80)+0.001,"")</f>
        <v/>
      </c>
      <c r="I81" s="270"/>
      <c r="J81" s="48"/>
    </row>
    <row r="82" spans="1:10" s="73" customFormat="1">
      <c r="A82" s="48"/>
      <c r="B82" s="72"/>
      <c r="D82" s="72"/>
      <c r="E82" s="72"/>
      <c r="F82" s="48"/>
      <c r="G82" s="48"/>
      <c r="H82" s="190" t="str">
        <f>IF(D82&lt;&gt;0,MAX($H$3:H81)+0.001,"")</f>
        <v/>
      </c>
      <c r="I82" s="270"/>
      <c r="J82" s="48"/>
    </row>
    <row r="83" spans="1:10" s="73" customFormat="1">
      <c r="A83" s="48"/>
      <c r="B83" s="72"/>
      <c r="D83" s="72"/>
      <c r="E83" s="72"/>
      <c r="F83" s="48"/>
      <c r="G83" s="48"/>
      <c r="H83" s="190" t="str">
        <f>IF(D83&lt;&gt;0,MAX($H$3:H82)+0.001,"")</f>
        <v/>
      </c>
      <c r="I83" s="270"/>
      <c r="J83" s="48"/>
    </row>
    <row r="84" spans="1:10" s="73" customFormat="1">
      <c r="A84" s="48"/>
      <c r="B84" s="72"/>
      <c r="D84" s="72"/>
      <c r="E84" s="72"/>
      <c r="F84" s="48"/>
      <c r="G84" s="48"/>
      <c r="H84" s="190" t="str">
        <f>IF(D84&lt;&gt;0,MAX($H$3:H83)+0.001,"")</f>
        <v/>
      </c>
      <c r="I84" s="270"/>
      <c r="J84" s="48"/>
    </row>
    <row r="85" spans="1:10" s="73" customFormat="1">
      <c r="A85" s="48"/>
      <c r="B85" s="72"/>
      <c r="D85" s="72"/>
      <c r="E85" s="72"/>
      <c r="F85" s="48"/>
      <c r="G85" s="48"/>
      <c r="H85" s="190" t="str">
        <f>IF(D85&lt;&gt;0,MAX($H$3:H84)+0.001,"")</f>
        <v/>
      </c>
      <c r="I85" s="270"/>
      <c r="J85" s="48"/>
    </row>
    <row r="86" spans="1:10" s="73" customFormat="1">
      <c r="A86" s="48"/>
      <c r="B86" s="72"/>
      <c r="D86" s="72"/>
      <c r="E86" s="72"/>
      <c r="F86" s="48"/>
      <c r="G86" s="48"/>
      <c r="H86" s="190" t="str">
        <f>IF(D86&lt;&gt;0,MAX($H$3:H85)+0.001,"")</f>
        <v/>
      </c>
      <c r="I86" s="270"/>
      <c r="J86" s="48"/>
    </row>
    <row r="87" spans="1:10" s="73" customFormat="1">
      <c r="A87" s="48"/>
      <c r="B87" s="72"/>
      <c r="D87" s="72"/>
      <c r="E87" s="72"/>
      <c r="F87" s="48"/>
      <c r="G87" s="48"/>
      <c r="H87" s="190" t="str">
        <f>IF(D87&lt;&gt;0,MAX($H$3:H86)+0.001,"")</f>
        <v/>
      </c>
      <c r="I87" s="270"/>
      <c r="J87" s="48"/>
    </row>
    <row r="88" spans="1:10" s="73" customFormat="1">
      <c r="A88" s="48"/>
      <c r="B88" s="72"/>
      <c r="D88" s="72"/>
      <c r="E88" s="72"/>
      <c r="F88" s="48"/>
      <c r="G88" s="48"/>
      <c r="H88" s="190" t="str">
        <f>IF(D88&lt;&gt;0,MAX($H$3:H87)+0.001,"")</f>
        <v/>
      </c>
      <c r="I88" s="270"/>
      <c r="J88" s="48"/>
    </row>
    <row r="89" spans="1:10" s="73" customFormat="1">
      <c r="A89" s="48"/>
      <c r="B89" s="72"/>
      <c r="D89" s="72"/>
      <c r="E89" s="72"/>
      <c r="F89" s="48"/>
      <c r="G89" s="48"/>
      <c r="H89" s="190" t="str">
        <f>IF(D89&lt;&gt;0,MAX($H$3:H88)+0.001,"")</f>
        <v/>
      </c>
      <c r="I89" s="270"/>
      <c r="J89" s="48"/>
    </row>
    <row r="90" spans="1:10" s="73" customFormat="1">
      <c r="A90" s="48"/>
      <c r="B90" s="72"/>
      <c r="D90" s="72"/>
      <c r="E90" s="72"/>
      <c r="F90" s="48"/>
      <c r="G90" s="48"/>
      <c r="H90" s="190" t="str">
        <f>IF(D90&lt;&gt;0,MAX($H$3:H89)+0.001,"")</f>
        <v/>
      </c>
      <c r="I90" s="270"/>
      <c r="J90" s="48"/>
    </row>
    <row r="91" spans="1:10" s="73" customFormat="1">
      <c r="A91" s="48"/>
      <c r="B91" s="72"/>
      <c r="D91" s="72"/>
      <c r="E91" s="72"/>
      <c r="F91" s="48"/>
      <c r="G91" s="48"/>
      <c r="H91" s="190" t="str">
        <f>IF(D91&lt;&gt;0,MAX($H$3:H90)+0.001,"")</f>
        <v/>
      </c>
      <c r="I91" s="270"/>
      <c r="J91" s="48"/>
    </row>
    <row r="92" spans="1:10" s="73" customFormat="1">
      <c r="A92" s="48"/>
      <c r="B92" s="72"/>
      <c r="D92" s="72"/>
      <c r="E92" s="72"/>
      <c r="F92" s="48"/>
      <c r="G92" s="48"/>
      <c r="H92" s="190" t="str">
        <f>IF(D92&lt;&gt;0,MAX($H$3:H91)+0.001,"")</f>
        <v/>
      </c>
      <c r="I92" s="270"/>
      <c r="J92" s="48"/>
    </row>
    <row r="93" spans="1:10" s="73" customFormat="1">
      <c r="A93" s="48"/>
      <c r="B93" s="72"/>
      <c r="D93" s="72"/>
      <c r="E93" s="72"/>
      <c r="F93" s="48"/>
      <c r="G93" s="48"/>
      <c r="H93" s="190" t="str">
        <f>IF(D93&lt;&gt;0,MAX($H$3:H92)+0.001,"")</f>
        <v/>
      </c>
      <c r="I93" s="270"/>
      <c r="J93" s="48"/>
    </row>
    <row r="94" spans="1:10" s="73" customFormat="1">
      <c r="A94" s="48"/>
      <c r="B94" s="72"/>
      <c r="D94" s="72"/>
      <c r="E94" s="72"/>
      <c r="F94" s="48"/>
      <c r="G94" s="48"/>
      <c r="H94" s="190" t="str">
        <f>IF(D94&lt;&gt;0,MAX($H$3:H93)+0.001,"")</f>
        <v/>
      </c>
      <c r="I94" s="270"/>
      <c r="J94" s="48"/>
    </row>
    <row r="95" spans="1:10" s="73" customFormat="1">
      <c r="A95" s="48"/>
      <c r="B95" s="72"/>
      <c r="D95" s="72"/>
      <c r="E95" s="72"/>
      <c r="F95" s="48"/>
      <c r="G95" s="48"/>
      <c r="H95" s="190" t="str">
        <f>IF(D95&lt;&gt;0,MAX($H$3:H94)+0.001,"")</f>
        <v/>
      </c>
      <c r="I95" s="270"/>
      <c r="J95" s="48"/>
    </row>
    <row r="96" spans="1:10" s="73" customFormat="1">
      <c r="A96" s="48"/>
      <c r="B96" s="72"/>
      <c r="D96" s="72"/>
      <c r="E96" s="72"/>
      <c r="F96" s="48"/>
      <c r="G96" s="48"/>
      <c r="H96" s="190" t="str">
        <f>IF(D96&lt;&gt;0,MAX($H$3:H95)+0.001,"")</f>
        <v/>
      </c>
      <c r="I96" s="270"/>
      <c r="J96" s="48"/>
    </row>
    <row r="97" spans="1:10" s="73" customFormat="1">
      <c r="A97" s="48"/>
      <c r="B97" s="72"/>
      <c r="D97" s="72"/>
      <c r="E97" s="72"/>
      <c r="F97" s="48"/>
      <c r="G97" s="48"/>
      <c r="H97" s="190" t="str">
        <f>IF(D97&lt;&gt;0,MAX($H$3:H96)+0.001,"")</f>
        <v/>
      </c>
      <c r="I97" s="270"/>
      <c r="J97" s="48"/>
    </row>
    <row r="98" spans="1:10" s="73" customFormat="1">
      <c r="A98" s="48"/>
      <c r="B98" s="72"/>
      <c r="D98" s="72"/>
      <c r="E98" s="72"/>
      <c r="F98" s="48"/>
      <c r="G98" s="48"/>
      <c r="H98" s="190" t="str">
        <f>IF(D98&lt;&gt;0,MAX($H$3:H97)+0.001,"")</f>
        <v/>
      </c>
      <c r="I98" s="270"/>
      <c r="J98" s="48"/>
    </row>
    <row r="99" spans="1:10" s="73" customFormat="1">
      <c r="A99" s="48"/>
      <c r="B99" s="72"/>
      <c r="D99" s="72"/>
      <c r="E99" s="72"/>
      <c r="F99" s="48"/>
      <c r="G99" s="48"/>
      <c r="H99" s="190" t="str">
        <f>IF(D99&lt;&gt;0,MAX($H$3:H98)+0.001,"")</f>
        <v/>
      </c>
      <c r="I99" s="270"/>
      <c r="J99" s="48"/>
    </row>
    <row r="100" spans="1:10" s="73" customFormat="1">
      <c r="A100" s="48"/>
      <c r="B100" s="72"/>
      <c r="D100" s="72"/>
      <c r="E100" s="72"/>
      <c r="F100" s="48"/>
      <c r="G100" s="48"/>
      <c r="H100" s="190" t="str">
        <f>IF(D100&lt;&gt;0,MAX($H$3:H99)+0.001,"")</f>
        <v/>
      </c>
      <c r="I100" s="270"/>
      <c r="J100" s="48"/>
    </row>
    <row r="101" spans="1:10" s="73" customFormat="1">
      <c r="A101" s="48"/>
      <c r="B101" s="72"/>
      <c r="D101" s="72"/>
      <c r="E101" s="72"/>
      <c r="F101" s="48"/>
      <c r="G101" s="48"/>
      <c r="H101" s="190" t="str">
        <f>IF(D101&lt;&gt;0,MAX($H$3:H100)+0.001,"")</f>
        <v/>
      </c>
      <c r="I101" s="270"/>
      <c r="J101" s="48"/>
    </row>
    <row r="102" spans="1:10" s="73" customFormat="1">
      <c r="A102" s="48"/>
      <c r="B102" s="72"/>
      <c r="D102" s="72"/>
      <c r="E102" s="72"/>
      <c r="F102" s="48"/>
      <c r="G102" s="48"/>
      <c r="H102" s="190" t="str">
        <f>IF(D102&lt;&gt;0,MAX($H$3:H101)+0.001,"")</f>
        <v/>
      </c>
      <c r="I102" s="270"/>
      <c r="J102" s="48"/>
    </row>
    <row r="103" spans="1:10" s="73" customFormat="1">
      <c r="A103" s="48"/>
      <c r="B103" s="72"/>
      <c r="D103" s="72"/>
      <c r="E103" s="72"/>
      <c r="F103" s="48"/>
      <c r="G103" s="48"/>
      <c r="H103" s="190" t="str">
        <f>IF(D103&lt;&gt;0,MAX($H$3:H102)+0.001,"")</f>
        <v/>
      </c>
      <c r="I103" s="270"/>
      <c r="J103" s="48"/>
    </row>
    <row r="104" spans="1:10" s="73" customFormat="1">
      <c r="A104" s="48"/>
      <c r="B104" s="72"/>
      <c r="D104" s="72"/>
      <c r="E104" s="72"/>
      <c r="F104" s="48"/>
      <c r="G104" s="48"/>
      <c r="H104" s="190" t="str">
        <f>IF(D104&lt;&gt;0,MAX($H$3:H103)+0.001,"")</f>
        <v/>
      </c>
      <c r="I104" s="270"/>
      <c r="J104" s="48"/>
    </row>
    <row r="105" spans="1:10" s="73" customFormat="1">
      <c r="A105" s="48"/>
      <c r="B105" s="72"/>
      <c r="D105" s="72"/>
      <c r="E105" s="72"/>
      <c r="F105" s="48"/>
      <c r="G105" s="48"/>
      <c r="H105" s="190" t="str">
        <f>IF(D105&lt;&gt;0,MAX($H$3:H104)+0.001,"")</f>
        <v/>
      </c>
      <c r="I105" s="270"/>
      <c r="J105" s="48"/>
    </row>
    <row r="106" spans="1:10" s="73" customFormat="1">
      <c r="A106" s="48"/>
      <c r="B106" s="72"/>
      <c r="D106" s="72"/>
      <c r="E106" s="72"/>
      <c r="F106" s="48"/>
      <c r="G106" s="48"/>
      <c r="H106" s="190" t="str">
        <f>IF(D106&lt;&gt;0,MAX($H$3:H105)+0.001,"")</f>
        <v/>
      </c>
      <c r="I106" s="270"/>
      <c r="J106" s="48"/>
    </row>
    <row r="107" spans="1:10" s="73" customFormat="1">
      <c r="A107" s="48"/>
      <c r="B107" s="72"/>
      <c r="D107" s="72"/>
      <c r="E107" s="72"/>
      <c r="F107" s="48"/>
      <c r="G107" s="48"/>
      <c r="H107" s="190" t="str">
        <f>IF(D107&lt;&gt;0,MAX($H$3:H106)+0.001,"")</f>
        <v/>
      </c>
      <c r="I107" s="270"/>
      <c r="J107" s="48"/>
    </row>
    <row r="108" spans="1:10" s="73" customFormat="1">
      <c r="A108" s="48"/>
      <c r="B108" s="72"/>
      <c r="D108" s="72"/>
      <c r="E108" s="72"/>
      <c r="F108" s="48"/>
      <c r="G108" s="48"/>
      <c r="H108" s="190"/>
      <c r="I108" s="270"/>
      <c r="J108" s="48"/>
    </row>
    <row r="109" spans="1:10" s="73" customFormat="1">
      <c r="A109" s="48"/>
      <c r="B109" s="72"/>
      <c r="D109" s="72"/>
      <c r="E109" s="72"/>
      <c r="F109" s="48"/>
      <c r="G109" s="48"/>
      <c r="H109" s="190"/>
      <c r="I109" s="270"/>
      <c r="J109" s="48"/>
    </row>
    <row r="110" spans="1:10" s="73" customFormat="1">
      <c r="A110" s="48"/>
      <c r="B110" s="72"/>
      <c r="D110" s="72"/>
      <c r="E110" s="72"/>
      <c r="F110" s="48"/>
      <c r="G110" s="48"/>
      <c r="H110" s="190"/>
      <c r="I110" s="270"/>
      <c r="J110" s="48"/>
    </row>
    <row r="111" spans="1:10" s="73" customFormat="1">
      <c r="A111" s="48"/>
      <c r="B111" s="72"/>
      <c r="D111" s="72"/>
      <c r="E111" s="72"/>
      <c r="F111" s="48"/>
      <c r="G111" s="48"/>
      <c r="H111" s="190"/>
      <c r="I111" s="270"/>
      <c r="J111" s="48"/>
    </row>
  </sheetData>
  <mergeCells count="2">
    <mergeCell ref="A1:G1"/>
    <mergeCell ref="A25:E25"/>
  </mergeCells>
  <pageMargins left="0.59055118110236227" right="0.59055118110236227" top="0.47244094488188981" bottom="0.51181102362204722" header="0.27559055118110237" footer="0.23622047244094491"/>
  <pageSetup paperSize="9" scale="73" firstPageNumber="174" orientation="portrait" useFirstPageNumber="1" horizontalDpi="1200" verticalDpi="1200"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D41293-FDC6-4C3A-97BF-BD1120E8340F}">
  <sheetPr>
    <tabColor theme="5"/>
  </sheetPr>
  <dimension ref="B1:K268"/>
  <sheetViews>
    <sheetView view="pageBreakPreview" zoomScale="70" zoomScaleNormal="100" zoomScaleSheetLayoutView="70" workbookViewId="0">
      <selection activeCell="P18" sqref="P18"/>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12.5" style="48" bestFit="1" customWidth="1"/>
    <col min="11" max="11" width="14.6640625" style="86" customWidth="1"/>
    <col min="12" max="16384" width="8.83203125" style="48"/>
  </cols>
  <sheetData>
    <row r="1" spans="2:11" s="44" customFormat="1" ht="25" customHeight="1">
      <c r="B1" s="370" t="s">
        <v>410</v>
      </c>
      <c r="C1" s="370"/>
      <c r="D1" s="370"/>
      <c r="E1" s="370"/>
      <c r="F1" s="370"/>
      <c r="G1" s="370"/>
      <c r="H1" s="370"/>
      <c r="I1" s="76"/>
      <c r="K1" s="77"/>
    </row>
    <row r="2" spans="2:11" ht="25" customHeight="1">
      <c r="B2" s="45" t="s">
        <v>226</v>
      </c>
      <c r="C2" s="45" t="s">
        <v>2</v>
      </c>
      <c r="D2" s="45" t="s">
        <v>3</v>
      </c>
      <c r="E2" s="46" t="s">
        <v>4</v>
      </c>
      <c r="F2" s="47" t="s">
        <v>5</v>
      </c>
      <c r="G2" s="47" t="s">
        <v>6</v>
      </c>
      <c r="H2" s="47" t="s">
        <v>7</v>
      </c>
      <c r="I2" s="78"/>
      <c r="K2" s="79" t="s">
        <v>175</v>
      </c>
    </row>
    <row r="3" spans="2:11" ht="25" customHeight="1">
      <c r="B3" s="80" t="s">
        <v>411</v>
      </c>
      <c r="C3" s="81" t="s">
        <v>177</v>
      </c>
      <c r="D3" s="82" t="s">
        <v>178</v>
      </c>
      <c r="E3" s="80"/>
      <c r="F3" s="154"/>
      <c r="G3" s="154"/>
      <c r="H3" s="154" t="str">
        <f t="shared" ref="H3:H45" si="0">IF($F3="-","Rate Only",IF($G3="","",ROUNDUP($F3*$G3,2)))</f>
        <v/>
      </c>
      <c r="I3" s="85"/>
      <c r="K3" s="79"/>
    </row>
    <row r="4" spans="2:11" ht="18" customHeight="1">
      <c r="B4" s="55"/>
      <c r="C4" s="98"/>
      <c r="D4" s="87"/>
      <c r="E4" s="55"/>
      <c r="F4" s="90"/>
      <c r="G4" s="90"/>
      <c r="H4" s="90" t="str">
        <f t="shared" si="0"/>
        <v/>
      </c>
    </row>
    <row r="5" spans="2:11" ht="25" customHeight="1">
      <c r="B5" s="55"/>
      <c r="C5" s="55" t="s">
        <v>179</v>
      </c>
      <c r="D5" s="87" t="s">
        <v>180</v>
      </c>
      <c r="E5" s="55"/>
      <c r="F5" s="90"/>
      <c r="G5" s="90"/>
      <c r="H5" s="90" t="str">
        <f t="shared" si="0"/>
        <v/>
      </c>
    </row>
    <row r="6" spans="2:11" ht="18" customHeight="1">
      <c r="B6" s="55"/>
      <c r="C6" s="55"/>
      <c r="D6" s="87"/>
      <c r="E6" s="55"/>
      <c r="F6" s="90"/>
      <c r="G6" s="90"/>
      <c r="H6" s="90" t="str">
        <f t="shared" si="0"/>
        <v/>
      </c>
    </row>
    <row r="7" spans="2:11" ht="25" customHeight="1">
      <c r="B7" s="55"/>
      <c r="C7" s="55" t="s">
        <v>181</v>
      </c>
      <c r="D7" s="87" t="s">
        <v>182</v>
      </c>
      <c r="E7" s="55"/>
      <c r="F7" s="90"/>
      <c r="G7" s="90"/>
      <c r="H7" s="90" t="str">
        <f t="shared" si="0"/>
        <v/>
      </c>
    </row>
    <row r="8" spans="2:11" ht="18" customHeight="1">
      <c r="B8" s="55"/>
      <c r="C8" s="55"/>
      <c r="D8" s="87"/>
      <c r="E8" s="55"/>
      <c r="F8" s="90"/>
      <c r="G8" s="90"/>
      <c r="H8" s="90" t="str">
        <f t="shared" si="0"/>
        <v/>
      </c>
    </row>
    <row r="9" spans="2:11" ht="25" customHeight="1">
      <c r="B9" s="10" t="str">
        <f t="shared" ref="B9:B18" si="1">IF(K9="","","B"&amp;TEXT(ROUND(K9,3),"0.000"))</f>
        <v/>
      </c>
      <c r="C9" s="55" t="s">
        <v>197</v>
      </c>
      <c r="D9" s="87" t="s">
        <v>198</v>
      </c>
      <c r="E9" s="55"/>
      <c r="F9" s="90"/>
      <c r="G9" s="90"/>
      <c r="H9" s="90" t="str">
        <f t="shared" si="0"/>
        <v/>
      </c>
      <c r="K9" s="86" t="str">
        <f>IF(F9="","",MAX($K$7:K8)+0.001)</f>
        <v/>
      </c>
    </row>
    <row r="10" spans="2:11" ht="30">
      <c r="B10" s="10" t="str">
        <f t="shared" si="1"/>
        <v>B3.001</v>
      </c>
      <c r="C10" s="55"/>
      <c r="D10" s="89" t="s">
        <v>199</v>
      </c>
      <c r="E10" s="55" t="s">
        <v>200</v>
      </c>
      <c r="F10" s="90">
        <v>44</v>
      </c>
      <c r="G10" s="171"/>
      <c r="H10" s="90" t="str">
        <f t="shared" si="0"/>
        <v/>
      </c>
      <c r="I10" s="145"/>
      <c r="K10" s="86">
        <f>IF(F10="","",MAX($K$7:K9)+3.001)</f>
        <v>3.0009999999999999</v>
      </c>
    </row>
    <row r="11" spans="2:11" ht="25" customHeight="1">
      <c r="B11" s="10" t="str">
        <f t="shared" si="1"/>
        <v/>
      </c>
      <c r="C11" s="55"/>
      <c r="D11" s="66"/>
      <c r="E11" s="55"/>
      <c r="F11" s="90"/>
      <c r="G11" s="90"/>
      <c r="H11" s="90" t="str">
        <f t="shared" si="0"/>
        <v/>
      </c>
      <c r="K11" s="86" t="str">
        <f>IF(F11="","",MAX($K$7:K10)+0.001)</f>
        <v/>
      </c>
    </row>
    <row r="12" spans="2:11" ht="25" customHeight="1">
      <c r="B12" s="10" t="str">
        <f t="shared" si="1"/>
        <v/>
      </c>
      <c r="C12" s="55" t="s">
        <v>403</v>
      </c>
      <c r="D12" s="87" t="s">
        <v>202</v>
      </c>
      <c r="E12" s="55"/>
      <c r="F12" s="90"/>
      <c r="G12" s="90"/>
      <c r="H12" s="90" t="str">
        <f t="shared" si="0"/>
        <v/>
      </c>
      <c r="K12" s="86" t="str">
        <f>IF(F12="","",MAX($K$7:K11)+0.001)</f>
        <v/>
      </c>
    </row>
    <row r="13" spans="2:11" ht="25" customHeight="1">
      <c r="B13" s="10" t="str">
        <f t="shared" si="1"/>
        <v/>
      </c>
      <c r="C13" s="55"/>
      <c r="D13" s="87" t="s">
        <v>203</v>
      </c>
      <c r="E13" s="55"/>
      <c r="F13" s="90"/>
      <c r="G13" s="90"/>
      <c r="H13" s="90" t="str">
        <f t="shared" si="0"/>
        <v/>
      </c>
      <c r="I13" s="93"/>
      <c r="K13" s="86" t="str">
        <f>IF(F13="","",MAX($K$7:K12)+0.001)</f>
        <v/>
      </c>
    </row>
    <row r="14" spans="2:11" ht="25" customHeight="1">
      <c r="B14" s="10" t="str">
        <f t="shared" si="1"/>
        <v/>
      </c>
      <c r="C14" s="55"/>
      <c r="D14" s="87" t="s">
        <v>204</v>
      </c>
      <c r="E14" s="55"/>
      <c r="F14" s="90"/>
      <c r="G14" s="90"/>
      <c r="H14" s="90" t="str">
        <f t="shared" si="0"/>
        <v/>
      </c>
      <c r="I14" s="93"/>
      <c r="K14" s="86" t="str">
        <f>IF(F14="","",MAX($K$7:K13)+0.001)</f>
        <v/>
      </c>
    </row>
    <row r="15" spans="2:11" ht="25" customHeight="1">
      <c r="B15" s="10" t="str">
        <f t="shared" si="1"/>
        <v>B3.002</v>
      </c>
      <c r="C15" s="55"/>
      <c r="D15" s="89" t="s">
        <v>412</v>
      </c>
      <c r="E15" s="55" t="s">
        <v>158</v>
      </c>
      <c r="F15" s="90">
        <v>3</v>
      </c>
      <c r="G15" s="171"/>
      <c r="H15" s="90" t="str">
        <f t="shared" si="0"/>
        <v/>
      </c>
      <c r="I15" s="93"/>
      <c r="K15" s="86">
        <f>IF(F15="","",MAX($K$7:K14)+0.001)</f>
        <v>3.0019999999999998</v>
      </c>
    </row>
    <row r="16" spans="2:11" ht="25" customHeight="1">
      <c r="B16" s="10" t="str">
        <f t="shared" si="1"/>
        <v>B3.003</v>
      </c>
      <c r="C16" s="55"/>
      <c r="D16" s="89" t="s">
        <v>413</v>
      </c>
      <c r="E16" s="55" t="s">
        <v>158</v>
      </c>
      <c r="F16" s="90">
        <v>5</v>
      </c>
      <c r="G16" s="171"/>
      <c r="H16" s="90" t="str">
        <f t="shared" si="0"/>
        <v/>
      </c>
      <c r="I16" s="93"/>
      <c r="K16" s="86">
        <f>IF(F16="","",MAX($K$7:K15)+0.001)</f>
        <v>3.0029999999999997</v>
      </c>
    </row>
    <row r="17" spans="2:11" ht="25" customHeight="1">
      <c r="B17" s="10" t="str">
        <f t="shared" si="1"/>
        <v/>
      </c>
      <c r="C17" s="55"/>
      <c r="D17" s="66"/>
      <c r="E17" s="55"/>
      <c r="F17" s="90"/>
      <c r="G17" s="90"/>
      <c r="H17" s="90" t="str">
        <f t="shared" si="0"/>
        <v/>
      </c>
      <c r="K17" s="86" t="str">
        <f>IF(F17="","",MAX($K$7:K16)+0.001)</f>
        <v/>
      </c>
    </row>
    <row r="18" spans="2:11" ht="25" customHeight="1">
      <c r="B18" s="10" t="str">
        <f t="shared" si="1"/>
        <v/>
      </c>
      <c r="C18" s="55" t="s">
        <v>214</v>
      </c>
      <c r="D18" s="87" t="s">
        <v>215</v>
      </c>
      <c r="E18" s="55"/>
      <c r="F18" s="90"/>
      <c r="G18" s="90"/>
      <c r="H18" s="90" t="str">
        <f t="shared" si="0"/>
        <v/>
      </c>
      <c r="K18" s="86" t="str">
        <f>IF(F18="","",MAX($K$7:K17)+0.001)</f>
        <v/>
      </c>
    </row>
    <row r="19" spans="2:11" ht="18" customHeight="1">
      <c r="B19" s="10"/>
      <c r="C19" s="55"/>
      <c r="D19" s="87"/>
      <c r="E19" s="55"/>
      <c r="F19" s="90"/>
      <c r="G19" s="90"/>
      <c r="H19" s="90" t="str">
        <f t="shared" si="0"/>
        <v/>
      </c>
      <c r="K19" s="86" t="str">
        <f>IF(F19="","",MAX($K$7:K18)+0.001)</f>
        <v/>
      </c>
    </row>
    <row r="20" spans="2:11" ht="25" customHeight="1">
      <c r="B20" s="10" t="str">
        <f>IF(K20="","","B"&amp;TEXT(ROUND(K20,3),"0.000"))</f>
        <v/>
      </c>
      <c r="C20" s="55" t="s">
        <v>216</v>
      </c>
      <c r="D20" s="87" t="s">
        <v>217</v>
      </c>
      <c r="E20" s="55"/>
      <c r="F20" s="90"/>
      <c r="G20" s="90"/>
      <c r="H20" s="90" t="str">
        <f t="shared" si="0"/>
        <v/>
      </c>
      <c r="K20" s="86" t="str">
        <f>IF(F20="","",MAX($K$7:K19)+0.001)</f>
        <v/>
      </c>
    </row>
    <row r="21" spans="2:11" ht="18" customHeight="1">
      <c r="B21" s="10"/>
      <c r="C21" s="55"/>
      <c r="D21" s="87"/>
      <c r="E21" s="55"/>
      <c r="F21" s="90"/>
      <c r="G21" s="90"/>
      <c r="H21" s="90" t="str">
        <f t="shared" si="0"/>
        <v/>
      </c>
      <c r="K21" s="86" t="str">
        <f>IF(F21="","",MAX($K$7:K20)+0.001)</f>
        <v/>
      </c>
    </row>
    <row r="22" spans="2:11" ht="25" customHeight="1">
      <c r="B22" s="10" t="str">
        <f t="shared" ref="B22:B38" si="2">IF(K22="","","B"&amp;TEXT(ROUND(K22,3),"0.000"))</f>
        <v/>
      </c>
      <c r="C22" s="55" t="s">
        <v>15</v>
      </c>
      <c r="D22" s="87" t="s">
        <v>227</v>
      </c>
      <c r="E22" s="55"/>
      <c r="F22" s="90"/>
      <c r="G22" s="90"/>
      <c r="H22" s="90" t="str">
        <f t="shared" si="0"/>
        <v/>
      </c>
      <c r="I22" s="93"/>
      <c r="K22" s="86" t="str">
        <f>IF(F22="","",MAX($K$7:K21)+0.001)</f>
        <v/>
      </c>
    </row>
    <row r="23" spans="2:11" ht="25" customHeight="1">
      <c r="B23" s="10" t="str">
        <f t="shared" si="2"/>
        <v>B3.004</v>
      </c>
      <c r="C23" s="55"/>
      <c r="D23" s="89" t="s">
        <v>414</v>
      </c>
      <c r="E23" s="55" t="s">
        <v>187</v>
      </c>
      <c r="F23" s="90">
        <v>110</v>
      </c>
      <c r="G23" s="171"/>
      <c r="H23" s="90" t="str">
        <f t="shared" si="0"/>
        <v/>
      </c>
      <c r="I23" s="93"/>
      <c r="K23" s="86">
        <f>IF(F23="","",MAX($K$7:K22)+0.001)</f>
        <v>3.0039999999999996</v>
      </c>
    </row>
    <row r="24" spans="2:11" ht="25" customHeight="1">
      <c r="B24" s="10" t="str">
        <f t="shared" si="2"/>
        <v/>
      </c>
      <c r="C24" s="55"/>
      <c r="D24" s="87"/>
      <c r="E24" s="55"/>
      <c r="F24" s="90"/>
      <c r="G24" s="90"/>
      <c r="H24" s="90" t="str">
        <f t="shared" si="0"/>
        <v/>
      </c>
      <c r="K24" s="86" t="str">
        <f>IF(F24="","",MAX($K$7:K23)+0.001)</f>
        <v/>
      </c>
    </row>
    <row r="25" spans="2:11" ht="25" customHeight="1">
      <c r="B25" s="10" t="str">
        <f t="shared" si="2"/>
        <v/>
      </c>
      <c r="C25" s="55" t="s">
        <v>229</v>
      </c>
      <c r="D25" s="87" t="s">
        <v>230</v>
      </c>
      <c r="E25" s="55"/>
      <c r="F25" s="90"/>
      <c r="G25" s="90"/>
      <c r="H25" s="90" t="str">
        <f t="shared" si="0"/>
        <v/>
      </c>
      <c r="K25" s="86" t="str">
        <f>IF(F25="","",MAX($K$7:K24)+0.001)</f>
        <v/>
      </c>
    </row>
    <row r="26" spans="2:11" ht="18" customHeight="1">
      <c r="B26" s="10" t="str">
        <f t="shared" si="2"/>
        <v/>
      </c>
      <c r="C26" s="55"/>
      <c r="D26" s="87"/>
      <c r="E26" s="55"/>
      <c r="F26" s="90"/>
      <c r="G26" s="90"/>
      <c r="H26" s="90" t="str">
        <f t="shared" si="0"/>
        <v/>
      </c>
      <c r="K26" s="86" t="str">
        <f>IF(F26="","",MAX($K$7:K25)+0.001)</f>
        <v/>
      </c>
    </row>
    <row r="27" spans="2:11" ht="25" customHeight="1">
      <c r="B27" s="10" t="str">
        <f t="shared" si="2"/>
        <v/>
      </c>
      <c r="C27" s="55" t="s">
        <v>231</v>
      </c>
      <c r="D27" s="87" t="s">
        <v>232</v>
      </c>
      <c r="E27" s="55"/>
      <c r="F27" s="90"/>
      <c r="G27" s="90"/>
      <c r="H27" s="90" t="str">
        <f t="shared" si="0"/>
        <v/>
      </c>
      <c r="K27" s="86" t="str">
        <f>IF(F27="","",MAX($K$7:K26)+0.001)</f>
        <v/>
      </c>
    </row>
    <row r="28" spans="2:11" ht="18" customHeight="1">
      <c r="B28" s="10" t="str">
        <f t="shared" si="2"/>
        <v/>
      </c>
      <c r="C28" s="55"/>
      <c r="D28" s="87"/>
      <c r="E28" s="55"/>
      <c r="F28" s="90"/>
      <c r="G28" s="90"/>
      <c r="H28" s="90" t="str">
        <f t="shared" si="0"/>
        <v/>
      </c>
      <c r="K28" s="86" t="str">
        <f>IF(F28="","",MAX($K$7:K27)+0.001)</f>
        <v/>
      </c>
    </row>
    <row r="29" spans="2:11" ht="25" customHeight="1">
      <c r="B29" s="10" t="str">
        <f t="shared" si="2"/>
        <v/>
      </c>
      <c r="C29" s="55" t="s">
        <v>61</v>
      </c>
      <c r="D29" s="87" t="s">
        <v>233</v>
      </c>
      <c r="E29" s="55"/>
      <c r="F29" s="90"/>
      <c r="G29" s="90"/>
      <c r="H29" s="90" t="str">
        <f t="shared" si="0"/>
        <v/>
      </c>
      <c r="K29" s="86" t="str">
        <f>IF(F29="","",MAX($K$7:K28)+0.001)</f>
        <v/>
      </c>
    </row>
    <row r="30" spans="2:11" ht="30">
      <c r="B30" s="10" t="str">
        <f t="shared" si="2"/>
        <v>B3.005</v>
      </c>
      <c r="C30" s="55"/>
      <c r="D30" s="89" t="s">
        <v>358</v>
      </c>
      <c r="E30" s="55" t="s">
        <v>164</v>
      </c>
      <c r="F30" s="90">
        <v>22</v>
      </c>
      <c r="G30" s="171"/>
      <c r="H30" s="90" t="str">
        <f t="shared" si="0"/>
        <v/>
      </c>
      <c r="K30" s="86">
        <f>IF(F30="","",MAX($K$7:K29)+0.001)</f>
        <v>3.0049999999999994</v>
      </c>
    </row>
    <row r="31" spans="2:11" ht="25" customHeight="1">
      <c r="B31" s="10" t="str">
        <f t="shared" si="2"/>
        <v/>
      </c>
      <c r="C31" s="55"/>
      <c r="D31" s="66"/>
      <c r="E31" s="55"/>
      <c r="F31" s="90"/>
      <c r="G31" s="90"/>
      <c r="H31" s="90" t="str">
        <f t="shared" si="0"/>
        <v/>
      </c>
      <c r="K31" s="86" t="str">
        <f>IF(F31="","",MAX($K$7:K30)+0.001)</f>
        <v/>
      </c>
    </row>
    <row r="32" spans="2:11" ht="25" customHeight="1">
      <c r="B32" s="10" t="str">
        <f t="shared" si="2"/>
        <v/>
      </c>
      <c r="C32" s="55" t="s">
        <v>65</v>
      </c>
      <c r="D32" s="87" t="s">
        <v>415</v>
      </c>
      <c r="E32" s="55"/>
      <c r="F32" s="90"/>
      <c r="G32" s="90"/>
      <c r="H32" s="90" t="str">
        <f t="shared" si="0"/>
        <v/>
      </c>
      <c r="K32" s="86" t="str">
        <f>IF(F32="","",MAX($K$7:K31)+0.001)</f>
        <v/>
      </c>
    </row>
    <row r="33" spans="2:11" ht="25" customHeight="1">
      <c r="B33" s="10" t="str">
        <f t="shared" si="2"/>
        <v>B3.006</v>
      </c>
      <c r="C33" s="55"/>
      <c r="D33" s="89" t="s">
        <v>236</v>
      </c>
      <c r="E33" s="55" t="s">
        <v>187</v>
      </c>
      <c r="F33" s="90">
        <v>110</v>
      </c>
      <c r="G33" s="171"/>
      <c r="H33" s="90" t="str">
        <f t="shared" si="0"/>
        <v/>
      </c>
      <c r="K33" s="86">
        <f>IF(F33="","",MAX($K$7:K32)+0.001)</f>
        <v>3.0059999999999993</v>
      </c>
    </row>
    <row r="34" spans="2:11" ht="25" customHeight="1">
      <c r="B34" s="10" t="str">
        <f t="shared" si="2"/>
        <v/>
      </c>
      <c r="C34" s="55"/>
      <c r="D34" s="66"/>
      <c r="E34" s="55"/>
      <c r="F34" s="90"/>
      <c r="G34" s="90"/>
      <c r="H34" s="90" t="str">
        <f t="shared" si="0"/>
        <v/>
      </c>
      <c r="K34" s="86" t="str">
        <f>IF(F34="","",MAX($K$7:K33)+0.001)</f>
        <v/>
      </c>
    </row>
    <row r="35" spans="2:11" ht="25" customHeight="1">
      <c r="B35" s="10" t="str">
        <f t="shared" si="2"/>
        <v/>
      </c>
      <c r="C35" s="55" t="s">
        <v>92</v>
      </c>
      <c r="D35" s="87" t="s">
        <v>243</v>
      </c>
      <c r="E35" s="55"/>
      <c r="F35" s="90"/>
      <c r="G35" s="90"/>
      <c r="H35" s="90" t="str">
        <f t="shared" si="0"/>
        <v/>
      </c>
      <c r="K35" s="86" t="str">
        <f>IF(F35="","",MAX($K$7:K34)+0.001)</f>
        <v/>
      </c>
    </row>
    <row r="36" spans="2:11" ht="18" customHeight="1">
      <c r="B36" s="10" t="str">
        <f t="shared" si="2"/>
        <v/>
      </c>
      <c r="C36" s="55"/>
      <c r="D36" s="87"/>
      <c r="E36" s="55"/>
      <c r="F36" s="90"/>
      <c r="G36" s="90"/>
      <c r="H36" s="90" t="str">
        <f t="shared" si="0"/>
        <v/>
      </c>
      <c r="K36" s="178" t="str">
        <f>IF(F36="","",MAX($K$7:K35)+0.001)</f>
        <v/>
      </c>
    </row>
    <row r="37" spans="2:11" ht="25" customHeight="1">
      <c r="B37" s="10" t="str">
        <f t="shared" si="2"/>
        <v/>
      </c>
      <c r="C37" s="55"/>
      <c r="D37" s="87" t="s">
        <v>246</v>
      </c>
      <c r="E37" s="55"/>
      <c r="F37" s="90"/>
      <c r="G37" s="90"/>
      <c r="H37" s="90" t="str">
        <f t="shared" si="0"/>
        <v/>
      </c>
      <c r="K37" s="178" t="str">
        <f>IF(F37="","",MAX($K$7:K36)+0.001)</f>
        <v/>
      </c>
    </row>
    <row r="38" spans="2:11" ht="30">
      <c r="B38" s="10" t="str">
        <f t="shared" si="2"/>
        <v>B3.007</v>
      </c>
      <c r="C38" s="55"/>
      <c r="D38" s="89" t="s">
        <v>416</v>
      </c>
      <c r="E38" s="55" t="s">
        <v>187</v>
      </c>
      <c r="F38" s="90">
        <v>110</v>
      </c>
      <c r="G38" s="171"/>
      <c r="H38" s="90" t="str">
        <f t="shared" si="0"/>
        <v/>
      </c>
      <c r="K38" s="86">
        <f>IF(F38="","",MAX($K$7:K37)+0.001)</f>
        <v>3.0069999999999992</v>
      </c>
    </row>
    <row r="39" spans="2:11" ht="25" customHeight="1">
      <c r="B39" s="10"/>
      <c r="C39" s="55" t="s">
        <v>247</v>
      </c>
      <c r="D39" s="87" t="s">
        <v>248</v>
      </c>
      <c r="E39" s="55"/>
      <c r="F39" s="90"/>
      <c r="G39" s="171"/>
      <c r="H39" s="90" t="str">
        <f t="shared" si="0"/>
        <v/>
      </c>
    </row>
    <row r="40" spans="2:11" ht="30">
      <c r="B40" s="10"/>
      <c r="C40" s="55"/>
      <c r="D40" s="97" t="s">
        <v>249</v>
      </c>
      <c r="E40" s="55"/>
      <c r="F40" s="90"/>
      <c r="G40" s="171"/>
      <c r="H40" s="90" t="str">
        <f t="shared" si="0"/>
        <v/>
      </c>
    </row>
    <row r="41" spans="2:11" ht="30">
      <c r="B41" s="10" t="str">
        <f>IF(K41="","","B"&amp;TEXT(ROUND(K41,3),"0.000"))</f>
        <v>B3.008</v>
      </c>
      <c r="C41" s="55"/>
      <c r="D41" s="89" t="s">
        <v>252</v>
      </c>
      <c r="E41" s="55" t="s">
        <v>164</v>
      </c>
      <c r="F41" s="90">
        <v>0.5</v>
      </c>
      <c r="G41" s="171"/>
      <c r="H41" s="90" t="str">
        <f t="shared" si="0"/>
        <v/>
      </c>
      <c r="I41" s="93"/>
      <c r="K41" s="86">
        <f>IF(F41="","",MAX($K$7:K40)+0.001)</f>
        <v>3.0079999999999991</v>
      </c>
    </row>
    <row r="42" spans="2:11" ht="25" customHeight="1">
      <c r="B42" s="10" t="str">
        <f>IF(K42="","","B"&amp;TEXT(ROUND(K42,3),"0.000"))</f>
        <v/>
      </c>
      <c r="C42" s="55"/>
      <c r="D42" s="87"/>
      <c r="E42" s="55"/>
      <c r="F42" s="90"/>
      <c r="G42" s="90"/>
      <c r="H42" s="90" t="str">
        <f t="shared" si="0"/>
        <v/>
      </c>
      <c r="K42" s="178" t="str">
        <f>IF(F42="","",MAX($K$7:K38)+0.001)</f>
        <v/>
      </c>
    </row>
    <row r="43" spans="2:11" ht="30">
      <c r="B43" s="10" t="str">
        <f>IF(K43="","","B"&amp;TEXT(ROUND(K43,3),"0.000"))</f>
        <v/>
      </c>
      <c r="C43" s="101" t="s">
        <v>261</v>
      </c>
      <c r="D43" s="103" t="s">
        <v>262</v>
      </c>
      <c r="E43" s="55"/>
      <c r="F43" s="90"/>
      <c r="G43" s="90"/>
      <c r="H43" s="90" t="str">
        <f t="shared" si="0"/>
        <v/>
      </c>
      <c r="K43" s="178" t="str">
        <f>IF(F43="","",MAX($K$7:K42)+0.001)</f>
        <v/>
      </c>
    </row>
    <row r="44" spans="2:11" ht="25" customHeight="1">
      <c r="B44" s="10" t="str">
        <f>IF(K44="","","B"&amp;TEXT(ROUND(K44,3),"0.000"))</f>
        <v/>
      </c>
      <c r="C44" s="55"/>
      <c r="D44" s="103" t="s">
        <v>417</v>
      </c>
      <c r="E44" s="55"/>
      <c r="F44" s="90"/>
      <c r="G44" s="90"/>
      <c r="H44" s="90" t="str">
        <f t="shared" si="0"/>
        <v/>
      </c>
      <c r="K44" s="178" t="str">
        <f>IF(F44="","",MAX($K$7:K43)+0.001)</f>
        <v/>
      </c>
    </row>
    <row r="45" spans="2:11" ht="25" customHeight="1">
      <c r="B45" s="10" t="str">
        <f>IF(K45="","","B"&amp;TEXT(ROUND(K45,3),"0.000"))</f>
        <v>B3.009</v>
      </c>
      <c r="C45" s="55"/>
      <c r="D45" s="104" t="s">
        <v>418</v>
      </c>
      <c r="E45" s="55" t="s">
        <v>158</v>
      </c>
      <c r="F45" s="90">
        <v>7</v>
      </c>
      <c r="G45" s="171"/>
      <c r="H45" s="90" t="str">
        <f t="shared" si="0"/>
        <v/>
      </c>
      <c r="K45" s="178">
        <f>IF(F45="","",MAX($K$7:K44)+0.001)</f>
        <v>3.008999999999999</v>
      </c>
    </row>
    <row r="46" spans="2:11" ht="25" customHeight="1">
      <c r="B46" s="368" t="s">
        <v>337</v>
      </c>
      <c r="C46" s="369"/>
      <c r="D46" s="368"/>
      <c r="E46" s="368"/>
      <c r="F46" s="368"/>
      <c r="G46" s="368"/>
      <c r="H46" s="95">
        <f>SUM(H3:H45)</f>
        <v>0</v>
      </c>
      <c r="I46" s="94"/>
      <c r="J46" s="94"/>
    </row>
    <row r="47" spans="2:11" ht="25" customHeight="1">
      <c r="J47" s="88"/>
    </row>
    <row r="266" spans="11:11" ht="25" customHeight="1">
      <c r="K266" s="146"/>
    </row>
    <row r="267" spans="11:11" ht="25" customHeight="1">
      <c r="K267" s="158"/>
    </row>
    <row r="268" spans="11:11" ht="25" customHeight="1">
      <c r="K268" s="158"/>
    </row>
  </sheetData>
  <mergeCells count="2">
    <mergeCell ref="B1:H1"/>
    <mergeCell ref="B46:G46"/>
  </mergeCells>
  <conditionalFormatting sqref="G1:H1048576">
    <cfRule type="containsText" dxfId="76" priority="1" operator="containsText" text="Rate Only">
      <formula>NOT(ISERROR(SEARCH("Rate Only",G1)))</formula>
    </cfRule>
    <cfRule type="containsText" dxfId="75" priority="2" operator="containsText" text="AMOUNT">
      <formula>NOT(ISERROR(SEARCH("AMOUNT",G1)))</formula>
    </cfRule>
    <cfRule type="containsText" dxfId="74" priority="3" operator="containsText" text="RATE">
      <formula>NOT(ISERROR(SEARCH("RATE",G1)))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ignoredErrors>
    <ignoredError sqref="K10" 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EF49B1-5A32-46BC-ACBA-7675BB21CFDB}">
  <sheetPr>
    <tabColor theme="5"/>
  </sheetPr>
  <dimension ref="B1:K237"/>
  <sheetViews>
    <sheetView view="pageBreakPreview" topLeftCell="B121" zoomScale="70" zoomScaleNormal="100" zoomScaleSheetLayoutView="70" workbookViewId="0">
      <selection activeCell="P146" sqref="P146"/>
    </sheetView>
  </sheetViews>
  <sheetFormatPr baseColWidth="10" defaultColWidth="8.832031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145" customWidth="1"/>
    <col min="10" max="10" width="8.83203125" style="48"/>
    <col min="11" max="11" width="14.6640625" style="161" customWidth="1"/>
    <col min="12" max="16384" width="8.83203125" style="48"/>
  </cols>
  <sheetData>
    <row r="1" spans="2:11" s="44" customFormat="1" ht="25" customHeight="1">
      <c r="B1" s="370" t="s">
        <v>419</v>
      </c>
      <c r="C1" s="370"/>
      <c r="D1" s="370"/>
      <c r="E1" s="370"/>
      <c r="F1" s="373"/>
      <c r="G1" s="370"/>
      <c r="H1" s="370"/>
      <c r="I1" s="76"/>
      <c r="K1" s="159"/>
    </row>
    <row r="2" spans="2:11" ht="25" customHeight="1">
      <c r="B2" s="45" t="s">
        <v>226</v>
      </c>
      <c r="C2" s="45" t="s">
        <v>2</v>
      </c>
      <c r="D2" s="45" t="s">
        <v>3</v>
      </c>
      <c r="E2" s="46" t="s">
        <v>4</v>
      </c>
      <c r="F2" s="95" t="s">
        <v>5</v>
      </c>
      <c r="G2" s="47" t="s">
        <v>6</v>
      </c>
      <c r="H2" s="47" t="s">
        <v>7</v>
      </c>
      <c r="I2" s="78"/>
      <c r="K2" s="160" t="s">
        <v>175</v>
      </c>
    </row>
    <row r="3" spans="2:11" ht="25" customHeight="1">
      <c r="B3" s="80" t="s">
        <v>420</v>
      </c>
      <c r="C3" s="81" t="s">
        <v>177</v>
      </c>
      <c r="D3" s="82" t="s">
        <v>178</v>
      </c>
      <c r="E3" s="108"/>
      <c r="F3" s="151"/>
      <c r="G3" s="151"/>
      <c r="H3" s="151" t="str">
        <f t="shared" ref="H3:H46" si="0">IF($F3="-","Rate Only",IF($G3="","",ROUNDUP($F3*$G3,2)))</f>
        <v/>
      </c>
      <c r="K3" s="160"/>
    </row>
    <row r="4" spans="2:11" ht="20" customHeight="1">
      <c r="B4" s="55"/>
      <c r="C4" s="55"/>
      <c r="D4" s="87"/>
      <c r="E4" s="55"/>
      <c r="F4" s="90"/>
      <c r="G4" s="90"/>
      <c r="H4" s="90" t="str">
        <f t="shared" si="0"/>
        <v/>
      </c>
    </row>
    <row r="5" spans="2:11" ht="25" customHeight="1">
      <c r="B5" s="55"/>
      <c r="C5" s="55" t="s">
        <v>179</v>
      </c>
      <c r="D5" s="87" t="s">
        <v>180</v>
      </c>
      <c r="E5" s="55"/>
      <c r="F5" s="90"/>
      <c r="G5" s="90"/>
      <c r="H5" s="90" t="str">
        <f t="shared" si="0"/>
        <v/>
      </c>
    </row>
    <row r="6" spans="2:11" ht="25" customHeight="1">
      <c r="B6" s="55"/>
      <c r="C6" s="55"/>
      <c r="D6" s="87"/>
      <c r="E6" s="55"/>
      <c r="F6" s="90"/>
      <c r="G6" s="90"/>
      <c r="H6" s="90" t="str">
        <f t="shared" si="0"/>
        <v/>
      </c>
    </row>
    <row r="7" spans="2:11" ht="25" customHeight="1">
      <c r="B7" s="55"/>
      <c r="C7" s="55" t="s">
        <v>181</v>
      </c>
      <c r="D7" s="87" t="s">
        <v>182</v>
      </c>
      <c r="E7" s="55"/>
      <c r="F7" s="90"/>
      <c r="G7" s="90"/>
      <c r="H7" s="90" t="str">
        <f t="shared" si="0"/>
        <v/>
      </c>
    </row>
    <row r="8" spans="2:11" ht="20" customHeight="1">
      <c r="B8" s="55"/>
      <c r="C8" s="55"/>
      <c r="D8" s="87"/>
      <c r="E8" s="55"/>
      <c r="F8" s="90"/>
      <c r="G8" s="90"/>
      <c r="H8" s="90" t="str">
        <f t="shared" si="0"/>
        <v/>
      </c>
    </row>
    <row r="9" spans="2:11" ht="25" customHeight="1">
      <c r="B9" s="55"/>
      <c r="C9" s="55" t="s">
        <v>183</v>
      </c>
      <c r="D9" s="87" t="s">
        <v>184</v>
      </c>
      <c r="E9" s="55"/>
      <c r="F9" s="90"/>
      <c r="G9" s="90"/>
      <c r="H9" s="90" t="str">
        <f t="shared" si="0"/>
        <v/>
      </c>
    </row>
    <row r="10" spans="2:11" ht="25" customHeight="1">
      <c r="B10" s="55"/>
      <c r="C10" s="55"/>
      <c r="D10" s="87" t="s">
        <v>185</v>
      </c>
      <c r="E10" s="55"/>
      <c r="F10" s="90"/>
      <c r="G10" s="90"/>
      <c r="H10" s="90" t="str">
        <f t="shared" si="0"/>
        <v/>
      </c>
    </row>
    <row r="11" spans="2:11" ht="25" customHeight="1">
      <c r="B11" s="10" t="str">
        <f t="shared" ref="B11:B44" si="1">IF(K11="","","B"&amp;TEXT(ROUND(K11,3),"0.000"))</f>
        <v>B4.001</v>
      </c>
      <c r="C11" s="55"/>
      <c r="D11" s="89" t="s">
        <v>421</v>
      </c>
      <c r="E11" s="55" t="s">
        <v>187</v>
      </c>
      <c r="F11" s="90">
        <v>10</v>
      </c>
      <c r="G11" s="171"/>
      <c r="H11" s="90" t="str">
        <f t="shared" si="0"/>
        <v/>
      </c>
      <c r="K11" s="161">
        <f>IF(F11="","",MAX($K$7:K10)+4.001)</f>
        <v>4.0010000000000003</v>
      </c>
    </row>
    <row r="12" spans="2:11" ht="25" customHeight="1">
      <c r="B12" s="10" t="str">
        <f t="shared" si="1"/>
        <v>B4.002</v>
      </c>
      <c r="C12" s="55"/>
      <c r="D12" s="89" t="s">
        <v>189</v>
      </c>
      <c r="E12" s="55" t="s">
        <v>187</v>
      </c>
      <c r="F12" s="90">
        <v>25</v>
      </c>
      <c r="G12" s="171"/>
      <c r="H12" s="90" t="str">
        <f t="shared" si="0"/>
        <v/>
      </c>
      <c r="K12" s="161">
        <f>IF(F12="","",MAX($K$7:K11)+0.001)</f>
        <v>4.0020000000000007</v>
      </c>
    </row>
    <row r="13" spans="2:11" ht="20" customHeight="1">
      <c r="B13" s="10" t="str">
        <f t="shared" si="1"/>
        <v/>
      </c>
      <c r="C13" s="55"/>
      <c r="D13" s="66"/>
      <c r="E13" s="55"/>
      <c r="F13" s="90"/>
      <c r="G13" s="90"/>
      <c r="H13" s="90" t="str">
        <f t="shared" si="0"/>
        <v/>
      </c>
      <c r="K13" s="161" t="str">
        <f>IF(F13="","",MAX($K$7:K12)+0.001)</f>
        <v/>
      </c>
    </row>
    <row r="14" spans="2:11" ht="25" customHeight="1">
      <c r="B14" s="10" t="str">
        <f t="shared" si="1"/>
        <v/>
      </c>
      <c r="C14" s="55" t="s">
        <v>190</v>
      </c>
      <c r="D14" s="87" t="s">
        <v>191</v>
      </c>
      <c r="E14" s="55"/>
      <c r="F14" s="90"/>
      <c r="G14" s="90"/>
      <c r="H14" s="90" t="str">
        <f t="shared" si="0"/>
        <v/>
      </c>
      <c r="K14" s="161" t="str">
        <f>IF(F14="","",MAX($K$7:K13)+0.001)</f>
        <v/>
      </c>
    </row>
    <row r="15" spans="2:11" ht="25" customHeight="1">
      <c r="B15" s="10" t="str">
        <f t="shared" si="1"/>
        <v/>
      </c>
      <c r="C15" s="55"/>
      <c r="D15" s="87" t="s">
        <v>185</v>
      </c>
      <c r="E15" s="55"/>
      <c r="F15" s="90"/>
      <c r="G15" s="90"/>
      <c r="H15" s="90" t="str">
        <f t="shared" si="0"/>
        <v/>
      </c>
      <c r="K15" s="161" t="str">
        <f>IF(F15="","",MAX($K$7:K14)+0.001)</f>
        <v/>
      </c>
    </row>
    <row r="16" spans="2:11" ht="25" customHeight="1">
      <c r="B16" s="10" t="str">
        <f t="shared" si="1"/>
        <v>B4.003</v>
      </c>
      <c r="C16" s="55"/>
      <c r="D16" s="89" t="s">
        <v>189</v>
      </c>
      <c r="E16" s="55" t="s">
        <v>187</v>
      </c>
      <c r="F16" s="90">
        <v>515</v>
      </c>
      <c r="G16" s="171"/>
      <c r="H16" s="90" t="str">
        <f t="shared" si="0"/>
        <v/>
      </c>
      <c r="K16" s="161">
        <f>IF(F16="","",MAX($K$7:K15)+0.001)</f>
        <v>4.003000000000001</v>
      </c>
    </row>
    <row r="17" spans="2:11" ht="25" customHeight="1">
      <c r="B17" s="10" t="str">
        <f t="shared" si="1"/>
        <v>B4.004</v>
      </c>
      <c r="C17" s="55"/>
      <c r="D17" s="89" t="s">
        <v>422</v>
      </c>
      <c r="E17" s="55" t="s">
        <v>187</v>
      </c>
      <c r="F17" s="90">
        <v>160</v>
      </c>
      <c r="G17" s="171"/>
      <c r="H17" s="90" t="str">
        <f t="shared" si="0"/>
        <v/>
      </c>
      <c r="K17" s="161">
        <f>IF(F17="","",MAX($K$7:K16)+0.001)</f>
        <v>4.0040000000000013</v>
      </c>
    </row>
    <row r="18" spans="2:11" ht="25" customHeight="1">
      <c r="B18" s="10" t="str">
        <f t="shared" si="1"/>
        <v>B4.005</v>
      </c>
      <c r="C18" s="55"/>
      <c r="D18" s="89" t="s">
        <v>423</v>
      </c>
      <c r="E18" s="55" t="s">
        <v>187</v>
      </c>
      <c r="F18" s="90">
        <v>213</v>
      </c>
      <c r="G18" s="171"/>
      <c r="H18" s="90" t="str">
        <f t="shared" si="0"/>
        <v/>
      </c>
      <c r="K18" s="161">
        <f>IF(F18="","",MAX($K$7:K17)+0.001)</f>
        <v>4.0050000000000017</v>
      </c>
    </row>
    <row r="19" spans="2:11" ht="20" customHeight="1">
      <c r="B19" s="10" t="str">
        <f t="shared" si="1"/>
        <v/>
      </c>
      <c r="C19" s="55"/>
      <c r="D19" s="66"/>
      <c r="E19" s="55"/>
      <c r="F19" s="90"/>
      <c r="G19" s="90"/>
      <c r="H19" s="90" t="str">
        <f t="shared" si="0"/>
        <v/>
      </c>
      <c r="K19" s="161" t="str">
        <f>IF(F19="","",MAX($K$7:K18)+0.001)</f>
        <v/>
      </c>
    </row>
    <row r="20" spans="2:11" ht="25" customHeight="1">
      <c r="B20" s="10" t="str">
        <f t="shared" si="1"/>
        <v/>
      </c>
      <c r="C20" s="55"/>
      <c r="D20" s="87" t="s">
        <v>193</v>
      </c>
      <c r="E20" s="55"/>
      <c r="F20" s="90"/>
      <c r="G20" s="90"/>
      <c r="H20" s="90" t="str">
        <f t="shared" si="0"/>
        <v/>
      </c>
      <c r="K20" s="161" t="str">
        <f>IF(F20="","",MAX($K$7:K19)+0.001)</f>
        <v/>
      </c>
    </row>
    <row r="21" spans="2:11" ht="25" customHeight="1">
      <c r="B21" s="10" t="str">
        <f t="shared" si="1"/>
        <v>B4.006</v>
      </c>
      <c r="C21" s="55"/>
      <c r="D21" s="89" t="s">
        <v>194</v>
      </c>
      <c r="E21" s="55" t="s">
        <v>187</v>
      </c>
      <c r="F21" s="90">
        <v>347</v>
      </c>
      <c r="G21" s="171"/>
      <c r="H21" s="90" t="str">
        <f t="shared" si="0"/>
        <v/>
      </c>
      <c r="K21" s="161">
        <f>IF(F21="","",MAX($K$7:K20)+0.001)</f>
        <v>4.006000000000002</v>
      </c>
    </row>
    <row r="22" spans="2:11" ht="20" customHeight="1">
      <c r="B22" s="10" t="str">
        <f t="shared" si="1"/>
        <v/>
      </c>
      <c r="C22" s="55"/>
      <c r="D22" s="66"/>
      <c r="E22" s="55"/>
      <c r="F22" s="90"/>
      <c r="G22" s="90"/>
      <c r="H22" s="90" t="str">
        <f t="shared" si="0"/>
        <v/>
      </c>
      <c r="K22" s="161" t="str">
        <f>IF(F22="","",MAX($K$7:K21)+0.001)</f>
        <v/>
      </c>
    </row>
    <row r="23" spans="2:11" ht="25" customHeight="1">
      <c r="B23" s="10" t="str">
        <f t="shared" si="1"/>
        <v/>
      </c>
      <c r="C23" s="55" t="s">
        <v>197</v>
      </c>
      <c r="D23" s="87" t="s">
        <v>198</v>
      </c>
      <c r="E23" s="55"/>
      <c r="F23" s="90"/>
      <c r="G23" s="90"/>
      <c r="H23" s="90" t="str">
        <f t="shared" si="0"/>
        <v/>
      </c>
      <c r="K23" s="161" t="str">
        <f>IF(F23="","",MAX($K$7:K22)+0.001)</f>
        <v/>
      </c>
    </row>
    <row r="24" spans="2:11" ht="30">
      <c r="B24" s="10" t="str">
        <f t="shared" si="1"/>
        <v>B4.007</v>
      </c>
      <c r="C24" s="55"/>
      <c r="D24" s="89" t="s">
        <v>199</v>
      </c>
      <c r="E24" s="55" t="s">
        <v>200</v>
      </c>
      <c r="F24" s="90">
        <v>201</v>
      </c>
      <c r="G24" s="171"/>
      <c r="H24" s="90" t="str">
        <f t="shared" si="0"/>
        <v/>
      </c>
      <c r="K24" s="161">
        <f>IF(F24="","",MAX($K$7:K23)+0.001)</f>
        <v>4.0070000000000023</v>
      </c>
    </row>
    <row r="25" spans="2:11" ht="25" customHeight="1">
      <c r="B25" s="10" t="str">
        <f t="shared" si="1"/>
        <v>B4.008</v>
      </c>
      <c r="C25" s="55"/>
      <c r="D25" s="89" t="s">
        <v>424</v>
      </c>
      <c r="E25" s="55" t="s">
        <v>200</v>
      </c>
      <c r="F25" s="90">
        <v>344</v>
      </c>
      <c r="G25" s="171"/>
      <c r="H25" s="90" t="str">
        <f t="shared" si="0"/>
        <v/>
      </c>
      <c r="K25" s="161">
        <f>IF(F25="","",MAX($K$7:K24)+0.001)</f>
        <v>4.0080000000000027</v>
      </c>
    </row>
    <row r="26" spans="2:11" ht="20" customHeight="1">
      <c r="B26" s="10" t="str">
        <f t="shared" si="1"/>
        <v/>
      </c>
      <c r="C26" s="55"/>
      <c r="D26" s="66"/>
      <c r="E26" s="55"/>
      <c r="F26" s="90"/>
      <c r="G26" s="90"/>
      <c r="H26" s="90" t="str">
        <f t="shared" si="0"/>
        <v/>
      </c>
      <c r="K26" s="161" t="str">
        <f>IF(F26="","",MAX($K$7:K25)+0.001)</f>
        <v/>
      </c>
    </row>
    <row r="27" spans="2:11" ht="25" customHeight="1">
      <c r="B27" s="10" t="str">
        <f t="shared" si="1"/>
        <v/>
      </c>
      <c r="C27" s="55" t="s">
        <v>197</v>
      </c>
      <c r="D27" s="87" t="s">
        <v>425</v>
      </c>
      <c r="E27" s="55"/>
      <c r="F27" s="90"/>
      <c r="G27" s="90"/>
      <c r="H27" s="90" t="str">
        <f t="shared" si="0"/>
        <v/>
      </c>
      <c r="K27" s="161" t="str">
        <f>IF(F27="","",MAX($K$7:K26)+0.001)</f>
        <v/>
      </c>
    </row>
    <row r="28" spans="2:11" ht="25" customHeight="1">
      <c r="B28" s="10" t="str">
        <f t="shared" si="1"/>
        <v>B4.009</v>
      </c>
      <c r="C28" s="55"/>
      <c r="D28" s="89" t="s">
        <v>426</v>
      </c>
      <c r="E28" s="55" t="s">
        <v>200</v>
      </c>
      <c r="F28" s="90">
        <v>231</v>
      </c>
      <c r="G28" s="171"/>
      <c r="H28" s="90" t="str">
        <f t="shared" si="0"/>
        <v/>
      </c>
      <c r="K28" s="161">
        <f>IF(F28="","",MAX($K$7:K27)+0.001)</f>
        <v>4.009000000000003</v>
      </c>
    </row>
    <row r="29" spans="2:11" ht="20" customHeight="1">
      <c r="B29" s="10" t="str">
        <f t="shared" si="1"/>
        <v/>
      </c>
      <c r="C29" s="55"/>
      <c r="D29" s="66"/>
      <c r="E29" s="55"/>
      <c r="F29" s="90"/>
      <c r="G29" s="90"/>
      <c r="H29" s="90" t="str">
        <f t="shared" si="0"/>
        <v/>
      </c>
      <c r="K29" s="161" t="str">
        <f>IF(F29="","",MAX($K$7:K28)+0.001)</f>
        <v/>
      </c>
    </row>
    <row r="30" spans="2:11" ht="25" customHeight="1">
      <c r="B30" s="10" t="str">
        <f t="shared" si="1"/>
        <v/>
      </c>
      <c r="C30" s="55" t="s">
        <v>403</v>
      </c>
      <c r="D30" s="87" t="s">
        <v>202</v>
      </c>
      <c r="E30" s="55"/>
      <c r="F30" s="90"/>
      <c r="G30" s="90"/>
      <c r="H30" s="90" t="str">
        <f t="shared" si="0"/>
        <v/>
      </c>
      <c r="K30" s="161" t="str">
        <f>IF(F30="","",MAX($K$7:K29)+0.001)</f>
        <v/>
      </c>
    </row>
    <row r="31" spans="2:11" ht="25" customHeight="1">
      <c r="B31" s="10" t="str">
        <f t="shared" si="1"/>
        <v/>
      </c>
      <c r="C31" s="55"/>
      <c r="D31" s="87" t="s">
        <v>427</v>
      </c>
      <c r="E31" s="55"/>
      <c r="F31" s="90"/>
      <c r="G31" s="90"/>
      <c r="H31" s="90" t="str">
        <f t="shared" si="0"/>
        <v/>
      </c>
      <c r="K31" s="161" t="str">
        <f>IF(F31="","",MAX($K$7:K30)+0.001)</f>
        <v/>
      </c>
    </row>
    <row r="32" spans="2:11" ht="30">
      <c r="B32" s="10" t="str">
        <f t="shared" si="1"/>
        <v>B4.010</v>
      </c>
      <c r="C32" s="55"/>
      <c r="D32" s="89" t="s">
        <v>428</v>
      </c>
      <c r="E32" s="55" t="s">
        <v>158</v>
      </c>
      <c r="F32" s="90">
        <v>4</v>
      </c>
      <c r="G32" s="171"/>
      <c r="H32" s="90" t="str">
        <f t="shared" si="0"/>
        <v/>
      </c>
      <c r="K32" s="161">
        <f>IF(F32="","",MAX($K$7:K31)+0.001)</f>
        <v>4.0100000000000033</v>
      </c>
    </row>
    <row r="33" spans="2:11" ht="30">
      <c r="B33" s="10" t="str">
        <f t="shared" si="1"/>
        <v/>
      </c>
      <c r="C33" s="55"/>
      <c r="D33" s="87" t="s">
        <v>429</v>
      </c>
      <c r="E33" s="55"/>
      <c r="F33" s="90"/>
      <c r="G33" s="90"/>
      <c r="H33" s="90" t="str">
        <f t="shared" si="0"/>
        <v/>
      </c>
      <c r="K33" s="161" t="str">
        <f>IF(F33="","",MAX($K$7:K32)+0.001)</f>
        <v/>
      </c>
    </row>
    <row r="34" spans="2:11" ht="30">
      <c r="B34" s="10" t="str">
        <f t="shared" si="1"/>
        <v>B4.011</v>
      </c>
      <c r="C34" s="55"/>
      <c r="D34" s="89" t="s">
        <v>430</v>
      </c>
      <c r="E34" s="55" t="s">
        <v>158</v>
      </c>
      <c r="F34" s="90">
        <v>21</v>
      </c>
      <c r="G34" s="171"/>
      <c r="H34" s="90" t="str">
        <f t="shared" si="0"/>
        <v/>
      </c>
      <c r="K34" s="161">
        <f>IF(F34="","",MAX($K$7:K33)+0.001)</f>
        <v>4.0110000000000037</v>
      </c>
    </row>
    <row r="35" spans="2:11" ht="20" customHeight="1">
      <c r="B35" s="10" t="str">
        <f t="shared" si="1"/>
        <v/>
      </c>
      <c r="C35" s="55"/>
      <c r="D35" s="66"/>
      <c r="E35" s="55"/>
      <c r="F35" s="90"/>
      <c r="G35" s="90"/>
      <c r="H35" s="90" t="str">
        <f t="shared" si="0"/>
        <v/>
      </c>
      <c r="K35" s="161" t="str">
        <f>IF(F35="","",MAX($K$7:K34)+0.001)</f>
        <v/>
      </c>
    </row>
    <row r="36" spans="2:11" ht="25" customHeight="1">
      <c r="B36" s="10" t="str">
        <f t="shared" si="1"/>
        <v/>
      </c>
      <c r="C36" s="55" t="s">
        <v>214</v>
      </c>
      <c r="D36" s="87" t="s">
        <v>215</v>
      </c>
      <c r="E36" s="55"/>
      <c r="F36" s="90"/>
      <c r="G36" s="90"/>
      <c r="H36" s="90" t="str">
        <f t="shared" si="0"/>
        <v/>
      </c>
      <c r="K36" s="169" t="str">
        <f>IF(F36="","",MAX($K$7:K49)+0.001)</f>
        <v/>
      </c>
    </row>
    <row r="37" spans="2:11" ht="20" customHeight="1">
      <c r="B37" s="10"/>
      <c r="C37" s="55"/>
      <c r="D37" s="87"/>
      <c r="E37" s="55"/>
      <c r="F37" s="90"/>
      <c r="G37" s="90"/>
      <c r="H37" s="90" t="str">
        <f t="shared" si="0"/>
        <v/>
      </c>
      <c r="K37" s="169"/>
    </row>
    <row r="38" spans="2:11" ht="25" customHeight="1">
      <c r="B38" s="10" t="str">
        <f t="shared" si="1"/>
        <v/>
      </c>
      <c r="C38" s="55" t="s">
        <v>216</v>
      </c>
      <c r="D38" s="87" t="s">
        <v>217</v>
      </c>
      <c r="E38" s="55"/>
      <c r="F38" s="90"/>
      <c r="G38" s="90"/>
      <c r="H38" s="90" t="str">
        <f t="shared" si="0"/>
        <v/>
      </c>
      <c r="K38" s="161" t="str">
        <f>IF(F38="","",MAX($K$7:K36)+0.001)</f>
        <v/>
      </c>
    </row>
    <row r="39" spans="2:11" ht="20" customHeight="1">
      <c r="B39" s="10"/>
      <c r="C39" s="55"/>
      <c r="D39" s="87"/>
      <c r="E39" s="55"/>
      <c r="F39" s="90"/>
      <c r="G39" s="90"/>
      <c r="H39" s="90" t="str">
        <f t="shared" si="0"/>
        <v/>
      </c>
      <c r="K39" s="169"/>
    </row>
    <row r="40" spans="2:11" ht="25" customHeight="1">
      <c r="B40" s="10" t="str">
        <f t="shared" si="1"/>
        <v/>
      </c>
      <c r="C40" s="55" t="s">
        <v>12</v>
      </c>
      <c r="D40" s="87" t="s">
        <v>218</v>
      </c>
      <c r="E40" s="55"/>
      <c r="F40" s="90"/>
      <c r="G40" s="90"/>
      <c r="H40" s="90" t="str">
        <f t="shared" si="0"/>
        <v/>
      </c>
      <c r="K40" s="169" t="str">
        <f>IF(F40="","",MAX($K$7:K38)+0.001)</f>
        <v/>
      </c>
    </row>
    <row r="41" spans="2:11" ht="25" customHeight="1">
      <c r="B41" s="10" t="str">
        <f t="shared" si="1"/>
        <v>B4.012</v>
      </c>
      <c r="C41" s="55"/>
      <c r="D41" s="89" t="s">
        <v>219</v>
      </c>
      <c r="E41" s="55" t="s">
        <v>220</v>
      </c>
      <c r="F41" s="90">
        <v>5</v>
      </c>
      <c r="G41" s="171"/>
      <c r="H41" s="90" t="str">
        <f t="shared" si="0"/>
        <v/>
      </c>
      <c r="K41" s="169">
        <f>IF(F41="","",MAX($K$7:K40)+0.001)</f>
        <v>4.012000000000004</v>
      </c>
    </row>
    <row r="42" spans="2:11" ht="25" customHeight="1">
      <c r="B42" s="10" t="str">
        <f t="shared" si="1"/>
        <v/>
      </c>
      <c r="C42" s="55"/>
      <c r="D42" s="66"/>
      <c r="E42" s="55"/>
      <c r="F42" s="90"/>
      <c r="G42" s="90"/>
      <c r="H42" s="90" t="str">
        <f t="shared" si="0"/>
        <v/>
      </c>
      <c r="K42" s="169" t="str">
        <f>IF(F42="","",MAX($K$7:K41)+0.001)</f>
        <v/>
      </c>
    </row>
    <row r="43" spans="2:11" ht="25" customHeight="1">
      <c r="B43" s="10" t="str">
        <f t="shared" si="1"/>
        <v/>
      </c>
      <c r="C43" s="55" t="s">
        <v>12</v>
      </c>
      <c r="D43" s="87" t="s">
        <v>221</v>
      </c>
      <c r="E43" s="55"/>
      <c r="F43" s="90"/>
      <c r="G43" s="90"/>
      <c r="H43" s="90" t="str">
        <f t="shared" si="0"/>
        <v/>
      </c>
      <c r="K43" s="169" t="str">
        <f>IF(F43="","",MAX($K$7:K42)+0.001)</f>
        <v/>
      </c>
    </row>
    <row r="44" spans="2:11" ht="25" customHeight="1">
      <c r="B44" s="10" t="str">
        <f t="shared" si="1"/>
        <v>B4.013</v>
      </c>
      <c r="C44" s="55"/>
      <c r="D44" s="89" t="s">
        <v>219</v>
      </c>
      <c r="E44" s="55" t="s">
        <v>220</v>
      </c>
      <c r="F44" s="90">
        <v>8</v>
      </c>
      <c r="G44" s="171"/>
      <c r="H44" s="90" t="str">
        <f t="shared" si="0"/>
        <v/>
      </c>
      <c r="K44" s="169">
        <f>IF(F44="","",MAX($K$7:K43)+0.001)</f>
        <v>4.0130000000000043</v>
      </c>
    </row>
    <row r="45" spans="2:11" ht="25" customHeight="1">
      <c r="B45" s="10" t="str">
        <f>IF(K45="","","B"&amp;TEXT(ROUND(K45,3),"0.000"))</f>
        <v>B4.014</v>
      </c>
      <c r="C45" s="55"/>
      <c r="D45" s="89" t="s">
        <v>222</v>
      </c>
      <c r="E45" s="55" t="s">
        <v>220</v>
      </c>
      <c r="F45" s="90">
        <v>15</v>
      </c>
      <c r="G45" s="171"/>
      <c r="H45" s="90" t="str">
        <f t="shared" si="0"/>
        <v/>
      </c>
      <c r="K45" s="169">
        <f>IF(F45="","",MAX($K$7:K44)+0.001)</f>
        <v>4.0140000000000047</v>
      </c>
    </row>
    <row r="46" spans="2:11" ht="25" customHeight="1">
      <c r="B46" s="10" t="str">
        <f>IF(K46="","","B"&amp;TEXT(ROUND(K46,3),"0.000"))</f>
        <v>B4.015</v>
      </c>
      <c r="C46" s="55"/>
      <c r="D46" s="89" t="s">
        <v>223</v>
      </c>
      <c r="E46" s="55" t="s">
        <v>220</v>
      </c>
      <c r="F46" s="90">
        <v>29</v>
      </c>
      <c r="G46" s="171"/>
      <c r="H46" s="90" t="str">
        <f t="shared" si="0"/>
        <v/>
      </c>
      <c r="K46" s="169">
        <f>IF(F46="","",MAX($K$7:K45)+0.001)</f>
        <v>4.015000000000005</v>
      </c>
    </row>
    <row r="47" spans="2:11" ht="25" customHeight="1">
      <c r="B47" s="368" t="s">
        <v>62</v>
      </c>
      <c r="C47" s="368"/>
      <c r="D47" s="368"/>
      <c r="E47" s="368"/>
      <c r="F47" s="372"/>
      <c r="G47" s="368"/>
      <c r="H47" s="95">
        <f>SUM(H3:H46)</f>
        <v>0</v>
      </c>
      <c r="I47" s="180"/>
      <c r="K47" s="169" t="str">
        <f>IF(F47="","",MAX($K$7:K46)+0.001)</f>
        <v/>
      </c>
    </row>
    <row r="48" spans="2:11" ht="25" customHeight="1">
      <c r="B48" s="45" t="s">
        <v>226</v>
      </c>
      <c r="C48" s="45" t="s">
        <v>2</v>
      </c>
      <c r="D48" s="45" t="s">
        <v>3</v>
      </c>
      <c r="E48" s="46" t="s">
        <v>4</v>
      </c>
      <c r="F48" s="95" t="s">
        <v>5</v>
      </c>
      <c r="G48" s="47" t="s">
        <v>6</v>
      </c>
      <c r="H48" s="47" t="s">
        <v>7</v>
      </c>
      <c r="I48" s="78"/>
      <c r="K48" s="169"/>
    </row>
    <row r="49" spans="2:11" ht="25" customHeight="1">
      <c r="B49" s="368" t="s">
        <v>64</v>
      </c>
      <c r="C49" s="368"/>
      <c r="D49" s="368"/>
      <c r="E49" s="368"/>
      <c r="F49" s="372"/>
      <c r="G49" s="368"/>
      <c r="H49" s="47">
        <f>H47</f>
        <v>0</v>
      </c>
      <c r="I49" s="78"/>
      <c r="K49" s="169" t="str">
        <f>IF(F49="","",MAX($K$7:K48)+0.001)</f>
        <v/>
      </c>
    </row>
    <row r="50" spans="2:11" ht="25" customHeight="1">
      <c r="B50" s="10" t="str">
        <f t="shared" ref="B50:B92" si="2">IF(K50="","","B"&amp;TEXT(ROUND(K50,3),"0.000"))</f>
        <v>B4.016</v>
      </c>
      <c r="C50" s="55"/>
      <c r="D50" s="89" t="s">
        <v>224</v>
      </c>
      <c r="E50" s="55" t="s">
        <v>220</v>
      </c>
      <c r="F50" s="90">
        <v>44</v>
      </c>
      <c r="G50" s="171"/>
      <c r="H50" s="90" t="str">
        <f t="shared" ref="H50:H92" si="3">IF($F50="-","Rate Only",IF($G50="","",ROUNDUP($F50*$G50,2)))</f>
        <v/>
      </c>
      <c r="K50" s="169">
        <f>IF(F50="","",MAX($K$7:K49)+0.001)</f>
        <v>4.0160000000000053</v>
      </c>
    </row>
    <row r="51" spans="2:11" ht="25" customHeight="1">
      <c r="B51" s="10" t="str">
        <f t="shared" si="2"/>
        <v>B4.017</v>
      </c>
      <c r="C51" s="55"/>
      <c r="D51" s="89" t="s">
        <v>225</v>
      </c>
      <c r="E51" s="55" t="s">
        <v>220</v>
      </c>
      <c r="F51" s="90">
        <v>22</v>
      </c>
      <c r="G51" s="171"/>
      <c r="H51" s="90" t="str">
        <f t="shared" si="3"/>
        <v/>
      </c>
      <c r="K51" s="169">
        <f>IF(F51="","",MAX($K$7:K50)+0.001)</f>
        <v>4.0170000000000057</v>
      </c>
    </row>
    <row r="52" spans="2:11" ht="25" customHeight="1">
      <c r="B52" s="10" t="str">
        <f t="shared" si="2"/>
        <v>B4.018</v>
      </c>
      <c r="C52" s="55"/>
      <c r="D52" s="89" t="s">
        <v>431</v>
      </c>
      <c r="E52" s="55" t="s">
        <v>220</v>
      </c>
      <c r="F52" s="90">
        <v>15</v>
      </c>
      <c r="G52" s="171"/>
      <c r="H52" s="90" t="str">
        <f t="shared" si="3"/>
        <v/>
      </c>
      <c r="K52" s="169">
        <f>IF(F52="","",MAX($K$7:K51)+0.001)</f>
        <v>4.018000000000006</v>
      </c>
    </row>
    <row r="53" spans="2:11" ht="25" customHeight="1">
      <c r="B53" s="10" t="str">
        <f t="shared" si="2"/>
        <v>B4.019</v>
      </c>
      <c r="C53" s="55"/>
      <c r="D53" s="89" t="s">
        <v>432</v>
      </c>
      <c r="E53" s="55" t="s">
        <v>220</v>
      </c>
      <c r="F53" s="90">
        <v>15</v>
      </c>
      <c r="G53" s="171"/>
      <c r="H53" s="90" t="str">
        <f t="shared" si="3"/>
        <v/>
      </c>
      <c r="K53" s="169">
        <f>IF(F53="","",MAX($K$7:K52)+0.001)</f>
        <v>4.0190000000000063</v>
      </c>
    </row>
    <row r="54" spans="2:11" ht="20" customHeight="1">
      <c r="B54" s="10" t="str">
        <f t="shared" si="2"/>
        <v/>
      </c>
      <c r="C54" s="55"/>
      <c r="D54" s="66"/>
      <c r="E54" s="55"/>
      <c r="F54" s="90"/>
      <c r="G54" s="90"/>
      <c r="H54" s="90" t="str">
        <f t="shared" si="3"/>
        <v/>
      </c>
      <c r="K54" s="169" t="str">
        <f>IF(F54="","",MAX($K$7:K53)+0.001)</f>
        <v/>
      </c>
    </row>
    <row r="55" spans="2:11" ht="25" customHeight="1">
      <c r="B55" s="10" t="str">
        <f t="shared" si="2"/>
        <v/>
      </c>
      <c r="C55" s="55" t="s">
        <v>229</v>
      </c>
      <c r="D55" s="87" t="s">
        <v>230</v>
      </c>
      <c r="E55" s="55"/>
      <c r="F55" s="90"/>
      <c r="G55" s="90"/>
      <c r="H55" s="90" t="str">
        <f t="shared" si="3"/>
        <v/>
      </c>
      <c r="K55" s="169" t="str">
        <f>IF(F55="","",MAX($K$7:K54)+0.001)</f>
        <v/>
      </c>
    </row>
    <row r="56" spans="2:11" ht="20" customHeight="1">
      <c r="B56" s="10"/>
      <c r="C56" s="55"/>
      <c r="D56" s="87"/>
      <c r="E56" s="55"/>
      <c r="F56" s="90"/>
      <c r="G56" s="90"/>
      <c r="H56" s="90" t="str">
        <f t="shared" si="3"/>
        <v/>
      </c>
      <c r="K56" s="169" t="str">
        <f>IF(F56="","",MAX($K$7:K55)+0.001)</f>
        <v/>
      </c>
    </row>
    <row r="57" spans="2:11" ht="25" customHeight="1">
      <c r="B57" s="10" t="str">
        <f t="shared" si="2"/>
        <v/>
      </c>
      <c r="C57" s="55" t="s">
        <v>231</v>
      </c>
      <c r="D57" s="87" t="s">
        <v>232</v>
      </c>
      <c r="E57" s="55"/>
      <c r="F57" s="90"/>
      <c r="G57" s="90"/>
      <c r="H57" s="90" t="str">
        <f t="shared" si="3"/>
        <v/>
      </c>
      <c r="K57" s="169" t="str">
        <f>IF(F57="","",MAX($K$7:K56)+0.001)</f>
        <v/>
      </c>
    </row>
    <row r="58" spans="2:11" ht="20" customHeight="1">
      <c r="B58" s="10"/>
      <c r="C58" s="55"/>
      <c r="D58" s="87"/>
      <c r="E58" s="55"/>
      <c r="F58" s="90"/>
      <c r="G58" s="90"/>
      <c r="H58" s="90" t="str">
        <f t="shared" si="3"/>
        <v/>
      </c>
      <c r="K58" s="169" t="str">
        <f>IF(F58="","",MAX($K$7:K57)+0.001)</f>
        <v/>
      </c>
    </row>
    <row r="59" spans="2:11" ht="25" customHeight="1">
      <c r="B59" s="10" t="str">
        <f t="shared" si="2"/>
        <v/>
      </c>
      <c r="C59" s="55" t="s">
        <v>61</v>
      </c>
      <c r="D59" s="87" t="s">
        <v>233</v>
      </c>
      <c r="E59" s="55"/>
      <c r="F59" s="90"/>
      <c r="G59" s="90"/>
      <c r="H59" s="90" t="str">
        <f t="shared" si="3"/>
        <v/>
      </c>
      <c r="K59" s="169" t="str">
        <f>IF(F59="","",MAX($K$7:K58)+0.001)</f>
        <v/>
      </c>
    </row>
    <row r="60" spans="2:11" ht="25" customHeight="1">
      <c r="B60" s="10" t="str">
        <f t="shared" si="2"/>
        <v>B4.020</v>
      </c>
      <c r="C60" s="55"/>
      <c r="D60" s="89" t="s">
        <v>357</v>
      </c>
      <c r="E60" s="55" t="s">
        <v>164</v>
      </c>
      <c r="F60" s="90">
        <v>28</v>
      </c>
      <c r="G60" s="171"/>
      <c r="H60" s="90" t="str">
        <f t="shared" si="3"/>
        <v/>
      </c>
      <c r="K60" s="169">
        <f>IF(F60="","",MAX($K$7:K59)+0.001)</f>
        <v>4.0200000000000067</v>
      </c>
    </row>
    <row r="61" spans="2:11" s="73" customFormat="1" ht="45">
      <c r="B61" s="10" t="str">
        <f t="shared" si="2"/>
        <v>B4.021</v>
      </c>
      <c r="C61" s="65"/>
      <c r="D61" s="89" t="s">
        <v>433</v>
      </c>
      <c r="E61" s="65" t="s">
        <v>164</v>
      </c>
      <c r="F61" s="90">
        <v>7</v>
      </c>
      <c r="G61" s="171"/>
      <c r="H61" s="62" t="str">
        <f t="shared" si="3"/>
        <v/>
      </c>
      <c r="I61" s="181"/>
      <c r="K61" s="169">
        <f>IF(F61="","",MAX($K$7:K60)+0.001)</f>
        <v>4.021000000000007</v>
      </c>
    </row>
    <row r="62" spans="2:11" ht="20" customHeight="1">
      <c r="B62" s="10" t="str">
        <f t="shared" si="2"/>
        <v/>
      </c>
      <c r="C62" s="55"/>
      <c r="D62" s="66"/>
      <c r="E62" s="55"/>
      <c r="F62" s="90"/>
      <c r="G62" s="90"/>
      <c r="H62" s="90" t="str">
        <f t="shared" si="3"/>
        <v/>
      </c>
      <c r="K62" s="169" t="str">
        <f>IF(F62="","",MAX($K$7:K61)+0.001)</f>
        <v/>
      </c>
    </row>
    <row r="63" spans="2:11" ht="25" customHeight="1">
      <c r="B63" s="10" t="str">
        <f t="shared" si="2"/>
        <v/>
      </c>
      <c r="C63" s="55" t="s">
        <v>65</v>
      </c>
      <c r="D63" s="87" t="s">
        <v>415</v>
      </c>
      <c r="E63" s="55"/>
      <c r="F63" s="90"/>
      <c r="G63" s="90"/>
      <c r="H63" s="90" t="str">
        <f t="shared" si="3"/>
        <v/>
      </c>
      <c r="K63" s="169" t="str">
        <f>IF(F63="","",MAX($K$7:K62)+0.001)</f>
        <v/>
      </c>
    </row>
    <row r="64" spans="2:11" ht="25" customHeight="1">
      <c r="B64" s="10" t="str">
        <f t="shared" si="2"/>
        <v>B4.022</v>
      </c>
      <c r="C64" s="55"/>
      <c r="D64" s="89" t="s">
        <v>236</v>
      </c>
      <c r="E64" s="55" t="s">
        <v>187</v>
      </c>
      <c r="F64" s="90">
        <v>33</v>
      </c>
      <c r="G64" s="171"/>
      <c r="H64" s="90" t="str">
        <f t="shared" si="3"/>
        <v/>
      </c>
      <c r="K64" s="169">
        <f>IF(F64="","",MAX($K$7:K63)+0.001)</f>
        <v>4.0220000000000073</v>
      </c>
    </row>
    <row r="65" spans="2:11" ht="20" customHeight="1">
      <c r="B65" s="10" t="str">
        <f t="shared" si="2"/>
        <v/>
      </c>
      <c r="C65" s="55"/>
      <c r="D65" s="66"/>
      <c r="E65" s="55"/>
      <c r="F65" s="90"/>
      <c r="G65" s="90"/>
      <c r="H65" s="90" t="str">
        <f t="shared" si="3"/>
        <v/>
      </c>
      <c r="K65" s="169" t="str">
        <f>IF(F65="","",MAX($K$7:K64)+0.001)</f>
        <v/>
      </c>
    </row>
    <row r="66" spans="2:11" ht="25" customHeight="1">
      <c r="B66" s="10" t="str">
        <f t="shared" si="2"/>
        <v/>
      </c>
      <c r="C66" s="55" t="s">
        <v>90</v>
      </c>
      <c r="D66" s="87" t="s">
        <v>237</v>
      </c>
      <c r="E66" s="55"/>
      <c r="F66" s="90"/>
      <c r="G66" s="90"/>
      <c r="H66" s="90" t="str">
        <f t="shared" si="3"/>
        <v/>
      </c>
      <c r="K66" s="169" t="str">
        <f>IF(F66="","",MAX($K$7:K65)+0.001)</f>
        <v/>
      </c>
    </row>
    <row r="67" spans="2:11" ht="25" customHeight="1">
      <c r="B67" s="10" t="str">
        <f t="shared" si="2"/>
        <v>B4.023</v>
      </c>
      <c r="C67" s="55"/>
      <c r="D67" s="89" t="s">
        <v>238</v>
      </c>
      <c r="E67" s="55" t="s">
        <v>164</v>
      </c>
      <c r="F67" s="90" t="s">
        <v>239</v>
      </c>
      <c r="G67" s="171"/>
      <c r="H67" s="90" t="str">
        <f t="shared" si="3"/>
        <v>Rate Only</v>
      </c>
      <c r="I67" s="93"/>
      <c r="K67" s="169">
        <f>IF(F67="","",MAX($K$7:K66)+0.001)</f>
        <v>4.0230000000000077</v>
      </c>
    </row>
    <row r="68" spans="2:11" ht="20" customHeight="1">
      <c r="B68" s="10" t="str">
        <f t="shared" si="2"/>
        <v/>
      </c>
      <c r="C68" s="55"/>
      <c r="D68" s="66"/>
      <c r="E68" s="55"/>
      <c r="F68" s="90"/>
      <c r="G68" s="90"/>
      <c r="H68" s="90" t="str">
        <f t="shared" si="3"/>
        <v/>
      </c>
      <c r="K68" s="169" t="str">
        <f>IF(F68="","",MAX($K$7:K67)+0.001)</f>
        <v/>
      </c>
    </row>
    <row r="69" spans="2:11" ht="25" customHeight="1">
      <c r="B69" s="10" t="str">
        <f t="shared" si="2"/>
        <v/>
      </c>
      <c r="C69" s="55" t="s">
        <v>90</v>
      </c>
      <c r="D69" s="87" t="s">
        <v>240</v>
      </c>
      <c r="E69" s="55"/>
      <c r="F69" s="90"/>
      <c r="G69" s="90"/>
      <c r="H69" s="90" t="str">
        <f t="shared" si="3"/>
        <v/>
      </c>
      <c r="K69" s="169" t="str">
        <f>IF(F69="","",MAX($K$7:K68)+0.001)</f>
        <v/>
      </c>
    </row>
    <row r="70" spans="2:11" ht="25" customHeight="1">
      <c r="B70" s="10" t="str">
        <f t="shared" si="2"/>
        <v>B4.024</v>
      </c>
      <c r="C70" s="55"/>
      <c r="D70" s="89" t="s">
        <v>434</v>
      </c>
      <c r="E70" s="55" t="s">
        <v>164</v>
      </c>
      <c r="F70" s="90">
        <v>47</v>
      </c>
      <c r="G70" s="171"/>
      <c r="H70" s="90" t="str">
        <f t="shared" si="3"/>
        <v/>
      </c>
      <c r="K70" s="169">
        <f>IF(F70="","",MAX($K$7:K69)+0.001)</f>
        <v>4.024000000000008</v>
      </c>
    </row>
    <row r="71" spans="2:11" ht="25" customHeight="1">
      <c r="B71" s="10" t="str">
        <f t="shared" si="2"/>
        <v>B4.025</v>
      </c>
      <c r="C71" s="55"/>
      <c r="D71" s="89" t="s">
        <v>435</v>
      </c>
      <c r="E71" s="55" t="s">
        <v>164</v>
      </c>
      <c r="F71" s="90">
        <v>250</v>
      </c>
      <c r="G71" s="171"/>
      <c r="H71" s="90" t="str">
        <f t="shared" si="3"/>
        <v/>
      </c>
      <c r="K71" s="169">
        <f>IF(F71="","",MAX($K$7:K70)+0.001)</f>
        <v>4.0250000000000083</v>
      </c>
    </row>
    <row r="72" spans="2:11" ht="25" customHeight="1">
      <c r="B72" s="10" t="str">
        <f t="shared" si="2"/>
        <v>B4.026</v>
      </c>
      <c r="C72" s="55"/>
      <c r="D72" s="89" t="s">
        <v>436</v>
      </c>
      <c r="E72" s="55" t="s">
        <v>164</v>
      </c>
      <c r="F72" s="90">
        <v>473</v>
      </c>
      <c r="G72" s="171"/>
      <c r="H72" s="90" t="str">
        <f t="shared" si="3"/>
        <v/>
      </c>
      <c r="K72" s="169">
        <f>IF(F72="","",MAX($K$7:K71)+0.001)</f>
        <v>4.0260000000000087</v>
      </c>
    </row>
    <row r="73" spans="2:11" ht="25" customHeight="1">
      <c r="B73" s="10" t="str">
        <f t="shared" si="2"/>
        <v>B4.027</v>
      </c>
      <c r="C73" s="55"/>
      <c r="D73" s="89" t="s">
        <v>437</v>
      </c>
      <c r="E73" s="55" t="s">
        <v>164</v>
      </c>
      <c r="F73" s="90">
        <v>75</v>
      </c>
      <c r="G73" s="171"/>
      <c r="H73" s="90" t="str">
        <f t="shared" si="3"/>
        <v/>
      </c>
      <c r="K73" s="169">
        <f>IF(F73="","",MAX($K$7:K72)+0.001)</f>
        <v>4.027000000000009</v>
      </c>
    </row>
    <row r="74" spans="2:11" ht="25" customHeight="1">
      <c r="B74" s="10" t="str">
        <f t="shared" si="2"/>
        <v>B4.028</v>
      </c>
      <c r="C74" s="55"/>
      <c r="D74" s="89" t="s">
        <v>438</v>
      </c>
      <c r="E74" s="55" t="s">
        <v>164</v>
      </c>
      <c r="F74" s="90">
        <v>25</v>
      </c>
      <c r="G74" s="171"/>
      <c r="H74" s="90" t="str">
        <f t="shared" si="3"/>
        <v/>
      </c>
      <c r="K74" s="169">
        <f>IF(F74="","",MAX($K$7:K73)+0.001)</f>
        <v>4.0280000000000094</v>
      </c>
    </row>
    <row r="75" spans="2:11" ht="25" customHeight="1">
      <c r="B75" s="10" t="str">
        <f t="shared" si="2"/>
        <v>B4.029</v>
      </c>
      <c r="C75" s="55"/>
      <c r="D75" s="89" t="s">
        <v>439</v>
      </c>
      <c r="E75" s="55" t="s">
        <v>164</v>
      </c>
      <c r="F75" s="90">
        <v>19</v>
      </c>
      <c r="G75" s="171"/>
      <c r="H75" s="90" t="str">
        <f t="shared" si="3"/>
        <v/>
      </c>
      <c r="K75" s="169">
        <f>IF(F75="","",MAX($K$7:K74)+0.001)</f>
        <v>4.0290000000000097</v>
      </c>
    </row>
    <row r="76" spans="2:11" ht="25" customHeight="1">
      <c r="B76" s="10" t="str">
        <f t="shared" si="2"/>
        <v>B4.030</v>
      </c>
      <c r="C76" s="55"/>
      <c r="D76" s="89" t="s">
        <v>440</v>
      </c>
      <c r="E76" s="55" t="s">
        <v>164</v>
      </c>
      <c r="F76" s="90">
        <v>65</v>
      </c>
      <c r="G76" s="171"/>
      <c r="H76" s="90" t="str">
        <f t="shared" si="3"/>
        <v/>
      </c>
      <c r="K76" s="169">
        <f>IF(F76="","",MAX($K$7:K75)+0.001)</f>
        <v>4.03000000000001</v>
      </c>
    </row>
    <row r="77" spans="2:11" ht="25" customHeight="1">
      <c r="B77" s="10" t="str">
        <f t="shared" si="2"/>
        <v>B4.031</v>
      </c>
      <c r="C77" s="55"/>
      <c r="D77" s="89" t="s">
        <v>441</v>
      </c>
      <c r="E77" s="55" t="s">
        <v>164</v>
      </c>
      <c r="F77" s="90">
        <v>15</v>
      </c>
      <c r="G77" s="171"/>
      <c r="H77" s="90" t="str">
        <f t="shared" si="3"/>
        <v/>
      </c>
      <c r="K77" s="169">
        <f>IF(F77="","",MAX($K$7:K76)+0.001)</f>
        <v>4.0310000000000104</v>
      </c>
    </row>
    <row r="78" spans="2:11" ht="20" customHeight="1">
      <c r="B78" s="10" t="str">
        <f t="shared" si="2"/>
        <v/>
      </c>
      <c r="C78" s="55"/>
      <c r="D78" s="66"/>
      <c r="E78" s="55"/>
      <c r="F78" s="90"/>
      <c r="G78" s="90"/>
      <c r="H78" s="90" t="str">
        <f t="shared" si="3"/>
        <v/>
      </c>
      <c r="K78" s="169" t="str">
        <f>IF(F78="","",MAX($K$7:K77)+0.001)</f>
        <v/>
      </c>
    </row>
    <row r="79" spans="2:11" ht="25" customHeight="1">
      <c r="B79" s="10" t="str">
        <f t="shared" si="2"/>
        <v/>
      </c>
      <c r="C79" s="55" t="s">
        <v>90</v>
      </c>
      <c r="D79" s="87" t="s">
        <v>242</v>
      </c>
      <c r="E79" s="55"/>
      <c r="F79" s="90"/>
      <c r="G79" s="90"/>
      <c r="H79" s="90" t="str">
        <f t="shared" si="3"/>
        <v/>
      </c>
      <c r="K79" s="169" t="str">
        <f>IF(F79="","",MAX($K$7:K78)+0.001)</f>
        <v/>
      </c>
    </row>
    <row r="80" spans="2:11" ht="25" customHeight="1">
      <c r="B80" s="10" t="str">
        <f t="shared" si="2"/>
        <v>B4.032</v>
      </c>
      <c r="C80" s="55"/>
      <c r="D80" s="89" t="s">
        <v>241</v>
      </c>
      <c r="E80" s="55" t="s">
        <v>164</v>
      </c>
      <c r="F80" s="90" t="s">
        <v>239</v>
      </c>
      <c r="G80" s="171"/>
      <c r="H80" s="90" t="str">
        <f t="shared" si="3"/>
        <v>Rate Only</v>
      </c>
      <c r="I80" s="93"/>
      <c r="K80" s="169">
        <f>IF(F80="","",MAX($K$7:K79)+0.001)</f>
        <v>4.0320000000000107</v>
      </c>
    </row>
    <row r="81" spans="2:11" ht="20" customHeight="1">
      <c r="B81" s="10" t="str">
        <f t="shared" si="2"/>
        <v/>
      </c>
      <c r="C81" s="55"/>
      <c r="D81" s="66"/>
      <c r="E81" s="55"/>
      <c r="F81" s="90"/>
      <c r="G81" s="90"/>
      <c r="H81" s="90" t="str">
        <f t="shared" si="3"/>
        <v/>
      </c>
      <c r="K81" s="169" t="str">
        <f>IF(F81="","",MAX($K$7:K80)+0.001)</f>
        <v/>
      </c>
    </row>
    <row r="82" spans="2:11" ht="25" customHeight="1">
      <c r="B82" s="10" t="str">
        <f t="shared" si="2"/>
        <v/>
      </c>
      <c r="C82" s="55" t="s">
        <v>92</v>
      </c>
      <c r="D82" s="87" t="s">
        <v>243</v>
      </c>
      <c r="E82" s="55"/>
      <c r="F82" s="90"/>
      <c r="G82" s="90"/>
      <c r="H82" s="90" t="str">
        <f t="shared" si="3"/>
        <v/>
      </c>
      <c r="K82" s="169" t="str">
        <f>IF(F82="","",MAX($K$7:K81)+0.001)</f>
        <v/>
      </c>
    </row>
    <row r="83" spans="2:11" ht="20" customHeight="1">
      <c r="B83" s="10"/>
      <c r="C83" s="55"/>
      <c r="D83" s="87"/>
      <c r="E83" s="55"/>
      <c r="F83" s="90"/>
      <c r="G83" s="90"/>
      <c r="H83" s="90"/>
      <c r="K83" s="169" t="str">
        <f>IF(F83="","",MAX($K$7:K82)+0.001)</f>
        <v/>
      </c>
    </row>
    <row r="84" spans="2:11" ht="25" customHeight="1">
      <c r="B84" s="10" t="str">
        <f t="shared" si="2"/>
        <v/>
      </c>
      <c r="C84" s="55"/>
      <c r="D84" s="87" t="s">
        <v>244</v>
      </c>
      <c r="E84" s="55"/>
      <c r="F84" s="90"/>
      <c r="G84" s="90"/>
      <c r="H84" s="90" t="str">
        <f t="shared" si="3"/>
        <v/>
      </c>
      <c r="K84" s="169" t="str">
        <f>IF(F84="","",MAX($K$7:K83)+0.001)</f>
        <v/>
      </c>
    </row>
    <row r="85" spans="2:11" ht="25" customHeight="1">
      <c r="B85" s="10" t="str">
        <f t="shared" si="2"/>
        <v>B4.033</v>
      </c>
      <c r="C85" s="55"/>
      <c r="D85" s="89" t="s">
        <v>442</v>
      </c>
      <c r="E85" s="55" t="s">
        <v>187</v>
      </c>
      <c r="F85" s="90">
        <v>119</v>
      </c>
      <c r="G85" s="171"/>
      <c r="H85" s="90" t="str">
        <f t="shared" si="3"/>
        <v/>
      </c>
      <c r="K85" s="169">
        <f>IF(F85="","",MAX($K$7:K84)+0.001)</f>
        <v>4.033000000000011</v>
      </c>
    </row>
    <row r="86" spans="2:11" ht="25" customHeight="1">
      <c r="B86" s="10" t="str">
        <f t="shared" si="2"/>
        <v>B4.034</v>
      </c>
      <c r="C86" s="55"/>
      <c r="D86" s="89" t="s">
        <v>443</v>
      </c>
      <c r="E86" s="55" t="s">
        <v>187</v>
      </c>
      <c r="F86" s="90">
        <v>7</v>
      </c>
      <c r="G86" s="171"/>
      <c r="H86" s="90" t="str">
        <f t="shared" si="3"/>
        <v/>
      </c>
      <c r="K86" s="169">
        <f>IF(F86="","",MAX($K$7:K85)+0.001)</f>
        <v>4.0340000000000114</v>
      </c>
    </row>
    <row r="87" spans="2:11" ht="20" customHeight="1">
      <c r="B87" s="10" t="str">
        <f t="shared" si="2"/>
        <v/>
      </c>
      <c r="C87" s="55"/>
      <c r="D87" s="66"/>
      <c r="E87" s="55"/>
      <c r="F87" s="90"/>
      <c r="G87" s="90"/>
      <c r="H87" s="90" t="str">
        <f t="shared" si="3"/>
        <v/>
      </c>
      <c r="K87" s="169" t="str">
        <f>IF(F87="","",MAX($K$7:K86)+0.001)</f>
        <v/>
      </c>
    </row>
    <row r="88" spans="2:11" ht="25" customHeight="1">
      <c r="B88" s="10" t="str">
        <f t="shared" si="2"/>
        <v/>
      </c>
      <c r="C88" s="55"/>
      <c r="D88" s="87" t="s">
        <v>246</v>
      </c>
      <c r="E88" s="55"/>
      <c r="F88" s="90"/>
      <c r="G88" s="90"/>
      <c r="H88" s="90" t="str">
        <f t="shared" si="3"/>
        <v/>
      </c>
      <c r="K88" s="169" t="str">
        <f>IF(F88="","",MAX($K$7:K87)+0.001)</f>
        <v/>
      </c>
    </row>
    <row r="89" spans="2:11" ht="25" customHeight="1">
      <c r="B89" s="10" t="str">
        <f t="shared" si="2"/>
        <v>B4.035</v>
      </c>
      <c r="C89" s="55"/>
      <c r="D89" s="89" t="s">
        <v>363</v>
      </c>
      <c r="E89" s="55" t="s">
        <v>187</v>
      </c>
      <c r="F89" s="90">
        <v>69</v>
      </c>
      <c r="G89" s="171"/>
      <c r="H89" s="90" t="str">
        <f t="shared" si="3"/>
        <v/>
      </c>
      <c r="K89" s="169">
        <f>IF(F89="","",MAX($K$7:K88)+0.001)</f>
        <v>4.0350000000000117</v>
      </c>
    </row>
    <row r="90" spans="2:11" ht="25" customHeight="1">
      <c r="B90" s="10" t="str">
        <f t="shared" si="2"/>
        <v>B4.036</v>
      </c>
      <c r="C90" s="55"/>
      <c r="D90" s="89" t="s">
        <v>444</v>
      </c>
      <c r="E90" s="55" t="s">
        <v>187</v>
      </c>
      <c r="F90" s="90">
        <v>153</v>
      </c>
      <c r="G90" s="171"/>
      <c r="H90" s="90" t="str">
        <f t="shared" si="3"/>
        <v/>
      </c>
      <c r="K90" s="169">
        <f>IF(F90="","",MAX($K$7:K89)+0.001)</f>
        <v>4.036000000000012</v>
      </c>
    </row>
    <row r="91" spans="2:11" ht="30">
      <c r="B91" s="10" t="str">
        <f t="shared" si="2"/>
        <v>B4.037</v>
      </c>
      <c r="C91" s="55"/>
      <c r="D91" s="89" t="s">
        <v>445</v>
      </c>
      <c r="E91" s="55" t="s">
        <v>187</v>
      </c>
      <c r="F91" s="90">
        <v>120</v>
      </c>
      <c r="G91" s="171"/>
      <c r="H91" s="90" t="str">
        <f t="shared" si="3"/>
        <v/>
      </c>
      <c r="K91" s="169">
        <f>IF(F91="","",MAX($K$7:K90)+0.001)</f>
        <v>4.0370000000000124</v>
      </c>
    </row>
    <row r="92" spans="2:11" ht="25" customHeight="1">
      <c r="B92" s="10" t="str">
        <f t="shared" si="2"/>
        <v>B4.038</v>
      </c>
      <c r="C92" s="55"/>
      <c r="D92" s="89" t="s">
        <v>446</v>
      </c>
      <c r="E92" s="55" t="s">
        <v>187</v>
      </c>
      <c r="F92" s="90">
        <v>228</v>
      </c>
      <c r="G92" s="171"/>
      <c r="H92" s="90" t="str">
        <f t="shared" si="3"/>
        <v/>
      </c>
      <c r="K92" s="169">
        <f>IF(F92="","",MAX($K$7:K91)+0.001)</f>
        <v>4.0380000000000127</v>
      </c>
    </row>
    <row r="93" spans="2:11" ht="25" customHeight="1">
      <c r="B93" s="368" t="s">
        <v>62</v>
      </c>
      <c r="C93" s="369"/>
      <c r="D93" s="368"/>
      <c r="E93" s="368"/>
      <c r="F93" s="372"/>
      <c r="G93" s="368"/>
      <c r="H93" s="95">
        <f>SUM(H49:H92)</f>
        <v>0</v>
      </c>
      <c r="I93" s="180"/>
      <c r="K93" s="161" t="str">
        <f>IF(F93="","",MAX($K$7:K92)+0.001)</f>
        <v/>
      </c>
    </row>
    <row r="94" spans="2:11" ht="25" customHeight="1">
      <c r="B94" s="45" t="s">
        <v>226</v>
      </c>
      <c r="C94" s="45" t="s">
        <v>2</v>
      </c>
      <c r="D94" s="45" t="s">
        <v>3</v>
      </c>
      <c r="E94" s="46" t="s">
        <v>4</v>
      </c>
      <c r="F94" s="95" t="s">
        <v>5</v>
      </c>
      <c r="G94" s="47" t="s">
        <v>6</v>
      </c>
      <c r="H94" s="47" t="s">
        <v>7</v>
      </c>
      <c r="I94" s="78"/>
    </row>
    <row r="95" spans="2:11" ht="25" customHeight="1">
      <c r="B95" s="368" t="s">
        <v>64</v>
      </c>
      <c r="C95" s="368"/>
      <c r="D95" s="368"/>
      <c r="E95" s="368"/>
      <c r="F95" s="372"/>
      <c r="G95" s="368"/>
      <c r="H95" s="47">
        <f>H93</f>
        <v>0</v>
      </c>
      <c r="I95" s="78"/>
      <c r="K95" s="161" t="str">
        <f>IF(F95="","",MAX($K$7:K94)+0.001)</f>
        <v/>
      </c>
    </row>
    <row r="96" spans="2:11" ht="25" customHeight="1">
      <c r="B96" s="10" t="str">
        <f t="shared" ref="B96:B122" si="4">IF(K96="","","B"&amp;TEXT(ROUND(K96,3),"0.000"))</f>
        <v/>
      </c>
      <c r="C96" s="55"/>
      <c r="D96" s="66"/>
      <c r="E96" s="55"/>
      <c r="F96" s="90"/>
      <c r="G96" s="90"/>
      <c r="H96" s="90" t="str">
        <f t="shared" ref="H96:H122" si="5">IF($F96="-","Rate Only",IF($G96="","",ROUNDUP($F96*$G96,2)))</f>
        <v/>
      </c>
      <c r="K96" s="161" t="str">
        <f>IF(F96="","",MAX($K$7:K95)+0.001)</f>
        <v/>
      </c>
    </row>
    <row r="97" spans="2:11" ht="25" customHeight="1">
      <c r="B97" s="10" t="str">
        <f t="shared" si="4"/>
        <v/>
      </c>
      <c r="C97" s="55"/>
      <c r="D97" s="87" t="s">
        <v>447</v>
      </c>
      <c r="E97" s="55"/>
      <c r="F97" s="90"/>
      <c r="G97" s="90"/>
      <c r="H97" s="90" t="str">
        <f t="shared" si="5"/>
        <v/>
      </c>
      <c r="K97" s="161" t="str">
        <f>IF(F97="","",MAX($K$7:K96)+0.001)</f>
        <v/>
      </c>
    </row>
    <row r="98" spans="2:11" ht="25" customHeight="1">
      <c r="B98" s="10" t="str">
        <f t="shared" si="4"/>
        <v>B4.039</v>
      </c>
      <c r="C98" s="55"/>
      <c r="D98" s="89" t="s">
        <v>448</v>
      </c>
      <c r="E98" s="55" t="s">
        <v>187</v>
      </c>
      <c r="F98" s="90">
        <v>1562</v>
      </c>
      <c r="G98" s="171"/>
      <c r="H98" s="90" t="str">
        <f t="shared" si="5"/>
        <v/>
      </c>
      <c r="K98" s="161">
        <f>IF(F98="","",MAX($K$7:K97)+0.001)</f>
        <v>4.039000000000013</v>
      </c>
    </row>
    <row r="99" spans="2:11" ht="25" customHeight="1">
      <c r="B99" s="10" t="str">
        <f t="shared" si="4"/>
        <v/>
      </c>
      <c r="C99" s="55"/>
      <c r="D99" s="66"/>
      <c r="E99" s="55"/>
      <c r="F99" s="90"/>
      <c r="G99" s="90"/>
      <c r="H99" s="90" t="str">
        <f t="shared" si="5"/>
        <v/>
      </c>
      <c r="K99" s="161" t="str">
        <f>IF(F99="","",MAX($K$7:K98)+0.001)</f>
        <v/>
      </c>
    </row>
    <row r="100" spans="2:11" ht="30">
      <c r="B100" s="10" t="str">
        <f t="shared" si="4"/>
        <v/>
      </c>
      <c r="C100" s="101" t="s">
        <v>449</v>
      </c>
      <c r="D100" s="87" t="s">
        <v>450</v>
      </c>
      <c r="E100" s="55"/>
      <c r="F100" s="90"/>
      <c r="G100" s="90"/>
      <c r="H100" s="90" t="str">
        <f t="shared" si="5"/>
        <v/>
      </c>
      <c r="K100" s="161" t="str">
        <f>IF(F100="","",MAX($K$7:K99)+0.001)</f>
        <v/>
      </c>
    </row>
    <row r="101" spans="2:11" ht="25" customHeight="1">
      <c r="B101" s="10" t="str">
        <f t="shared" si="4"/>
        <v/>
      </c>
      <c r="C101" s="55"/>
      <c r="D101" s="87" t="s">
        <v>451</v>
      </c>
      <c r="E101" s="55"/>
      <c r="F101" s="90"/>
      <c r="G101" s="90"/>
      <c r="H101" s="90" t="str">
        <f t="shared" si="5"/>
        <v/>
      </c>
      <c r="K101" s="161" t="str">
        <f>IF(F101="","",MAX($K$7:K100)+0.001)</f>
        <v/>
      </c>
    </row>
    <row r="102" spans="2:11" ht="25" customHeight="1">
      <c r="B102" s="10" t="str">
        <f t="shared" si="4"/>
        <v>B4.040</v>
      </c>
      <c r="C102" s="55"/>
      <c r="D102" s="89" t="s">
        <v>452</v>
      </c>
      <c r="E102" s="55" t="s">
        <v>164</v>
      </c>
      <c r="F102" s="90">
        <v>3</v>
      </c>
      <c r="G102" s="171"/>
      <c r="H102" s="90" t="str">
        <f t="shared" si="5"/>
        <v/>
      </c>
      <c r="K102" s="161">
        <f>IF(F102="","",MAX($K$7:K101)+0.001)</f>
        <v>4.0400000000000134</v>
      </c>
    </row>
    <row r="103" spans="2:11" ht="25" customHeight="1">
      <c r="B103" s="10" t="str">
        <f t="shared" si="4"/>
        <v>B4.041</v>
      </c>
      <c r="C103" s="55"/>
      <c r="D103" s="89" t="s">
        <v>453</v>
      </c>
      <c r="E103" s="55" t="s">
        <v>164</v>
      </c>
      <c r="F103" s="90">
        <v>34</v>
      </c>
      <c r="G103" s="171"/>
      <c r="H103" s="90" t="str">
        <f t="shared" si="5"/>
        <v/>
      </c>
      <c r="K103" s="161">
        <f>IF(F103="","",MAX($K$7:K102)+0.001)</f>
        <v>4.0410000000000137</v>
      </c>
    </row>
    <row r="104" spans="2:11" ht="25" customHeight="1">
      <c r="B104" s="10" t="str">
        <f t="shared" si="4"/>
        <v>B4.042</v>
      </c>
      <c r="C104" s="55"/>
      <c r="D104" s="89" t="s">
        <v>454</v>
      </c>
      <c r="E104" s="55" t="s">
        <v>164</v>
      </c>
      <c r="F104" s="90">
        <v>966</v>
      </c>
      <c r="G104" s="171"/>
      <c r="H104" s="90" t="str">
        <f t="shared" si="5"/>
        <v/>
      </c>
      <c r="K104" s="161">
        <f>IF(F104="","",MAX($K$7:K103)+0.001)</f>
        <v>4.042000000000014</v>
      </c>
    </row>
    <row r="105" spans="2:11" ht="25" customHeight="1">
      <c r="B105" s="10" t="str">
        <f t="shared" si="4"/>
        <v>B4.043</v>
      </c>
      <c r="C105" s="55"/>
      <c r="D105" s="89" t="s">
        <v>455</v>
      </c>
      <c r="E105" s="55" t="s">
        <v>164</v>
      </c>
      <c r="F105" s="90">
        <v>191</v>
      </c>
      <c r="G105" s="171"/>
      <c r="H105" s="90" t="str">
        <f t="shared" si="5"/>
        <v/>
      </c>
      <c r="K105" s="161">
        <f>IF(F105="","",MAX($K$7:K104)+0.001)</f>
        <v>4.0430000000000144</v>
      </c>
    </row>
    <row r="106" spans="2:11" ht="25" customHeight="1">
      <c r="B106" s="10" t="str">
        <f t="shared" si="4"/>
        <v/>
      </c>
      <c r="C106" s="55"/>
      <c r="D106" s="66"/>
      <c r="E106" s="55"/>
      <c r="F106" s="90"/>
      <c r="G106" s="90"/>
      <c r="H106" s="90" t="str">
        <f t="shared" si="5"/>
        <v/>
      </c>
      <c r="K106" s="161" t="str">
        <f>IF(F106="","",MAX($K$7:K105)+0.001)</f>
        <v/>
      </c>
    </row>
    <row r="107" spans="2:11" ht="25" customHeight="1">
      <c r="B107" s="10" t="str">
        <f t="shared" si="4"/>
        <v/>
      </c>
      <c r="C107" s="55"/>
      <c r="D107" s="87" t="s">
        <v>456</v>
      </c>
      <c r="E107" s="55"/>
      <c r="F107" s="90"/>
      <c r="G107" s="90"/>
      <c r="H107" s="90" t="str">
        <f t="shared" si="5"/>
        <v/>
      </c>
      <c r="K107" s="161" t="str">
        <f>IF(F107="","",MAX($K$7:K106)+0.001)</f>
        <v/>
      </c>
    </row>
    <row r="108" spans="2:11" ht="25" customHeight="1">
      <c r="B108" s="10" t="str">
        <f t="shared" si="4"/>
        <v>B4.044</v>
      </c>
      <c r="C108" s="55"/>
      <c r="D108" s="89" t="s">
        <v>452</v>
      </c>
      <c r="E108" s="55" t="s">
        <v>164</v>
      </c>
      <c r="F108" s="90">
        <v>3</v>
      </c>
      <c r="G108" s="171"/>
      <c r="H108" s="90" t="str">
        <f t="shared" si="5"/>
        <v/>
      </c>
      <c r="K108" s="161">
        <f>IF(F108="","",MAX($K$7:K107)+0.001)</f>
        <v>4.0440000000000147</v>
      </c>
    </row>
    <row r="109" spans="2:11" ht="25" customHeight="1">
      <c r="B109" s="10" t="str">
        <f t="shared" si="4"/>
        <v>B4.045</v>
      </c>
      <c r="C109" s="55"/>
      <c r="D109" s="89" t="s">
        <v>453</v>
      </c>
      <c r="E109" s="55" t="s">
        <v>164</v>
      </c>
      <c r="F109" s="90">
        <v>34</v>
      </c>
      <c r="G109" s="171"/>
      <c r="H109" s="90" t="str">
        <f t="shared" si="5"/>
        <v/>
      </c>
      <c r="K109" s="161">
        <f>IF(F109="","",MAX($K$7:K108)+0.001)</f>
        <v>4.045000000000015</v>
      </c>
    </row>
    <row r="110" spans="2:11" ht="25" customHeight="1">
      <c r="B110" s="10" t="str">
        <f t="shared" si="4"/>
        <v>B4.046</v>
      </c>
      <c r="C110" s="55"/>
      <c r="D110" s="89" t="s">
        <v>454</v>
      </c>
      <c r="E110" s="55" t="s">
        <v>164</v>
      </c>
      <c r="F110" s="90">
        <v>966</v>
      </c>
      <c r="G110" s="171"/>
      <c r="H110" s="90" t="str">
        <f t="shared" si="5"/>
        <v/>
      </c>
      <c r="K110" s="161">
        <f>IF(F110="","",MAX($K$7:K109)+0.001)</f>
        <v>4.0460000000000154</v>
      </c>
    </row>
    <row r="111" spans="2:11" ht="25" customHeight="1">
      <c r="B111" s="10" t="str">
        <f t="shared" si="4"/>
        <v/>
      </c>
      <c r="C111" s="55"/>
      <c r="D111" s="66"/>
      <c r="E111" s="55"/>
      <c r="F111" s="90"/>
      <c r="G111" s="90"/>
      <c r="H111" s="90" t="str">
        <f t="shared" si="5"/>
        <v/>
      </c>
      <c r="K111" s="161" t="str">
        <f>IF(F111="","",MAX($K$7:K110)+0.001)</f>
        <v/>
      </c>
    </row>
    <row r="112" spans="2:11" ht="25" customHeight="1">
      <c r="B112" s="10" t="str">
        <f t="shared" si="4"/>
        <v>B4.047</v>
      </c>
      <c r="C112" s="101" t="s">
        <v>259</v>
      </c>
      <c r="D112" s="102" t="s">
        <v>260</v>
      </c>
      <c r="E112" s="55" t="s">
        <v>14</v>
      </c>
      <c r="F112" s="90">
        <v>1</v>
      </c>
      <c r="G112" s="171"/>
      <c r="H112" s="90" t="str">
        <f t="shared" si="5"/>
        <v/>
      </c>
      <c r="K112" s="161">
        <f>IF(F112="","",MAX($K$7:K111)+0.001)</f>
        <v>4.0470000000000157</v>
      </c>
    </row>
    <row r="113" spans="2:11" ht="25" customHeight="1">
      <c r="B113" s="10" t="str">
        <f t="shared" si="4"/>
        <v/>
      </c>
      <c r="C113" s="55"/>
      <c r="D113" s="66"/>
      <c r="E113" s="55"/>
      <c r="F113" s="90"/>
      <c r="G113" s="90"/>
      <c r="H113" s="90" t="str">
        <f t="shared" si="5"/>
        <v/>
      </c>
      <c r="K113" s="161" t="str">
        <f>IF(F113="","",MAX($K$7:K112)+0.001)</f>
        <v/>
      </c>
    </row>
    <row r="114" spans="2:11" ht="25" customHeight="1">
      <c r="B114" s="10" t="str">
        <f t="shared" si="4"/>
        <v/>
      </c>
      <c r="C114" s="101" t="s">
        <v>261</v>
      </c>
      <c r="D114" s="103" t="s">
        <v>262</v>
      </c>
      <c r="E114" s="55"/>
      <c r="F114" s="90"/>
      <c r="G114" s="90"/>
      <c r="H114" s="90" t="str">
        <f t="shared" si="5"/>
        <v/>
      </c>
      <c r="K114" s="161" t="str">
        <f>IF(F114="","",MAX($K$7:K113)+0.001)</f>
        <v/>
      </c>
    </row>
    <row r="115" spans="2:11" ht="30">
      <c r="B115" s="10" t="str">
        <f t="shared" si="4"/>
        <v/>
      </c>
      <c r="C115" s="55"/>
      <c r="D115" s="103" t="s">
        <v>457</v>
      </c>
      <c r="E115" s="55"/>
      <c r="F115" s="90"/>
      <c r="G115" s="90"/>
      <c r="H115" s="90" t="str">
        <f t="shared" si="5"/>
        <v/>
      </c>
      <c r="K115" s="161" t="str">
        <f>IF(F115="","",MAX($K$7:K114)+0.001)</f>
        <v/>
      </c>
    </row>
    <row r="116" spans="2:11" ht="25" customHeight="1">
      <c r="B116" s="10" t="str">
        <f t="shared" si="4"/>
        <v>B4.048</v>
      </c>
      <c r="C116" s="55"/>
      <c r="D116" s="104" t="s">
        <v>264</v>
      </c>
      <c r="E116" s="55" t="s">
        <v>158</v>
      </c>
      <c r="F116" s="90">
        <v>7</v>
      </c>
      <c r="G116" s="171"/>
      <c r="H116" s="90" t="str">
        <f t="shared" si="5"/>
        <v/>
      </c>
      <c r="K116" s="161">
        <f>IF(F116="","",MAX($K$7:K115)+0.001)</f>
        <v>4.048000000000016</v>
      </c>
    </row>
    <row r="117" spans="2:11" ht="25" customHeight="1">
      <c r="B117" s="10" t="str">
        <f t="shared" si="4"/>
        <v/>
      </c>
      <c r="C117" s="55"/>
      <c r="D117" s="104"/>
      <c r="E117" s="55"/>
      <c r="F117" s="90"/>
      <c r="G117" s="90"/>
      <c r="H117" s="90" t="str">
        <f t="shared" si="5"/>
        <v/>
      </c>
      <c r="K117" s="161" t="str">
        <f>IF(F117="","",MAX($K$7:K116)+0.001)</f>
        <v/>
      </c>
    </row>
    <row r="118" spans="2:11" ht="25" customHeight="1">
      <c r="B118" s="10" t="str">
        <f t="shared" si="4"/>
        <v/>
      </c>
      <c r="C118" s="101" t="s">
        <v>378</v>
      </c>
      <c r="D118" s="87" t="s">
        <v>379</v>
      </c>
      <c r="E118" s="55"/>
      <c r="F118" s="90"/>
      <c r="G118" s="90"/>
      <c r="H118" s="90" t="str">
        <f t="shared" si="5"/>
        <v/>
      </c>
      <c r="K118" s="161" t="str">
        <f>IF(F118="","",MAX($K$7:K117)+0.001)</f>
        <v/>
      </c>
    </row>
    <row r="119" spans="2:11" ht="25" customHeight="1">
      <c r="B119" s="10" t="str">
        <f t="shared" si="4"/>
        <v/>
      </c>
      <c r="C119" s="55"/>
      <c r="D119" s="87" t="s">
        <v>380</v>
      </c>
      <c r="E119" s="55"/>
      <c r="F119" s="90"/>
      <c r="G119" s="90"/>
      <c r="H119" s="90" t="str">
        <f t="shared" si="5"/>
        <v/>
      </c>
      <c r="K119" s="161" t="str">
        <f>IF(F119="","",MAX($K$7:K118)+0.001)</f>
        <v/>
      </c>
    </row>
    <row r="120" spans="2:11" ht="25" customHeight="1">
      <c r="B120" s="10" t="str">
        <f t="shared" si="4"/>
        <v>B4.049</v>
      </c>
      <c r="C120" s="55"/>
      <c r="D120" s="89" t="s">
        <v>458</v>
      </c>
      <c r="E120" s="55" t="s">
        <v>164</v>
      </c>
      <c r="F120" s="90">
        <v>16</v>
      </c>
      <c r="G120" s="171"/>
      <c r="H120" s="90" t="str">
        <f t="shared" si="5"/>
        <v/>
      </c>
      <c r="K120" s="161">
        <f>IF(F120="","",MAX($K$7:K119)+0.001)</f>
        <v>4.0490000000000164</v>
      </c>
    </row>
    <row r="121" spans="2:11" ht="25" customHeight="1">
      <c r="B121" s="10" t="str">
        <f t="shared" si="4"/>
        <v>B4.050</v>
      </c>
      <c r="C121" s="55"/>
      <c r="D121" s="89" t="s">
        <v>459</v>
      </c>
      <c r="E121" s="55" t="s">
        <v>164</v>
      </c>
      <c r="F121" s="90">
        <v>157</v>
      </c>
      <c r="G121" s="171"/>
      <c r="H121" s="90" t="str">
        <f t="shared" si="5"/>
        <v/>
      </c>
      <c r="K121" s="161">
        <f>IF(F121="","",MAX($K$7:K120)+0.001)</f>
        <v>4.0500000000000167</v>
      </c>
    </row>
    <row r="122" spans="2:11" ht="25" customHeight="1">
      <c r="B122" s="10" t="str">
        <f t="shared" si="4"/>
        <v>B4.051</v>
      </c>
      <c r="C122" s="55"/>
      <c r="D122" s="89" t="s">
        <v>460</v>
      </c>
      <c r="E122" s="55" t="s">
        <v>164</v>
      </c>
      <c r="F122" s="90">
        <v>19</v>
      </c>
      <c r="G122" s="171"/>
      <c r="H122" s="90" t="str">
        <f t="shared" si="5"/>
        <v/>
      </c>
      <c r="K122" s="161">
        <f>IF(F122="","",MAX($K$7:K121)+0.001)</f>
        <v>4.051000000000017</v>
      </c>
    </row>
    <row r="123" spans="2:11" ht="25" customHeight="1">
      <c r="B123" s="10" t="str">
        <f t="shared" ref="B123:B149" si="6">IF(K123="","","B"&amp;TEXT(ROUND(K123,3),"0.000"))</f>
        <v/>
      </c>
      <c r="C123" s="55"/>
      <c r="D123" s="87" t="s">
        <v>382</v>
      </c>
      <c r="E123" s="55"/>
      <c r="F123" s="90"/>
      <c r="G123" s="90"/>
      <c r="H123" s="90" t="str">
        <f t="shared" ref="H123:H178" si="7">IF($F123="-","Rate Only",IF($G123="","",ROUNDUP($F123*$G123,2)))</f>
        <v/>
      </c>
      <c r="K123" s="161" t="str">
        <f>IF(F123="","",MAX($K$7:K122)+0.001)</f>
        <v/>
      </c>
    </row>
    <row r="124" spans="2:11" ht="30">
      <c r="B124" s="10" t="str">
        <f t="shared" si="6"/>
        <v>B4.052</v>
      </c>
      <c r="C124" s="55"/>
      <c r="D124" s="89" t="s">
        <v>383</v>
      </c>
      <c r="E124" s="55" t="s">
        <v>187</v>
      </c>
      <c r="F124" s="90">
        <v>1899</v>
      </c>
      <c r="G124" s="171"/>
      <c r="H124" s="90" t="str">
        <f t="shared" si="7"/>
        <v/>
      </c>
      <c r="K124" s="161">
        <f>IF(F124="","",MAX($K$7:K123)+0.001)</f>
        <v>4.0520000000000174</v>
      </c>
    </row>
    <row r="125" spans="2:11" ht="25" customHeight="1">
      <c r="B125" s="10" t="str">
        <f t="shared" si="6"/>
        <v/>
      </c>
      <c r="C125" s="55"/>
      <c r="D125" s="66"/>
      <c r="E125" s="55"/>
      <c r="F125" s="90"/>
      <c r="G125" s="90"/>
      <c r="H125" s="90" t="str">
        <f t="shared" si="7"/>
        <v/>
      </c>
      <c r="K125" s="161" t="str">
        <f>IF(F125="","",MAX($K$7:K124)+0.001)</f>
        <v/>
      </c>
    </row>
    <row r="126" spans="2:11" ht="25" customHeight="1">
      <c r="B126" s="10" t="str">
        <f t="shared" si="6"/>
        <v/>
      </c>
      <c r="C126" s="101"/>
      <c r="D126" s="87" t="s">
        <v>270</v>
      </c>
      <c r="E126" s="55"/>
      <c r="F126" s="90"/>
      <c r="G126" s="90"/>
      <c r="H126" s="90" t="str">
        <f t="shared" si="7"/>
        <v/>
      </c>
      <c r="K126" s="161" t="str">
        <f>IF(F126="","",MAX($K$7:K125)+0.001)</f>
        <v/>
      </c>
    </row>
    <row r="127" spans="2:11" ht="30">
      <c r="B127" s="10" t="str">
        <f t="shared" si="6"/>
        <v>B4.053</v>
      </c>
      <c r="C127" s="55"/>
      <c r="D127" s="89" t="s">
        <v>461</v>
      </c>
      <c r="E127" s="55" t="s">
        <v>164</v>
      </c>
      <c r="F127" s="90">
        <v>52</v>
      </c>
      <c r="G127" s="171"/>
      <c r="H127" s="90" t="str">
        <f t="shared" si="7"/>
        <v/>
      </c>
      <c r="K127" s="161">
        <f>IF(F127="","",MAX($K$7:K126)+0.001)</f>
        <v>4.0530000000000177</v>
      </c>
    </row>
    <row r="128" spans="2:11" ht="25" customHeight="1">
      <c r="B128" s="10" t="str">
        <f t="shared" si="6"/>
        <v/>
      </c>
      <c r="C128" s="55"/>
      <c r="D128" s="66"/>
      <c r="E128" s="55"/>
      <c r="F128" s="90"/>
      <c r="G128" s="90"/>
      <c r="H128" s="90" t="str">
        <f t="shared" si="7"/>
        <v/>
      </c>
      <c r="K128" s="161" t="str">
        <f>IF(F128="","",MAX($K$7:K127)+0.001)</f>
        <v/>
      </c>
    </row>
    <row r="129" spans="2:11" ht="30">
      <c r="B129" s="10" t="str">
        <f t="shared" si="6"/>
        <v/>
      </c>
      <c r="C129" s="98" t="s">
        <v>384</v>
      </c>
      <c r="D129" s="97" t="s">
        <v>385</v>
      </c>
      <c r="E129" s="55"/>
      <c r="F129" s="90"/>
      <c r="G129" s="90"/>
      <c r="H129" s="90" t="str">
        <f t="shared" si="7"/>
        <v/>
      </c>
      <c r="K129" s="161" t="str">
        <f>IF(F129="","",MAX($K$7:K128)+0.001)</f>
        <v/>
      </c>
    </row>
    <row r="130" spans="2:11" ht="25" customHeight="1">
      <c r="B130" s="10"/>
      <c r="C130" s="55"/>
      <c r="D130" s="66"/>
      <c r="E130" s="55"/>
      <c r="F130" s="90"/>
      <c r="G130" s="90"/>
      <c r="H130" s="90" t="str">
        <f t="shared" si="7"/>
        <v/>
      </c>
    </row>
    <row r="131" spans="2:11" ht="25" customHeight="1">
      <c r="B131" s="10" t="str">
        <f t="shared" si="6"/>
        <v/>
      </c>
      <c r="C131" s="55" t="s">
        <v>386</v>
      </c>
      <c r="D131" s="113" t="s">
        <v>387</v>
      </c>
      <c r="E131" s="55"/>
      <c r="F131" s="90"/>
      <c r="G131" s="90"/>
      <c r="H131" s="90" t="str">
        <f t="shared" si="7"/>
        <v/>
      </c>
      <c r="K131" s="161" t="str">
        <f>IF(F131="","",MAX($K$7:K129)+0.001)</f>
        <v/>
      </c>
    </row>
    <row r="132" spans="2:11" ht="25" customHeight="1">
      <c r="B132" s="10" t="str">
        <f t="shared" si="6"/>
        <v>B4.054</v>
      </c>
      <c r="C132" s="55"/>
      <c r="D132" s="122" t="s">
        <v>388</v>
      </c>
      <c r="E132" s="55" t="s">
        <v>187</v>
      </c>
      <c r="F132" s="90">
        <v>1899</v>
      </c>
      <c r="G132" s="171"/>
      <c r="H132" s="90" t="str">
        <f t="shared" si="7"/>
        <v/>
      </c>
      <c r="K132" s="161">
        <f>IF(F132="","",MAX($K$7:K131)+0.001)</f>
        <v>4.054000000000018</v>
      </c>
    </row>
    <row r="133" spans="2:11" ht="25" customHeight="1">
      <c r="B133" s="10" t="str">
        <f t="shared" si="6"/>
        <v/>
      </c>
      <c r="C133" s="55"/>
      <c r="D133" s="54"/>
      <c r="E133" s="55"/>
      <c r="F133" s="90"/>
      <c r="G133" s="90"/>
      <c r="H133" s="90" t="str">
        <f t="shared" si="7"/>
        <v/>
      </c>
      <c r="K133" s="161" t="str">
        <f>IF(F133="","",MAX($K$7:K132)+0.001)</f>
        <v/>
      </c>
    </row>
    <row r="134" spans="2:11" ht="30">
      <c r="B134" s="10" t="str">
        <f t="shared" si="6"/>
        <v/>
      </c>
      <c r="C134" s="98" t="s">
        <v>462</v>
      </c>
      <c r="D134" s="87" t="s">
        <v>273</v>
      </c>
      <c r="E134" s="55"/>
      <c r="F134" s="90"/>
      <c r="G134" s="90"/>
      <c r="H134" s="90" t="str">
        <f t="shared" si="7"/>
        <v/>
      </c>
      <c r="K134" s="161" t="str">
        <f>IF(F134="","",MAX($K$7:K133)+0.001)</f>
        <v/>
      </c>
    </row>
    <row r="135" spans="2:11" ht="25" customHeight="1">
      <c r="B135" s="10"/>
      <c r="C135" s="55"/>
      <c r="D135" s="66"/>
      <c r="E135" s="55"/>
      <c r="F135" s="90"/>
      <c r="G135" s="90"/>
      <c r="H135" s="90"/>
      <c r="K135" s="161" t="str">
        <f>IF(F135="","",MAX($K$7:K134)+0.001)</f>
        <v/>
      </c>
    </row>
    <row r="136" spans="2:11" ht="25" customHeight="1">
      <c r="B136" s="368" t="s">
        <v>62</v>
      </c>
      <c r="C136" s="369"/>
      <c r="D136" s="368"/>
      <c r="E136" s="368"/>
      <c r="F136" s="372"/>
      <c r="G136" s="368"/>
      <c r="H136" s="95">
        <f>SUM(H95:H135)</f>
        <v>0</v>
      </c>
      <c r="I136" s="180"/>
      <c r="K136" s="161" t="str">
        <f>IF(F136="","",MAX($K$7:K135)+0.001)</f>
        <v/>
      </c>
    </row>
    <row r="137" spans="2:11" ht="25" customHeight="1">
      <c r="B137" s="45" t="s">
        <v>226</v>
      </c>
      <c r="C137" s="45" t="s">
        <v>2</v>
      </c>
      <c r="D137" s="45" t="s">
        <v>3</v>
      </c>
      <c r="E137" s="46" t="s">
        <v>4</v>
      </c>
      <c r="F137" s="95" t="s">
        <v>5</v>
      </c>
      <c r="G137" s="47" t="s">
        <v>6</v>
      </c>
      <c r="H137" s="47" t="s">
        <v>7</v>
      </c>
      <c r="I137" s="78"/>
    </row>
    <row r="138" spans="2:11" ht="25" customHeight="1">
      <c r="B138" s="368" t="s">
        <v>64</v>
      </c>
      <c r="C138" s="368"/>
      <c r="D138" s="368"/>
      <c r="E138" s="368"/>
      <c r="F138" s="372"/>
      <c r="G138" s="368"/>
      <c r="H138" s="47">
        <f>H136</f>
        <v>0</v>
      </c>
      <c r="I138" s="78"/>
      <c r="K138" s="161" t="str">
        <f>IF(F138="","",MAX($K$7:K137)+0.001)</f>
        <v/>
      </c>
    </row>
    <row r="139" spans="2:11" ht="25" customHeight="1">
      <c r="B139" s="10"/>
      <c r="C139" s="55"/>
      <c r="D139" s="66"/>
      <c r="E139" s="55"/>
      <c r="F139" s="90"/>
      <c r="G139" s="90"/>
      <c r="H139" s="90"/>
      <c r="K139" s="161" t="str">
        <f>IF(F139="","",MAX($K$7:K138)+0.001)</f>
        <v/>
      </c>
    </row>
    <row r="140" spans="2:11" ht="25" customHeight="1">
      <c r="B140" s="10" t="str">
        <f t="shared" si="6"/>
        <v/>
      </c>
      <c r="C140" s="55" t="s">
        <v>463</v>
      </c>
      <c r="D140" s="87" t="s">
        <v>464</v>
      </c>
      <c r="E140" s="55"/>
      <c r="F140" s="90"/>
      <c r="G140" s="90"/>
      <c r="H140" s="90" t="str">
        <f t="shared" si="7"/>
        <v/>
      </c>
      <c r="K140" s="161" t="str">
        <f>IF(F140="","",MAX($K$7:K139)+0.001)</f>
        <v/>
      </c>
    </row>
    <row r="141" spans="2:11" ht="30">
      <c r="B141" s="10" t="str">
        <f t="shared" si="6"/>
        <v/>
      </c>
      <c r="C141" s="55"/>
      <c r="D141" s="87" t="s">
        <v>276</v>
      </c>
      <c r="E141" s="55"/>
      <c r="F141" s="90"/>
      <c r="G141" s="90"/>
      <c r="H141" s="90" t="str">
        <f t="shared" si="7"/>
        <v/>
      </c>
      <c r="K141" s="161" t="str">
        <f>IF(F141="","",MAX($K$7:K140)+0.001)</f>
        <v/>
      </c>
    </row>
    <row r="142" spans="2:11" ht="25" customHeight="1">
      <c r="B142" s="10" t="str">
        <f t="shared" si="6"/>
        <v/>
      </c>
      <c r="C142" s="55"/>
      <c r="D142" s="66" t="s">
        <v>277</v>
      </c>
      <c r="E142" s="55"/>
      <c r="F142" s="90"/>
      <c r="G142" s="90"/>
      <c r="H142" s="90" t="str">
        <f t="shared" si="7"/>
        <v/>
      </c>
      <c r="K142" s="161" t="str">
        <f>IF(F142="","",MAX($K$7:K141)+0.001)</f>
        <v/>
      </c>
    </row>
    <row r="143" spans="2:11" ht="25" customHeight="1">
      <c r="B143" s="10" t="str">
        <f t="shared" si="6"/>
        <v>B4.055</v>
      </c>
      <c r="C143" s="55"/>
      <c r="D143" s="89" t="s">
        <v>278</v>
      </c>
      <c r="E143" s="55" t="s">
        <v>200</v>
      </c>
      <c r="F143" s="90">
        <v>327</v>
      </c>
      <c r="G143" s="171"/>
      <c r="H143" s="90" t="str">
        <f t="shared" si="7"/>
        <v/>
      </c>
      <c r="K143" s="161">
        <f>IF(F143="","",MAX($K$7:K142)+0.001)</f>
        <v>4.0550000000000184</v>
      </c>
    </row>
    <row r="144" spans="2:11" ht="25" customHeight="1">
      <c r="B144" s="10" t="str">
        <f t="shared" si="6"/>
        <v>B4.056</v>
      </c>
      <c r="C144" s="55"/>
      <c r="D144" s="89" t="s">
        <v>279</v>
      </c>
      <c r="E144" s="55" t="s">
        <v>158</v>
      </c>
      <c r="F144" s="90">
        <v>171</v>
      </c>
      <c r="G144" s="171"/>
      <c r="H144" s="90" t="str">
        <f t="shared" si="7"/>
        <v/>
      </c>
      <c r="K144" s="161">
        <f>IF(F144="","",MAX($K$7:K143)+0.001)</f>
        <v>4.0560000000000187</v>
      </c>
    </row>
    <row r="145" spans="2:11" ht="25" customHeight="1">
      <c r="B145" s="10" t="str">
        <f t="shared" si="6"/>
        <v/>
      </c>
      <c r="C145" s="55"/>
      <c r="D145" s="66" t="s">
        <v>280</v>
      </c>
      <c r="E145" s="55"/>
      <c r="F145" s="90"/>
      <c r="G145" s="90"/>
      <c r="H145" s="90" t="str">
        <f t="shared" si="7"/>
        <v/>
      </c>
      <c r="K145" s="161" t="str">
        <f>IF(F145="","",MAX($K$7:K144)+0.001)</f>
        <v/>
      </c>
    </row>
    <row r="146" spans="2:11" ht="25" customHeight="1">
      <c r="B146" s="10" t="str">
        <f t="shared" si="6"/>
        <v>B4.057</v>
      </c>
      <c r="C146" s="55"/>
      <c r="D146" s="89" t="s">
        <v>281</v>
      </c>
      <c r="E146" s="55" t="s">
        <v>158</v>
      </c>
      <c r="F146" s="90">
        <v>115</v>
      </c>
      <c r="G146" s="171"/>
      <c r="H146" s="90" t="str">
        <f t="shared" si="7"/>
        <v/>
      </c>
      <c r="K146" s="161">
        <f>IF(F146="","",MAX($K$7:K145)+0.001)</f>
        <v>4.057000000000019</v>
      </c>
    </row>
    <row r="147" spans="2:11" ht="25" customHeight="1">
      <c r="B147" s="10" t="str">
        <f t="shared" si="6"/>
        <v>B4.058</v>
      </c>
      <c r="C147" s="55"/>
      <c r="D147" s="89" t="s">
        <v>282</v>
      </c>
      <c r="E147" s="55" t="s">
        <v>158</v>
      </c>
      <c r="F147" s="90">
        <v>9</v>
      </c>
      <c r="G147" s="171"/>
      <c r="H147" s="90" t="str">
        <f t="shared" si="7"/>
        <v/>
      </c>
      <c r="K147" s="161">
        <f>IF(F147="","",MAX($K$7:K146)+0.001)</f>
        <v>4.0580000000000194</v>
      </c>
    </row>
    <row r="148" spans="2:11" ht="25" customHeight="1">
      <c r="B148" s="10" t="str">
        <f t="shared" si="6"/>
        <v>B4.059</v>
      </c>
      <c r="C148" s="55"/>
      <c r="D148" s="89" t="s">
        <v>465</v>
      </c>
      <c r="E148" s="55" t="s">
        <v>158</v>
      </c>
      <c r="F148" s="90">
        <v>9</v>
      </c>
      <c r="G148" s="171"/>
      <c r="H148" s="90" t="str">
        <f t="shared" si="7"/>
        <v/>
      </c>
      <c r="K148" s="161">
        <f>IF(F148="","",MAX($K$7:K147)+0.001)</f>
        <v>4.0590000000000197</v>
      </c>
    </row>
    <row r="149" spans="2:11" ht="25" customHeight="1">
      <c r="B149" s="10" t="str">
        <f t="shared" si="6"/>
        <v>B4.060</v>
      </c>
      <c r="C149" s="55"/>
      <c r="D149" s="89" t="s">
        <v>466</v>
      </c>
      <c r="E149" s="55" t="s">
        <v>284</v>
      </c>
      <c r="F149" s="90">
        <v>341</v>
      </c>
      <c r="G149" s="171"/>
      <c r="H149" s="90" t="str">
        <f t="shared" si="7"/>
        <v/>
      </c>
      <c r="K149" s="161">
        <f>IF(F149="","",MAX($K$7:K148)+0.001)</f>
        <v>4.06000000000002</v>
      </c>
    </row>
    <row r="150" spans="2:11" ht="25" customHeight="1">
      <c r="B150" s="10"/>
      <c r="C150" s="55"/>
      <c r="D150" s="66"/>
      <c r="E150" s="55"/>
      <c r="F150" s="90"/>
      <c r="G150" s="171"/>
      <c r="H150" s="90" t="str">
        <f t="shared" si="7"/>
        <v/>
      </c>
      <c r="K150" s="161" t="str">
        <f>IF(F150="","",MAX($K$7:K149)+0.001)</f>
        <v/>
      </c>
    </row>
    <row r="151" spans="2:11" ht="25" customHeight="1">
      <c r="B151" s="10" t="str">
        <f t="shared" ref="B151:B158" si="8">IF(K151="","","B"&amp;TEXT(ROUND(K151,3),"0.000"))</f>
        <v/>
      </c>
      <c r="C151" s="55" t="s">
        <v>467</v>
      </c>
      <c r="D151" s="87" t="s">
        <v>468</v>
      </c>
      <c r="E151" s="55"/>
      <c r="F151" s="90"/>
      <c r="G151" s="90"/>
      <c r="H151" s="90" t="str">
        <f t="shared" si="7"/>
        <v/>
      </c>
      <c r="K151" s="161" t="str">
        <f>IF(F151="","",MAX($K$7:K150)+0.001)</f>
        <v/>
      </c>
    </row>
    <row r="152" spans="2:11" ht="30">
      <c r="B152" s="10" t="str">
        <f t="shared" si="8"/>
        <v/>
      </c>
      <c r="C152" s="55"/>
      <c r="D152" s="87" t="s">
        <v>469</v>
      </c>
      <c r="E152" s="55"/>
      <c r="F152" s="90"/>
      <c r="G152" s="90"/>
      <c r="H152" s="90" t="str">
        <f t="shared" si="7"/>
        <v/>
      </c>
      <c r="K152" s="161" t="str">
        <f>IF(F152="","",MAX($K$7:K151)+0.001)</f>
        <v/>
      </c>
    </row>
    <row r="153" spans="2:11" ht="45">
      <c r="B153" s="10" t="str">
        <f t="shared" si="8"/>
        <v>B4.061</v>
      </c>
      <c r="C153" s="55"/>
      <c r="D153" s="66" t="s">
        <v>470</v>
      </c>
      <c r="E153" s="55" t="s">
        <v>158</v>
      </c>
      <c r="F153" s="90">
        <v>9</v>
      </c>
      <c r="G153" s="171"/>
      <c r="H153" s="90" t="str">
        <f t="shared" si="7"/>
        <v/>
      </c>
      <c r="K153" s="161">
        <f>IF(F153="","",MAX($K$7:K152)+0.001)</f>
        <v>4.0610000000000204</v>
      </c>
    </row>
    <row r="154" spans="2:11" ht="25" customHeight="1">
      <c r="B154" s="10" t="str">
        <f t="shared" si="8"/>
        <v/>
      </c>
      <c r="C154" s="55"/>
      <c r="D154" s="66"/>
      <c r="E154" s="55"/>
      <c r="F154" s="90"/>
      <c r="G154" s="90"/>
      <c r="H154" s="90" t="str">
        <f t="shared" si="7"/>
        <v/>
      </c>
      <c r="K154" s="161" t="str">
        <f>IF(F154="","",MAX($K$7:K153)+0.001)</f>
        <v/>
      </c>
    </row>
    <row r="155" spans="2:11" ht="25" customHeight="1">
      <c r="B155" s="10" t="str">
        <f t="shared" si="8"/>
        <v/>
      </c>
      <c r="C155" s="101" t="s">
        <v>285</v>
      </c>
      <c r="D155" s="87" t="s">
        <v>471</v>
      </c>
      <c r="E155" s="55"/>
      <c r="F155" s="90"/>
      <c r="G155" s="90"/>
      <c r="H155" s="90" t="str">
        <f t="shared" si="7"/>
        <v/>
      </c>
      <c r="K155" s="161" t="str">
        <f>IF(F155="","",MAX($K$7:K154)+0.001)</f>
        <v/>
      </c>
    </row>
    <row r="156" spans="2:11" ht="25" customHeight="1">
      <c r="B156" s="10" t="str">
        <f t="shared" si="8"/>
        <v/>
      </c>
      <c r="C156" s="55"/>
      <c r="D156" s="87" t="s">
        <v>291</v>
      </c>
      <c r="E156" s="55"/>
      <c r="F156" s="90"/>
      <c r="G156" s="90"/>
      <c r="H156" s="90" t="str">
        <f t="shared" si="7"/>
        <v/>
      </c>
      <c r="K156" s="161" t="str">
        <f>IF(F156="","",MAX($K$7:K155)+0.001)</f>
        <v/>
      </c>
    </row>
    <row r="157" spans="2:11" ht="25" customHeight="1">
      <c r="B157" s="10" t="str">
        <f t="shared" si="8"/>
        <v/>
      </c>
      <c r="C157" s="101"/>
      <c r="D157" s="87" t="s">
        <v>292</v>
      </c>
      <c r="E157" s="55"/>
      <c r="F157" s="90"/>
      <c r="G157" s="90"/>
      <c r="H157" s="90" t="str">
        <f t="shared" si="7"/>
        <v/>
      </c>
      <c r="K157" s="161" t="str">
        <f>IF(F157="","",MAX($K$7:K156)+0.001)</f>
        <v/>
      </c>
    </row>
    <row r="158" spans="2:11" ht="25" customHeight="1">
      <c r="B158" s="10" t="str">
        <f t="shared" si="8"/>
        <v>B4.062</v>
      </c>
      <c r="C158" s="55"/>
      <c r="D158" s="89" t="s">
        <v>293</v>
      </c>
      <c r="E158" s="55" t="s">
        <v>200</v>
      </c>
      <c r="F158" s="90">
        <v>231</v>
      </c>
      <c r="G158" s="171"/>
      <c r="H158" s="90" t="str">
        <f t="shared" si="7"/>
        <v/>
      </c>
      <c r="K158" s="161">
        <f>IF(F158="","",MAX($K$7:K157)+0.001)</f>
        <v>4.0620000000000207</v>
      </c>
    </row>
    <row r="159" spans="2:11" ht="25" customHeight="1">
      <c r="B159" s="10"/>
      <c r="C159" s="55"/>
      <c r="D159" s="66"/>
      <c r="E159" s="55"/>
      <c r="F159" s="90"/>
      <c r="G159" s="171"/>
      <c r="H159" s="90" t="str">
        <f t="shared" si="7"/>
        <v/>
      </c>
      <c r="K159" s="161" t="str">
        <f>IF(F159="","",MAX($K$7:K158)+0.001)</f>
        <v/>
      </c>
    </row>
    <row r="160" spans="2:11" ht="25" customHeight="1">
      <c r="B160" s="10"/>
      <c r="C160" s="55"/>
      <c r="D160" s="66"/>
      <c r="E160" s="55"/>
      <c r="F160" s="90"/>
      <c r="G160" s="171"/>
      <c r="H160" s="90"/>
    </row>
    <row r="161" spans="2:8" ht="25" customHeight="1">
      <c r="B161" s="10"/>
      <c r="C161" s="55"/>
      <c r="D161" s="66"/>
      <c r="E161" s="55"/>
      <c r="F161" s="90"/>
      <c r="G161" s="171"/>
      <c r="H161" s="90"/>
    </row>
    <row r="162" spans="2:8" ht="25" customHeight="1">
      <c r="B162" s="10"/>
      <c r="C162" s="55"/>
      <c r="D162" s="66"/>
      <c r="E162" s="55"/>
      <c r="F162" s="90"/>
      <c r="G162" s="171"/>
      <c r="H162" s="90"/>
    </row>
    <row r="163" spans="2:8" ht="25" customHeight="1">
      <c r="B163" s="10"/>
      <c r="C163" s="55"/>
      <c r="D163" s="66"/>
      <c r="E163" s="55"/>
      <c r="F163" s="90"/>
      <c r="G163" s="171"/>
      <c r="H163" s="90"/>
    </row>
    <row r="164" spans="2:8" ht="25" customHeight="1">
      <c r="B164" s="10"/>
      <c r="C164" s="55"/>
      <c r="D164" s="66"/>
      <c r="E164" s="55"/>
      <c r="F164" s="90"/>
      <c r="G164" s="171"/>
      <c r="H164" s="90"/>
    </row>
    <row r="165" spans="2:8" ht="25" customHeight="1">
      <c r="B165" s="10"/>
      <c r="C165" s="55"/>
      <c r="D165" s="66"/>
      <c r="E165" s="55"/>
      <c r="F165" s="90"/>
      <c r="G165" s="171"/>
      <c r="H165" s="90"/>
    </row>
    <row r="166" spans="2:8" ht="25" customHeight="1">
      <c r="B166" s="10"/>
      <c r="C166" s="55"/>
      <c r="D166" s="66"/>
      <c r="E166" s="55"/>
      <c r="F166" s="90"/>
      <c r="G166" s="171"/>
      <c r="H166" s="90"/>
    </row>
    <row r="167" spans="2:8" ht="25" customHeight="1">
      <c r="B167" s="10"/>
      <c r="C167" s="55"/>
      <c r="D167" s="66"/>
      <c r="E167" s="55"/>
      <c r="F167" s="90"/>
      <c r="G167" s="171"/>
      <c r="H167" s="90"/>
    </row>
    <row r="168" spans="2:8" ht="25" customHeight="1">
      <c r="B168" s="10"/>
      <c r="C168" s="55"/>
      <c r="D168" s="66"/>
      <c r="E168" s="55"/>
      <c r="F168" s="90"/>
      <c r="G168" s="171"/>
      <c r="H168" s="90"/>
    </row>
    <row r="169" spans="2:8" ht="25" customHeight="1">
      <c r="B169" s="10"/>
      <c r="C169" s="55"/>
      <c r="D169" s="66"/>
      <c r="E169" s="55"/>
      <c r="F169" s="90"/>
      <c r="G169" s="171"/>
      <c r="H169" s="90"/>
    </row>
    <row r="170" spans="2:8" ht="25" customHeight="1">
      <c r="B170" s="10"/>
      <c r="C170" s="55"/>
      <c r="D170" s="66"/>
      <c r="E170" s="55"/>
      <c r="F170" s="90"/>
      <c r="G170" s="171"/>
      <c r="H170" s="90"/>
    </row>
    <row r="171" spans="2:8" ht="25" customHeight="1">
      <c r="B171" s="10"/>
      <c r="C171" s="55"/>
      <c r="D171" s="66"/>
      <c r="E171" s="55"/>
      <c r="F171" s="90"/>
      <c r="G171" s="171"/>
      <c r="H171" s="90"/>
    </row>
    <row r="172" spans="2:8" ht="25" customHeight="1">
      <c r="B172" s="10"/>
      <c r="C172" s="55"/>
      <c r="D172" s="66"/>
      <c r="E172" s="55"/>
      <c r="F172" s="90"/>
      <c r="G172" s="171"/>
      <c r="H172" s="90"/>
    </row>
    <row r="173" spans="2:8" ht="25" customHeight="1">
      <c r="B173" s="10"/>
      <c r="C173" s="55"/>
      <c r="D173" s="66"/>
      <c r="E173" s="55"/>
      <c r="F173" s="90"/>
      <c r="G173" s="171"/>
      <c r="H173" s="90"/>
    </row>
    <row r="174" spans="2:8" ht="25" customHeight="1">
      <c r="B174" s="10"/>
      <c r="C174" s="55"/>
      <c r="D174" s="66"/>
      <c r="E174" s="55"/>
      <c r="F174" s="90"/>
      <c r="G174" s="171"/>
      <c r="H174" s="90"/>
    </row>
    <row r="175" spans="2:8" ht="25" customHeight="1">
      <c r="B175" s="10"/>
      <c r="C175" s="55"/>
      <c r="D175" s="66"/>
      <c r="E175" s="55"/>
      <c r="F175" s="90"/>
      <c r="G175" s="171"/>
      <c r="H175" s="90"/>
    </row>
    <row r="176" spans="2:8" ht="25" customHeight="1">
      <c r="B176" s="10"/>
      <c r="C176" s="55"/>
      <c r="D176" s="66"/>
      <c r="E176" s="55"/>
      <c r="F176" s="90"/>
      <c r="G176" s="171"/>
      <c r="H176" s="90"/>
    </row>
    <row r="177" spans="2:11" ht="25" customHeight="1">
      <c r="B177" s="21"/>
      <c r="C177" s="55"/>
      <c r="D177" s="66"/>
      <c r="E177" s="55"/>
      <c r="F177" s="90"/>
      <c r="G177" s="90"/>
      <c r="H177" s="90" t="str">
        <f t="shared" si="7"/>
        <v/>
      </c>
      <c r="K177" s="161" t="str">
        <f>IF(F177="","",MAX($K$7:K176)+0.001)</f>
        <v/>
      </c>
    </row>
    <row r="178" spans="2:11" ht="25" customHeight="1">
      <c r="B178" s="21"/>
      <c r="C178" s="55"/>
      <c r="D178" s="66"/>
      <c r="E178" s="55"/>
      <c r="F178" s="90"/>
      <c r="G178" s="171"/>
      <c r="H178" s="90" t="str">
        <f t="shared" si="7"/>
        <v/>
      </c>
      <c r="K178" s="161" t="str">
        <f>IF(F178="","",MAX($K$7:K177)+0.001)</f>
        <v/>
      </c>
    </row>
    <row r="179" spans="2:11" ht="25" customHeight="1">
      <c r="B179" s="368" t="s">
        <v>337</v>
      </c>
      <c r="C179" s="368"/>
      <c r="D179" s="368"/>
      <c r="E179" s="368"/>
      <c r="F179" s="372"/>
      <c r="G179" s="368"/>
      <c r="H179" s="95">
        <f>SUM(H138:H178)</f>
        <v>0</v>
      </c>
      <c r="I179" s="180"/>
      <c r="K179" s="161" t="str">
        <f>IF(F179="","",MAX($K$7:K178)+0.001)</f>
        <v/>
      </c>
    </row>
    <row r="180" spans="2:11" ht="25" customHeight="1">
      <c r="B180" s="68"/>
      <c r="C180" s="68"/>
      <c r="D180" s="69"/>
      <c r="E180" s="68"/>
      <c r="F180" s="70"/>
      <c r="G180" s="70"/>
      <c r="H180" s="70"/>
      <c r="K180" s="161" t="str">
        <f>IF(F180="","",MAX($K$7:K179)+0.001)</f>
        <v/>
      </c>
    </row>
    <row r="235" spans="11:11" ht="25" customHeight="1">
      <c r="K235" s="166"/>
    </row>
    <row r="236" spans="11:11" ht="25" customHeight="1">
      <c r="K236" s="167"/>
    </row>
    <row r="237" spans="11:11" ht="25" customHeight="1">
      <c r="K237" s="167"/>
    </row>
  </sheetData>
  <mergeCells count="8">
    <mergeCell ref="B179:G179"/>
    <mergeCell ref="B1:H1"/>
    <mergeCell ref="B47:G47"/>
    <mergeCell ref="B49:G49"/>
    <mergeCell ref="B93:G93"/>
    <mergeCell ref="B95:G95"/>
    <mergeCell ref="B136:G136"/>
    <mergeCell ref="B138:G138"/>
  </mergeCells>
  <conditionalFormatting sqref="G1:H1048576">
    <cfRule type="containsText" dxfId="73" priority="1" stopIfTrue="1" operator="containsText" text="RATE">
      <formula>NOT(ISERROR(SEARCH("RATE",G1)))</formula>
    </cfRule>
    <cfRule type="containsText" dxfId="72" priority="2" stopIfTrue="1" operator="containsText" text="AMOUNT">
      <formula>NOT(ISERROR(SEARCH("AMOUNT",G1)))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3" manualBreakCount="3">
    <brk id="47" max="8" man="1"/>
    <brk id="93" max="8" man="1"/>
    <brk id="136" max="8" man="1"/>
  </rowBreaks>
  <colBreaks count="1" manualBreakCount="1">
    <brk id="10" max="222"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9CC73-E845-4795-9B9A-06AF0360AF86}">
  <sheetPr>
    <tabColor theme="5"/>
  </sheetPr>
  <dimension ref="B1:K256"/>
  <sheetViews>
    <sheetView view="pageBreakPreview" topLeftCell="A118" zoomScale="70" zoomScaleNormal="100" zoomScaleSheetLayoutView="70" workbookViewId="0">
      <selection activeCell="R137" sqref="R137"/>
    </sheetView>
  </sheetViews>
  <sheetFormatPr baseColWidth="10" defaultColWidth="8.6640625" defaultRowHeight="25" customHeight="1"/>
  <cols>
    <col min="1" max="1" width="0.5" style="48" customWidth="1"/>
    <col min="2" max="2" width="8.83203125" style="72" customWidth="1"/>
    <col min="3" max="3" width="12.83203125" style="72" customWidth="1"/>
    <col min="4" max="4" width="45.33203125" style="73" customWidth="1"/>
    <col min="5" max="5" width="9.83203125" style="72" customWidth="1"/>
    <col min="6" max="8" width="12.83203125" style="74" customWidth="1"/>
    <col min="9" max="9" width="0.5" style="88" customWidth="1"/>
    <col min="10" max="10" width="8.6640625" style="48"/>
    <col min="11" max="11" width="14.6640625" style="86" customWidth="1"/>
    <col min="12" max="16384" width="8.6640625" style="48"/>
  </cols>
  <sheetData>
    <row r="1" spans="2:11" s="44" customFormat="1" ht="25" customHeight="1">
      <c r="B1" s="370" t="s">
        <v>472</v>
      </c>
      <c r="C1" s="370"/>
      <c r="D1" s="370"/>
      <c r="E1" s="370"/>
      <c r="F1" s="370"/>
      <c r="G1" s="370"/>
      <c r="H1" s="370"/>
      <c r="I1" s="76"/>
      <c r="K1" s="77"/>
    </row>
    <row r="2" spans="2:11" ht="25" customHeight="1">
      <c r="B2" s="45" t="s">
        <v>226</v>
      </c>
      <c r="C2" s="45" t="s">
        <v>2</v>
      </c>
      <c r="D2" s="45" t="s">
        <v>3</v>
      </c>
      <c r="E2" s="46" t="s">
        <v>4</v>
      </c>
      <c r="F2" s="47" t="s">
        <v>5</v>
      </c>
      <c r="G2" s="47" t="s">
        <v>6</v>
      </c>
      <c r="H2" s="47" t="s">
        <v>7</v>
      </c>
      <c r="I2" s="78"/>
      <c r="K2" s="79" t="s">
        <v>175</v>
      </c>
    </row>
    <row r="3" spans="2:11" ht="30">
      <c r="B3" s="80" t="s">
        <v>473</v>
      </c>
      <c r="C3" s="81" t="s">
        <v>177</v>
      </c>
      <c r="D3" s="82" t="s">
        <v>178</v>
      </c>
      <c r="E3" s="108"/>
      <c r="F3" s="151"/>
      <c r="G3" s="151"/>
      <c r="H3" s="151" t="str">
        <f t="shared" ref="H3:H42" si="0">IF($F3="-","Rate Only",IF($G3="","",ROUNDUP($F3*$G3,2)))</f>
        <v/>
      </c>
      <c r="K3" s="79"/>
    </row>
    <row r="4" spans="2:11" ht="25" customHeight="1">
      <c r="B4" s="55"/>
      <c r="C4" s="55"/>
      <c r="D4" s="87"/>
      <c r="E4" s="55"/>
      <c r="F4" s="90"/>
      <c r="G4" s="90"/>
      <c r="H4" s="90" t="str">
        <f t="shared" si="0"/>
        <v/>
      </c>
    </row>
    <row r="5" spans="2:11" ht="25" customHeight="1">
      <c r="B5" s="55"/>
      <c r="C5" s="55" t="s">
        <v>179</v>
      </c>
      <c r="D5" s="87" t="s">
        <v>180</v>
      </c>
      <c r="E5" s="55"/>
      <c r="F5" s="90"/>
      <c r="G5" s="90"/>
      <c r="H5" s="90" t="str">
        <f t="shared" si="0"/>
        <v/>
      </c>
    </row>
    <row r="6" spans="2:11" ht="25" customHeight="1">
      <c r="B6" s="55"/>
      <c r="C6" s="55"/>
      <c r="D6" s="87"/>
      <c r="E6" s="55"/>
      <c r="F6" s="90"/>
      <c r="G6" s="90"/>
      <c r="H6" s="90" t="str">
        <f t="shared" si="0"/>
        <v/>
      </c>
    </row>
    <row r="7" spans="2:11" ht="25" customHeight="1">
      <c r="B7" s="55"/>
      <c r="C7" s="55" t="s">
        <v>181</v>
      </c>
      <c r="D7" s="87" t="s">
        <v>182</v>
      </c>
      <c r="E7" s="55"/>
      <c r="F7" s="90"/>
      <c r="G7" s="90"/>
      <c r="H7" s="90" t="str">
        <f t="shared" si="0"/>
        <v/>
      </c>
    </row>
    <row r="8" spans="2:11" ht="25" customHeight="1">
      <c r="B8" s="55"/>
      <c r="C8" s="55"/>
      <c r="D8" s="87"/>
      <c r="E8" s="55"/>
      <c r="F8" s="90"/>
      <c r="G8" s="90"/>
      <c r="H8" s="90" t="str">
        <f t="shared" si="0"/>
        <v/>
      </c>
    </row>
    <row r="9" spans="2:11" ht="25" customHeight="1">
      <c r="B9" s="55"/>
      <c r="C9" s="55" t="s">
        <v>183</v>
      </c>
      <c r="D9" s="87" t="s">
        <v>184</v>
      </c>
      <c r="E9" s="55"/>
      <c r="F9" s="90"/>
      <c r="G9" s="90"/>
      <c r="H9" s="90" t="str">
        <f t="shared" si="0"/>
        <v/>
      </c>
    </row>
    <row r="10" spans="2:11" ht="25" customHeight="1">
      <c r="B10" s="55"/>
      <c r="C10" s="55"/>
      <c r="D10" s="87" t="s">
        <v>185</v>
      </c>
      <c r="E10" s="55"/>
      <c r="F10" s="90"/>
      <c r="G10" s="90"/>
      <c r="H10" s="90" t="str">
        <f t="shared" si="0"/>
        <v/>
      </c>
    </row>
    <row r="11" spans="2:11" ht="30">
      <c r="B11" s="10" t="str">
        <f>IF(K11="","","B"&amp;TEXT(ROUND(K11,3),"0.000"))</f>
        <v>B5.001</v>
      </c>
      <c r="C11" s="55"/>
      <c r="D11" s="89" t="s">
        <v>474</v>
      </c>
      <c r="E11" s="55" t="s">
        <v>187</v>
      </c>
      <c r="F11" s="90">
        <v>979</v>
      </c>
      <c r="G11" s="171"/>
      <c r="H11" s="90" t="str">
        <f t="shared" si="0"/>
        <v/>
      </c>
      <c r="K11" s="86">
        <f>IF(F11="","",MAX($K$7:K10)+5.001)</f>
        <v>5.0010000000000003</v>
      </c>
    </row>
    <row r="12" spans="2:11" ht="25" customHeight="1">
      <c r="B12" s="10" t="str">
        <f t="shared" ref="B12:B39" si="1">IF(K12="","","B"&amp;TEXT(ROUND(K12,3),"0.000"))</f>
        <v/>
      </c>
      <c r="C12" s="55"/>
      <c r="D12" s="66"/>
      <c r="E12" s="55"/>
      <c r="F12" s="90"/>
      <c r="G12" s="90"/>
      <c r="H12" s="90" t="str">
        <f t="shared" si="0"/>
        <v/>
      </c>
      <c r="K12" s="86" t="str">
        <f>IF(F12="","",MAX($K$7:K11)+0.001)</f>
        <v/>
      </c>
    </row>
    <row r="13" spans="2:11" ht="25" customHeight="1">
      <c r="B13" s="10" t="str">
        <f t="shared" si="1"/>
        <v/>
      </c>
      <c r="C13" s="55" t="s">
        <v>190</v>
      </c>
      <c r="D13" s="87" t="s">
        <v>191</v>
      </c>
      <c r="E13" s="55"/>
      <c r="F13" s="90"/>
      <c r="G13" s="90"/>
      <c r="H13" s="90" t="str">
        <f t="shared" si="0"/>
        <v/>
      </c>
      <c r="K13" s="86" t="str">
        <f>IF(F13="","",MAX($K$7:K12)+0.001)</f>
        <v/>
      </c>
    </row>
    <row r="14" spans="2:11" ht="25" customHeight="1">
      <c r="B14" s="10" t="str">
        <f t="shared" si="1"/>
        <v/>
      </c>
      <c r="C14" s="55"/>
      <c r="D14" s="87" t="s">
        <v>185</v>
      </c>
      <c r="E14" s="55"/>
      <c r="F14" s="90"/>
      <c r="G14" s="90"/>
      <c r="H14" s="90" t="str">
        <f t="shared" si="0"/>
        <v/>
      </c>
      <c r="K14" s="86" t="str">
        <f>IF(F14="","",MAX($K$7:K13)+0.001)</f>
        <v/>
      </c>
    </row>
    <row r="15" spans="2:11" ht="25" customHeight="1">
      <c r="B15" s="10" t="str">
        <f t="shared" si="1"/>
        <v>B5.002</v>
      </c>
      <c r="C15" s="55"/>
      <c r="D15" s="89" t="s">
        <v>189</v>
      </c>
      <c r="E15" s="55" t="s">
        <v>187</v>
      </c>
      <c r="F15" s="90">
        <v>5676</v>
      </c>
      <c r="G15" s="171"/>
      <c r="H15" s="90" t="str">
        <f t="shared" si="0"/>
        <v/>
      </c>
      <c r="K15" s="86">
        <f>IF(F15="","",MAX($K$7:K14)+0.001)</f>
        <v>5.0020000000000007</v>
      </c>
    </row>
    <row r="16" spans="2:11" ht="25" customHeight="1">
      <c r="B16" s="10" t="str">
        <f t="shared" si="1"/>
        <v>B5.003</v>
      </c>
      <c r="C16" s="55"/>
      <c r="D16" s="89" t="s">
        <v>422</v>
      </c>
      <c r="E16" s="55" t="s">
        <v>187</v>
      </c>
      <c r="F16" s="90">
        <v>828</v>
      </c>
      <c r="G16" s="171"/>
      <c r="H16" s="90" t="str">
        <f t="shared" si="0"/>
        <v/>
      </c>
      <c r="K16" s="86">
        <f>IF(F16="","",MAX($K$7:K15)+0.001)</f>
        <v>5.003000000000001</v>
      </c>
    </row>
    <row r="17" spans="2:11" ht="25" customHeight="1">
      <c r="B17" s="10" t="str">
        <f t="shared" si="1"/>
        <v>B5.004</v>
      </c>
      <c r="C17" s="55"/>
      <c r="D17" s="89" t="s">
        <v>475</v>
      </c>
      <c r="E17" s="55" t="s">
        <v>187</v>
      </c>
      <c r="F17" s="90">
        <v>1380</v>
      </c>
      <c r="G17" s="171"/>
      <c r="H17" s="90" t="str">
        <f t="shared" si="0"/>
        <v/>
      </c>
      <c r="K17" s="86">
        <f>IF(F17="","",MAX($K$7:K16)+0.001)</f>
        <v>5.0040000000000013</v>
      </c>
    </row>
    <row r="18" spans="2:11" ht="25" customHeight="1">
      <c r="B18" s="10" t="str">
        <f t="shared" si="1"/>
        <v>B5.005</v>
      </c>
      <c r="C18" s="55"/>
      <c r="D18" s="89" t="s">
        <v>423</v>
      </c>
      <c r="E18" s="55" t="s">
        <v>187</v>
      </c>
      <c r="F18" s="90">
        <v>861</v>
      </c>
      <c r="G18" s="171"/>
      <c r="H18" s="90" t="str">
        <f t="shared" si="0"/>
        <v/>
      </c>
      <c r="K18" s="86">
        <f>IF(F18="","",MAX($K$7:K17)+0.001)</f>
        <v>5.0050000000000017</v>
      </c>
    </row>
    <row r="19" spans="2:11" ht="25" customHeight="1">
      <c r="B19" s="10" t="str">
        <f t="shared" si="1"/>
        <v>B5.006</v>
      </c>
      <c r="C19" s="55"/>
      <c r="D19" s="89" t="s">
        <v>476</v>
      </c>
      <c r="E19" s="55" t="s">
        <v>187</v>
      </c>
      <c r="F19" s="90">
        <v>35</v>
      </c>
      <c r="G19" s="171"/>
      <c r="H19" s="90" t="str">
        <f t="shared" si="0"/>
        <v/>
      </c>
      <c r="K19" s="86">
        <f>IF(F19="","",MAX($K$7:K18)+0.001)</f>
        <v>5.006000000000002</v>
      </c>
    </row>
    <row r="20" spans="2:11" ht="30">
      <c r="B20" s="10" t="str">
        <f t="shared" si="1"/>
        <v>B5.007</v>
      </c>
      <c r="C20" s="55"/>
      <c r="D20" s="89" t="s">
        <v>477</v>
      </c>
      <c r="E20" s="55" t="s">
        <v>187</v>
      </c>
      <c r="F20" s="90">
        <v>248</v>
      </c>
      <c r="G20" s="171"/>
      <c r="H20" s="90" t="str">
        <f t="shared" si="0"/>
        <v/>
      </c>
      <c r="K20" s="86">
        <f>IF(F20="","",MAX($K$7:K19)+0.001)</f>
        <v>5.0070000000000023</v>
      </c>
    </row>
    <row r="21" spans="2:11" ht="25" customHeight="1">
      <c r="B21" s="10" t="str">
        <f t="shared" si="1"/>
        <v/>
      </c>
      <c r="C21" s="55"/>
      <c r="D21" s="66"/>
      <c r="E21" s="55"/>
      <c r="F21" s="90"/>
      <c r="G21" s="90"/>
      <c r="H21" s="90" t="str">
        <f t="shared" si="0"/>
        <v/>
      </c>
      <c r="K21" s="86" t="str">
        <f>IF(F21="","",MAX($K$7:K20)+0.001)</f>
        <v/>
      </c>
    </row>
    <row r="22" spans="2:11" ht="25" customHeight="1">
      <c r="B22" s="10" t="str">
        <f t="shared" si="1"/>
        <v/>
      </c>
      <c r="C22" s="55"/>
      <c r="D22" s="87" t="s">
        <v>193</v>
      </c>
      <c r="E22" s="55"/>
      <c r="F22" s="90"/>
      <c r="G22" s="90"/>
      <c r="H22" s="90" t="str">
        <f t="shared" si="0"/>
        <v/>
      </c>
      <c r="K22" s="86" t="str">
        <f>IF(F22="","",MAX($K$7:K21)+0.001)</f>
        <v/>
      </c>
    </row>
    <row r="23" spans="2:11" ht="30">
      <c r="B23" s="10" t="str">
        <f t="shared" si="1"/>
        <v>B5.008</v>
      </c>
      <c r="C23" s="55"/>
      <c r="D23" s="89" t="s">
        <v>478</v>
      </c>
      <c r="E23" s="55" t="s">
        <v>187</v>
      </c>
      <c r="F23" s="90">
        <v>201</v>
      </c>
      <c r="G23" s="171"/>
      <c r="H23" s="90" t="str">
        <f t="shared" si="0"/>
        <v/>
      </c>
      <c r="K23" s="86">
        <f>IF(F23="","",MAX($K$7:K22)+0.001)</f>
        <v>5.0080000000000027</v>
      </c>
    </row>
    <row r="24" spans="2:11" ht="30">
      <c r="B24" s="10" t="str">
        <f t="shared" si="1"/>
        <v>B5.009</v>
      </c>
      <c r="C24" s="55"/>
      <c r="D24" s="89" t="s">
        <v>479</v>
      </c>
      <c r="E24" s="55" t="s">
        <v>187</v>
      </c>
      <c r="F24" s="90">
        <v>139</v>
      </c>
      <c r="G24" s="171"/>
      <c r="H24" s="90" t="str">
        <f t="shared" si="0"/>
        <v/>
      </c>
      <c r="K24" s="86">
        <f>IF(F24="","",MAX($K$7:K23)+0.001)</f>
        <v>5.009000000000003</v>
      </c>
    </row>
    <row r="25" spans="2:11" ht="30">
      <c r="B25" s="10" t="str">
        <f t="shared" si="1"/>
        <v>B5.010</v>
      </c>
      <c r="C25" s="55"/>
      <c r="D25" s="89" t="s">
        <v>480</v>
      </c>
      <c r="E25" s="55" t="s">
        <v>187</v>
      </c>
      <c r="F25" s="90">
        <v>302</v>
      </c>
      <c r="G25" s="171"/>
      <c r="H25" s="90" t="str">
        <f t="shared" si="0"/>
        <v/>
      </c>
      <c r="K25" s="86">
        <f>IF(F25="","",MAX($K$7:K24)+0.001)</f>
        <v>5.0100000000000033</v>
      </c>
    </row>
    <row r="26" spans="2:11" ht="25" customHeight="1">
      <c r="B26" s="10" t="str">
        <f t="shared" si="1"/>
        <v/>
      </c>
      <c r="C26" s="55"/>
      <c r="D26" s="66"/>
      <c r="E26" s="55"/>
      <c r="F26" s="90"/>
      <c r="G26" s="90"/>
      <c r="H26" s="90" t="str">
        <f t="shared" si="0"/>
        <v/>
      </c>
      <c r="K26" s="86" t="str">
        <f>IF(F26="","",MAX($K$7:K25)+0.001)</f>
        <v/>
      </c>
    </row>
    <row r="27" spans="2:11" ht="25" customHeight="1">
      <c r="B27" s="10" t="str">
        <f t="shared" si="1"/>
        <v/>
      </c>
      <c r="C27" s="55" t="s">
        <v>197</v>
      </c>
      <c r="D27" s="87" t="s">
        <v>198</v>
      </c>
      <c r="E27" s="55"/>
      <c r="F27" s="90"/>
      <c r="G27" s="90"/>
      <c r="H27" s="90" t="str">
        <f t="shared" si="0"/>
        <v/>
      </c>
      <c r="K27" s="86" t="str">
        <f>IF(F27="","",MAX($K$7:K26)+0.001)</f>
        <v/>
      </c>
    </row>
    <row r="28" spans="2:11" ht="30">
      <c r="B28" s="10" t="str">
        <f t="shared" si="1"/>
        <v>B5.011</v>
      </c>
      <c r="C28" s="55"/>
      <c r="D28" s="89" t="s">
        <v>199</v>
      </c>
      <c r="E28" s="55" t="s">
        <v>200</v>
      </c>
      <c r="F28" s="90">
        <v>774</v>
      </c>
      <c r="G28" s="171"/>
      <c r="H28" s="90" t="str">
        <f t="shared" si="0"/>
        <v/>
      </c>
      <c r="K28" s="86">
        <f>IF(F28="","",MAX($K$7:K27)+0.001)</f>
        <v>5.0110000000000037</v>
      </c>
    </row>
    <row r="29" spans="2:11" ht="25" customHeight="1">
      <c r="B29" s="10" t="str">
        <f t="shared" si="1"/>
        <v/>
      </c>
      <c r="C29" s="55"/>
      <c r="D29" s="66"/>
      <c r="E29" s="55"/>
      <c r="F29" s="90"/>
      <c r="G29" s="90"/>
      <c r="H29" s="90" t="str">
        <f t="shared" si="0"/>
        <v/>
      </c>
      <c r="K29" s="86" t="str">
        <f>IF(F29="","",MAX($K$7:K28)+0.001)</f>
        <v/>
      </c>
    </row>
    <row r="30" spans="2:11" ht="25" customHeight="1">
      <c r="B30" s="10" t="str">
        <f t="shared" si="1"/>
        <v/>
      </c>
      <c r="C30" s="55" t="s">
        <v>197</v>
      </c>
      <c r="D30" s="87" t="s">
        <v>425</v>
      </c>
      <c r="E30" s="55"/>
      <c r="F30" s="90"/>
      <c r="G30" s="90"/>
      <c r="H30" s="90" t="str">
        <f t="shared" si="0"/>
        <v/>
      </c>
      <c r="K30" s="86" t="str">
        <f>IF(F30="","",MAX($K$7:K29)+0.001)</f>
        <v/>
      </c>
    </row>
    <row r="31" spans="2:11" ht="30">
      <c r="B31" s="10" t="str">
        <f t="shared" si="1"/>
        <v>B5.012</v>
      </c>
      <c r="C31" s="55"/>
      <c r="D31" s="89" t="s">
        <v>426</v>
      </c>
      <c r="E31" s="55" t="s">
        <v>200</v>
      </c>
      <c r="F31" s="90">
        <v>125</v>
      </c>
      <c r="G31" s="171"/>
      <c r="H31" s="90" t="str">
        <f t="shared" si="0"/>
        <v/>
      </c>
      <c r="K31" s="86">
        <f>IF(F31="","",MAX($K$7:K30)+0.001)</f>
        <v>5.012000000000004</v>
      </c>
    </row>
    <row r="32" spans="2:11" ht="25" customHeight="1">
      <c r="B32" s="10" t="str">
        <f t="shared" si="1"/>
        <v/>
      </c>
      <c r="C32" s="55"/>
      <c r="D32" s="66"/>
      <c r="E32" s="55"/>
      <c r="F32" s="90"/>
      <c r="G32" s="90"/>
      <c r="H32" s="90" t="str">
        <f t="shared" si="0"/>
        <v/>
      </c>
      <c r="K32" s="86" t="str">
        <f>IF(F32="","",MAX($K$7:K31)+0.001)</f>
        <v/>
      </c>
    </row>
    <row r="33" spans="2:11" ht="25" customHeight="1">
      <c r="B33" s="10" t="str">
        <f t="shared" si="1"/>
        <v/>
      </c>
      <c r="C33" s="55" t="s">
        <v>403</v>
      </c>
      <c r="D33" s="87" t="s">
        <v>202</v>
      </c>
      <c r="E33" s="55"/>
      <c r="F33" s="90"/>
      <c r="G33" s="90"/>
      <c r="H33" s="90" t="str">
        <f t="shared" si="0"/>
        <v/>
      </c>
      <c r="K33" s="86" t="str">
        <f>IF(F33="","",MAX($K$7:K32)+0.001)</f>
        <v/>
      </c>
    </row>
    <row r="34" spans="2:11" ht="30">
      <c r="B34" s="10" t="str">
        <f t="shared" si="1"/>
        <v/>
      </c>
      <c r="C34" s="55"/>
      <c r="D34" s="97" t="s">
        <v>429</v>
      </c>
      <c r="E34" s="55"/>
      <c r="F34" s="90"/>
      <c r="G34" s="90"/>
      <c r="H34" s="90" t="str">
        <f t="shared" si="0"/>
        <v/>
      </c>
      <c r="K34" s="86" t="str">
        <f>IF(F34="","",MAX($K$7:K33)+0.001)</f>
        <v/>
      </c>
    </row>
    <row r="35" spans="2:11" ht="30">
      <c r="B35" s="10" t="str">
        <f t="shared" si="1"/>
        <v>B5.013</v>
      </c>
      <c r="C35" s="55"/>
      <c r="D35" s="89" t="s">
        <v>430</v>
      </c>
      <c r="E35" s="55" t="s">
        <v>158</v>
      </c>
      <c r="F35" s="90">
        <v>60</v>
      </c>
      <c r="G35" s="171"/>
      <c r="H35" s="90" t="str">
        <f t="shared" si="0"/>
        <v/>
      </c>
      <c r="K35" s="86">
        <f>IF(F35="","",MAX($K$7:K34)+0.001)</f>
        <v>5.0130000000000043</v>
      </c>
    </row>
    <row r="36" spans="2:11" ht="25" customHeight="1">
      <c r="B36" s="10" t="str">
        <f t="shared" si="1"/>
        <v/>
      </c>
      <c r="C36" s="55"/>
      <c r="D36" s="66"/>
      <c r="E36" s="55"/>
      <c r="F36" s="90"/>
      <c r="G36" s="90"/>
      <c r="H36" s="90" t="str">
        <f t="shared" si="0"/>
        <v/>
      </c>
      <c r="K36" s="178" t="str">
        <f>IF(F36="","",MAX($K$7:K35)+0.001)</f>
        <v/>
      </c>
    </row>
    <row r="37" spans="2:11" ht="30">
      <c r="B37" s="10" t="str">
        <f t="shared" si="1"/>
        <v/>
      </c>
      <c r="C37" s="55"/>
      <c r="D37" s="87" t="s">
        <v>481</v>
      </c>
      <c r="E37" s="55"/>
      <c r="F37" s="90"/>
      <c r="G37" s="90"/>
      <c r="H37" s="90" t="str">
        <f t="shared" si="0"/>
        <v/>
      </c>
      <c r="K37" s="178" t="str">
        <f>IF(F37="","",MAX($K$7:K36)+0.001)</f>
        <v/>
      </c>
    </row>
    <row r="38" spans="2:11" ht="30">
      <c r="B38" s="10" t="str">
        <f t="shared" si="1"/>
        <v>B5.014</v>
      </c>
      <c r="C38" s="55"/>
      <c r="D38" s="89" t="s">
        <v>482</v>
      </c>
      <c r="E38" s="55" t="s">
        <v>158</v>
      </c>
      <c r="F38" s="90">
        <v>18</v>
      </c>
      <c r="G38" s="171"/>
      <c r="H38" s="90" t="str">
        <f t="shared" si="0"/>
        <v/>
      </c>
      <c r="K38" s="86">
        <f>IF(F38="","",MAX($K$7:K37)+0.001)</f>
        <v>5.0140000000000047</v>
      </c>
    </row>
    <row r="39" spans="2:11" ht="30">
      <c r="B39" s="10" t="str">
        <f t="shared" si="1"/>
        <v>B5.015</v>
      </c>
      <c r="C39" s="55"/>
      <c r="D39" s="89" t="s">
        <v>483</v>
      </c>
      <c r="E39" s="55" t="s">
        <v>158</v>
      </c>
      <c r="F39" s="90">
        <v>21</v>
      </c>
      <c r="G39" s="171"/>
      <c r="H39" s="90" t="str">
        <f t="shared" si="0"/>
        <v/>
      </c>
      <c r="K39" s="178">
        <f>IF(F39="","",MAX($K$7:K38)+0.001)</f>
        <v>5.015000000000005</v>
      </c>
    </row>
    <row r="40" spans="2:11" ht="25" customHeight="1">
      <c r="B40" s="164"/>
      <c r="C40" s="55"/>
      <c r="D40" s="66"/>
      <c r="E40" s="55"/>
      <c r="F40" s="90"/>
      <c r="G40" s="171"/>
      <c r="H40" s="90" t="str">
        <f t="shared" si="0"/>
        <v/>
      </c>
      <c r="K40" s="86" t="str">
        <f>IF(F40="","",MAX($K$7:K39)+0.001)</f>
        <v/>
      </c>
    </row>
    <row r="41" spans="2:11" ht="25" customHeight="1">
      <c r="B41" s="164"/>
      <c r="C41" s="55"/>
      <c r="D41" s="66"/>
      <c r="E41" s="55"/>
      <c r="F41" s="90"/>
      <c r="G41" s="171"/>
      <c r="H41" s="90" t="str">
        <f t="shared" si="0"/>
        <v/>
      </c>
      <c r="K41" s="86" t="str">
        <f>IF(F41="","",MAX($K$7:K40)+0.001)</f>
        <v/>
      </c>
    </row>
    <row r="42" spans="2:11" ht="25" customHeight="1">
      <c r="B42" s="164"/>
      <c r="C42" s="55"/>
      <c r="D42" s="66"/>
      <c r="E42" s="55"/>
      <c r="F42" s="90"/>
      <c r="G42" s="171"/>
      <c r="H42" s="90" t="str">
        <f t="shared" si="0"/>
        <v/>
      </c>
      <c r="K42" s="86" t="str">
        <f>IF(F42="","",MAX($K$7:K41)+0.001)</f>
        <v/>
      </c>
    </row>
    <row r="43" spans="2:11" ht="25" customHeight="1">
      <c r="B43" s="368" t="s">
        <v>62</v>
      </c>
      <c r="C43" s="368"/>
      <c r="D43" s="368"/>
      <c r="E43" s="368"/>
      <c r="F43" s="368"/>
      <c r="G43" s="368"/>
      <c r="H43" s="95">
        <f>SUM(H3:H42)</f>
        <v>0</v>
      </c>
      <c r="I43" s="94"/>
      <c r="K43" s="86" t="str">
        <f>IF(F43="","",MAX($K$7:K42)+0.001)</f>
        <v/>
      </c>
    </row>
    <row r="44" spans="2:11" ht="25" customHeight="1">
      <c r="B44" s="45" t="s">
        <v>226</v>
      </c>
      <c r="C44" s="45" t="s">
        <v>2</v>
      </c>
      <c r="D44" s="45" t="s">
        <v>3</v>
      </c>
      <c r="E44" s="46" t="s">
        <v>4</v>
      </c>
      <c r="F44" s="95" t="s">
        <v>5</v>
      </c>
      <c r="G44" s="47" t="s">
        <v>6</v>
      </c>
      <c r="H44" s="47" t="s">
        <v>7</v>
      </c>
      <c r="I44" s="78"/>
      <c r="K44" s="86">
        <f>IF(F44="","",MAX($K$7:K43)+0.001)</f>
        <v>5.0160000000000053</v>
      </c>
    </row>
    <row r="45" spans="2:11" ht="25" customHeight="1">
      <c r="B45" s="368" t="s">
        <v>64</v>
      </c>
      <c r="C45" s="368"/>
      <c r="D45" s="368"/>
      <c r="E45" s="368"/>
      <c r="F45" s="368"/>
      <c r="G45" s="368"/>
      <c r="H45" s="47">
        <f>H43</f>
        <v>0</v>
      </c>
      <c r="I45" s="96"/>
      <c r="K45" s="86" t="str">
        <f>IF(F45="","",MAX($K$7:K44)+0.001)</f>
        <v/>
      </c>
    </row>
    <row r="46" spans="2:11" ht="25" customHeight="1">
      <c r="B46" s="10" t="str">
        <f t="shared" ref="B46:B87" si="2">IF(K46="","","B"&amp;TEXT(ROUND(K46,3),"0.000"))</f>
        <v/>
      </c>
      <c r="C46" s="55" t="s">
        <v>214</v>
      </c>
      <c r="D46" s="87" t="s">
        <v>215</v>
      </c>
      <c r="E46" s="55"/>
      <c r="F46" s="90"/>
      <c r="G46" s="90"/>
      <c r="H46" s="90" t="str">
        <f t="shared" ref="H46:H87" si="3">IF($F46="-","Rate Only",IF($G46="","",ROUNDUP($F46*$G46,2)))</f>
        <v/>
      </c>
      <c r="K46" s="86" t="str">
        <f>IF(F46="","",MAX($K$7:K45)+0.001)</f>
        <v/>
      </c>
    </row>
    <row r="47" spans="2:11" ht="10" customHeight="1">
      <c r="B47" s="10"/>
      <c r="C47" s="55"/>
      <c r="D47" s="87"/>
      <c r="E47" s="55"/>
      <c r="F47" s="90"/>
      <c r="G47" s="90"/>
      <c r="H47" s="90" t="str">
        <f t="shared" si="3"/>
        <v/>
      </c>
      <c r="K47" s="86" t="str">
        <f>IF(F47="","",MAX($K$7:K46)+0.001)</f>
        <v/>
      </c>
    </row>
    <row r="48" spans="2:11" ht="25" customHeight="1">
      <c r="B48" s="10" t="str">
        <f t="shared" si="2"/>
        <v/>
      </c>
      <c r="C48" s="55" t="s">
        <v>216</v>
      </c>
      <c r="D48" s="87" t="s">
        <v>217</v>
      </c>
      <c r="E48" s="55"/>
      <c r="F48" s="90"/>
      <c r="G48" s="90"/>
      <c r="H48" s="90" t="str">
        <f t="shared" si="3"/>
        <v/>
      </c>
      <c r="K48" s="86" t="str">
        <f>IF(F48="","",MAX($K$7:K47)+0.001)</f>
        <v/>
      </c>
    </row>
    <row r="49" spans="2:11" ht="10" customHeight="1">
      <c r="B49" s="10"/>
      <c r="C49" s="55"/>
      <c r="D49" s="87"/>
      <c r="E49" s="55"/>
      <c r="F49" s="90"/>
      <c r="G49" s="90"/>
      <c r="H49" s="90" t="str">
        <f t="shared" si="3"/>
        <v/>
      </c>
      <c r="K49" s="86" t="str">
        <f>IF(F49="","",MAX($K$7:K48)+0.001)</f>
        <v/>
      </c>
    </row>
    <row r="50" spans="2:11" ht="25" customHeight="1">
      <c r="B50" s="10" t="str">
        <f t="shared" si="2"/>
        <v/>
      </c>
      <c r="C50" s="55" t="s">
        <v>12</v>
      </c>
      <c r="D50" s="87" t="s">
        <v>218</v>
      </c>
      <c r="E50" s="55"/>
      <c r="F50" s="90"/>
      <c r="G50" s="90"/>
      <c r="H50" s="90" t="str">
        <f t="shared" si="3"/>
        <v/>
      </c>
      <c r="K50" s="86" t="str">
        <f>IF(F50="","",MAX($K$7:K49)+0.001)</f>
        <v/>
      </c>
    </row>
    <row r="51" spans="2:11" ht="25" customHeight="1">
      <c r="B51" s="10" t="str">
        <f t="shared" si="2"/>
        <v>B5.017</v>
      </c>
      <c r="C51" s="55"/>
      <c r="D51" s="89" t="s">
        <v>219</v>
      </c>
      <c r="E51" s="55" t="s">
        <v>220</v>
      </c>
      <c r="F51" s="90">
        <v>1.2749999999999999</v>
      </c>
      <c r="G51" s="171"/>
      <c r="H51" s="90" t="str">
        <f t="shared" si="3"/>
        <v/>
      </c>
      <c r="K51" s="86">
        <f>IF(F51="","",MAX($K$7:K50)+0.001)</f>
        <v>5.0170000000000057</v>
      </c>
    </row>
    <row r="52" spans="2:11" ht="10" customHeight="1">
      <c r="B52" s="10" t="str">
        <f t="shared" si="2"/>
        <v/>
      </c>
      <c r="C52" s="55"/>
      <c r="D52" s="66"/>
      <c r="E52" s="55"/>
      <c r="F52" s="90"/>
      <c r="G52" s="90"/>
      <c r="H52" s="90" t="str">
        <f t="shared" si="3"/>
        <v/>
      </c>
      <c r="K52" s="86" t="str">
        <f>IF(F52="","",MAX($K$7:K51)+0.001)</f>
        <v/>
      </c>
    </row>
    <row r="53" spans="2:11" ht="25" customHeight="1">
      <c r="B53" s="10" t="str">
        <f t="shared" si="2"/>
        <v/>
      </c>
      <c r="C53" s="55" t="s">
        <v>12</v>
      </c>
      <c r="D53" s="87" t="s">
        <v>221</v>
      </c>
      <c r="E53" s="55"/>
      <c r="F53" s="90"/>
      <c r="G53" s="90"/>
      <c r="H53" s="90" t="str">
        <f t="shared" si="3"/>
        <v/>
      </c>
      <c r="K53" s="86" t="str">
        <f>IF(F53="","",MAX($K$7:K52)+0.001)</f>
        <v/>
      </c>
    </row>
    <row r="54" spans="2:11" ht="25" customHeight="1">
      <c r="B54" s="10" t="str">
        <f t="shared" si="2"/>
        <v>B5.018</v>
      </c>
      <c r="C54" s="55"/>
      <c r="D54" s="89" t="s">
        <v>219</v>
      </c>
      <c r="E54" s="55" t="s">
        <v>220</v>
      </c>
      <c r="F54" s="90">
        <v>15.16</v>
      </c>
      <c r="G54" s="171"/>
      <c r="H54" s="90" t="str">
        <f t="shared" si="3"/>
        <v/>
      </c>
      <c r="K54" s="86">
        <f>IF(F54="","",MAX($K$7:K53)+0.001)</f>
        <v>5.018000000000006</v>
      </c>
    </row>
    <row r="55" spans="2:11" ht="25" customHeight="1">
      <c r="B55" s="10" t="str">
        <f t="shared" si="2"/>
        <v>B5.019</v>
      </c>
      <c r="C55" s="55"/>
      <c r="D55" s="89" t="s">
        <v>222</v>
      </c>
      <c r="E55" s="55" t="s">
        <v>220</v>
      </c>
      <c r="F55" s="90">
        <v>50.519999999999996</v>
      </c>
      <c r="G55" s="171"/>
      <c r="H55" s="90" t="str">
        <f t="shared" si="3"/>
        <v/>
      </c>
      <c r="K55" s="86">
        <f>IF(F55="","",MAX($K$7:K54)+0.001)</f>
        <v>5.0190000000000063</v>
      </c>
    </row>
    <row r="56" spans="2:11" ht="25" customHeight="1">
      <c r="B56" s="10" t="str">
        <f t="shared" si="2"/>
        <v>B5.020</v>
      </c>
      <c r="C56" s="55"/>
      <c r="D56" s="89" t="s">
        <v>223</v>
      </c>
      <c r="E56" s="55" t="s">
        <v>220</v>
      </c>
      <c r="F56" s="90">
        <v>126.29</v>
      </c>
      <c r="G56" s="171"/>
      <c r="H56" s="90" t="str">
        <f t="shared" si="3"/>
        <v/>
      </c>
      <c r="K56" s="86">
        <f>IF(F56="","",MAX($K$7:K55)+0.001)</f>
        <v>5.0200000000000067</v>
      </c>
    </row>
    <row r="57" spans="2:11" ht="25" customHeight="1">
      <c r="B57" s="10" t="str">
        <f t="shared" si="2"/>
        <v>B5.021</v>
      </c>
      <c r="C57" s="55"/>
      <c r="D57" s="89" t="s">
        <v>224</v>
      </c>
      <c r="E57" s="55" t="s">
        <v>220</v>
      </c>
      <c r="F57" s="90">
        <v>161.64999999999998</v>
      </c>
      <c r="G57" s="171"/>
      <c r="H57" s="90" t="str">
        <f t="shared" si="3"/>
        <v/>
      </c>
      <c r="K57" s="86">
        <f>IF(F57="","",MAX($K$7:K56)+0.001)</f>
        <v>5.021000000000007</v>
      </c>
    </row>
    <row r="58" spans="2:11" ht="25" customHeight="1">
      <c r="B58" s="10" t="str">
        <f t="shared" si="2"/>
        <v>B5.022</v>
      </c>
      <c r="C58" s="55"/>
      <c r="D58" s="89" t="s">
        <v>225</v>
      </c>
      <c r="E58" s="55" t="s">
        <v>220</v>
      </c>
      <c r="F58" s="90">
        <v>90.93</v>
      </c>
      <c r="G58" s="171"/>
      <c r="H58" s="90" t="str">
        <f t="shared" si="3"/>
        <v/>
      </c>
      <c r="K58" s="86">
        <f>IF(F58="","",MAX($K$7:K57)+0.001)</f>
        <v>5.0220000000000073</v>
      </c>
    </row>
    <row r="59" spans="2:11" ht="25" customHeight="1">
      <c r="B59" s="10" t="str">
        <f t="shared" si="2"/>
        <v>B5.023</v>
      </c>
      <c r="C59" s="55"/>
      <c r="D59" s="89" t="s">
        <v>431</v>
      </c>
      <c r="E59" s="55" t="s">
        <v>220</v>
      </c>
      <c r="F59" s="90">
        <v>50.519999999999996</v>
      </c>
      <c r="G59" s="171"/>
      <c r="H59" s="90" t="str">
        <f t="shared" si="3"/>
        <v/>
      </c>
      <c r="K59" s="86">
        <f>IF(F59="","",MAX($K$7:K58)+0.001)</f>
        <v>5.0230000000000077</v>
      </c>
    </row>
    <row r="60" spans="2:11" ht="25" customHeight="1">
      <c r="B60" s="10" t="str">
        <f t="shared" si="2"/>
        <v>B5.024</v>
      </c>
      <c r="C60" s="55"/>
      <c r="D60" s="89" t="s">
        <v>432</v>
      </c>
      <c r="E60" s="55" t="s">
        <v>220</v>
      </c>
      <c r="F60" s="90">
        <v>50.519999999999996</v>
      </c>
      <c r="G60" s="171"/>
      <c r="H60" s="90" t="str">
        <f t="shared" si="3"/>
        <v/>
      </c>
      <c r="K60" s="86">
        <f>IF(F60="","",MAX($K$7:K59)+0.001)</f>
        <v>5.024000000000008</v>
      </c>
    </row>
    <row r="61" spans="2:11" ht="25" customHeight="1">
      <c r="B61" s="10" t="str">
        <f t="shared" si="2"/>
        <v/>
      </c>
      <c r="C61" s="55"/>
      <c r="D61" s="66"/>
      <c r="E61" s="55"/>
      <c r="F61" s="90"/>
      <c r="G61" s="90"/>
      <c r="H61" s="90" t="str">
        <f t="shared" si="3"/>
        <v/>
      </c>
      <c r="K61" s="86" t="str">
        <f>IF(F61="","",MAX($K$7:K60)+0.001)</f>
        <v/>
      </c>
    </row>
    <row r="62" spans="2:11" ht="25" customHeight="1">
      <c r="B62" s="10" t="str">
        <f t="shared" si="2"/>
        <v/>
      </c>
      <c r="C62" s="55" t="s">
        <v>229</v>
      </c>
      <c r="D62" s="87" t="s">
        <v>230</v>
      </c>
      <c r="E62" s="55"/>
      <c r="F62" s="90"/>
      <c r="G62" s="90"/>
      <c r="H62" s="90" t="str">
        <f t="shared" si="3"/>
        <v/>
      </c>
      <c r="K62" s="86" t="str">
        <f>IF(F62="","",MAX($K$7:K61)+0.001)</f>
        <v/>
      </c>
    </row>
    <row r="63" spans="2:11" ht="25" customHeight="1">
      <c r="B63" s="10"/>
      <c r="C63" s="55"/>
      <c r="D63" s="87"/>
      <c r="E63" s="55"/>
      <c r="F63" s="90"/>
      <c r="G63" s="90"/>
      <c r="H63" s="90" t="str">
        <f t="shared" si="3"/>
        <v/>
      </c>
      <c r="K63" s="86" t="str">
        <f>IF(F63="","",MAX($K$7:K62)+0.001)</f>
        <v/>
      </c>
    </row>
    <row r="64" spans="2:11" ht="25" customHeight="1">
      <c r="B64" s="10" t="str">
        <f t="shared" si="2"/>
        <v/>
      </c>
      <c r="C64" s="55" t="s">
        <v>231</v>
      </c>
      <c r="D64" s="87" t="s">
        <v>232</v>
      </c>
      <c r="E64" s="55"/>
      <c r="F64" s="90"/>
      <c r="G64" s="90"/>
      <c r="H64" s="90" t="str">
        <f t="shared" si="3"/>
        <v/>
      </c>
      <c r="K64" s="86" t="str">
        <f>IF(F64="","",MAX($K$7:K63)+0.001)</f>
        <v/>
      </c>
    </row>
    <row r="65" spans="2:11" ht="25" customHeight="1">
      <c r="B65" s="10"/>
      <c r="C65" s="55"/>
      <c r="D65" s="87"/>
      <c r="E65" s="55"/>
      <c r="F65" s="90"/>
      <c r="G65" s="90"/>
      <c r="H65" s="90" t="str">
        <f t="shared" si="3"/>
        <v/>
      </c>
      <c r="K65" s="86" t="str">
        <f>IF(F65="","",MAX($K$7:K64)+0.001)</f>
        <v/>
      </c>
    </row>
    <row r="66" spans="2:11" ht="25" customHeight="1">
      <c r="B66" s="10" t="str">
        <f t="shared" si="2"/>
        <v/>
      </c>
      <c r="C66" s="55" t="s">
        <v>61</v>
      </c>
      <c r="D66" s="87" t="s">
        <v>233</v>
      </c>
      <c r="E66" s="55"/>
      <c r="F66" s="90"/>
      <c r="G66" s="90"/>
      <c r="H66" s="90" t="str">
        <f t="shared" si="3"/>
        <v/>
      </c>
      <c r="K66" s="86" t="str">
        <f>IF(F66="","",MAX($K$7:K65)+0.001)</f>
        <v/>
      </c>
    </row>
    <row r="67" spans="2:11" ht="25" customHeight="1">
      <c r="B67" s="10" t="str">
        <f t="shared" si="2"/>
        <v>B5.025</v>
      </c>
      <c r="C67" s="55"/>
      <c r="D67" s="89" t="s">
        <v>357</v>
      </c>
      <c r="E67" s="55" t="s">
        <v>164</v>
      </c>
      <c r="F67" s="90">
        <v>17</v>
      </c>
      <c r="G67" s="171"/>
      <c r="H67" s="90" t="str">
        <f t="shared" si="3"/>
        <v/>
      </c>
      <c r="K67" s="86">
        <f>IF(F67="","",MAX($K$7:K66)+0.001)</f>
        <v>5.0250000000000083</v>
      </c>
    </row>
    <row r="68" spans="2:11" s="73" customFormat="1" ht="45">
      <c r="B68" s="10" t="str">
        <f t="shared" si="2"/>
        <v>B5.026</v>
      </c>
      <c r="C68" s="65"/>
      <c r="D68" s="89" t="s">
        <v>433</v>
      </c>
      <c r="E68" s="65" t="s">
        <v>164</v>
      </c>
      <c r="F68" s="62">
        <v>17</v>
      </c>
      <c r="G68" s="171"/>
      <c r="H68" s="62" t="str">
        <f t="shared" si="3"/>
        <v/>
      </c>
      <c r="I68" s="179"/>
      <c r="K68" s="86">
        <f>IF(F68="","",MAX($K$7:K67)+0.001)</f>
        <v>5.0260000000000087</v>
      </c>
    </row>
    <row r="69" spans="2:11" s="73" customFormat="1" ht="25" customHeight="1">
      <c r="B69" s="10" t="str">
        <f t="shared" si="2"/>
        <v/>
      </c>
      <c r="C69" s="65"/>
      <c r="D69" s="66"/>
      <c r="E69" s="65"/>
      <c r="F69" s="62"/>
      <c r="G69" s="62"/>
      <c r="H69" s="62" t="str">
        <f t="shared" si="3"/>
        <v/>
      </c>
      <c r="I69" s="179"/>
      <c r="K69" s="86" t="str">
        <f>IF(F69="","",MAX($K$7:K68)+0.001)</f>
        <v/>
      </c>
    </row>
    <row r="70" spans="2:11" ht="25" customHeight="1">
      <c r="B70" s="10" t="str">
        <f t="shared" si="2"/>
        <v/>
      </c>
      <c r="C70" s="55" t="s">
        <v>65</v>
      </c>
      <c r="D70" s="87" t="s">
        <v>415</v>
      </c>
      <c r="E70" s="55"/>
      <c r="F70" s="90"/>
      <c r="G70" s="90"/>
      <c r="H70" s="90" t="str">
        <f t="shared" si="3"/>
        <v/>
      </c>
      <c r="K70" s="86" t="str">
        <f>IF(F70="","",MAX($K$7:K69)+0.001)</f>
        <v/>
      </c>
    </row>
    <row r="71" spans="2:11" ht="25" customHeight="1">
      <c r="B71" s="10" t="str">
        <f t="shared" si="2"/>
        <v>B5.027</v>
      </c>
      <c r="C71" s="55"/>
      <c r="D71" s="89" t="s">
        <v>236</v>
      </c>
      <c r="E71" s="55" t="s">
        <v>187</v>
      </c>
      <c r="F71" s="90">
        <v>3910</v>
      </c>
      <c r="G71" s="171"/>
      <c r="H71" s="90" t="str">
        <f t="shared" si="3"/>
        <v/>
      </c>
      <c r="K71" s="86">
        <f>IF(F71="","",MAX($K$7:K70)+0.001)</f>
        <v>5.027000000000009</v>
      </c>
    </row>
    <row r="72" spans="2:11" ht="25" customHeight="1">
      <c r="B72" s="10" t="str">
        <f t="shared" si="2"/>
        <v/>
      </c>
      <c r="C72" s="55"/>
      <c r="D72" s="66"/>
      <c r="E72" s="55"/>
      <c r="F72" s="90"/>
      <c r="G72" s="90"/>
      <c r="H72" s="90" t="str">
        <f t="shared" si="3"/>
        <v/>
      </c>
      <c r="K72" s="86" t="str">
        <f>IF(F72="","",MAX($K$7:K71)+0.001)</f>
        <v/>
      </c>
    </row>
    <row r="73" spans="2:11" ht="30">
      <c r="B73" s="10" t="str">
        <f t="shared" si="2"/>
        <v/>
      </c>
      <c r="C73" s="55" t="s">
        <v>90</v>
      </c>
      <c r="D73" s="87" t="s">
        <v>237</v>
      </c>
      <c r="E73" s="55"/>
      <c r="F73" s="90"/>
      <c r="G73" s="90"/>
      <c r="H73" s="90" t="str">
        <f t="shared" si="3"/>
        <v/>
      </c>
      <c r="K73" s="86" t="str">
        <f>IF(F73="","",MAX($K$7:K72)+0.001)</f>
        <v/>
      </c>
    </row>
    <row r="74" spans="2:11" ht="25" customHeight="1">
      <c r="B74" s="10" t="str">
        <f t="shared" si="2"/>
        <v>B5.028</v>
      </c>
      <c r="C74" s="55"/>
      <c r="D74" s="89" t="s">
        <v>238</v>
      </c>
      <c r="E74" s="55" t="s">
        <v>164</v>
      </c>
      <c r="F74" s="90" t="s">
        <v>239</v>
      </c>
      <c r="G74" s="171"/>
      <c r="H74" s="90" t="str">
        <f t="shared" si="3"/>
        <v>Rate Only</v>
      </c>
      <c r="I74" s="93"/>
      <c r="K74" s="86">
        <f>IF(F74="","",MAX($K$7:K73)+0.001)</f>
        <v>5.0280000000000094</v>
      </c>
    </row>
    <row r="75" spans="2:11" ht="25" customHeight="1">
      <c r="B75" s="10" t="str">
        <f t="shared" si="2"/>
        <v/>
      </c>
      <c r="C75" s="55"/>
      <c r="D75" s="66"/>
      <c r="E75" s="55"/>
      <c r="F75" s="90"/>
      <c r="G75" s="90"/>
      <c r="H75" s="90" t="str">
        <f t="shared" si="3"/>
        <v/>
      </c>
      <c r="K75" s="86" t="str">
        <f>IF(F75="","",MAX($K$7:K74)+0.001)</f>
        <v/>
      </c>
    </row>
    <row r="76" spans="2:11" ht="30">
      <c r="B76" s="10" t="str">
        <f t="shared" si="2"/>
        <v/>
      </c>
      <c r="C76" s="55" t="s">
        <v>90</v>
      </c>
      <c r="D76" s="87" t="s">
        <v>240</v>
      </c>
      <c r="E76" s="55"/>
      <c r="F76" s="90"/>
      <c r="G76" s="90"/>
      <c r="H76" s="90" t="str">
        <f t="shared" si="3"/>
        <v/>
      </c>
      <c r="K76" s="86" t="str">
        <f>IF(F76="","",MAX($K$7:K75)+0.001)</f>
        <v/>
      </c>
    </row>
    <row r="77" spans="2:11" ht="25" customHeight="1">
      <c r="B77" s="10" t="str">
        <f t="shared" si="2"/>
        <v>B5.029</v>
      </c>
      <c r="C77" s="55"/>
      <c r="D77" s="89" t="s">
        <v>434</v>
      </c>
      <c r="E77" s="55" t="s">
        <v>164</v>
      </c>
      <c r="F77" s="90">
        <v>512</v>
      </c>
      <c r="G77" s="171"/>
      <c r="H77" s="90" t="str">
        <f t="shared" si="3"/>
        <v/>
      </c>
      <c r="K77" s="86">
        <f>IF(F77="","",MAX($K$7:K76)+0.001)</f>
        <v>5.0290000000000097</v>
      </c>
    </row>
    <row r="78" spans="2:11" ht="25" customHeight="1">
      <c r="B78" s="10" t="str">
        <f t="shared" si="2"/>
        <v>B5.030</v>
      </c>
      <c r="C78" s="55"/>
      <c r="D78" s="89" t="s">
        <v>435</v>
      </c>
      <c r="E78" s="55" t="s">
        <v>164</v>
      </c>
      <c r="F78" s="90">
        <v>1622</v>
      </c>
      <c r="G78" s="171"/>
      <c r="H78" s="90" t="str">
        <f t="shared" si="3"/>
        <v/>
      </c>
      <c r="K78" s="86">
        <f>IF(F78="","",MAX($K$7:K77)+0.001)</f>
        <v>5.03000000000001</v>
      </c>
    </row>
    <row r="79" spans="2:11" ht="25" customHeight="1">
      <c r="B79" s="10" t="str">
        <f t="shared" si="2"/>
        <v>B5.031</v>
      </c>
      <c r="C79" s="55"/>
      <c r="D79" s="89" t="s">
        <v>484</v>
      </c>
      <c r="E79" s="55" t="s">
        <v>164</v>
      </c>
      <c r="F79" s="90">
        <v>101</v>
      </c>
      <c r="G79" s="171"/>
      <c r="H79" s="90" t="str">
        <f t="shared" si="3"/>
        <v/>
      </c>
      <c r="K79" s="86">
        <f>IF(F79="","",MAX($K$7:K78)+0.001)</f>
        <v>5.0310000000000104</v>
      </c>
    </row>
    <row r="80" spans="2:11" ht="25" customHeight="1">
      <c r="B80" s="10" t="str">
        <f t="shared" si="2"/>
        <v>B5.032</v>
      </c>
      <c r="C80" s="55"/>
      <c r="D80" s="89" t="s">
        <v>485</v>
      </c>
      <c r="E80" s="55" t="s">
        <v>164</v>
      </c>
      <c r="F80" s="90">
        <v>106</v>
      </c>
      <c r="G80" s="171"/>
      <c r="H80" s="90" t="str">
        <f t="shared" si="3"/>
        <v/>
      </c>
      <c r="K80" s="86">
        <f>IF(F80="","",MAX($K$7:K79)+0.001)</f>
        <v>5.0320000000000107</v>
      </c>
    </row>
    <row r="81" spans="2:11" ht="25" customHeight="1">
      <c r="B81" s="10" t="str">
        <f t="shared" si="2"/>
        <v>B5.033</v>
      </c>
      <c r="C81" s="55"/>
      <c r="D81" s="89" t="s">
        <v>486</v>
      </c>
      <c r="E81" s="55" t="s">
        <v>164</v>
      </c>
      <c r="F81" s="90">
        <v>898</v>
      </c>
      <c r="G81" s="171"/>
      <c r="H81" s="90" t="str">
        <f t="shared" si="3"/>
        <v/>
      </c>
      <c r="K81" s="86">
        <f>IF(F81="","",MAX($K$7:K80)+0.001)</f>
        <v>5.033000000000011</v>
      </c>
    </row>
    <row r="82" spans="2:11" ht="25" customHeight="1">
      <c r="B82" s="10" t="str">
        <f t="shared" si="2"/>
        <v>B5.034</v>
      </c>
      <c r="C82" s="55"/>
      <c r="D82" s="89" t="s">
        <v>487</v>
      </c>
      <c r="E82" s="55" t="s">
        <v>164</v>
      </c>
      <c r="F82" s="90">
        <v>37</v>
      </c>
      <c r="G82" s="171"/>
      <c r="H82" s="90" t="str">
        <f t="shared" si="3"/>
        <v/>
      </c>
      <c r="K82" s="86">
        <f>IF(F82="","",MAX($K$7:K81)+0.001)</f>
        <v>5.0340000000000114</v>
      </c>
    </row>
    <row r="83" spans="2:11" ht="25" customHeight="1">
      <c r="B83" s="10" t="str">
        <f t="shared" si="2"/>
        <v>B5.035</v>
      </c>
      <c r="C83" s="55"/>
      <c r="D83" s="89" t="s">
        <v>488</v>
      </c>
      <c r="E83" s="55" t="s">
        <v>164</v>
      </c>
      <c r="F83" s="90">
        <v>105</v>
      </c>
      <c r="G83" s="171"/>
      <c r="H83" s="90" t="str">
        <f t="shared" si="3"/>
        <v/>
      </c>
      <c r="K83" s="86">
        <f>IF(F83="","",MAX($K$7:K82)+0.001)</f>
        <v>5.0350000000000117</v>
      </c>
    </row>
    <row r="84" spans="2:11" ht="25" customHeight="1">
      <c r="B84" s="10" t="str">
        <f t="shared" si="2"/>
        <v>B5.036</v>
      </c>
      <c r="C84" s="55"/>
      <c r="D84" s="89" t="s">
        <v>439</v>
      </c>
      <c r="E84" s="55" t="s">
        <v>164</v>
      </c>
      <c r="F84" s="90">
        <v>100</v>
      </c>
      <c r="G84" s="171"/>
      <c r="H84" s="90" t="str">
        <f t="shared" si="3"/>
        <v/>
      </c>
      <c r="K84" s="86">
        <f>IF(F84="","",MAX($K$7:K83)+0.001)</f>
        <v>5.036000000000012</v>
      </c>
    </row>
    <row r="85" spans="2:11" ht="25" customHeight="1">
      <c r="B85" s="10" t="str">
        <f t="shared" si="2"/>
        <v>B5.037</v>
      </c>
      <c r="C85" s="55"/>
      <c r="D85" s="89" t="s">
        <v>489</v>
      </c>
      <c r="E85" s="55" t="s">
        <v>164</v>
      </c>
      <c r="F85" s="90">
        <v>44</v>
      </c>
      <c r="G85" s="171"/>
      <c r="H85" s="90" t="str">
        <f t="shared" si="3"/>
        <v/>
      </c>
      <c r="K85" s="86">
        <f>IF(F85="","",MAX($K$7:K84)+0.001)</f>
        <v>5.0370000000000124</v>
      </c>
    </row>
    <row r="86" spans="2:11" ht="25" customHeight="1">
      <c r="B86" s="10" t="str">
        <f t="shared" si="2"/>
        <v>B5.038</v>
      </c>
      <c r="C86" s="55"/>
      <c r="D86" s="89" t="s">
        <v>490</v>
      </c>
      <c r="E86" s="55" t="s">
        <v>164</v>
      </c>
      <c r="F86" s="90">
        <v>94</v>
      </c>
      <c r="G86" s="171"/>
      <c r="H86" s="90" t="str">
        <f t="shared" si="3"/>
        <v/>
      </c>
      <c r="K86" s="86">
        <f>IF(F86="","",MAX($K$7:K85)+0.001)</f>
        <v>5.0380000000000127</v>
      </c>
    </row>
    <row r="87" spans="2:11" ht="25" customHeight="1">
      <c r="B87" s="10" t="str">
        <f t="shared" si="2"/>
        <v>B5.039</v>
      </c>
      <c r="C87" s="55"/>
      <c r="D87" s="89" t="s">
        <v>441</v>
      </c>
      <c r="E87" s="55" t="s">
        <v>164</v>
      </c>
      <c r="F87" s="90">
        <v>18</v>
      </c>
      <c r="G87" s="171"/>
      <c r="H87" s="90" t="str">
        <f t="shared" si="3"/>
        <v/>
      </c>
      <c r="K87" s="86">
        <f>IF(F87="","",MAX($K$7:K86)+0.001)</f>
        <v>5.039000000000013</v>
      </c>
    </row>
    <row r="88" spans="2:11" ht="25" customHeight="1">
      <c r="B88" s="368" t="s">
        <v>62</v>
      </c>
      <c r="C88" s="368"/>
      <c r="D88" s="368"/>
      <c r="E88" s="368"/>
      <c r="F88" s="368"/>
      <c r="G88" s="368"/>
      <c r="H88" s="95">
        <f>SUM(H45:H87)</f>
        <v>0</v>
      </c>
      <c r="I88" s="94"/>
      <c r="K88" s="86" t="str">
        <f>IF(F88="","",MAX($K$7:K87)+0.001)</f>
        <v/>
      </c>
    </row>
    <row r="89" spans="2:11" ht="25" customHeight="1">
      <c r="B89" s="45" t="s">
        <v>226</v>
      </c>
      <c r="C89" s="45" t="s">
        <v>2</v>
      </c>
      <c r="D89" s="45" t="s">
        <v>3</v>
      </c>
      <c r="E89" s="46" t="s">
        <v>4</v>
      </c>
      <c r="F89" s="95" t="s">
        <v>5</v>
      </c>
      <c r="G89" s="47" t="s">
        <v>6</v>
      </c>
      <c r="H89" s="47" t="s">
        <v>7</v>
      </c>
      <c r="I89" s="78"/>
    </row>
    <row r="90" spans="2:11" ht="25" customHeight="1">
      <c r="B90" s="368" t="s">
        <v>64</v>
      </c>
      <c r="C90" s="368"/>
      <c r="D90" s="368"/>
      <c r="E90" s="368"/>
      <c r="F90" s="368"/>
      <c r="G90" s="368"/>
      <c r="H90" s="47">
        <f>H88</f>
        <v>0</v>
      </c>
      <c r="I90" s="96"/>
      <c r="K90" s="86" t="str">
        <f>IF(F90="","",MAX($K$7:K89)+0.001)</f>
        <v/>
      </c>
    </row>
    <row r="91" spans="2:11" ht="30">
      <c r="B91" s="10" t="str">
        <f t="shared" ref="B91:B129" si="4">IF(K91="","","B"&amp;TEXT(ROUND(K91,3),"0.000"))</f>
        <v/>
      </c>
      <c r="C91" s="55" t="s">
        <v>90</v>
      </c>
      <c r="D91" s="87" t="s">
        <v>242</v>
      </c>
      <c r="E91" s="55"/>
      <c r="F91" s="90"/>
      <c r="G91" s="90"/>
      <c r="H91" s="90" t="str">
        <f t="shared" ref="H91:H132" si="5">IF($F91="-","Rate Only",IF($G91="","",ROUNDUP($F91*$G91,2)))</f>
        <v/>
      </c>
      <c r="K91" s="86" t="str">
        <f>IF(F91="","",MAX($K$7:K90)+0.001)</f>
        <v/>
      </c>
    </row>
    <row r="92" spans="2:11" ht="25" customHeight="1">
      <c r="B92" s="10" t="str">
        <f t="shared" si="4"/>
        <v>B5.040</v>
      </c>
      <c r="C92" s="55"/>
      <c r="D92" s="89" t="s">
        <v>241</v>
      </c>
      <c r="E92" s="55" t="s">
        <v>164</v>
      </c>
      <c r="F92" s="90" t="s">
        <v>239</v>
      </c>
      <c r="G92" s="171"/>
      <c r="H92" s="90" t="str">
        <f t="shared" si="5"/>
        <v>Rate Only</v>
      </c>
      <c r="K92" s="86">
        <f>IF(F92="","",MAX($K$7:K91)+0.001)</f>
        <v>5.0400000000000134</v>
      </c>
    </row>
    <row r="93" spans="2:11" ht="10" customHeight="1">
      <c r="B93" s="10"/>
      <c r="C93" s="55"/>
      <c r="D93" s="66"/>
      <c r="E93" s="55"/>
      <c r="F93" s="90"/>
      <c r="G93" s="90"/>
      <c r="H93" s="90"/>
      <c r="K93" s="86" t="str">
        <f>IF(F93="","",MAX($K$7:K92)+0.001)</f>
        <v/>
      </c>
    </row>
    <row r="94" spans="2:11" ht="25" customHeight="1">
      <c r="B94" s="10" t="str">
        <f t="shared" si="4"/>
        <v/>
      </c>
      <c r="C94" s="55" t="s">
        <v>92</v>
      </c>
      <c r="D94" s="87" t="s">
        <v>243</v>
      </c>
      <c r="E94" s="55"/>
      <c r="F94" s="90"/>
      <c r="G94" s="90"/>
      <c r="H94" s="90" t="str">
        <f t="shared" si="5"/>
        <v/>
      </c>
      <c r="K94" s="86" t="str">
        <f>IF(F94="","",MAX($K$7:K93)+0.001)</f>
        <v/>
      </c>
    </row>
    <row r="95" spans="2:11" ht="25" customHeight="1">
      <c r="B95" s="10" t="str">
        <f t="shared" si="4"/>
        <v/>
      </c>
      <c r="C95" s="55"/>
      <c r="D95" s="87" t="s">
        <v>244</v>
      </c>
      <c r="E95" s="55"/>
      <c r="F95" s="90"/>
      <c r="G95" s="90"/>
      <c r="H95" s="90" t="str">
        <f t="shared" si="5"/>
        <v/>
      </c>
      <c r="K95" s="86" t="str">
        <f>IF(F95="","",MAX($K$7:K94)+0.001)</f>
        <v/>
      </c>
    </row>
    <row r="96" spans="2:11" ht="25" customHeight="1">
      <c r="B96" s="10" t="str">
        <f t="shared" si="4"/>
        <v>B5.041</v>
      </c>
      <c r="C96" s="55"/>
      <c r="D96" s="89" t="s">
        <v>442</v>
      </c>
      <c r="E96" s="55" t="s">
        <v>187</v>
      </c>
      <c r="F96" s="90">
        <v>165</v>
      </c>
      <c r="G96" s="171"/>
      <c r="H96" s="90" t="str">
        <f t="shared" si="5"/>
        <v/>
      </c>
      <c r="K96" s="86">
        <f>IF(F96="","",MAX($K$7:K95)+0.001)</f>
        <v>5.0410000000000137</v>
      </c>
    </row>
    <row r="97" spans="2:11" ht="25" customHeight="1">
      <c r="B97" s="10" t="str">
        <f t="shared" si="4"/>
        <v>B5.042</v>
      </c>
      <c r="C97" s="55"/>
      <c r="D97" s="89" t="s">
        <v>491</v>
      </c>
      <c r="E97" s="55" t="s">
        <v>187</v>
      </c>
      <c r="F97" s="90">
        <v>349</v>
      </c>
      <c r="G97" s="171"/>
      <c r="H97" s="90" t="str">
        <f t="shared" si="5"/>
        <v/>
      </c>
      <c r="K97" s="86">
        <f>IF(F97="","",MAX($K$7:K96)+0.001)</f>
        <v>5.042000000000014</v>
      </c>
    </row>
    <row r="98" spans="2:11" ht="25" customHeight="1">
      <c r="B98" s="10" t="str">
        <f t="shared" si="4"/>
        <v>B5.043</v>
      </c>
      <c r="C98" s="55"/>
      <c r="D98" s="89" t="s">
        <v>443</v>
      </c>
      <c r="E98" s="55" t="s">
        <v>187</v>
      </c>
      <c r="F98" s="90">
        <v>15</v>
      </c>
      <c r="G98" s="171"/>
      <c r="H98" s="90" t="str">
        <f t="shared" si="5"/>
        <v/>
      </c>
      <c r="K98" s="86">
        <f>IF(F98="","",MAX($K$7:K97)+0.001)</f>
        <v>5.0430000000000144</v>
      </c>
    </row>
    <row r="99" spans="2:11" ht="25" customHeight="1">
      <c r="B99" s="10" t="str">
        <f t="shared" si="4"/>
        <v/>
      </c>
      <c r="C99" s="55"/>
      <c r="D99" s="66"/>
      <c r="E99" s="55"/>
      <c r="F99" s="90"/>
      <c r="G99" s="90"/>
      <c r="H99" s="90" t="str">
        <f t="shared" si="5"/>
        <v/>
      </c>
      <c r="K99" s="86" t="str">
        <f>IF(F99="","",MAX($K$7:K98)+0.001)</f>
        <v/>
      </c>
    </row>
    <row r="100" spans="2:11" ht="25" customHeight="1">
      <c r="B100" s="10" t="str">
        <f t="shared" si="4"/>
        <v/>
      </c>
      <c r="C100" s="55"/>
      <c r="D100" s="87" t="s">
        <v>246</v>
      </c>
      <c r="E100" s="55"/>
      <c r="F100" s="90"/>
      <c r="G100" s="90"/>
      <c r="H100" s="90" t="str">
        <f t="shared" si="5"/>
        <v/>
      </c>
      <c r="K100" s="86" t="str">
        <f>IF(F100="","",MAX($K$7:K99)+0.001)</f>
        <v/>
      </c>
    </row>
    <row r="101" spans="2:11" ht="25" customHeight="1">
      <c r="B101" s="10" t="str">
        <f t="shared" si="4"/>
        <v>B5.044</v>
      </c>
      <c r="C101" s="55"/>
      <c r="D101" s="89" t="s">
        <v>363</v>
      </c>
      <c r="E101" s="55" t="s">
        <v>187</v>
      </c>
      <c r="F101" s="90">
        <v>343</v>
      </c>
      <c r="G101" s="171"/>
      <c r="H101" s="90" t="str">
        <f t="shared" si="5"/>
        <v/>
      </c>
      <c r="K101" s="86">
        <f>IF(F101="","",MAX($K$7:K100)+0.001)</f>
        <v>5.0440000000000147</v>
      </c>
    </row>
    <row r="102" spans="2:11" ht="25" customHeight="1">
      <c r="B102" s="10" t="str">
        <f t="shared" si="4"/>
        <v>B5.045</v>
      </c>
      <c r="C102" s="55"/>
      <c r="D102" s="89" t="s">
        <v>446</v>
      </c>
      <c r="E102" s="55" t="s">
        <v>187</v>
      </c>
      <c r="F102" s="90">
        <v>297</v>
      </c>
      <c r="G102" s="171"/>
      <c r="H102" s="90" t="str">
        <f t="shared" si="5"/>
        <v/>
      </c>
      <c r="K102" s="86">
        <f>IF(F102="","",MAX($K$7:K101)+0.001)</f>
        <v>5.045000000000015</v>
      </c>
    </row>
    <row r="103" spans="2:11" ht="15" customHeight="1">
      <c r="B103" s="10" t="str">
        <f t="shared" si="4"/>
        <v/>
      </c>
      <c r="C103" s="55"/>
      <c r="D103" s="66"/>
      <c r="E103" s="55"/>
      <c r="F103" s="90"/>
      <c r="G103" s="90"/>
      <c r="H103" s="90" t="str">
        <f t="shared" si="5"/>
        <v/>
      </c>
      <c r="K103" s="86" t="str">
        <f>IF(F103="","",MAX($K$7:K102)+0.001)</f>
        <v/>
      </c>
    </row>
    <row r="104" spans="2:11" ht="25" customHeight="1">
      <c r="B104" s="10" t="str">
        <f t="shared" si="4"/>
        <v/>
      </c>
      <c r="C104" s="55"/>
      <c r="D104" s="87" t="s">
        <v>447</v>
      </c>
      <c r="E104" s="55"/>
      <c r="F104" s="90"/>
      <c r="G104" s="90"/>
      <c r="H104" s="90" t="str">
        <f t="shared" si="5"/>
        <v/>
      </c>
      <c r="K104" s="86" t="str">
        <f>IF(F104="","",MAX($K$7:K103)+0.001)</f>
        <v/>
      </c>
    </row>
    <row r="105" spans="2:11" ht="25" customHeight="1">
      <c r="B105" s="10" t="str">
        <f t="shared" si="4"/>
        <v>B5.046</v>
      </c>
      <c r="C105" s="55"/>
      <c r="D105" s="89" t="s">
        <v>492</v>
      </c>
      <c r="E105" s="55" t="s">
        <v>187</v>
      </c>
      <c r="F105" s="90">
        <v>3592</v>
      </c>
      <c r="G105" s="171"/>
      <c r="H105" s="90" t="str">
        <f t="shared" si="5"/>
        <v/>
      </c>
      <c r="K105" s="86">
        <f>IF(F105="","",MAX($K$7:K104)+0.001)</f>
        <v>5.0460000000000154</v>
      </c>
    </row>
    <row r="106" spans="2:11" ht="15" customHeight="1">
      <c r="B106" s="10" t="str">
        <f t="shared" si="4"/>
        <v/>
      </c>
      <c r="C106" s="55"/>
      <c r="D106" s="66"/>
      <c r="E106" s="55"/>
      <c r="F106" s="90"/>
      <c r="G106" s="90"/>
      <c r="H106" s="90" t="str">
        <f t="shared" si="5"/>
        <v/>
      </c>
      <c r="K106" s="86" t="str">
        <f>IF(F106="","",MAX($K$7:K105)+0.001)</f>
        <v/>
      </c>
    </row>
    <row r="107" spans="2:11" ht="30">
      <c r="B107" s="10" t="str">
        <f t="shared" si="4"/>
        <v/>
      </c>
      <c r="C107" s="101" t="s">
        <v>449</v>
      </c>
      <c r="D107" s="87" t="s">
        <v>450</v>
      </c>
      <c r="E107" s="55"/>
      <c r="F107" s="90"/>
      <c r="G107" s="90"/>
      <c r="H107" s="90" t="str">
        <f t="shared" si="5"/>
        <v/>
      </c>
      <c r="K107" s="86" t="str">
        <f>IF(F107="","",MAX($K$7:K106)+0.001)</f>
        <v/>
      </c>
    </row>
    <row r="108" spans="2:11" ht="25" customHeight="1">
      <c r="B108" s="10" t="str">
        <f t="shared" si="4"/>
        <v/>
      </c>
      <c r="C108" s="55"/>
      <c r="D108" s="87" t="s">
        <v>451</v>
      </c>
      <c r="E108" s="55"/>
      <c r="F108" s="90"/>
      <c r="G108" s="90"/>
      <c r="H108" s="90" t="str">
        <f t="shared" si="5"/>
        <v/>
      </c>
      <c r="K108" s="86" t="str">
        <f>IF(F108="","",MAX($K$7:K107)+0.001)</f>
        <v/>
      </c>
    </row>
    <row r="109" spans="2:11" ht="25" customHeight="1">
      <c r="B109" s="10" t="str">
        <f t="shared" si="4"/>
        <v>B5.047</v>
      </c>
      <c r="C109" s="55"/>
      <c r="D109" s="89" t="s">
        <v>452</v>
      </c>
      <c r="E109" s="55" t="s">
        <v>164</v>
      </c>
      <c r="F109" s="90">
        <v>293.25</v>
      </c>
      <c r="G109" s="171"/>
      <c r="H109" s="90" t="str">
        <f t="shared" si="5"/>
        <v/>
      </c>
      <c r="K109" s="86">
        <f>IF(F109="","",MAX($K$7:K108)+0.001)</f>
        <v>5.0470000000000157</v>
      </c>
    </row>
    <row r="110" spans="2:11" ht="25" customHeight="1">
      <c r="B110" s="10" t="str">
        <f t="shared" si="4"/>
        <v>B5.048</v>
      </c>
      <c r="C110" s="55"/>
      <c r="D110" s="89" t="s">
        <v>453</v>
      </c>
      <c r="E110" s="55" t="s">
        <v>164</v>
      </c>
      <c r="F110" s="90">
        <v>34</v>
      </c>
      <c r="G110" s="171"/>
      <c r="H110" s="90" t="str">
        <f t="shared" si="5"/>
        <v/>
      </c>
      <c r="K110" s="86">
        <f>IF(F110="","",MAX($K$7:K109)+0.001)</f>
        <v>5.048000000000016</v>
      </c>
    </row>
    <row r="111" spans="2:11" ht="25" customHeight="1">
      <c r="B111" s="10" t="str">
        <f t="shared" si="4"/>
        <v>B5.049</v>
      </c>
      <c r="C111" s="55"/>
      <c r="D111" s="89" t="s">
        <v>454</v>
      </c>
      <c r="E111" s="55" t="s">
        <v>164</v>
      </c>
      <c r="F111" s="90">
        <v>3637</v>
      </c>
      <c r="G111" s="171"/>
      <c r="H111" s="90" t="str">
        <f t="shared" si="5"/>
        <v/>
      </c>
      <c r="K111" s="86">
        <f>IF(F111="","",MAX($K$7:K110)+0.001)</f>
        <v>5.0490000000000164</v>
      </c>
    </row>
    <row r="112" spans="2:11" ht="25" customHeight="1">
      <c r="B112" s="10" t="str">
        <f t="shared" si="4"/>
        <v/>
      </c>
      <c r="C112" s="55"/>
      <c r="D112" s="66"/>
      <c r="E112" s="55"/>
      <c r="F112" s="90"/>
      <c r="G112" s="90"/>
      <c r="H112" s="90" t="str">
        <f t="shared" si="5"/>
        <v/>
      </c>
      <c r="K112" s="86" t="str">
        <f>IF(F112="","",MAX($K$7:K111)+0.001)</f>
        <v/>
      </c>
    </row>
    <row r="113" spans="2:11" ht="25" customHeight="1">
      <c r="B113" s="10" t="str">
        <f t="shared" si="4"/>
        <v/>
      </c>
      <c r="C113" s="55"/>
      <c r="D113" s="87" t="s">
        <v>456</v>
      </c>
      <c r="E113" s="55"/>
      <c r="F113" s="90"/>
      <c r="G113" s="90"/>
      <c r="H113" s="90" t="str">
        <f t="shared" si="5"/>
        <v/>
      </c>
      <c r="K113" s="86" t="str">
        <f>IF(F113="","",MAX($K$7:K112)+0.001)</f>
        <v/>
      </c>
    </row>
    <row r="114" spans="2:11" ht="25" customHeight="1">
      <c r="B114" s="10" t="str">
        <f t="shared" si="4"/>
        <v>B5.050</v>
      </c>
      <c r="C114" s="55"/>
      <c r="D114" s="89" t="s">
        <v>452</v>
      </c>
      <c r="E114" s="55" t="s">
        <v>164</v>
      </c>
      <c r="F114" s="90">
        <v>293.25</v>
      </c>
      <c r="G114" s="171"/>
      <c r="H114" s="90" t="str">
        <f t="shared" si="5"/>
        <v/>
      </c>
      <c r="K114" s="86">
        <f>IF(F114="","",MAX($K$7:K113)+0.001)</f>
        <v>5.0500000000000167</v>
      </c>
    </row>
    <row r="115" spans="2:11" ht="25" customHeight="1">
      <c r="B115" s="10" t="str">
        <f t="shared" si="4"/>
        <v>B5.051</v>
      </c>
      <c r="C115" s="55"/>
      <c r="D115" s="89" t="s">
        <v>453</v>
      </c>
      <c r="E115" s="55" t="s">
        <v>164</v>
      </c>
      <c r="F115" s="90">
        <v>34</v>
      </c>
      <c r="G115" s="171"/>
      <c r="H115" s="90" t="str">
        <f t="shared" si="5"/>
        <v/>
      </c>
      <c r="K115" s="86">
        <f>IF(F115="","",MAX($K$7:K114)+0.001)</f>
        <v>5.051000000000017</v>
      </c>
    </row>
    <row r="116" spans="2:11" ht="25" customHeight="1">
      <c r="B116" s="10" t="str">
        <f t="shared" si="4"/>
        <v>B5.052</v>
      </c>
      <c r="C116" s="55"/>
      <c r="D116" s="89" t="s">
        <v>454</v>
      </c>
      <c r="E116" s="55" t="s">
        <v>164</v>
      </c>
      <c r="F116" s="90">
        <v>3637</v>
      </c>
      <c r="G116" s="171"/>
      <c r="H116" s="90" t="str">
        <f t="shared" si="5"/>
        <v/>
      </c>
      <c r="K116" s="86">
        <f>IF(F116="","",MAX($K$7:K115)+0.001)</f>
        <v>5.0520000000000174</v>
      </c>
    </row>
    <row r="117" spans="2:11" ht="25" customHeight="1">
      <c r="B117" s="10" t="str">
        <f t="shared" si="4"/>
        <v/>
      </c>
      <c r="C117" s="55"/>
      <c r="D117" s="66"/>
      <c r="E117" s="55"/>
      <c r="F117" s="90"/>
      <c r="G117" s="90"/>
      <c r="H117" s="90" t="str">
        <f t="shared" si="5"/>
        <v/>
      </c>
      <c r="K117" s="86" t="str">
        <f>IF(F117="","",MAX($K$7:K116)+0.001)</f>
        <v/>
      </c>
    </row>
    <row r="118" spans="2:11" ht="25" customHeight="1">
      <c r="B118" s="10" t="str">
        <f t="shared" si="4"/>
        <v>B5.053</v>
      </c>
      <c r="C118" s="101" t="s">
        <v>259</v>
      </c>
      <c r="D118" s="102" t="s">
        <v>260</v>
      </c>
      <c r="E118" s="55" t="s">
        <v>14</v>
      </c>
      <c r="F118" s="90">
        <v>1</v>
      </c>
      <c r="G118" s="171"/>
      <c r="H118" s="90" t="str">
        <f t="shared" si="5"/>
        <v/>
      </c>
      <c r="K118" s="86">
        <f>IF(F118="","",MAX($K$7:K117)+0.001)</f>
        <v>5.0530000000000177</v>
      </c>
    </row>
    <row r="119" spans="2:11" ht="25" customHeight="1">
      <c r="B119" s="10" t="str">
        <f t="shared" si="4"/>
        <v/>
      </c>
      <c r="C119" s="55"/>
      <c r="D119" s="66"/>
      <c r="E119" s="55"/>
      <c r="F119" s="90"/>
      <c r="G119" s="90"/>
      <c r="H119" s="90" t="str">
        <f t="shared" si="5"/>
        <v/>
      </c>
      <c r="K119" s="86" t="str">
        <f>IF(F119="","",MAX($K$7:K118)+0.001)</f>
        <v/>
      </c>
    </row>
    <row r="120" spans="2:11" ht="30">
      <c r="B120" s="10" t="str">
        <f t="shared" si="4"/>
        <v/>
      </c>
      <c r="C120" s="98" t="s">
        <v>462</v>
      </c>
      <c r="D120" s="87" t="s">
        <v>273</v>
      </c>
      <c r="E120" s="55"/>
      <c r="F120" s="90"/>
      <c r="G120" s="90"/>
      <c r="H120" s="90" t="str">
        <f t="shared" si="5"/>
        <v/>
      </c>
      <c r="K120" s="86" t="str">
        <f>IF(F120="","",MAX($K$7:K119)+0.001)</f>
        <v/>
      </c>
    </row>
    <row r="121" spans="2:11" ht="25" customHeight="1">
      <c r="B121" s="10" t="str">
        <f t="shared" si="4"/>
        <v/>
      </c>
      <c r="C121" s="55" t="s">
        <v>274</v>
      </c>
      <c r="D121" s="87" t="s">
        <v>275</v>
      </c>
      <c r="E121" s="55"/>
      <c r="F121" s="90"/>
      <c r="G121" s="90"/>
      <c r="H121" s="90" t="str">
        <f t="shared" si="5"/>
        <v/>
      </c>
      <c r="K121" s="86" t="str">
        <f>IF(F121="","",MAX($K$7:K120)+0.001)</f>
        <v/>
      </c>
    </row>
    <row r="122" spans="2:11" ht="30">
      <c r="B122" s="10" t="str">
        <f t="shared" si="4"/>
        <v/>
      </c>
      <c r="C122" s="55"/>
      <c r="D122" s="87" t="s">
        <v>276</v>
      </c>
      <c r="E122" s="55"/>
      <c r="F122" s="90"/>
      <c r="G122" s="90"/>
      <c r="H122" s="90" t="str">
        <f t="shared" si="5"/>
        <v/>
      </c>
      <c r="K122" s="86" t="str">
        <f>IF(F122="","",MAX($K$7:K121)+0.001)</f>
        <v/>
      </c>
    </row>
    <row r="123" spans="2:11" ht="25" customHeight="1">
      <c r="B123" s="10" t="str">
        <f t="shared" si="4"/>
        <v/>
      </c>
      <c r="C123" s="55"/>
      <c r="D123" s="97" t="s">
        <v>277</v>
      </c>
      <c r="E123" s="55"/>
      <c r="F123" s="90"/>
      <c r="G123" s="90"/>
      <c r="H123" s="90" t="str">
        <f t="shared" si="5"/>
        <v/>
      </c>
      <c r="K123" s="86" t="str">
        <f>IF(F123="","",MAX($K$7:K122)+0.001)</f>
        <v/>
      </c>
    </row>
    <row r="124" spans="2:11" ht="25" customHeight="1">
      <c r="B124" s="10" t="str">
        <f t="shared" si="4"/>
        <v>B5.054</v>
      </c>
      <c r="C124" s="55"/>
      <c r="D124" s="89" t="s">
        <v>278</v>
      </c>
      <c r="E124" s="55" t="s">
        <v>200</v>
      </c>
      <c r="F124" s="90">
        <v>1444</v>
      </c>
      <c r="G124" s="171"/>
      <c r="H124" s="90" t="str">
        <f t="shared" si="5"/>
        <v/>
      </c>
      <c r="K124" s="86">
        <f>IF(F124="","",MAX($K$7:K123)+0.001)</f>
        <v>5.054000000000018</v>
      </c>
    </row>
    <row r="125" spans="2:11" ht="25" customHeight="1">
      <c r="B125" s="10" t="str">
        <f t="shared" si="4"/>
        <v>B5.055</v>
      </c>
      <c r="C125" s="55"/>
      <c r="D125" s="89" t="s">
        <v>493</v>
      </c>
      <c r="E125" s="55" t="s">
        <v>200</v>
      </c>
      <c r="F125" s="90">
        <v>115.44000000000001</v>
      </c>
      <c r="G125" s="171"/>
      <c r="H125" s="90" t="str">
        <f t="shared" si="5"/>
        <v/>
      </c>
      <c r="K125" s="86">
        <f>IF(F125="","",MAX($K$7:K124)+0.001)</f>
        <v>5.0550000000000184</v>
      </c>
    </row>
    <row r="126" spans="2:11" ht="25" customHeight="1">
      <c r="B126" s="10" t="str">
        <f t="shared" si="4"/>
        <v>B5.056</v>
      </c>
      <c r="C126" s="55"/>
      <c r="D126" s="89" t="s">
        <v>279</v>
      </c>
      <c r="E126" s="55" t="s">
        <v>158</v>
      </c>
      <c r="F126" s="90">
        <v>432</v>
      </c>
      <c r="G126" s="171"/>
      <c r="H126" s="90" t="str">
        <f t="shared" si="5"/>
        <v/>
      </c>
      <c r="K126" s="86">
        <f>IF(F126="","",MAX($K$7:K125)+0.001)</f>
        <v>5.0560000000000187</v>
      </c>
    </row>
    <row r="127" spans="2:11" ht="25" customHeight="1">
      <c r="B127" s="10" t="str">
        <f t="shared" si="4"/>
        <v/>
      </c>
      <c r="C127" s="55"/>
      <c r="D127" s="87" t="s">
        <v>280</v>
      </c>
      <c r="E127" s="55"/>
      <c r="F127" s="90"/>
      <c r="G127" s="90"/>
      <c r="H127" s="90" t="str">
        <f t="shared" si="5"/>
        <v/>
      </c>
      <c r="K127" s="86" t="str">
        <f>IF(F127="","",MAX($K$7:K126)+0.001)</f>
        <v/>
      </c>
    </row>
    <row r="128" spans="2:11" ht="25" customHeight="1">
      <c r="B128" s="10" t="str">
        <f t="shared" si="4"/>
        <v>B5.057</v>
      </c>
      <c r="C128" s="55"/>
      <c r="D128" s="89" t="s">
        <v>281</v>
      </c>
      <c r="E128" s="55" t="s">
        <v>158</v>
      </c>
      <c r="F128" s="90">
        <v>162</v>
      </c>
      <c r="G128" s="171"/>
      <c r="H128" s="90" t="str">
        <f t="shared" si="5"/>
        <v/>
      </c>
      <c r="K128" s="86">
        <f>IF(F128="","",MAX($K$7:K127)+0.001)</f>
        <v>5.057000000000019</v>
      </c>
    </row>
    <row r="129" spans="2:11" ht="25" customHeight="1">
      <c r="B129" s="10" t="str">
        <f t="shared" si="4"/>
        <v>B5.058</v>
      </c>
      <c r="C129" s="55"/>
      <c r="D129" s="89" t="s">
        <v>494</v>
      </c>
      <c r="E129" s="55" t="s">
        <v>158</v>
      </c>
      <c r="F129" s="90">
        <v>62</v>
      </c>
      <c r="G129" s="171"/>
      <c r="H129" s="90" t="str">
        <f t="shared" si="5"/>
        <v/>
      </c>
      <c r="K129" s="86">
        <f>IF(F129="","",MAX($K$7:K128)+0.001)</f>
        <v>5.0580000000000194</v>
      </c>
    </row>
    <row r="130" spans="2:11" ht="25" customHeight="1">
      <c r="B130" s="10" t="str">
        <f>IF(K130="","","B"&amp;TEXT(ROUND(K130,3),"0.000"))</f>
        <v>B5.059</v>
      </c>
      <c r="C130" s="55"/>
      <c r="D130" s="89" t="s">
        <v>282</v>
      </c>
      <c r="E130" s="55" t="s">
        <v>158</v>
      </c>
      <c r="F130" s="90" t="s">
        <v>239</v>
      </c>
      <c r="G130" s="90"/>
      <c r="H130" s="90" t="str">
        <f t="shared" si="5"/>
        <v>Rate Only</v>
      </c>
      <c r="I130" s="93"/>
      <c r="K130" s="86">
        <f>IF(F130="","",MAX($K$7:K129)+0.001)</f>
        <v>5.0590000000000197</v>
      </c>
    </row>
    <row r="131" spans="2:11" ht="25" customHeight="1">
      <c r="B131" s="10" t="str">
        <f>IF(K131="","","B"&amp;TEXT(ROUND(K131,3),"0.000"))</f>
        <v>B5.060</v>
      </c>
      <c r="C131" s="55"/>
      <c r="D131" s="89" t="s">
        <v>465</v>
      </c>
      <c r="E131" s="55" t="s">
        <v>158</v>
      </c>
      <c r="F131" s="90" t="s">
        <v>239</v>
      </c>
      <c r="G131" s="90"/>
      <c r="H131" s="90" t="str">
        <f t="shared" si="5"/>
        <v>Rate Only</v>
      </c>
      <c r="I131" s="93"/>
      <c r="K131" s="86">
        <f>IF(F131="","",MAX($K$7:K130)+0.001)</f>
        <v>5.06000000000002</v>
      </c>
    </row>
    <row r="132" spans="2:11" ht="25" customHeight="1">
      <c r="B132" s="10" t="str">
        <f>IF(K132="","","B"&amp;TEXT(ROUND(K132,3),"0.000"))</f>
        <v>B5.061</v>
      </c>
      <c r="C132" s="55"/>
      <c r="D132" s="89" t="s">
        <v>283</v>
      </c>
      <c r="E132" s="55" t="s">
        <v>284</v>
      </c>
      <c r="F132" s="90">
        <v>432</v>
      </c>
      <c r="G132" s="171"/>
      <c r="H132" s="90" t="str">
        <f t="shared" si="5"/>
        <v/>
      </c>
      <c r="K132" s="86">
        <f>IF(F132="","",MAX($K$7:K131)+0.001)</f>
        <v>5.0610000000000204</v>
      </c>
    </row>
    <row r="133" spans="2:11" ht="25" customHeight="1">
      <c r="B133" s="368" t="s">
        <v>62</v>
      </c>
      <c r="C133" s="368"/>
      <c r="D133" s="368"/>
      <c r="E133" s="368"/>
      <c r="F133" s="368"/>
      <c r="G133" s="368"/>
      <c r="H133" s="95">
        <f>SUM(H90:H132)</f>
        <v>0</v>
      </c>
      <c r="I133" s="94"/>
      <c r="K133" s="86" t="str">
        <f>IF(F133="","",MAX($K$7:K132)+0.001)</f>
        <v/>
      </c>
    </row>
    <row r="134" spans="2:11" ht="25" customHeight="1">
      <c r="B134" s="45" t="s">
        <v>226</v>
      </c>
      <c r="C134" s="45" t="s">
        <v>2</v>
      </c>
      <c r="D134" s="45" t="s">
        <v>3</v>
      </c>
      <c r="E134" s="46" t="s">
        <v>4</v>
      </c>
      <c r="F134" s="95" t="s">
        <v>5</v>
      </c>
      <c r="G134" s="47" t="s">
        <v>6</v>
      </c>
      <c r="H134" s="47" t="s">
        <v>7</v>
      </c>
      <c r="I134" s="78"/>
      <c r="K134" s="86">
        <f>IF(F134="","",MAX($K$7:K133)+0.001)</f>
        <v>5.0620000000000207</v>
      </c>
    </row>
    <row r="135" spans="2:11" ht="25" customHeight="1">
      <c r="B135" s="368" t="s">
        <v>64</v>
      </c>
      <c r="C135" s="368"/>
      <c r="D135" s="368"/>
      <c r="E135" s="368"/>
      <c r="F135" s="368"/>
      <c r="G135" s="368"/>
      <c r="H135" s="47">
        <f>H133</f>
        <v>0</v>
      </c>
      <c r="I135" s="96"/>
      <c r="K135" s="86" t="str">
        <f>IF(F135="","",MAX($K$7:K134)+0.001)</f>
        <v/>
      </c>
    </row>
    <row r="136" spans="2:11" ht="25" customHeight="1">
      <c r="B136" s="10" t="str">
        <f t="shared" ref="B136:B144" si="6">IF(K136="","","B"&amp;TEXT(ROUND(K136,3),"0.000"))</f>
        <v/>
      </c>
      <c r="C136" s="55"/>
      <c r="D136" s="66"/>
      <c r="E136" s="55"/>
      <c r="F136" s="90"/>
      <c r="G136" s="171"/>
      <c r="H136" s="90" t="str">
        <f t="shared" ref="H136:H176" si="7">IF($F136="-","Rate Only",IF($G136="","",ROUNDUP($F136*$G136,2)))</f>
        <v/>
      </c>
      <c r="K136" s="86" t="str">
        <f>IF(F136="","",MAX($K$7:K135)+0.001)</f>
        <v/>
      </c>
    </row>
    <row r="137" spans="2:11" ht="25" customHeight="1">
      <c r="B137" s="10" t="str">
        <f t="shared" si="6"/>
        <v/>
      </c>
      <c r="C137" s="55" t="s">
        <v>285</v>
      </c>
      <c r="D137" s="87" t="s">
        <v>471</v>
      </c>
      <c r="E137" s="55"/>
      <c r="F137" s="90"/>
      <c r="G137" s="171"/>
      <c r="H137" s="90" t="str">
        <f t="shared" si="7"/>
        <v/>
      </c>
      <c r="K137" s="86" t="str">
        <f>IF(F137="","",MAX($K$7:K136)+0.001)</f>
        <v/>
      </c>
    </row>
    <row r="138" spans="2:11" ht="25" customHeight="1">
      <c r="B138" s="10" t="str">
        <f t="shared" si="6"/>
        <v/>
      </c>
      <c r="C138" s="55"/>
      <c r="D138" s="87" t="s">
        <v>495</v>
      </c>
      <c r="E138" s="55"/>
      <c r="F138" s="90"/>
      <c r="G138" s="171"/>
      <c r="H138" s="90" t="str">
        <f t="shared" si="7"/>
        <v/>
      </c>
      <c r="K138" s="86" t="str">
        <f>IF(F138="","",MAX($K$7:K137)+0.001)</f>
        <v/>
      </c>
    </row>
    <row r="139" spans="2:11" ht="30">
      <c r="B139" s="10" t="str">
        <f t="shared" si="6"/>
        <v/>
      </c>
      <c r="C139" s="55"/>
      <c r="D139" s="97" t="s">
        <v>496</v>
      </c>
      <c r="E139" s="55"/>
      <c r="F139" s="90"/>
      <c r="G139" s="171"/>
      <c r="H139" s="90" t="str">
        <f t="shared" si="7"/>
        <v/>
      </c>
      <c r="K139" s="86" t="str">
        <f>IF(F139="","",MAX($K$7:K138)+0.001)</f>
        <v/>
      </c>
    </row>
    <row r="140" spans="2:11" ht="25" customHeight="1">
      <c r="B140" s="10" t="str">
        <f t="shared" si="6"/>
        <v>B5.063</v>
      </c>
      <c r="C140" s="55"/>
      <c r="D140" s="89" t="s">
        <v>497</v>
      </c>
      <c r="E140" s="55" t="s">
        <v>187</v>
      </c>
      <c r="F140" s="90">
        <v>322</v>
      </c>
      <c r="G140" s="171"/>
      <c r="H140" s="90" t="str">
        <f t="shared" si="7"/>
        <v/>
      </c>
      <c r="K140" s="86">
        <f>IF(F140="","",MAX($K$7:K139)+0.001)</f>
        <v>5.063000000000021</v>
      </c>
    </row>
    <row r="141" spans="2:11" ht="25" customHeight="1">
      <c r="B141" s="10" t="str">
        <f t="shared" si="6"/>
        <v/>
      </c>
      <c r="C141" s="55"/>
      <c r="D141" s="66"/>
      <c r="E141" s="55"/>
      <c r="F141" s="90"/>
      <c r="G141" s="90"/>
      <c r="H141" s="90" t="str">
        <f t="shared" si="7"/>
        <v/>
      </c>
      <c r="K141" s="86" t="str">
        <f>IF(F141="","",MAX($K$7:K140)+0.001)</f>
        <v/>
      </c>
    </row>
    <row r="142" spans="2:11" ht="25" customHeight="1">
      <c r="B142" s="10" t="str">
        <f t="shared" si="6"/>
        <v/>
      </c>
      <c r="C142" s="55"/>
      <c r="D142" s="87" t="s">
        <v>291</v>
      </c>
      <c r="E142" s="55"/>
      <c r="F142" s="90"/>
      <c r="G142" s="90"/>
      <c r="H142" s="90" t="str">
        <f t="shared" si="7"/>
        <v/>
      </c>
      <c r="K142" s="86" t="str">
        <f>IF(F142="","",MAX($K$7:K141)+0.001)</f>
        <v/>
      </c>
    </row>
    <row r="143" spans="2:11" ht="25" customHeight="1">
      <c r="B143" s="10" t="str">
        <f t="shared" si="6"/>
        <v/>
      </c>
      <c r="C143" s="101"/>
      <c r="D143" s="87" t="s">
        <v>292</v>
      </c>
      <c r="E143" s="55"/>
      <c r="F143" s="90"/>
      <c r="G143" s="90"/>
      <c r="H143" s="90" t="str">
        <f t="shared" si="7"/>
        <v/>
      </c>
      <c r="K143" s="86" t="str">
        <f>IF(F143="","",MAX($K$7:K142)+0.001)</f>
        <v/>
      </c>
    </row>
    <row r="144" spans="2:11" ht="25" customHeight="1">
      <c r="B144" s="10" t="str">
        <f t="shared" si="6"/>
        <v>B5.064</v>
      </c>
      <c r="C144" s="55"/>
      <c r="D144" s="89" t="s">
        <v>293</v>
      </c>
      <c r="E144" s="55" t="s">
        <v>200</v>
      </c>
      <c r="F144" s="90">
        <v>509</v>
      </c>
      <c r="G144" s="171"/>
      <c r="H144" s="90" t="str">
        <f t="shared" si="7"/>
        <v/>
      </c>
      <c r="K144" s="86">
        <f>IF(F144="","",MAX($K$7:K143)+0.001)</f>
        <v>5.0640000000000214</v>
      </c>
    </row>
    <row r="145" spans="2:11" ht="25" customHeight="1">
      <c r="B145" s="10" t="str">
        <f>IF(K145="","","B"&amp;ROUND(K145,3))</f>
        <v/>
      </c>
      <c r="C145" s="55"/>
      <c r="D145" s="66"/>
      <c r="E145" s="55"/>
      <c r="F145" s="90"/>
      <c r="G145" s="90"/>
      <c r="H145" s="90" t="str">
        <f t="shared" si="7"/>
        <v/>
      </c>
      <c r="K145" s="86" t="str">
        <f>IF(F145="","",MAX($K$7:K144)+0.001)</f>
        <v/>
      </c>
    </row>
    <row r="146" spans="2:11" ht="25" customHeight="1">
      <c r="B146" s="10" t="str">
        <f>IF(K146="","","B"&amp;ROUND(K146,3))</f>
        <v/>
      </c>
      <c r="C146" s="55"/>
      <c r="D146" s="66"/>
      <c r="E146" s="55"/>
      <c r="F146" s="90"/>
      <c r="G146" s="90"/>
      <c r="H146" s="90" t="str">
        <f t="shared" si="7"/>
        <v/>
      </c>
      <c r="K146" s="86" t="str">
        <f>IF(F146="","",MAX($K$7:K145)+0.001)</f>
        <v/>
      </c>
    </row>
    <row r="147" spans="2:11" ht="25" customHeight="1">
      <c r="B147" s="10" t="str">
        <f>IF(K147="","","B"&amp;ROUND(K147,3))</f>
        <v/>
      </c>
      <c r="C147" s="55"/>
      <c r="D147" s="66"/>
      <c r="E147" s="55"/>
      <c r="F147" s="90"/>
      <c r="G147" s="90"/>
      <c r="H147" s="90" t="str">
        <f t="shared" si="7"/>
        <v/>
      </c>
      <c r="K147" s="86" t="str">
        <f>IF(F147="","",MAX($K$7:K146)+0.001)</f>
        <v/>
      </c>
    </row>
    <row r="148" spans="2:11" ht="25" customHeight="1">
      <c r="B148" s="10"/>
      <c r="C148" s="55"/>
      <c r="D148" s="66"/>
      <c r="E148" s="55"/>
      <c r="F148" s="90"/>
      <c r="G148" s="90"/>
      <c r="H148" s="90"/>
    </row>
    <row r="149" spans="2:11" ht="25" customHeight="1">
      <c r="B149" s="10"/>
      <c r="C149" s="55"/>
      <c r="D149" s="66"/>
      <c r="E149" s="55"/>
      <c r="F149" s="90"/>
      <c r="G149" s="90"/>
      <c r="H149" s="90"/>
    </row>
    <row r="150" spans="2:11" ht="25" customHeight="1">
      <c r="B150" s="10"/>
      <c r="C150" s="55"/>
      <c r="D150" s="66"/>
      <c r="E150" s="55"/>
      <c r="F150" s="90"/>
      <c r="G150" s="90"/>
      <c r="H150" s="90"/>
    </row>
    <row r="151" spans="2:11" ht="25" customHeight="1">
      <c r="B151" s="10"/>
      <c r="C151" s="55"/>
      <c r="D151" s="66"/>
      <c r="E151" s="55"/>
      <c r="F151" s="90"/>
      <c r="G151" s="90"/>
      <c r="H151" s="90"/>
    </row>
    <row r="152" spans="2:11" ht="25" customHeight="1">
      <c r="B152" s="10"/>
      <c r="C152" s="55"/>
      <c r="D152" s="66"/>
      <c r="E152" s="55"/>
      <c r="F152" s="90"/>
      <c r="G152" s="90"/>
      <c r="H152" s="90"/>
    </row>
    <row r="153" spans="2:11" ht="25" customHeight="1">
      <c r="B153" s="10"/>
      <c r="C153" s="55"/>
      <c r="D153" s="66"/>
      <c r="E153" s="55"/>
      <c r="F153" s="90"/>
      <c r="G153" s="90"/>
      <c r="H153" s="90"/>
    </row>
    <row r="154" spans="2:11" ht="25" customHeight="1">
      <c r="B154" s="10"/>
      <c r="C154" s="55"/>
      <c r="D154" s="66"/>
      <c r="E154" s="55"/>
      <c r="F154" s="90"/>
      <c r="G154" s="90"/>
      <c r="H154" s="90"/>
    </row>
    <row r="155" spans="2:11" ht="25" customHeight="1">
      <c r="B155" s="10"/>
      <c r="C155" s="55"/>
      <c r="D155" s="66"/>
      <c r="E155" s="55"/>
      <c r="F155" s="90"/>
      <c r="G155" s="90"/>
      <c r="H155" s="90"/>
    </row>
    <row r="156" spans="2:11" ht="25" customHeight="1">
      <c r="B156" s="10"/>
      <c r="C156" s="55"/>
      <c r="D156" s="66"/>
      <c r="E156" s="55"/>
      <c r="F156" s="90"/>
      <c r="G156" s="90"/>
      <c r="H156" s="90"/>
    </row>
    <row r="157" spans="2:11" ht="25" customHeight="1">
      <c r="B157" s="10"/>
      <c r="C157" s="55"/>
      <c r="D157" s="66"/>
      <c r="E157" s="55"/>
      <c r="F157" s="90"/>
      <c r="G157" s="90"/>
      <c r="H157" s="90"/>
    </row>
    <row r="158" spans="2:11" ht="25" customHeight="1">
      <c r="B158" s="10"/>
      <c r="C158" s="55"/>
      <c r="D158" s="66"/>
      <c r="E158" s="55"/>
      <c r="F158" s="90"/>
      <c r="G158" s="90"/>
      <c r="H158" s="90"/>
    </row>
    <row r="159" spans="2:11" ht="25" customHeight="1">
      <c r="B159" s="10"/>
      <c r="C159" s="55"/>
      <c r="D159" s="66"/>
      <c r="E159" s="55"/>
      <c r="F159" s="90"/>
      <c r="G159" s="90"/>
      <c r="H159" s="90"/>
    </row>
    <row r="160" spans="2:11" ht="25" customHeight="1">
      <c r="B160" s="10"/>
      <c r="C160" s="55"/>
      <c r="D160" s="66"/>
      <c r="E160" s="55"/>
      <c r="F160" s="90"/>
      <c r="G160" s="90"/>
      <c r="H160" s="90"/>
    </row>
    <row r="161" spans="2:11" ht="25" customHeight="1">
      <c r="B161" s="10"/>
      <c r="C161" s="55"/>
      <c r="D161" s="66"/>
      <c r="E161" s="55"/>
      <c r="F161" s="90"/>
      <c r="G161" s="90"/>
      <c r="H161" s="90"/>
    </row>
    <row r="162" spans="2:11" ht="25" customHeight="1">
      <c r="B162" s="10"/>
      <c r="C162" s="55"/>
      <c r="D162" s="66"/>
      <c r="E162" s="55"/>
      <c r="F162" s="90"/>
      <c r="G162" s="90"/>
      <c r="H162" s="90"/>
    </row>
    <row r="163" spans="2:11" ht="25" customHeight="1">
      <c r="B163" s="10"/>
      <c r="C163" s="55"/>
      <c r="D163" s="66"/>
      <c r="E163" s="55"/>
      <c r="F163" s="90"/>
      <c r="G163" s="90"/>
      <c r="H163" s="90"/>
    </row>
    <row r="164" spans="2:11" ht="25" customHeight="1">
      <c r="B164" s="10" t="str">
        <f>IF(K164="","","B"&amp;ROUND(K164,3))</f>
        <v/>
      </c>
      <c r="C164" s="55"/>
      <c r="D164" s="66"/>
      <c r="E164" s="55"/>
      <c r="F164" s="90"/>
      <c r="G164" s="90"/>
      <c r="H164" s="90" t="str">
        <f t="shared" si="7"/>
        <v/>
      </c>
      <c r="K164" s="86" t="str">
        <f>IF(F164="","",MAX($K$7:K147)+0.001)</f>
        <v/>
      </c>
    </row>
    <row r="165" spans="2:11" ht="25" customHeight="1">
      <c r="B165" s="10" t="str">
        <f>IF(K165="","","B"&amp;ROUND(K165,3))</f>
        <v/>
      </c>
      <c r="C165" s="55"/>
      <c r="D165" s="66"/>
      <c r="E165" s="55"/>
      <c r="F165" s="90"/>
      <c r="G165" s="90"/>
      <c r="H165" s="90" t="str">
        <f t="shared" si="7"/>
        <v/>
      </c>
      <c r="K165" s="86" t="str">
        <f>IF(F165="","",MAX($K$7:K164)+0.001)</f>
        <v/>
      </c>
    </row>
    <row r="166" spans="2:11" ht="25" customHeight="1">
      <c r="B166" s="10" t="str">
        <f>IF(K166="","","B"&amp;ROUND(K166,3))</f>
        <v/>
      </c>
      <c r="C166" s="55"/>
      <c r="D166" s="66"/>
      <c r="E166" s="55"/>
      <c r="F166" s="90"/>
      <c r="G166" s="90"/>
      <c r="H166" s="90" t="str">
        <f t="shared" si="7"/>
        <v/>
      </c>
      <c r="K166" s="86" t="str">
        <f>IF(F166="","",MAX($K$7:K165)+0.001)</f>
        <v/>
      </c>
    </row>
    <row r="167" spans="2:11" ht="25" customHeight="1">
      <c r="B167" s="10" t="str">
        <f>IF(K167="","","B"&amp;ROUND(K167,3))</f>
        <v/>
      </c>
      <c r="C167" s="55"/>
      <c r="D167" s="66"/>
      <c r="E167" s="55"/>
      <c r="F167" s="90"/>
      <c r="G167" s="90"/>
      <c r="H167" s="90" t="str">
        <f t="shared" si="7"/>
        <v/>
      </c>
      <c r="K167" s="86" t="str">
        <f>IF(F167="","",MAX($K$7:K166)+0.001)</f>
        <v/>
      </c>
    </row>
    <row r="168" spans="2:11" ht="25" customHeight="1">
      <c r="B168" s="10"/>
      <c r="C168" s="55"/>
      <c r="D168" s="66"/>
      <c r="E168" s="55"/>
      <c r="F168" s="90"/>
      <c r="G168" s="90"/>
      <c r="H168" s="90" t="str">
        <f t="shared" si="7"/>
        <v/>
      </c>
      <c r="K168" s="86" t="str">
        <f>IF(F168="","",MAX($K$7:K167)+5.001)</f>
        <v/>
      </c>
    </row>
    <row r="169" spans="2:11" ht="25" customHeight="1">
      <c r="B169" s="10" t="str">
        <f>IF(K169="","","B"&amp;ROUND(K169,3))</f>
        <v/>
      </c>
      <c r="C169" s="55"/>
      <c r="D169" s="66"/>
      <c r="E169" s="55"/>
      <c r="F169" s="90"/>
      <c r="G169" s="90"/>
      <c r="H169" s="90" t="str">
        <f t="shared" si="7"/>
        <v/>
      </c>
      <c r="K169" s="86" t="str">
        <f>IF(F169="","",MAX($K$7:K168)+5.001)</f>
        <v/>
      </c>
    </row>
    <row r="170" spans="2:11" ht="25" customHeight="1">
      <c r="B170" s="10" t="str">
        <f>IF(K170="","","B"&amp;ROUND(K170,3))</f>
        <v/>
      </c>
      <c r="C170" s="55"/>
      <c r="D170" s="66"/>
      <c r="E170" s="55"/>
      <c r="F170" s="90"/>
      <c r="G170" s="90"/>
      <c r="H170" s="90" t="str">
        <f t="shared" si="7"/>
        <v/>
      </c>
      <c r="K170" s="86" t="str">
        <f>IF(F170="","",MAX($K$7:K169)+5.001)</f>
        <v/>
      </c>
    </row>
    <row r="171" spans="2:11" ht="25" customHeight="1">
      <c r="B171" s="10"/>
      <c r="C171" s="55"/>
      <c r="D171" s="66"/>
      <c r="E171" s="55"/>
      <c r="F171" s="90"/>
      <c r="G171" s="90"/>
      <c r="H171" s="90" t="str">
        <f t="shared" si="7"/>
        <v/>
      </c>
      <c r="K171" s="86" t="str">
        <f>IF(F171="","",MAX($K$7:K170)+5.001)</f>
        <v/>
      </c>
    </row>
    <row r="172" spans="2:11" ht="25" customHeight="1">
      <c r="B172" s="10"/>
      <c r="C172" s="55"/>
      <c r="D172" s="66"/>
      <c r="E172" s="55"/>
      <c r="F172" s="90"/>
      <c r="G172" s="90"/>
      <c r="H172" s="90" t="str">
        <f t="shared" si="7"/>
        <v/>
      </c>
      <c r="K172" s="86" t="str">
        <f>IF(F172="","",MAX($K$7:K171)+5.001)</f>
        <v/>
      </c>
    </row>
    <row r="173" spans="2:11" ht="25" customHeight="1">
      <c r="B173" s="10" t="str">
        <f t="shared" ref="B173:B176" si="8">IF(K173="","","B"&amp;ROUND(K173,3))</f>
        <v/>
      </c>
      <c r="C173" s="55"/>
      <c r="D173" s="66"/>
      <c r="E173" s="55"/>
      <c r="F173" s="90"/>
      <c r="G173" s="90"/>
      <c r="H173" s="90" t="str">
        <f t="shared" si="7"/>
        <v/>
      </c>
    </row>
    <row r="174" spans="2:11" ht="25" customHeight="1">
      <c r="B174" s="10" t="str">
        <f t="shared" si="8"/>
        <v/>
      </c>
      <c r="C174" s="55"/>
      <c r="D174" s="66"/>
      <c r="E174" s="55"/>
      <c r="F174" s="90"/>
      <c r="G174" s="90"/>
      <c r="H174" s="90" t="str">
        <f t="shared" si="7"/>
        <v/>
      </c>
    </row>
    <row r="175" spans="2:11" ht="25" customHeight="1">
      <c r="B175" s="10" t="str">
        <f t="shared" si="8"/>
        <v/>
      </c>
      <c r="C175" s="55"/>
      <c r="D175" s="66"/>
      <c r="E175" s="55"/>
      <c r="F175" s="90"/>
      <c r="G175" s="90"/>
      <c r="H175" s="90" t="str">
        <f t="shared" si="7"/>
        <v/>
      </c>
    </row>
    <row r="176" spans="2:11" ht="25" customHeight="1">
      <c r="B176" s="10" t="str">
        <f t="shared" si="8"/>
        <v/>
      </c>
      <c r="C176" s="55"/>
      <c r="D176" s="66"/>
      <c r="E176" s="55"/>
      <c r="F176" s="90"/>
      <c r="G176" s="90"/>
      <c r="H176" s="90" t="str">
        <f t="shared" si="7"/>
        <v/>
      </c>
    </row>
    <row r="177" spans="2:9" ht="25" customHeight="1">
      <c r="B177" s="368" t="s">
        <v>337</v>
      </c>
      <c r="C177" s="368"/>
      <c r="D177" s="368"/>
      <c r="E177" s="368"/>
      <c r="F177" s="368"/>
      <c r="G177" s="368"/>
      <c r="H177" s="95">
        <f>SUM(H135:H176)</f>
        <v>0</v>
      </c>
      <c r="I177" s="94"/>
    </row>
    <row r="254" spans="11:11" ht="25" customHeight="1">
      <c r="K254" s="146"/>
    </row>
    <row r="255" spans="11:11" ht="25" customHeight="1">
      <c r="K255" s="158"/>
    </row>
    <row r="256" spans="11:11" ht="25" customHeight="1">
      <c r="K256" s="158"/>
    </row>
  </sheetData>
  <mergeCells count="8">
    <mergeCell ref="B135:G135"/>
    <mergeCell ref="B177:G177"/>
    <mergeCell ref="B1:H1"/>
    <mergeCell ref="B43:G43"/>
    <mergeCell ref="B45:G45"/>
    <mergeCell ref="B88:G88"/>
    <mergeCell ref="B90:G90"/>
    <mergeCell ref="B133:G133"/>
  </mergeCells>
  <conditionalFormatting sqref="G1:H1048576">
    <cfRule type="containsText" dxfId="71" priority="1" stopIfTrue="1" operator="containsText" text="Rate Only">
      <formula>NOT(ISERROR(SEARCH("Rate Only",G1)))</formula>
    </cfRule>
    <cfRule type="containsText" dxfId="70" priority="2" operator="containsText" text="AMOUNT">
      <formula>NOT(ISERROR(SEARCH("AMOUNT",G1)))</formula>
    </cfRule>
    <cfRule type="containsText" dxfId="69" priority="3" operator="containsText" text="RATE">
      <formula>NOT(ISERROR(SEARCH("RATE",G1)))</formula>
    </cfRule>
  </conditionalFormatting>
  <pageMargins left="0.59055118110236227" right="0.59055118110236227" top="0.47244094488188981" bottom="0.51181102362204722" header="0.27559055118110237" footer="0.23622047244094491"/>
  <pageSetup paperSize="9" scale="73" firstPageNumber="174" fitToHeight="0" orientation="portrait" useFirstPageNumber="1" r:id="rId1"/>
  <headerFooter>
    <oddHeader>&amp;L&amp;"Palatino Linotype,Regular"&amp;10&amp;K000000Construction, Operations and Maintenance of the Polokwane Regional Wastewater Treatment Works (PRWWTW): Phase 2B&amp;R&amp;"Palatino Linotype,Regular"&amp;10&amp;K000000PM18 – 25/26</oddHeader>
    <oddFooter>&amp;L&amp;"Palatino Linotype,Regular"&amp;10&amp;K000000TENDER
Polokwane Municipality&amp;R&amp;"Palatino Linotype,Regular"&amp;10&amp;K000000Page &amp;P
Water and Sanitation Directorate</oddFooter>
  </headerFooter>
  <rowBreaks count="3" manualBreakCount="3">
    <brk id="43" max="8" man="1"/>
    <brk id="88" max="8" man="1"/>
    <brk id="133" max="8" man="1"/>
  </row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61</vt:i4>
      </vt:variant>
      <vt:variant>
        <vt:lpstr>Named Ranges</vt:lpstr>
      </vt:variant>
      <vt:variant>
        <vt:i4>92</vt:i4>
      </vt:variant>
    </vt:vector>
  </HeadingPairs>
  <TitlesOfParts>
    <vt:vector size="153" baseType="lpstr">
      <vt:lpstr>SUMMARY</vt:lpstr>
      <vt:lpstr>SUMMARY (2)</vt:lpstr>
      <vt:lpstr>Part A - SCH 1</vt:lpstr>
      <vt:lpstr>Part A - SCH 2</vt:lpstr>
      <vt:lpstr>Part B - SCH 1</vt:lpstr>
      <vt:lpstr>Part B - SCH 2</vt:lpstr>
      <vt:lpstr>Part B - SCH 3</vt:lpstr>
      <vt:lpstr>Part B - SCH 4</vt:lpstr>
      <vt:lpstr>Part B - SCH 5</vt:lpstr>
      <vt:lpstr>Part B - SCH 6</vt:lpstr>
      <vt:lpstr>Part B - SCH 7</vt:lpstr>
      <vt:lpstr>Part B - SCH 8</vt:lpstr>
      <vt:lpstr>Part B - SCH 9</vt:lpstr>
      <vt:lpstr>Part B - SCH 10</vt:lpstr>
      <vt:lpstr>Part B - SCH 11</vt:lpstr>
      <vt:lpstr>Part B - SCH 12</vt:lpstr>
      <vt:lpstr>Part B - SCH 13</vt:lpstr>
      <vt:lpstr>Part B - SCH 14</vt:lpstr>
      <vt:lpstr>Part B - SCH 15</vt:lpstr>
      <vt:lpstr>Part B - SCH 16</vt:lpstr>
      <vt:lpstr>Part B - SCH 17</vt:lpstr>
      <vt:lpstr>Part B - SCH 18</vt:lpstr>
      <vt:lpstr>Part B - SCH 19</vt:lpstr>
      <vt:lpstr>Part B - SCH 20</vt:lpstr>
      <vt:lpstr>Part B - SCH 21</vt:lpstr>
      <vt:lpstr>Part B - SCH 22</vt:lpstr>
      <vt:lpstr>Part B - SCH 23</vt:lpstr>
      <vt:lpstr>Part B - SCH 24</vt:lpstr>
      <vt:lpstr>Part B - SCH 25</vt:lpstr>
      <vt:lpstr>Part B - SCH 26</vt:lpstr>
      <vt:lpstr>Part B - SCH 27</vt:lpstr>
      <vt:lpstr>Part B - SCH 28</vt:lpstr>
      <vt:lpstr>Part B - SCH 29</vt:lpstr>
      <vt:lpstr>Part C- SCH1</vt:lpstr>
      <vt:lpstr>Part C- SCH2</vt:lpstr>
      <vt:lpstr>Part C- SCH3</vt:lpstr>
      <vt:lpstr>Part C- SCH4</vt:lpstr>
      <vt:lpstr>Part C- SCH5</vt:lpstr>
      <vt:lpstr>Part C- SCH6</vt:lpstr>
      <vt:lpstr>Part C- SCH7</vt:lpstr>
      <vt:lpstr>Part C- SCH8</vt:lpstr>
      <vt:lpstr>Part C- SCH9</vt:lpstr>
      <vt:lpstr>Part C- SCH10</vt:lpstr>
      <vt:lpstr>Part C- SCH11</vt:lpstr>
      <vt:lpstr>Part C- SCH12</vt:lpstr>
      <vt:lpstr>Part C- SCH13</vt:lpstr>
      <vt:lpstr>Part C- SCH14</vt:lpstr>
      <vt:lpstr>Part C- SCH15</vt:lpstr>
      <vt:lpstr>Part C- SCH16</vt:lpstr>
      <vt:lpstr>Part C- SCH17</vt:lpstr>
      <vt:lpstr>Part C- SCH18</vt:lpstr>
      <vt:lpstr>Part C- SCH19</vt:lpstr>
      <vt:lpstr>Part C- SCH20</vt:lpstr>
      <vt:lpstr>Part C- SCH21</vt:lpstr>
      <vt:lpstr>Part C- SCH22</vt:lpstr>
      <vt:lpstr>Part C- SCH23</vt:lpstr>
      <vt:lpstr>Part C- SCH24</vt:lpstr>
      <vt:lpstr>Part C- SCH25</vt:lpstr>
      <vt:lpstr>Part D- SCH1</vt:lpstr>
      <vt:lpstr>Part D- SCH2</vt:lpstr>
      <vt:lpstr>Part E- SCH1</vt:lpstr>
      <vt:lpstr>'Part A - SCH 1'!Print_Area</vt:lpstr>
      <vt:lpstr>'Part A - SCH 2'!Print_Area</vt:lpstr>
      <vt:lpstr>'Part B - SCH 1'!Print_Area</vt:lpstr>
      <vt:lpstr>'Part B - SCH 10'!Print_Area</vt:lpstr>
      <vt:lpstr>'Part B - SCH 11'!Print_Area</vt:lpstr>
      <vt:lpstr>'Part B - SCH 12'!Print_Area</vt:lpstr>
      <vt:lpstr>'Part B - SCH 13'!Print_Area</vt:lpstr>
      <vt:lpstr>'Part B - SCH 14'!Print_Area</vt:lpstr>
      <vt:lpstr>'Part B - SCH 15'!Print_Area</vt:lpstr>
      <vt:lpstr>'Part B - SCH 16'!Print_Area</vt:lpstr>
      <vt:lpstr>'Part B - SCH 17'!Print_Area</vt:lpstr>
      <vt:lpstr>'Part B - SCH 18'!Print_Area</vt:lpstr>
      <vt:lpstr>'Part B - SCH 19'!Print_Area</vt:lpstr>
      <vt:lpstr>'Part B - SCH 2'!Print_Area</vt:lpstr>
      <vt:lpstr>'Part B - SCH 20'!Print_Area</vt:lpstr>
      <vt:lpstr>'Part B - SCH 21'!Print_Area</vt:lpstr>
      <vt:lpstr>'Part B - SCH 22'!Print_Area</vt:lpstr>
      <vt:lpstr>'Part B - SCH 23'!Print_Area</vt:lpstr>
      <vt:lpstr>'Part B - SCH 24'!Print_Area</vt:lpstr>
      <vt:lpstr>'Part B - SCH 25'!Print_Area</vt:lpstr>
      <vt:lpstr>'Part B - SCH 26'!Print_Area</vt:lpstr>
      <vt:lpstr>'Part B - SCH 27'!Print_Area</vt:lpstr>
      <vt:lpstr>'Part B - SCH 28'!Print_Area</vt:lpstr>
      <vt:lpstr>'Part B - SCH 29'!Print_Area</vt:lpstr>
      <vt:lpstr>'Part B - SCH 3'!Print_Area</vt:lpstr>
      <vt:lpstr>'Part B - SCH 4'!Print_Area</vt:lpstr>
      <vt:lpstr>'Part B - SCH 5'!Print_Area</vt:lpstr>
      <vt:lpstr>'Part B - SCH 6'!Print_Area</vt:lpstr>
      <vt:lpstr>'Part B - SCH 7'!Print_Area</vt:lpstr>
      <vt:lpstr>'Part B - SCH 8'!Print_Area</vt:lpstr>
      <vt:lpstr>'Part B - SCH 9'!Print_Area</vt:lpstr>
      <vt:lpstr>'Part C- SCH1'!Print_Area</vt:lpstr>
      <vt:lpstr>'Part C- SCH10'!Print_Area</vt:lpstr>
      <vt:lpstr>'Part C- SCH11'!Print_Area</vt:lpstr>
      <vt:lpstr>'Part C- SCH12'!Print_Area</vt:lpstr>
      <vt:lpstr>'Part C- SCH13'!Print_Area</vt:lpstr>
      <vt:lpstr>'Part C- SCH14'!Print_Area</vt:lpstr>
      <vt:lpstr>'Part C- SCH15'!Print_Area</vt:lpstr>
      <vt:lpstr>'Part C- SCH16'!Print_Area</vt:lpstr>
      <vt:lpstr>'Part C- SCH17'!Print_Area</vt:lpstr>
      <vt:lpstr>'Part C- SCH18'!Print_Area</vt:lpstr>
      <vt:lpstr>'Part C- SCH19'!Print_Area</vt:lpstr>
      <vt:lpstr>'Part C- SCH2'!Print_Area</vt:lpstr>
      <vt:lpstr>'Part C- SCH20'!Print_Area</vt:lpstr>
      <vt:lpstr>'Part C- SCH21'!Print_Area</vt:lpstr>
      <vt:lpstr>'Part C- SCH22'!Print_Area</vt:lpstr>
      <vt:lpstr>'Part C- SCH23'!Print_Area</vt:lpstr>
      <vt:lpstr>'Part C- SCH24'!Print_Area</vt:lpstr>
      <vt:lpstr>'Part C- SCH25'!Print_Area</vt:lpstr>
      <vt:lpstr>'Part C- SCH3'!Print_Area</vt:lpstr>
      <vt:lpstr>'Part C- SCH4'!Print_Area</vt:lpstr>
      <vt:lpstr>'Part C- SCH5'!Print_Area</vt:lpstr>
      <vt:lpstr>'Part C- SCH6'!Print_Area</vt:lpstr>
      <vt:lpstr>'Part C- SCH7'!Print_Area</vt:lpstr>
      <vt:lpstr>'Part C- SCH8'!Print_Area</vt:lpstr>
      <vt:lpstr>'Part C- SCH9'!Print_Area</vt:lpstr>
      <vt:lpstr>'Part D- SCH1'!Print_Area</vt:lpstr>
      <vt:lpstr>'Part D- SCH2'!Print_Area</vt:lpstr>
      <vt:lpstr>'Part E- SCH1'!Print_Area</vt:lpstr>
      <vt:lpstr>SUMMARY!Print_Area</vt:lpstr>
      <vt:lpstr>'SUMMARY (2)'!Print_Area</vt:lpstr>
      <vt:lpstr>'Part A - SCH 1'!Print_Titles</vt:lpstr>
      <vt:lpstr>'Part A - SCH 2'!Print_Titles</vt:lpstr>
      <vt:lpstr>'Part B - SCH 1'!Print_Titles</vt:lpstr>
      <vt:lpstr>'Part B - SCH 10'!Print_Titles</vt:lpstr>
      <vt:lpstr>'Part B - SCH 11'!Print_Titles</vt:lpstr>
      <vt:lpstr>'Part B - SCH 12'!Print_Titles</vt:lpstr>
      <vt:lpstr>'Part B - SCH 13'!Print_Titles</vt:lpstr>
      <vt:lpstr>'Part B - SCH 14'!Print_Titles</vt:lpstr>
      <vt:lpstr>'Part B - SCH 15'!Print_Titles</vt:lpstr>
      <vt:lpstr>'Part B - SCH 16'!Print_Titles</vt:lpstr>
      <vt:lpstr>'Part B - SCH 18'!Print_Titles</vt:lpstr>
      <vt:lpstr>'Part B - SCH 19'!Print_Titles</vt:lpstr>
      <vt:lpstr>'Part B - SCH 2'!Print_Titles</vt:lpstr>
      <vt:lpstr>'Part B - SCH 20'!Print_Titles</vt:lpstr>
      <vt:lpstr>'Part B - SCH 21'!Print_Titles</vt:lpstr>
      <vt:lpstr>'Part B - SCH 22'!Print_Titles</vt:lpstr>
      <vt:lpstr>'Part B - SCH 23'!Print_Titles</vt:lpstr>
      <vt:lpstr>'Part B - SCH 24'!Print_Titles</vt:lpstr>
      <vt:lpstr>'Part B - SCH 25'!Print_Titles</vt:lpstr>
      <vt:lpstr>'Part B - SCH 26'!Print_Titles</vt:lpstr>
      <vt:lpstr>'Part B - SCH 27'!Print_Titles</vt:lpstr>
      <vt:lpstr>'Part B - SCH 28'!Print_Titles</vt:lpstr>
      <vt:lpstr>'Part B - SCH 29'!Print_Titles</vt:lpstr>
      <vt:lpstr>'Part B - SCH 3'!Print_Titles</vt:lpstr>
      <vt:lpstr>'Part B - SCH 4'!Print_Titles</vt:lpstr>
      <vt:lpstr>'Part B - SCH 5'!Print_Titles</vt:lpstr>
      <vt:lpstr>'Part B - SCH 6'!Print_Titles</vt:lpstr>
      <vt:lpstr>'Part B - SCH 7'!Print_Titles</vt:lpstr>
      <vt:lpstr>'Part B - SCH 8'!Print_Titles</vt:lpstr>
      <vt:lpstr>'Part B - SCH 9'!Print_Titles</vt:lpstr>
      <vt:lpstr>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Nkanyezi MAZIBUKO</dc:creator>
  <cp:lastModifiedBy>Dr. Talent Diotrefe BANDA</cp:lastModifiedBy>
  <cp:lastPrinted>2026-06-04T11:34:18Z</cp:lastPrinted>
  <dcterms:created xsi:type="dcterms:W3CDTF">2022-05-25T16:00:33Z</dcterms:created>
  <dcterms:modified xsi:type="dcterms:W3CDTF">2026-06-04T15:20:41Z</dcterms:modified>
</cp:coreProperties>
</file>