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mc:AlternateContent xmlns:mc="http://schemas.openxmlformats.org/markup-compatibility/2006">
    <mc:Choice Requires="x15">
      <x15ac:absPath xmlns:x15ac="http://schemas.microsoft.com/office/spreadsheetml/2010/11/ac" url="C:\Users\kwenar\Desktop\My Documents\Desktop\Business Cases\Modernization\Upgrade Projects\Beta HVAC Upgrades\RFB 3201-2025\"/>
    </mc:Choice>
  </mc:AlternateContent>
  <xr:revisionPtr revIDLastSave="0" documentId="8_{F370E41C-5BA5-4AF0-9B45-771B827FF4AE}" xr6:coauthVersionLast="47" xr6:coauthVersionMax="47" xr10:uidLastSave="{00000000-0000-0000-0000-000000000000}"/>
  <bookViews>
    <workbookView xWindow="-120" yWindow="-120" windowWidth="29040" windowHeight="15720" firstSheet="3" activeTab="7" xr2:uid="{00000000-000D-0000-FFFF-FFFF00000000}"/>
  </bookViews>
  <sheets>
    <sheet name="1. HVAC EQUIPMENT " sheetId="8" r:id="rId1"/>
    <sheet name="2. CIVIL AND EARTHWORKS" sheetId="9" r:id="rId2"/>
    <sheet name="3. DEMOLITION WORKS &amp; COOLING " sheetId="16" r:id="rId3"/>
    <sheet name="4. FIRE PROTECTION SYSTEM HVAC" sheetId="17" r:id="rId4"/>
    <sheet name="5. ELECTRICAL" sheetId="10" r:id="rId5"/>
    <sheet name="6. BMS" sheetId="23" r:id="rId6"/>
    <sheet name="7. DAYWORK RATES" sheetId="19" r:id="rId7"/>
    <sheet name="8. MAINTENANCE SUPPORT" sheetId="21" r:id="rId8"/>
    <sheet name="9. TOTALS" sheetId="14" r:id="rId9"/>
  </sheets>
  <definedNames>
    <definedName name="_Hlk149752705" localSheetId="0">'1. HVAC EQUIPMENT '!$B$3</definedName>
    <definedName name="_xlnm.Print_Area" localSheetId="0">'1. HVAC EQUIPMENT '!$A$1:$H$299</definedName>
    <definedName name="_xlnm.Print_Area" localSheetId="1">'2. CIVIL AND EARTHWORKS'!$A$1:$H$91</definedName>
    <definedName name="_xlnm.Print_Area" localSheetId="2">'3. DEMOLITION WORKS &amp; COOLING '!$A$1:$H$42</definedName>
    <definedName name="_xlnm.Print_Area" localSheetId="3">'4. FIRE PROTECTION SYSTEM HVAC'!$A$1:$H$98</definedName>
    <definedName name="_xlnm.Print_Area" localSheetId="4">'5. ELECTRICAL'!$A$1:$H$203</definedName>
    <definedName name="_xlnm.Print_Area" localSheetId="5">'6. BMS'!$A$1:$H$118</definedName>
    <definedName name="_xlnm.Print_Area" localSheetId="6">'7. DAYWORK RATES'!$A$1:$H$30</definedName>
    <definedName name="_xlnm.Print_Area" localSheetId="7">'8. MAINTENANCE SUPPORT'!$A$1:$K$76</definedName>
    <definedName name="_xlnm.Print_Area" localSheetId="8">'9. TOTALS'!$A$1:$D$31</definedName>
    <definedName name="_xlnm.Print_Titles" localSheetId="0">'1. HVAC EQUIPMENT '!$1:$5</definedName>
    <definedName name="_xlnm.Print_Titles" localSheetId="1">'2. CIVIL AND EARTHWORKS'!$1:$5</definedName>
    <definedName name="_xlnm.Print_Titles" localSheetId="2">'3. DEMOLITION WORKS &amp; COOLING '!$1:$5</definedName>
    <definedName name="_xlnm.Print_Titles" localSheetId="3">'4. FIRE PROTECTION SYSTEM HVAC'!$1:$5</definedName>
    <definedName name="_xlnm.Print_Titles" localSheetId="4">'5. ELECTRICAL'!$1:$5</definedName>
    <definedName name="_xlnm.Print_Titles" localSheetId="5">'6. BMS'!$1:$5</definedName>
    <definedName name="_xlnm.Print_Titles" localSheetId="6">'7. DAYWORK RATES'!$1:$5</definedName>
    <definedName name="_xlnm.Print_Titles" localSheetId="7">'8. MAINTENANCE SUPPORT'!$1:$5</definedName>
    <definedName name="_xlnm.Print_Titles" localSheetId="8">'9. TOTALS'!$1:$5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9" i="23" l="1"/>
  <c r="F102" i="23"/>
  <c r="F103" i="23"/>
  <c r="F43" i="21" a="1"/>
  <c r="F43" i="21" s="1"/>
  <c r="F108" i="23"/>
  <c r="F109" i="23"/>
  <c r="F150" i="8"/>
  <c r="I31" i="21"/>
  <c r="F31" i="21"/>
  <c r="I30" i="21"/>
  <c r="F30" i="21"/>
  <c r="J30" i="21" s="1"/>
  <c r="I29" i="21"/>
  <c r="F29" i="21"/>
  <c r="J29" i="21" s="1"/>
  <c r="I28" i="21"/>
  <c r="F28" i="21"/>
  <c r="J28" i="21" s="1"/>
  <c r="J31" i="21" l="1"/>
  <c r="F107" i="23"/>
  <c r="F106" i="23"/>
  <c r="F105" i="23"/>
  <c r="F104" i="23" s="1"/>
  <c r="D100" i="23"/>
  <c r="F100" i="23" s="1"/>
  <c r="D98" i="23"/>
  <c r="F98" i="23" s="1"/>
  <c r="F96" i="23"/>
  <c r="F94" i="23"/>
  <c r="F93" i="23"/>
  <c r="F91" i="23"/>
  <c r="F90" i="23"/>
  <c r="F88" i="23"/>
  <c r="F87" i="23" s="1"/>
  <c r="F86" i="23"/>
  <c r="D85" i="23"/>
  <c r="F85" i="23" s="1"/>
  <c r="D84" i="23"/>
  <c r="D89" i="23" s="1"/>
  <c r="F89" i="23" s="1"/>
  <c r="F83" i="23"/>
  <c r="F81" i="23"/>
  <c r="F80" i="23"/>
  <c r="F79" i="23"/>
  <c r="F78" i="23"/>
  <c r="F76" i="23"/>
  <c r="F75" i="23"/>
  <c r="F73" i="23"/>
  <c r="D72" i="23"/>
  <c r="D77" i="23" s="1"/>
  <c r="F77" i="23" s="1"/>
  <c r="F71" i="23"/>
  <c r="F70" i="23"/>
  <c r="F68" i="23"/>
  <c r="D67" i="23"/>
  <c r="F67" i="23" s="1"/>
  <c r="K66" i="23"/>
  <c r="F63" i="23"/>
  <c r="D62" i="23"/>
  <c r="F62" i="23" s="1"/>
  <c r="D61" i="23"/>
  <c r="F61" i="23" s="1"/>
  <c r="D60" i="23"/>
  <c r="F60" i="23" s="1"/>
  <c r="F59" i="23" s="1"/>
  <c r="F58" i="23"/>
  <c r="F57" i="23"/>
  <c r="F54" i="23"/>
  <c r="D53" i="23"/>
  <c r="D55" i="23" s="1"/>
  <c r="F55" i="23" s="1"/>
  <c r="F51" i="23"/>
  <c r="F49" i="23"/>
  <c r="F48" i="23"/>
  <c r="F46" i="23"/>
  <c r="D45" i="23"/>
  <c r="F45" i="23" s="1"/>
  <c r="D44" i="23"/>
  <c r="F44" i="23" s="1"/>
  <c r="F41" i="23"/>
  <c r="D40" i="23"/>
  <c r="D50" i="23" s="1"/>
  <c r="D39" i="23"/>
  <c r="F39" i="23" s="1"/>
  <c r="D38" i="23"/>
  <c r="F38" i="23" s="1"/>
  <c r="F36" i="23"/>
  <c r="F35" i="23"/>
  <c r="F34" i="23" s="1"/>
  <c r="F33" i="23"/>
  <c r="D32" i="23"/>
  <c r="F32" i="23" s="1"/>
  <c r="F31" i="23"/>
  <c r="F30" i="23"/>
  <c r="D29" i="23"/>
  <c r="F29" i="23" s="1"/>
  <c r="F28" i="23" s="1"/>
  <c r="F27" i="23"/>
  <c r="D26" i="23"/>
  <c r="F26" i="23" s="1"/>
  <c r="F25" i="23"/>
  <c r="F24" i="23"/>
  <c r="F23" i="23" s="1"/>
  <c r="F22" i="23"/>
  <c r="D21" i="23"/>
  <c r="F21" i="23" s="1"/>
  <c r="D20" i="23"/>
  <c r="F20" i="23" s="1"/>
  <c r="F17" i="23"/>
  <c r="D16" i="23"/>
  <c r="F16" i="23" s="1"/>
  <c r="D15" i="23"/>
  <c r="F15" i="23" s="1"/>
  <c r="D14" i="23"/>
  <c r="D19" i="23" s="1"/>
  <c r="F19" i="23" s="1"/>
  <c r="F178" i="10"/>
  <c r="F177" i="10"/>
  <c r="F176" i="10"/>
  <c r="F175" i="10"/>
  <c r="F174" i="10"/>
  <c r="F173" i="10"/>
  <c r="F172" i="10"/>
  <c r="F171" i="10"/>
  <c r="F170" i="10"/>
  <c r="F169" i="10"/>
  <c r="F38" i="10"/>
  <c r="F37" i="10"/>
  <c r="F36" i="10"/>
  <c r="F35" i="10"/>
  <c r="F34" i="10"/>
  <c r="F33" i="10"/>
  <c r="F32" i="10"/>
  <c r="F31" i="10"/>
  <c r="F30" i="10"/>
  <c r="F29" i="10"/>
  <c r="F27" i="10"/>
  <c r="F26" i="10"/>
  <c r="F25" i="10"/>
  <c r="F24" i="10"/>
  <c r="F23" i="10"/>
  <c r="F22" i="10"/>
  <c r="F21" i="10"/>
  <c r="F20" i="10"/>
  <c r="F74" i="23" l="1"/>
  <c r="F18" i="23"/>
  <c r="F19" i="10"/>
  <c r="F72" i="23"/>
  <c r="F69" i="23" s="1"/>
  <c r="D43" i="23"/>
  <c r="F43" i="23" s="1"/>
  <c r="F42" i="23" s="1"/>
  <c r="F14" i="23"/>
  <c r="F13" i="23" s="1"/>
  <c r="D65" i="23"/>
  <c r="F65" i="23" s="1"/>
  <c r="F84" i="23"/>
  <c r="F82" i="23" s="1"/>
  <c r="F66" i="23"/>
  <c r="D56" i="23"/>
  <c r="F56" i="23" s="1"/>
  <c r="F50" i="23"/>
  <c r="F47" i="23" s="1"/>
  <c r="F40" i="23"/>
  <c r="F37" i="23" s="1"/>
  <c r="D95" i="23"/>
  <c r="F53" i="23"/>
  <c r="F52" i="23" l="1"/>
  <c r="F64" i="23"/>
  <c r="F95" i="23"/>
  <c r="F92" i="23" s="1"/>
  <c r="D101" i="23"/>
  <c r="F101" i="23" s="1"/>
  <c r="I65" i="21" l="1"/>
  <c r="F65" i="21"/>
  <c r="I63" i="21"/>
  <c r="F63" i="21"/>
  <c r="J63" i="21" s="1"/>
  <c r="I61" i="21"/>
  <c r="F61" i="21"/>
  <c r="J61" i="21" s="1"/>
  <c r="F15" i="16"/>
  <c r="F16" i="16"/>
  <c r="F17" i="16"/>
  <c r="F18" i="16"/>
  <c r="F19" i="16"/>
  <c r="F20" i="16"/>
  <c r="F21" i="16"/>
  <c r="F22" i="16"/>
  <c r="F23" i="16"/>
  <c r="F24" i="16"/>
  <c r="F25" i="16"/>
  <c r="F26" i="16"/>
  <c r="F27" i="16"/>
  <c r="F28" i="16"/>
  <c r="F29" i="16"/>
  <c r="F30" i="16"/>
  <c r="F31" i="16"/>
  <c r="F32" i="16"/>
  <c r="F14" i="16"/>
  <c r="F24" i="9"/>
  <c r="F25" i="9"/>
  <c r="F26" i="9"/>
  <c r="F29" i="9"/>
  <c r="F30" i="9"/>
  <c r="F31" i="9"/>
  <c r="F32" i="9"/>
  <c r="F39" i="9"/>
  <c r="F42" i="9"/>
  <c r="F45" i="9"/>
  <c r="F48" i="9"/>
  <c r="F51" i="9"/>
  <c r="F54" i="9"/>
  <c r="F57" i="9"/>
  <c r="F58" i="9"/>
  <c r="F59" i="9"/>
  <c r="F74" i="9"/>
  <c r="F75" i="9"/>
  <c r="F76" i="9"/>
  <c r="F77" i="9"/>
  <c r="F78" i="9"/>
  <c r="F79" i="9"/>
  <c r="F80" i="9"/>
  <c r="F81" i="9"/>
  <c r="F69" i="9"/>
  <c r="F70" i="9"/>
  <c r="F71" i="9"/>
  <c r="I58" i="21"/>
  <c r="F58" i="21"/>
  <c r="I57" i="21"/>
  <c r="F57" i="21"/>
  <c r="I56" i="21"/>
  <c r="F56" i="21"/>
  <c r="I66" i="21"/>
  <c r="J66" i="21" s="1"/>
  <c r="I64" i="21"/>
  <c r="I62" i="21"/>
  <c r="I60" i="21"/>
  <c r="I54" i="21"/>
  <c r="I53" i="21"/>
  <c r="I52" i="21"/>
  <c r="I48" i="21"/>
  <c r="I47" i="21"/>
  <c r="I46" i="21"/>
  <c r="I45" i="21"/>
  <c r="I44" i="21"/>
  <c r="I42" i="21"/>
  <c r="I41" i="21"/>
  <c r="I40" i="21"/>
  <c r="I39" i="21"/>
  <c r="I38" i="21"/>
  <c r="I37" i="21"/>
  <c r="I36" i="21"/>
  <c r="I34" i="21"/>
  <c r="I33" i="21"/>
  <c r="I32" i="21"/>
  <c r="I27" i="21"/>
  <c r="I26" i="21"/>
  <c r="I25" i="21"/>
  <c r="I24" i="21"/>
  <c r="I23" i="21"/>
  <c r="I22" i="21"/>
  <c r="I21" i="21"/>
  <c r="I20" i="21"/>
  <c r="I19" i="21"/>
  <c r="I17" i="21"/>
  <c r="I16" i="21"/>
  <c r="I15" i="21"/>
  <c r="F66" i="21"/>
  <c r="F64" i="21"/>
  <c r="F62" i="21"/>
  <c r="F60" i="21"/>
  <c r="F54" i="21"/>
  <c r="F53" i="21"/>
  <c r="F52" i="21"/>
  <c r="F50" i="21"/>
  <c r="F48" i="21"/>
  <c r="F47" i="21"/>
  <c r="F46" i="21"/>
  <c r="F45" i="21"/>
  <c r="F44" i="21"/>
  <c r="F42" i="21"/>
  <c r="F41" i="21"/>
  <c r="F40" i="21"/>
  <c r="F39" i="21"/>
  <c r="F38" i="21"/>
  <c r="F37" i="21"/>
  <c r="F36" i="21"/>
  <c r="F34" i="21"/>
  <c r="F33" i="21"/>
  <c r="F32" i="21"/>
  <c r="F27" i="21"/>
  <c r="F26" i="21"/>
  <c r="F25" i="21"/>
  <c r="F24" i="21"/>
  <c r="F23" i="21"/>
  <c r="F22" i="21"/>
  <c r="F21" i="21"/>
  <c r="F20" i="21"/>
  <c r="F19" i="21"/>
  <c r="F17" i="21"/>
  <c r="F16" i="21"/>
  <c r="F15" i="21"/>
  <c r="F18" i="19"/>
  <c r="F19" i="19"/>
  <c r="F20" i="19"/>
  <c r="F21" i="19"/>
  <c r="F17" i="19"/>
  <c r="F40" i="10"/>
  <c r="F39" i="10"/>
  <c r="F28" i="10" s="1"/>
  <c r="F17" i="10"/>
  <c r="F18" i="10"/>
  <c r="F66" i="9"/>
  <c r="F65" i="9"/>
  <c r="F64" i="9"/>
  <c r="F140" i="10"/>
  <c r="F139" i="10"/>
  <c r="F138" i="10"/>
  <c r="F137" i="10"/>
  <c r="F136" i="10"/>
  <c r="F135" i="10"/>
  <c r="F134" i="10"/>
  <c r="F133" i="10"/>
  <c r="F132" i="10"/>
  <c r="F131" i="10"/>
  <c r="F130" i="10"/>
  <c r="F129" i="10"/>
  <c r="F128" i="10"/>
  <c r="F127" i="10"/>
  <c r="F126" i="10"/>
  <c r="F125" i="10"/>
  <c r="F157" i="10"/>
  <c r="F156" i="10"/>
  <c r="F155" i="10"/>
  <c r="F154" i="10"/>
  <c r="F119" i="10"/>
  <c r="F118" i="10"/>
  <c r="F117" i="10"/>
  <c r="F116" i="10"/>
  <c r="F115" i="10"/>
  <c r="F114" i="10"/>
  <c r="F113" i="10"/>
  <c r="F112" i="10"/>
  <c r="F111" i="10"/>
  <c r="F110" i="10"/>
  <c r="F109" i="10"/>
  <c r="F108" i="10"/>
  <c r="F107" i="10"/>
  <c r="F106" i="10"/>
  <c r="F105" i="10"/>
  <c r="F104" i="10"/>
  <c r="F103" i="10"/>
  <c r="F102" i="10"/>
  <c r="F101" i="10"/>
  <c r="F100" i="10"/>
  <c r="F99" i="10"/>
  <c r="F97" i="10"/>
  <c r="F96" i="10"/>
  <c r="F95" i="10"/>
  <c r="F94" i="10"/>
  <c r="F93" i="10"/>
  <c r="F92" i="10"/>
  <c r="F91" i="10"/>
  <c r="F90" i="10"/>
  <c r="F89" i="10"/>
  <c r="F88" i="10"/>
  <c r="F87" i="10"/>
  <c r="F86" i="10"/>
  <c r="F85" i="10"/>
  <c r="F84" i="10"/>
  <c r="F83" i="10"/>
  <c r="F82" i="10"/>
  <c r="F81" i="10"/>
  <c r="F80" i="10"/>
  <c r="F79" i="10"/>
  <c r="F78" i="10"/>
  <c r="F77" i="10"/>
  <c r="F76" i="10"/>
  <c r="F75" i="10"/>
  <c r="F74" i="10"/>
  <c r="F64" i="10"/>
  <c r="F63" i="10"/>
  <c r="F62" i="10"/>
  <c r="F61" i="10"/>
  <c r="F16" i="10"/>
  <c r="F15" i="10"/>
  <c r="F192" i="10"/>
  <c r="F191" i="10" s="1"/>
  <c r="F190" i="10"/>
  <c r="F189" i="10" s="1"/>
  <c r="F188" i="10"/>
  <c r="F187" i="10"/>
  <c r="F186" i="10"/>
  <c r="F185" i="10"/>
  <c r="F184" i="10"/>
  <c r="F182" i="10"/>
  <c r="F181" i="10"/>
  <c r="F179" i="10"/>
  <c r="F168" i="10" s="1"/>
  <c r="F167" i="10"/>
  <c r="F166" i="10" s="1"/>
  <c r="F165" i="10"/>
  <c r="F164" i="10"/>
  <c r="F163" i="10"/>
  <c r="F161" i="10"/>
  <c r="F160" i="10"/>
  <c r="F159" i="10"/>
  <c r="F153" i="10"/>
  <c r="F152" i="10"/>
  <c r="F151" i="10"/>
  <c r="F150" i="10"/>
  <c r="F149" i="10"/>
  <c r="F148" i="10"/>
  <c r="F147" i="10"/>
  <c r="F146" i="10"/>
  <c r="F145" i="10"/>
  <c r="F144" i="10"/>
  <c r="F143" i="10"/>
  <c r="F142" i="10"/>
  <c r="F123" i="10"/>
  <c r="F122" i="10" s="1"/>
  <c r="F121" i="10"/>
  <c r="F120" i="10" s="1"/>
  <c r="F72" i="10"/>
  <c r="F71" i="10"/>
  <c r="F70" i="10"/>
  <c r="F69" i="10"/>
  <c r="F68" i="10"/>
  <c r="F67" i="10"/>
  <c r="F66" i="10"/>
  <c r="F65" i="10"/>
  <c r="F60" i="10"/>
  <c r="F59" i="10"/>
  <c r="F58" i="10"/>
  <c r="F57" i="10"/>
  <c r="F56" i="10"/>
  <c r="F55" i="10"/>
  <c r="F54" i="10"/>
  <c r="F53" i="10"/>
  <c r="F52" i="10"/>
  <c r="F51" i="10"/>
  <c r="F50" i="10"/>
  <c r="F49" i="10"/>
  <c r="F47" i="10"/>
  <c r="F46" i="10"/>
  <c r="F45" i="10"/>
  <c r="F44" i="10"/>
  <c r="F43" i="10"/>
  <c r="F42" i="10"/>
  <c r="H67" i="21" l="1"/>
  <c r="I67" i="21" s="1"/>
  <c r="F41" i="10"/>
  <c r="E67" i="21"/>
  <c r="F67" i="21" s="1"/>
  <c r="I18" i="21"/>
  <c r="F18" i="21"/>
  <c r="F35" i="21"/>
  <c r="F73" i="10"/>
  <c r="F48" i="10"/>
  <c r="F14" i="10"/>
  <c r="F141" i="10"/>
  <c r="F124" i="10"/>
  <c r="J57" i="21"/>
  <c r="J37" i="21"/>
  <c r="J21" i="21"/>
  <c r="J24" i="21"/>
  <c r="J65" i="21"/>
  <c r="J20" i="21"/>
  <c r="J22" i="21"/>
  <c r="J39" i="21"/>
  <c r="J23" i="21"/>
  <c r="J62" i="21"/>
  <c r="J17" i="21"/>
  <c r="J52" i="21"/>
  <c r="J54" i="21"/>
  <c r="J40" i="21"/>
  <c r="J58" i="21"/>
  <c r="J64" i="21"/>
  <c r="J60" i="21"/>
  <c r="J53" i="21"/>
  <c r="J45" i="21"/>
  <c r="J46" i="21"/>
  <c r="J47" i="21"/>
  <c r="J48" i="21"/>
  <c r="J44" i="21"/>
  <c r="J42" i="21"/>
  <c r="J41" i="21"/>
  <c r="J38" i="21"/>
  <c r="J36" i="21"/>
  <c r="J25" i="21"/>
  <c r="J26" i="21"/>
  <c r="J27" i="21"/>
  <c r="J32" i="21"/>
  <c r="J33" i="21"/>
  <c r="J34" i="21"/>
  <c r="J19" i="21"/>
  <c r="J16" i="21"/>
  <c r="J15" i="21"/>
  <c r="I55" i="21"/>
  <c r="F55" i="21"/>
  <c r="J56" i="21"/>
  <c r="F162" i="10"/>
  <c r="F180" i="10"/>
  <c r="F183" i="10"/>
  <c r="F158" i="10"/>
  <c r="F98" i="10"/>
  <c r="E193" i="10" l="1"/>
  <c r="J55" i="21"/>
  <c r="F193" i="10"/>
  <c r="F73" i="9"/>
  <c r="F72" i="9" s="1"/>
  <c r="F68" i="9"/>
  <c r="F63" i="9"/>
  <c r="F62" i="9" s="1"/>
  <c r="F61" i="9"/>
  <c r="F60" i="9" s="1"/>
  <c r="F56" i="9"/>
  <c r="F53" i="9"/>
  <c r="F50" i="9"/>
  <c r="F47" i="9"/>
  <c r="F44" i="9"/>
  <c r="F41" i="9"/>
  <c r="F40" i="9" s="1"/>
  <c r="F38" i="9"/>
  <c r="F36" i="9"/>
  <c r="F35" i="9" s="1"/>
  <c r="F34" i="9"/>
  <c r="F33" i="9" s="1"/>
  <c r="F28" i="9"/>
  <c r="F27" i="9" s="1"/>
  <c r="F23" i="9"/>
  <c r="F22" i="9" s="1"/>
  <c r="F21" i="9"/>
  <c r="F20" i="9" s="1"/>
  <c r="F18" i="9"/>
  <c r="F19" i="9"/>
  <c r="F17" i="9"/>
  <c r="F16" i="9" s="1"/>
  <c r="F15" i="9"/>
  <c r="F14" i="9"/>
  <c r="F289" i="8"/>
  <c r="F288" i="8"/>
  <c r="F287" i="8"/>
  <c r="F286" i="8"/>
  <c r="F285" i="8"/>
  <c r="F284" i="8"/>
  <c r="F283" i="8"/>
  <c r="F282" i="8"/>
  <c r="F281" i="8"/>
  <c r="F280" i="8"/>
  <c r="F279" i="8"/>
  <c r="F278" i="8"/>
  <c r="F277" i="8"/>
  <c r="F276" i="8"/>
  <c r="F275" i="8"/>
  <c r="F274" i="8"/>
  <c r="F272" i="8"/>
  <c r="F271" i="8"/>
  <c r="F270" i="8"/>
  <c r="F269" i="8"/>
  <c r="F268" i="8"/>
  <c r="F267" i="8"/>
  <c r="F266" i="8"/>
  <c r="F265" i="8"/>
  <c r="F261" i="8"/>
  <c r="F260" i="8"/>
  <c r="F259" i="8"/>
  <c r="F252" i="8"/>
  <c r="F249" i="8"/>
  <c r="F248" i="8"/>
  <c r="F246" i="8"/>
  <c r="F235" i="8"/>
  <c r="F234" i="8"/>
  <c r="F233" i="8"/>
  <c r="F232" i="8"/>
  <c r="F231" i="8"/>
  <c r="F230" i="8" s="1"/>
  <c r="F229" i="8"/>
  <c r="F228" i="8"/>
  <c r="F227" i="8"/>
  <c r="F226" i="8"/>
  <c r="F225" i="8"/>
  <c r="F224" i="8"/>
  <c r="F223" i="8"/>
  <c r="F218" i="8"/>
  <c r="F217" i="8"/>
  <c r="F216" i="8"/>
  <c r="F215" i="8"/>
  <c r="F213" i="8"/>
  <c r="F203" i="8"/>
  <c r="F202" i="8"/>
  <c r="F201" i="8"/>
  <c r="F200" i="8"/>
  <c r="F199" i="8"/>
  <c r="F198" i="8"/>
  <c r="F197" i="8"/>
  <c r="F196" i="8"/>
  <c r="F195" i="8"/>
  <c r="F194" i="8"/>
  <c r="F182" i="8"/>
  <c r="F180" i="8"/>
  <c r="F179" i="8"/>
  <c r="F178" i="8"/>
  <c r="F177" i="8"/>
  <c r="F174" i="8"/>
  <c r="F173" i="8"/>
  <c r="F172" i="8"/>
  <c r="F171" i="8"/>
  <c r="F170" i="8"/>
  <c r="F169" i="8"/>
  <c r="F168" i="8"/>
  <c r="F166" i="8"/>
  <c r="F165" i="8"/>
  <c r="F164" i="8"/>
  <c r="F163" i="8"/>
  <c r="F162" i="8"/>
  <c r="F161" i="8"/>
  <c r="F159" i="8"/>
  <c r="F158" i="8"/>
  <c r="F157" i="8"/>
  <c r="F156" i="8"/>
  <c r="F155" i="8"/>
  <c r="F154" i="8"/>
  <c r="F153" i="8"/>
  <c r="F152" i="8"/>
  <c r="F151" i="8"/>
  <c r="F148" i="8"/>
  <c r="F147" i="8"/>
  <c r="F146" i="8"/>
  <c r="F145" i="8"/>
  <c r="F144" i="8"/>
  <c r="F143" i="8"/>
  <c r="F142" i="8"/>
  <c r="F141" i="8"/>
  <c r="F140" i="8"/>
  <c r="F139" i="8"/>
  <c r="F138" i="8"/>
  <c r="F137" i="8"/>
  <c r="F136" i="8"/>
  <c r="F135" i="8"/>
  <c r="F134" i="8"/>
  <c r="F133" i="8"/>
  <c r="F132" i="8"/>
  <c r="F131" i="8"/>
  <c r="F130" i="8"/>
  <c r="F129" i="8"/>
  <c r="F128" i="8"/>
  <c r="F126" i="8"/>
  <c r="F125" i="8"/>
  <c r="F124" i="8"/>
  <c r="F123" i="8"/>
  <c r="F122" i="8"/>
  <c r="F121" i="8"/>
  <c r="F120" i="8"/>
  <c r="F119" i="8"/>
  <c r="F118" i="8"/>
  <c r="F117" i="8"/>
  <c r="F116" i="8"/>
  <c r="F115" i="8"/>
  <c r="F114" i="8"/>
  <c r="F113" i="8"/>
  <c r="F112" i="8"/>
  <c r="F111" i="8"/>
  <c r="F110" i="8"/>
  <c r="F109" i="8"/>
  <c r="F107" i="8"/>
  <c r="F106" i="8"/>
  <c r="F105" i="8"/>
  <c r="F104" i="8"/>
  <c r="F103" i="8"/>
  <c r="F102" i="8"/>
  <c r="F101" i="8"/>
  <c r="F100" i="8"/>
  <c r="F99" i="8"/>
  <c r="F98" i="8"/>
  <c r="F97" i="8"/>
  <c r="F95" i="8"/>
  <c r="F94" i="8"/>
  <c r="F92" i="8"/>
  <c r="F83" i="8"/>
  <c r="F82" i="8"/>
  <c r="F81" i="8"/>
  <c r="F79" i="8"/>
  <c r="F78" i="8"/>
  <c r="F77" i="8"/>
  <c r="F76" i="8"/>
  <c r="F75" i="8"/>
  <c r="F74" i="8"/>
  <c r="F73" i="8"/>
  <c r="F72" i="8"/>
  <c r="F71" i="8"/>
  <c r="F70" i="8"/>
  <c r="F69" i="8"/>
  <c r="F68" i="8"/>
  <c r="F66" i="8"/>
  <c r="F65" i="8"/>
  <c r="F64" i="8"/>
  <c r="F63" i="8"/>
  <c r="F62" i="8"/>
  <c r="F61" i="8"/>
  <c r="F60" i="8"/>
  <c r="F59" i="8"/>
  <c r="F58" i="8"/>
  <c r="F57" i="8"/>
  <c r="F55" i="8"/>
  <c r="F54" i="8"/>
  <c r="F51" i="8"/>
  <c r="F50" i="8"/>
  <c r="F49" i="8"/>
  <c r="F48" i="8"/>
  <c r="F47" i="8"/>
  <c r="F46" i="8"/>
  <c r="F45" i="8"/>
  <c r="F44" i="8"/>
  <c r="F43" i="8"/>
  <c r="F42" i="8"/>
  <c r="F41" i="8"/>
  <c r="F40" i="8"/>
  <c r="F39" i="8"/>
  <c r="F38" i="8"/>
  <c r="F37" i="8"/>
  <c r="F35" i="8"/>
  <c r="F34" i="8"/>
  <c r="F33" i="8"/>
  <c r="F32" i="8"/>
  <c r="F31" i="8"/>
  <c r="F30" i="8"/>
  <c r="F29" i="8"/>
  <c r="F28" i="8"/>
  <c r="F27" i="8"/>
  <c r="F26" i="8"/>
  <c r="F24" i="8"/>
  <c r="F15" i="8"/>
  <c r="F16" i="8"/>
  <c r="F17" i="8"/>
  <c r="F18" i="8"/>
  <c r="F19" i="8"/>
  <c r="F20" i="8"/>
  <c r="F21" i="8"/>
  <c r="F22" i="8"/>
  <c r="F14" i="8"/>
  <c r="F14" i="17"/>
  <c r="F15" i="17"/>
  <c r="F16" i="17"/>
  <c r="F17" i="17"/>
  <c r="F18" i="17"/>
  <c r="F20" i="17"/>
  <c r="F21" i="17"/>
  <c r="F22" i="17"/>
  <c r="F24" i="17"/>
  <c r="F25" i="17"/>
  <c r="F26" i="17"/>
  <c r="F27" i="17"/>
  <c r="F29" i="17"/>
  <c r="F30" i="17"/>
  <c r="F31" i="17"/>
  <c r="F32" i="17"/>
  <c r="F33" i="17"/>
  <c r="F34" i="17"/>
  <c r="F35" i="17"/>
  <c r="F36" i="17"/>
  <c r="F37" i="17"/>
  <c r="F38" i="17"/>
  <c r="F40" i="17"/>
  <c r="F41" i="17"/>
  <c r="F42" i="17"/>
  <c r="F43" i="17"/>
  <c r="F44" i="17"/>
  <c r="F45" i="17"/>
  <c r="F46" i="17"/>
  <c r="F47" i="17"/>
  <c r="F48" i="17"/>
  <c r="F49" i="17"/>
  <c r="F50" i="17"/>
  <c r="F51" i="17"/>
  <c r="F52" i="17"/>
  <c r="F54" i="17"/>
  <c r="F55" i="17"/>
  <c r="F56" i="17"/>
  <c r="F57" i="17"/>
  <c r="F58" i="17"/>
  <c r="F59" i="17"/>
  <c r="F61" i="17"/>
  <c r="F62" i="17"/>
  <c r="F63" i="17"/>
  <c r="F64" i="17"/>
  <c r="F66" i="17"/>
  <c r="F65" i="17" s="1"/>
  <c r="F68" i="17"/>
  <c r="F69" i="17"/>
  <c r="F70" i="17"/>
  <c r="F71" i="17"/>
  <c r="F73" i="17"/>
  <c r="F74" i="17"/>
  <c r="F75" i="17"/>
  <c r="F76" i="17"/>
  <c r="F78" i="17"/>
  <c r="F79" i="17"/>
  <c r="F80" i="17"/>
  <c r="F82" i="17"/>
  <c r="F83" i="17"/>
  <c r="F84" i="17"/>
  <c r="F86" i="17"/>
  <c r="F87" i="17"/>
  <c r="F88" i="17"/>
  <c r="F23" i="17" l="1"/>
  <c r="F13" i="8"/>
  <c r="F127" i="8"/>
  <c r="F56" i="8"/>
  <c r="F108" i="8"/>
  <c r="F96" i="8"/>
  <c r="F25" i="8"/>
  <c r="F67" i="8"/>
  <c r="F273" i="8"/>
  <c r="F167" i="8"/>
  <c r="F194" i="10"/>
  <c r="F85" i="17"/>
  <c r="F60" i="17"/>
  <c r="F77" i="17"/>
  <c r="F13" i="17"/>
  <c r="F53" i="17"/>
  <c r="F81" i="17"/>
  <c r="F67" i="17"/>
  <c r="F72" i="17"/>
  <c r="F39" i="17"/>
  <c r="F28" i="17"/>
  <c r="F19" i="17"/>
  <c r="F13" i="9"/>
  <c r="E89" i="17" l="1"/>
  <c r="F89" i="17" s="1"/>
  <c r="F90" i="17"/>
  <c r="F23" i="8"/>
  <c r="C17" i="14" l="1"/>
  <c r="D254" i="8" l="1"/>
  <c r="F254" i="8" s="1"/>
  <c r="D253" i="8"/>
  <c r="F253" i="8" s="1"/>
  <c r="D251" i="8"/>
  <c r="F251" i="8" s="1"/>
  <c r="D250" i="8"/>
  <c r="F250" i="8" s="1"/>
  <c r="D239" i="8"/>
  <c r="F239" i="8" s="1"/>
  <c r="D237" i="8"/>
  <c r="F237" i="8" s="1"/>
  <c r="D238" i="8"/>
  <c r="F238" i="8" s="1"/>
  <c r="D247" i="8"/>
  <c r="F247" i="8" s="1"/>
  <c r="F93" i="8"/>
  <c r="F91" i="8"/>
  <c r="F90" i="8"/>
  <c r="F87" i="8"/>
  <c r="F86" i="8"/>
  <c r="D222" i="8"/>
  <c r="F222" i="8" s="1"/>
  <c r="D221" i="8"/>
  <c r="F221" i="8" s="1"/>
  <c r="D220" i="8"/>
  <c r="F220" i="8" s="1"/>
  <c r="D209" i="8"/>
  <c r="F209" i="8" s="1"/>
  <c r="D205" i="8"/>
  <c r="D204" i="8"/>
  <c r="D191" i="8"/>
  <c r="F191" i="8" s="1"/>
  <c r="D189" i="8"/>
  <c r="F189" i="8" s="1"/>
  <c r="D188" i="8"/>
  <c r="F188" i="8" s="1"/>
  <c r="D185" i="8"/>
  <c r="F185" i="8" s="1"/>
  <c r="D181" i="8"/>
  <c r="D176" i="8"/>
  <c r="F176" i="8" s="1"/>
  <c r="D160" i="8"/>
  <c r="F160" i="8" s="1"/>
  <c r="F149" i="8" s="1"/>
  <c r="D53" i="8"/>
  <c r="F53" i="8" s="1"/>
  <c r="D52" i="8"/>
  <c r="F52" i="8" s="1"/>
  <c r="F36" i="8" s="1"/>
  <c r="F89" i="8" l="1"/>
  <c r="F88" i="8"/>
  <c r="D210" i="8"/>
  <c r="F210" i="8" s="1"/>
  <c r="F204" i="8"/>
  <c r="D211" i="8"/>
  <c r="F211" i="8" s="1"/>
  <c r="F205" i="8"/>
  <c r="D190" i="8"/>
  <c r="F190" i="8" s="1"/>
  <c r="F181" i="8"/>
  <c r="F85" i="8"/>
  <c r="F84" i="8"/>
  <c r="D184" i="8"/>
  <c r="F184" i="8" s="1"/>
  <c r="D183" i="8"/>
  <c r="F183" i="8" s="1"/>
  <c r="F80" i="8" l="1"/>
  <c r="I43" i="21"/>
  <c r="J43" i="21" l="1"/>
  <c r="I50" i="21" l="1"/>
  <c r="F49" i="21"/>
  <c r="I49" i="21" l="1"/>
  <c r="J50" i="21"/>
  <c r="J49" i="21" s="1"/>
  <c r="F51" i="21"/>
  <c r="I51" i="21"/>
  <c r="I35" i="21"/>
  <c r="J18" i="21" l="1"/>
  <c r="J51" i="21"/>
  <c r="J35" i="21"/>
  <c r="I59" i="21"/>
  <c r="F14" i="21"/>
  <c r="F59" i="21"/>
  <c r="I14" i="21"/>
  <c r="J67" i="21" l="1"/>
  <c r="J59" i="21" s="1"/>
  <c r="J14" i="21"/>
  <c r="J68" i="21" l="1"/>
  <c r="C20" i="14" s="1"/>
  <c r="F16" i="19" l="1"/>
  <c r="F13" i="16" l="1"/>
  <c r="E33" i="16" s="1"/>
  <c r="F33" i="16" s="1"/>
  <c r="F34" i="16" s="1"/>
  <c r="C15" i="14" s="1"/>
  <c r="F52" i="9" l="1"/>
  <c r="F49" i="9"/>
  <c r="F46" i="9"/>
  <c r="F43" i="9"/>
  <c r="F37" i="9"/>
  <c r="F67" i="9" l="1"/>
  <c r="F55" i="9"/>
  <c r="E82" i="9" s="1"/>
  <c r="D257" i="8"/>
  <c r="F257" i="8" s="1"/>
  <c r="D241" i="8"/>
  <c r="D240" i="8"/>
  <c r="F240" i="8" s="1"/>
  <c r="D208" i="8"/>
  <c r="F208" i="8" s="1"/>
  <c r="D206" i="8"/>
  <c r="F206" i="8" s="1"/>
  <c r="D207" i="8"/>
  <c r="F207" i="8" s="1"/>
  <c r="D193" i="8"/>
  <c r="F193" i="8" s="1"/>
  <c r="F192" i="8" s="1"/>
  <c r="D187" i="8"/>
  <c r="F187" i="8" s="1"/>
  <c r="D186" i="8"/>
  <c r="F186" i="8" s="1"/>
  <c r="F175" i="8" s="1"/>
  <c r="D214" i="8"/>
  <c r="F214" i="8" s="1"/>
  <c r="F82" i="9" l="1"/>
  <c r="D244" i="8"/>
  <c r="F244" i="8" s="1"/>
  <c r="F241" i="8"/>
  <c r="D243" i="8"/>
  <c r="F243" i="8" s="1"/>
  <c r="D219" i="8"/>
  <c r="F219" i="8" s="1"/>
  <c r="F212" i="8" s="1"/>
  <c r="D256" i="8"/>
  <c r="F256" i="8" s="1"/>
  <c r="F83" i="9" l="1"/>
  <c r="C14" i="14" s="1"/>
  <c r="F85" i="9"/>
  <c r="D263" i="8"/>
  <c r="F263" i="8" s="1"/>
  <c r="D262" i="8"/>
  <c r="F262" i="8" s="1"/>
  <c r="D264" i="8"/>
  <c r="F264" i="8" s="1"/>
  <c r="D242" i="8"/>
  <c r="F242" i="8" s="1"/>
  <c r="F236" i="8" s="1"/>
  <c r="D255" i="8"/>
  <c r="F255" i="8" s="1"/>
  <c r="F245" i="8" s="1"/>
  <c r="E290" i="8" l="1"/>
  <c r="F258" i="8"/>
  <c r="F22" i="19"/>
  <c r="C19" i="14" s="1"/>
  <c r="F290" i="8" l="1"/>
  <c r="C16" i="14"/>
  <c r="F291" i="8" l="1"/>
  <c r="C13" i="14" s="1"/>
  <c r="F97" i="23"/>
  <c r="E110" i="23" s="1"/>
  <c r="F110" i="23" s="1"/>
  <c r="F111" i="23" l="1"/>
  <c r="C18" i="14" s="1"/>
  <c r="C21" i="14" s="1"/>
  <c r="C22" i="14" s="1"/>
  <c r="C23" i="14"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<sst xmlns="http://schemas.openxmlformats.org/spreadsheetml/2006/main" count="2164" uniqueCount="1050">
  <si>
    <t>Item No</t>
  </si>
  <si>
    <t>Unit of measure</t>
  </si>
  <si>
    <t>VAT (@15%)</t>
  </si>
  <si>
    <t>1. INSTRUCTION FOR COMPLETING THE PRICING SCHEDULE</t>
  </si>
  <si>
    <t xml:space="preserve">Qty </t>
  </si>
  <si>
    <t>TOTAL</t>
  </si>
  <si>
    <t>RFx No</t>
  </si>
  <si>
    <t>RFx Title</t>
  </si>
  <si>
    <t>1.1</t>
  </si>
  <si>
    <t>1.2</t>
  </si>
  <si>
    <t>1.3</t>
  </si>
  <si>
    <t>1.4</t>
  </si>
  <si>
    <t>1.5</t>
  </si>
  <si>
    <t>3.1</t>
  </si>
  <si>
    <t>3.2</t>
  </si>
  <si>
    <t>Line Price Term 
(Excl VAT)</t>
  </si>
  <si>
    <t>SUPPLY CHAIN MANAGEMENT</t>
  </si>
  <si>
    <t xml:space="preserve">Bidder Name </t>
  </si>
  <si>
    <t>Goods/Service description</t>
  </si>
  <si>
    <t>TOTAL BID PRICE  (EXCL VAT)</t>
  </si>
  <si>
    <t>TOTAL  BID PRICE (INCL VAT)</t>
  </si>
  <si>
    <t>Name</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</si>
  <si>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</si>
  <si>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BRAND / MODEL</t>
  </si>
  <si>
    <t>Price clarification comment</t>
  </si>
  <si>
    <t>Signature (above)</t>
  </si>
  <si>
    <t>Pricing schedule</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</si>
  <si>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</si>
  <si>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</si>
  <si>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2.1</t>
  </si>
  <si>
    <t>1.6</t>
  </si>
  <si>
    <t>1.7</t>
  </si>
  <si>
    <t>PRELIMINARY AND GENERAL</t>
  </si>
  <si>
    <t>Permits, notices and co-operation with 
other trades.</t>
  </si>
  <si>
    <t>Provide security</t>
  </si>
  <si>
    <t>Provide and maintain a quality system</t>
  </si>
  <si>
    <t>Fixed charges</t>
  </si>
  <si>
    <t>CONTRACTORS SITE ESTABLISHMENT</t>
  </si>
  <si>
    <t>1.8</t>
  </si>
  <si>
    <t>1.9</t>
  </si>
  <si>
    <t>Each</t>
  </si>
  <si>
    <t>Sum</t>
  </si>
  <si>
    <t>Unit Cost</t>
  </si>
  <si>
    <t>BETA DATA CENTRE</t>
  </si>
  <si>
    <t xml:space="preserve">Spring mounts set per chiller as detailed in the specification per chiller </t>
  </si>
  <si>
    <t xml:space="preserve"> </t>
  </si>
  <si>
    <t>Strainers 150mm</t>
  </si>
  <si>
    <t xml:space="preserve">Isolating valve  65mm dia </t>
  </si>
  <si>
    <t xml:space="preserve">Isolating valve  150mm dia </t>
  </si>
  <si>
    <t>Non return valves 150mm dia</t>
  </si>
  <si>
    <t>Field instrument pressure gauge</t>
  </si>
  <si>
    <t xml:space="preserve">Thermometer </t>
  </si>
  <si>
    <t xml:space="preserve">Binder points </t>
  </si>
  <si>
    <t xml:space="preserve">Air vents </t>
  </si>
  <si>
    <t>Isolating valve 50mm dia</t>
  </si>
  <si>
    <t>Isolating valves 200mm dia</t>
  </si>
  <si>
    <t xml:space="preserve">Each </t>
  </si>
  <si>
    <t>m</t>
  </si>
  <si>
    <t xml:space="preserve">Electrical connection from Pump control panel to pumps </t>
  </si>
  <si>
    <t>Estop at pump/vsd</t>
  </si>
  <si>
    <t xml:space="preserve">Antivibration mountings to suite </t>
  </si>
  <si>
    <t>Strainers 150mm dia</t>
  </si>
  <si>
    <t>Isolating valves 150mm  dia</t>
  </si>
  <si>
    <t xml:space="preserve">Pressure gauge </t>
  </si>
  <si>
    <t>Strainers 100mm dia</t>
  </si>
  <si>
    <t>Isolating valves 100mm  dia</t>
  </si>
  <si>
    <t>Non return valves 100mm dia</t>
  </si>
  <si>
    <t>Flexible connections 100mm dia</t>
  </si>
  <si>
    <t xml:space="preserve">Contractor markup on unit </t>
  </si>
  <si>
    <t xml:space="preserve">Removal and reinstallation of overhead mentis grating to accommodate placement of unit </t>
  </si>
  <si>
    <t xml:space="preserve">Rigging and hoisting onto rooftop position </t>
  </si>
  <si>
    <t>Bend  32mm dia</t>
  </si>
  <si>
    <t>Bend  50mm dia</t>
  </si>
  <si>
    <t>Bend 65mm dia</t>
  </si>
  <si>
    <t>Bend 100mm dia</t>
  </si>
  <si>
    <t>Bend  150mm dia</t>
  </si>
  <si>
    <t>Bend 200mm dia</t>
  </si>
  <si>
    <t>Isolating valves (ball) 50mm dia</t>
  </si>
  <si>
    <t>Isolating valves (butterfly) 65mm dia</t>
  </si>
  <si>
    <t>Isolating valves (butterfly) 150mm dia</t>
  </si>
  <si>
    <t>Isolating valves (butterfly) 200mm dia</t>
  </si>
  <si>
    <t xml:space="preserve">Pressure gauges </t>
  </si>
  <si>
    <t>Thermometer gauge</t>
  </si>
  <si>
    <t xml:space="preserve">Automatic air vents </t>
  </si>
  <si>
    <t>Straight piping screwed  32mm dia</t>
  </si>
  <si>
    <t>Straight piping screwed  50mm dia</t>
  </si>
  <si>
    <t xml:space="preserve">Pressure maintenance set including pumps, pressure vessel, side streamfilters, dosing point connected to makeup water , controls and skid to specification </t>
  </si>
  <si>
    <t>X ray testing of pipe samples in situ</t>
  </si>
  <si>
    <t xml:space="preserve">Galvanised condensate piping in floor void ( 32mm diameter ) complete with bends Tees to nearest drain point in floor (allow 15 meters per unit) </t>
  </si>
  <si>
    <t xml:space="preserve">Decommissioning, stripping, removal &amp; disposal of ALL existing in-floor void condensate piping systems serving existing DX CRAC units as indicated on drawings </t>
  </si>
  <si>
    <t xml:space="preserve">600x600mm (similar or equal approved to Bergvik Air Grate) Data centre floor grilles to Hall A  </t>
  </si>
  <si>
    <t>Insulating and cladding of Valves 65mm dia</t>
  </si>
  <si>
    <t>Isolating valves 25mm dia</t>
  </si>
  <si>
    <t xml:space="preserve">Dynamic water flushing including allowance to fill make up tank for flushing </t>
  </si>
  <si>
    <t>Reducer piece  100 - 80mm</t>
  </si>
  <si>
    <t>Tee piece 65-50-65mm</t>
  </si>
  <si>
    <t>Tee piece 150-150-150 mm</t>
  </si>
  <si>
    <t>Tee piece 150-65-150mm</t>
  </si>
  <si>
    <t>Tee piece 200 - 50 - 200mm</t>
  </si>
  <si>
    <t>Tee piece 200 - 150 - 200mm</t>
  </si>
  <si>
    <t>Tee piece 200 - 200 - 200mm</t>
  </si>
  <si>
    <t>Tee piece 150 - 65 - 150mm</t>
  </si>
  <si>
    <t>DRAINS - APRON CHANNELS AROUND PLINTHS</t>
  </si>
  <si>
    <t>Excavate in soft material up to 0.5m deep</t>
  </si>
  <si>
    <t>Concrete Inlet and Outlet Structures</t>
  </si>
  <si>
    <t>LOCATING OF EXISTING SERVICES</t>
  </si>
  <si>
    <t>Locate existing services, expose by hand and protect for the duration of construction period</t>
  </si>
  <si>
    <t>DEMOLISHING AND REMOVAL</t>
  </si>
  <si>
    <t>Lifting of Existing Paving and dispose of to a site provided by the contractor</t>
  </si>
  <si>
    <t>Remove existing brick wall complete with foundations and cart away rubble</t>
  </si>
  <si>
    <t>Break-down existing concrete plinths and cart away rubble</t>
  </si>
  <si>
    <t>MASS EARTHWORKS</t>
  </si>
  <si>
    <t>Cut to reduce levels and spoil, including free-haul up 2km, Platforms (Up to 1.0m depth)</t>
  </si>
  <si>
    <t>Compact bottom of excavation, Eight-roller-passes compaction</t>
  </si>
  <si>
    <t>Extra over Item 6.1 - Intermediate Excavation</t>
  </si>
  <si>
    <t>Extra over Item 6.1 - Hard Excavation</t>
  </si>
  <si>
    <t>SURFACING - PAVING</t>
  </si>
  <si>
    <t>Walkways interfacing with plant and buildings, 60mm thick Interlocking concrete paving bedded on 25mm thick sand layer</t>
  </si>
  <si>
    <t>PAVEMENT LAYERS OF GRAVEL MATERIAL</t>
  </si>
  <si>
    <t>LANDSCAPING / SITE SHAPING</t>
  </si>
  <si>
    <t>Trimming: Machine</t>
  </si>
  <si>
    <t>Trimming: Hand</t>
  </si>
  <si>
    <t>BOUNDARY WALL REINSTATMENT</t>
  </si>
  <si>
    <t>Foundations - 600x300 Deep, Class 25/19 Mass concrete</t>
  </si>
  <si>
    <t>REINFORCED CONCRETE PLINTHS - CHILLERS</t>
  </si>
  <si>
    <t>Vertical Formwork</t>
  </si>
  <si>
    <t>REINFORCED CONCRETE PLINTHS - PUMP SYSTEMS</t>
  </si>
  <si>
    <t>REINFORCED CONCRETE PLINTHS - BUFFER TANKS</t>
  </si>
  <si>
    <t>Re-clearing of surfaces (on the written Instruction)</t>
  </si>
  <si>
    <t>Ha</t>
  </si>
  <si>
    <t>No</t>
  </si>
  <si>
    <t>Roller-day</t>
  </si>
  <si>
    <t>TESTING MATERIALS AND WORKMANSHIP</t>
  </si>
  <si>
    <t>LAND SURVEYING</t>
  </si>
  <si>
    <t>Cost of provision of land boundaries, location of existing services, benchmarks for construction, site levels etc</t>
  </si>
  <si>
    <t>Cost of confirmation of levels and positions during construction</t>
  </si>
  <si>
    <t>13.10</t>
  </si>
  <si>
    <t>14.10</t>
  </si>
  <si>
    <t>19.10</t>
  </si>
  <si>
    <t xml:space="preserve">Cost of geotechnical testing on in situ soils and quality test during construction </t>
  </si>
  <si>
    <t>Supply of humidification system complete and commissioned</t>
  </si>
  <si>
    <t>4.10</t>
  </si>
  <si>
    <t>Handling cost and profit in respect of Item 19.28</t>
  </si>
  <si>
    <t>Handling cost and profit in respect of Item 19.30 and Item 19.31</t>
  </si>
  <si>
    <t xml:space="preserve">Appointment of an ECSA registered  structural and civil engineer for the design and construction monitoring of all builders work as itemised above. All ECSA Stages to be included   </t>
  </si>
  <si>
    <t xml:space="preserve">SEALING OF DATA CENTRE PERIMETERS (CEILING VOIDS) </t>
  </si>
  <si>
    <t xml:space="preserve">SEALING OF DATA CENTRE INTERNAL PERIMETER (FLOOR VOIDS) </t>
  </si>
  <si>
    <t xml:space="preserve">Shop drawings, engineering and equipment submissions </t>
  </si>
  <si>
    <t xml:space="preserve">Provide "as-built" drawings &amp; maintenance and operational manuals </t>
  </si>
  <si>
    <t xml:space="preserve">Management of building and other subcontractors </t>
  </si>
  <si>
    <t>230mm thick perimeter wall, Facebrick, 3.2m High</t>
  </si>
  <si>
    <t xml:space="preserve">Waterproofing of joints and inside base to ensure water containment. Waterproofing to be fire resistant. (Linear meters) </t>
  </si>
  <si>
    <r>
      <t xml:space="preserve">SECONDARY CHILLED WATER PUMPS  (2 x LARGE)                                                     </t>
    </r>
    <r>
      <rPr>
        <sz val="12"/>
        <rFont val="Calibri"/>
        <family val="2"/>
        <scheme val="minor"/>
      </rPr>
      <t>Supply and installation of pump complete with based, motor, connections electrical control panel, control wiring to chiller  complete and commissioned</t>
    </r>
  </si>
  <si>
    <r>
      <t xml:space="preserve">SECONDARY CHILLED WATER PUMPS  (2 x SMALL)                                                      </t>
    </r>
    <r>
      <rPr>
        <sz val="12"/>
        <rFont val="Calibri"/>
        <family val="2"/>
        <scheme val="minor"/>
      </rPr>
      <t>Supply and installation of pumps complete with based, motor, connections electrical controls panel, control wiring to chiller complete and commissioned</t>
    </r>
  </si>
  <si>
    <t xml:space="preserve">FRESH AIR PACKAGE UNIT </t>
  </si>
  <si>
    <t xml:space="preserve">Straight duct 500 x 500mm external (insulated and clad) </t>
  </si>
  <si>
    <t xml:space="preserve">Straight duct 500 x 500mm passage (insulated) </t>
  </si>
  <si>
    <t xml:space="preserve">Transfer piece from unit to 500 x 500mm fresh air duct (insul &amp; clad) </t>
  </si>
  <si>
    <t xml:space="preserve">Transfer piece 500 x 500 to 300 x 300mm (insulated) </t>
  </si>
  <si>
    <t xml:space="preserve">Duct bend 500 x 500mm external (insulated and clad) </t>
  </si>
  <si>
    <t xml:space="preserve">Straight duct 300 x 300mm passage (insulated) </t>
  </si>
  <si>
    <t>Duct bend 500 x 500mm (insulated)</t>
  </si>
  <si>
    <t>Commissioning balancing and testing as specified</t>
  </si>
  <si>
    <t>20.10</t>
  </si>
  <si>
    <t>DEMOLITION WORKS &amp; COOLING TOWER WORK</t>
  </si>
  <si>
    <t>REGISTERED ENGINEER</t>
  </si>
  <si>
    <t>Servicing and checking for correct operation, inclusive of actuators, of all fire dampers in the floor void at areas adjacent to the main office block</t>
  </si>
  <si>
    <t xml:space="preserve">Removal of in floor ducting between store area 007 &amp; 008. </t>
  </si>
  <si>
    <t xml:space="preserve">Cleaning servicing and checking for operation of all in floor void axial flow fan systems to ensure they are operational. </t>
  </si>
  <si>
    <t xml:space="preserve">Checking all axial flow fan systems to ensure they are properly interfaced with the fire protection systems. ( to switch off on fire signal)  </t>
  </si>
  <si>
    <t xml:space="preserve">DATA HALL ABLUTIONS AND REST AREA </t>
  </si>
  <si>
    <t xml:space="preserve">Checking for the correct operation of the interface between fan system and fire protection systems </t>
  </si>
  <si>
    <t xml:space="preserve">Servicing and checking for the correct operation, inclusive of actuators of all induct and wall mounted fire dampers interfaced with fire protection systems in ducting and wall. </t>
  </si>
  <si>
    <t xml:space="preserve">Checking for the correct operation of the interface between the fire protection systems and fan system. </t>
  </si>
  <si>
    <t>Install a new 500 x 300 fire damper in the compartment walling supplying air from the computer room floor void to the workshop offices complete with actuator for interfacing to the fire protection systems</t>
  </si>
  <si>
    <t xml:space="preserve">Cleaning servicing and checking for operation of in floor void axial flow fan systems to ensure they are operational. </t>
  </si>
  <si>
    <t>Checking for the correct operation of the interface between gas suppressant systems and fire dampers installed in the fresh air systems penetrating through the perimeter walls.</t>
  </si>
  <si>
    <t>Servicing and checking for the correct operation of fire dampers installed in the extraction systems penetrating through the perimeter walls.</t>
  </si>
  <si>
    <t>Checking for the correct operation of the interface between gas suppressant systems and fire dampers installed in the extraction systems penetrating through the perimeter walls.</t>
  </si>
  <si>
    <t>Servicing and checking for the correct operation of the two fire dampers installed in the Archive vault walling penetrating through the perimeter walls.</t>
  </si>
  <si>
    <t>Checking for the correct operation of the interface between gas suppressant systems and the two fire dampers installed in the Archive vault walling penetrating through the perimeter walls.</t>
  </si>
  <si>
    <t>Servicing and checking for the correct operation of fire dampers installed in the ducted extract system serving the store 091 walls.</t>
  </si>
  <si>
    <t>Checking for the correct operation of the interface between gas suppressant systems and fire dampers installed in the ducted extract system serving the store 091 walls.</t>
  </si>
  <si>
    <t xml:space="preserve">Checking for the correct operation of the interface between fire protection system and the rooftop fresh air filter unit.  </t>
  </si>
  <si>
    <t xml:space="preserve">Servicing and checking for the correct operation of fire dampers installed in the fresh air systems at high level penetrating through the perimeter walls. </t>
  </si>
  <si>
    <t xml:space="preserve">Checking for the correct operation of the interface between fire protection systems and the extract fan serving store 091. </t>
  </si>
  <si>
    <t>Checking for the correct operation of the interface between the fire protection system and axial flow fan system.</t>
  </si>
  <si>
    <r>
      <t xml:space="preserve">DAYWORK UNIT RATES: LABOUR
</t>
    </r>
    <r>
      <rPr>
        <sz val="12"/>
        <color theme="1"/>
        <rFont val="Calibri"/>
        <family val="2"/>
        <scheme val="minor"/>
      </rPr>
      <t>Note that the quantities indicated below are only for evaluation purposes and to determine the contract unit rates. The final quantities will be based on works orders.</t>
    </r>
  </si>
  <si>
    <t>Unit rate per hour</t>
  </si>
  <si>
    <t>Labour</t>
  </si>
  <si>
    <t>Unskilled labourers</t>
  </si>
  <si>
    <t>Semi - skilled labourers</t>
  </si>
  <si>
    <t>Artisans</t>
  </si>
  <si>
    <t xml:space="preserve">Foreman/supervision </t>
  </si>
  <si>
    <t>Electrical connection from distribution board to the unit</t>
  </si>
  <si>
    <t>Electrical connection from distribution board to isolator and unit itself</t>
  </si>
  <si>
    <t>Coring through perimeter and internal walling to accommodate new chilled water piping ( 12 x 250mm diameter cores through 350mm reinforced concrete wall)</t>
  </si>
  <si>
    <t xml:space="preserve">Manufacture and supply only of air cooled chiller with integrated free cooling as per specification 1000kw chiller complete with chiller plant controllers as specified </t>
  </si>
  <si>
    <t xml:space="preserve">Electrical connection from pump control panel to pumps </t>
  </si>
  <si>
    <r>
      <t xml:space="preserve">FRESH AIR SYSTEM DUCTING AND COMPONENTS </t>
    </r>
    <r>
      <rPr>
        <sz val="12"/>
        <rFont val="Calibri"/>
        <family val="2"/>
        <scheme val="minor"/>
      </rPr>
      <t xml:space="preserve">
Supply and installation of  externally insulated ducting at high level ( 4 meters high) complete including scaffolding cost</t>
    </r>
  </si>
  <si>
    <t>Selected backfill material under concrete lined side drains compacted to 93% modified AASHTO density</t>
  </si>
  <si>
    <t>200mm thick reinforced concrete plinth, class 30/19 concrete</t>
  </si>
  <si>
    <t>Rebate offered by Tenderer for scrap value of equipment and components removed. ( negative value in BOQ to be indicated)</t>
  </si>
  <si>
    <t>Provide for storage of plant and equipment on site including protection thereof and for obtaining insurance called for in terms of this contract.</t>
  </si>
  <si>
    <r>
      <t xml:space="preserve">AIRCOOLED CHILLERS COMPLETE WITH ASSOCIATED PIPING 
</t>
    </r>
    <r>
      <rPr>
        <sz val="12"/>
        <rFont val="Calibri"/>
        <family val="2"/>
        <scheme val="minor"/>
      </rPr>
      <t xml:space="preserve">All costs related to the </t>
    </r>
    <r>
      <rPr>
        <b/>
        <sz val="12"/>
        <rFont val="Calibri"/>
        <family val="2"/>
        <scheme val="minor"/>
      </rPr>
      <t xml:space="preserve">PHASED </t>
    </r>
    <r>
      <rPr>
        <sz val="12"/>
        <rFont val="Calibri"/>
        <family val="2"/>
        <scheme val="minor"/>
      </rPr>
      <t xml:space="preserve">supply and delivery to site connecting and commissioning of chiller systems complete as specified with rigging, hoisting, installation, commissioning as specified   </t>
    </r>
  </si>
  <si>
    <t>Hoisting rigging of chiller 1 into position complete</t>
  </si>
  <si>
    <t xml:space="preserve">Commissioning of chiller 1 by supplier </t>
  </si>
  <si>
    <t>Hoisting rigging of chiller 2 into position complete</t>
  </si>
  <si>
    <t>Hoisting rigging of chiller 3 into position complete</t>
  </si>
  <si>
    <t>Insulating and cladding of Valves and other 150mm dia</t>
  </si>
  <si>
    <t xml:space="preserve">Flexible pipe connection 150mm dia to chillers </t>
  </si>
  <si>
    <t>Commissioning/ Balancing valve set 150mm</t>
  </si>
  <si>
    <r>
      <t xml:space="preserve">WATER TREATMENT PRESSURE MAINTENANCE &amp; DEGASSING SET                                                </t>
    </r>
    <r>
      <rPr>
        <sz val="12"/>
        <rFont val="Calibri"/>
        <family val="2"/>
        <scheme val="minor"/>
      </rPr>
      <t xml:space="preserve">All  costs related to the supply rigging hoisting, installation and commissioning of the water treatment pressure maintenance set and degassing system as specified                                                                 </t>
    </r>
    <r>
      <rPr>
        <b/>
        <sz val="12"/>
        <rFont val="Calibri"/>
        <family val="2"/>
        <scheme val="minor"/>
      </rPr>
      <t xml:space="preserve">                                                                           </t>
    </r>
  </si>
  <si>
    <t xml:space="preserve">Rigging and hoisting of system into position </t>
  </si>
  <si>
    <t xml:space="preserve">Commissioning (each) </t>
  </si>
  <si>
    <t xml:space="preserve">Rigging and hoisting of tank Nr 1 into position </t>
  </si>
  <si>
    <t xml:space="preserve">Rigging and hoisting of tank Nr 2 into position </t>
  </si>
  <si>
    <t>Phased Commissioning tanks Nr 1</t>
  </si>
  <si>
    <t>Phased Commissioning tanks Nr 2</t>
  </si>
  <si>
    <t xml:space="preserve">Painting, insulation and sheet metal cladding of tank Nr 1 </t>
  </si>
  <si>
    <t xml:space="preserve">Painting, insulation and sheet metal cladding of tank Nr 2 </t>
  </si>
  <si>
    <t xml:space="preserve">Supply and installation of supervisory controllers complete as specified </t>
  </si>
  <si>
    <t xml:space="preserve">Galvanised condensate drainage system to nearest drain point ( allow 10 meters per unit) complete with supports, bends tee pieces to suite </t>
  </si>
  <si>
    <t xml:space="preserve">Supply and install secondary chilled water pumps complete 30l/s,  Meter head 25m complete as specified </t>
  </si>
  <si>
    <t xml:space="preserve">Pipe reducer 150 - 100mm to pumps </t>
  </si>
  <si>
    <t xml:space="preserve">Flange pair set 100mm dia to pumps </t>
  </si>
  <si>
    <t>Insulation and cladding of valves, strainers and other 150mm dia</t>
  </si>
  <si>
    <r>
      <t xml:space="preserve">PRIMARY  CHILLED WATER PUMPS  (3 x LARGE)                                                     </t>
    </r>
    <r>
      <rPr>
        <sz val="12"/>
        <rFont val="Calibri"/>
        <family val="2"/>
        <scheme val="minor"/>
      </rPr>
      <t>Supply and installation of pump complete with based, motor, connections electrical control panel, control wiring to chiller  complete and commissioned</t>
    </r>
  </si>
  <si>
    <t>Insulation and cladding of valves, strainers and other 100mm dia</t>
  </si>
  <si>
    <t>Tee piece 150 - 100 - 100mm</t>
  </si>
  <si>
    <t xml:space="preserve">Digital pressure switch supply and install complete </t>
  </si>
  <si>
    <t xml:space="preserve">Supply and install primary chilled water pumps complete 30l/s,  Meter head 15m complete as specified </t>
  </si>
  <si>
    <t xml:space="preserve">Commissioning of unit complete as specified </t>
  </si>
  <si>
    <t xml:space="preserve">Detailed investigation of floor voids throughout halls to identify transfer fan and duct systems impacting on containerisation of halls. </t>
  </si>
  <si>
    <t xml:space="preserve">Generation of as built drawings with fan technical details </t>
  </si>
  <si>
    <t>Decommissioning, dismantle of existing cooling tower 1 during works complete with associated piping and components</t>
  </si>
  <si>
    <t>Decommissioning, dismantle of existing cooling tower 2 during works complete with associated piping and components</t>
  </si>
  <si>
    <t>Decommissioning, dismantle of existing cooling tower 3 during works complete with associated piping and components</t>
  </si>
  <si>
    <t xml:space="preserve">Decommissioning stripping removal &amp; disposal of existing redundant large ( 7 m x 2m diameter ) CO2 tank located in back of house area as shown on drawing with all associated piping, electrics, controls, complete.  </t>
  </si>
  <si>
    <t xml:space="preserve">Decommissioning dismantling and removal from site of the 12 module sectional cooling tower water storage tank located on rooftop complete with associated piping to cooling towers.   </t>
  </si>
  <si>
    <t xml:space="preserve">NEW FIRE DAMPERS Supply and installation of new fire dampers complete with actuators and fire interface complete and commissioned </t>
  </si>
  <si>
    <t xml:space="preserve">500 x 300 fire damper installed in wall between passages </t>
  </si>
  <si>
    <t xml:space="preserve">200 x 400 fire damper installed in fresh air duct at archive vault </t>
  </si>
  <si>
    <t xml:space="preserve">1000 x 546 fire damper installed in CO2 extract fan duct at high level </t>
  </si>
  <si>
    <t xml:space="preserve">450 x 300 fire damper installed at archive vault </t>
  </si>
  <si>
    <t xml:space="preserve">700 x 400 fire damper installed in passage at archive vault </t>
  </si>
  <si>
    <t xml:space="preserve">500 x 300 fire damper installed in at workshop area  </t>
  </si>
  <si>
    <t xml:space="preserve">600 x 400 fire damper installed in extract duct at store area </t>
  </si>
  <si>
    <t xml:space="preserve">850 x 500 fire damper installed in fresh air duct at rooftop </t>
  </si>
  <si>
    <t xml:space="preserve">500 x 300 fire damper installed in fresh air ducting </t>
  </si>
  <si>
    <t xml:space="preserve">600 x 444 fire damper in floor void at offices </t>
  </si>
  <si>
    <t xml:space="preserve">550 x 546 fire damper installed in toilet extract duct riser </t>
  </si>
  <si>
    <t xml:space="preserve">1300 x 700 fire damper installed in floor void duct at offices </t>
  </si>
  <si>
    <t xml:space="preserve">200 x 250 fire damper installed in floor void supply air duct </t>
  </si>
  <si>
    <t>3.10</t>
  </si>
  <si>
    <t>5.10</t>
  </si>
  <si>
    <t>6.10</t>
  </si>
  <si>
    <t>8.10</t>
  </si>
  <si>
    <t>10.20</t>
  </si>
  <si>
    <t>11.10</t>
  </si>
  <si>
    <t xml:space="preserve">PIPING ACCESSORIES EXTERNAL AT CHILLER PLANT ( INSULATION AND SHEETMETAL CLADDING INCLUDED) </t>
  </si>
  <si>
    <t xml:space="preserve">Insulation and cladding  32mm dia valves and other fittings </t>
  </si>
  <si>
    <t xml:space="preserve">Insulation and cladding  50mm dia valve and other fittings </t>
  </si>
  <si>
    <t xml:space="preserve">Insulation and cladding  150mm dia valve and other fittings </t>
  </si>
  <si>
    <t xml:space="preserve">Insulation and cladding  200mm dia valve and other fittings </t>
  </si>
  <si>
    <t xml:space="preserve">Insulation  50mm dia valve and other fittings </t>
  </si>
  <si>
    <t xml:space="preserve">Insulation 65mm dia valve and other fittings </t>
  </si>
  <si>
    <t xml:space="preserve">Insulation 150mm dia valve and other fittings </t>
  </si>
  <si>
    <t>Straight piping screwed  25mm dia</t>
  </si>
  <si>
    <t xml:space="preserve">Galvanised steel condensate drainage system to nearest drain point ( allow 10 meters per unit) complete with supports, bends tee pieces to suite </t>
  </si>
  <si>
    <t xml:space="preserve">Stainless steel drip tray complete and installed with galvanised steel drainage piping to nearest drain point </t>
  </si>
  <si>
    <t>Isolating valve(ball) 25mm dia</t>
  </si>
  <si>
    <t xml:space="preserve">Magnetic flow meters supply and install 200mm dia complete with controls and wiring installed in galvanised conduit </t>
  </si>
  <si>
    <t xml:space="preserve">Insulation and cladding  65mm dia valve and other fittings </t>
  </si>
  <si>
    <t>Bend  25mm dia</t>
  </si>
  <si>
    <t xml:space="preserve">Supply of duty and standby chiller plant controllers for system ( primary, secondary pump operation, motorised control valve operation &amp; chiller management as specified ( standalone of integrated into chiller) </t>
  </si>
  <si>
    <t>13.9</t>
  </si>
  <si>
    <t xml:space="preserve">PIPING ACCESSORIES INTERNAL DATA HALLS (INSULATED) </t>
  </si>
  <si>
    <t>Tee piece 65-65-65mm</t>
  </si>
  <si>
    <t xml:space="preserve">Isolating valves 50 mm dia ( drainage) </t>
  </si>
  <si>
    <t>Type A single tier pipe support system with single pipe on horizontal cross beam</t>
  </si>
  <si>
    <t xml:space="preserve">Type A single tier pipe support system with two pipes on horizontal cross beam </t>
  </si>
  <si>
    <t>Type B double tier pipe support system with single pipe on horizontal cross beam</t>
  </si>
  <si>
    <t>Type C triple tier pipe support system with single pipe on horizontal cross beam</t>
  </si>
  <si>
    <r>
      <t xml:space="preserve">PIPING GALVANISED SUPPORT SYSTEMS (EXTERNAL) AT CHILLED WATER PLANT COMPLETE AND INSTALLED </t>
    </r>
    <r>
      <rPr>
        <sz val="12"/>
        <rFont val="Calibri"/>
        <family val="2"/>
        <scheme val="minor"/>
      </rPr>
      <t>Supply and installation of pipe support systems as shown on drawing complete and installed. Support height to be to suite piping installation height, width to be to suite Nr of pipes supported</t>
    </r>
  </si>
  <si>
    <t>15.10</t>
  </si>
  <si>
    <t>18.10</t>
  </si>
  <si>
    <t xml:space="preserve">Clearing and grubbing </t>
  </si>
  <si>
    <t xml:space="preserve">Final commissioning of all chillers by supplier </t>
  </si>
  <si>
    <t xml:space="preserve">Magnetic flow meters supply and install 150mm dia complete with wiring/controls and commissioning </t>
  </si>
  <si>
    <t xml:space="preserve">Rigging and transport of 3 x cooling towers to Centurion SITA site, offload in position as agreed with Client </t>
  </si>
  <si>
    <t xml:space="preserve">Phased removal of redundant external and rooftop condenser water piping and pump systems once new chiller system is fully operational </t>
  </si>
  <si>
    <t xml:space="preserve">Decommissioning stripping removal &amp; disposal of existing small redundant water storage vessel located in data hall as shown on demolition drawing with all piping, electrics, controls, complete.  </t>
  </si>
  <si>
    <t xml:space="preserve">Removal of existing fresh air fan filter unit under expanded metal  grating on rooftop complete with external ducting as shown on demolition drawing. </t>
  </si>
  <si>
    <t xml:space="preserve">Infloor void galvanised steel piping support systems for entire chilled water piping network complete and installed. Supports to be constructed as per chilled water plant support detail ( 2 x pipe runs) to fit within floor void of 1000mm. Piping to be supported as per schedule in specification </t>
  </si>
  <si>
    <t xml:space="preserve">Supply only fresh air air-cooled package unit unit on rooftop complete with EC fan,  filters, humidification, cooling &amp; heating,  electrics, controls, commissioning complete specified as (1000 l/s fresh air) as specified </t>
  </si>
  <si>
    <t xml:space="preserve">All electrics and controls as described complete </t>
  </si>
  <si>
    <t>Break-down existing concrete portal structures and cart away rubble</t>
  </si>
  <si>
    <t>Backfill and compact, Soil Mattresses for plinths at least 1.5m thickness, using a G6 (TRH14) Quality Material</t>
  </si>
  <si>
    <t>19mm crushed aggregate places 1m around plinths, 100mm Layer</t>
  </si>
  <si>
    <t xml:space="preserve">The removal of rooftop tiles to accommodate the chilled water piping installation and reinstatement thereof. </t>
  </si>
  <si>
    <t xml:space="preserve">Removal of perimeter floor tiles and reinstatement thereof to accommodate bunding works as described </t>
  </si>
  <si>
    <t xml:space="preserve">Preparation and cleaning of fixing surface to accommodate fixing of profile and application of waterproofing along entire length (linear meters) </t>
  </si>
  <si>
    <t xml:space="preserve">Supply and install  L 75mm x 75mm profile of hot dipped galvanised sheet metal complete with bends, tees, fixings throughout data halls as described. (Linear meters)  </t>
  </si>
  <si>
    <t>Checking and rectifying of all HVAC grille outlets in the offices equipped with reheat systems to ensure that they are equipped with the required safety systems, i.e. overheat stats and flow switches.</t>
  </si>
  <si>
    <r>
      <t xml:space="preserve">CHILLER PLANT RELATED PIPING AND COMPONENTS 
</t>
    </r>
    <r>
      <rPr>
        <sz val="12"/>
        <rFont val="Calibri"/>
        <family val="2"/>
        <scheme val="minor"/>
      </rPr>
      <t xml:space="preserve">All costs related to the supply and installation of all external chiller plant piping and components, insulated and sheet metal clad. Cost to include external piping supports to suite </t>
    </r>
  </si>
  <si>
    <t xml:space="preserve">Manufacture and phased installation of thermal storage tank Nr 1 as specified 18kl tank, insulated and sheet metal clad complete with all wiring/controls as specified </t>
  </si>
  <si>
    <t xml:space="preserve">Manufacture and phased installation of thermal storage tank Nr 2 as specified 18kl tank, insulated and sheet metal clad complete </t>
  </si>
  <si>
    <t>HVAC EQUIPMENT SUBTOTAL PRICE (EXCL VAT)</t>
  </si>
  <si>
    <t>CIVIL AND EARTHWORKS SUBTOTAL PRICE (EXCL VAT)</t>
  </si>
  <si>
    <t>DEMOLITION WORKS &amp; COOLING TOWER WORK TOTAL BID PRICE  (EXCL VAT)</t>
  </si>
  <si>
    <t>FIRE PROTECTION SYSTEM HVAC RELATED WORK TOTAL BID PRICE  (EXCL VAT)</t>
  </si>
  <si>
    <t>BMS SYSTEM TOTAL BID PRICE  (EXCL VAT)</t>
  </si>
  <si>
    <t>DAYWORK TOTAL BID PRICE  (EXCL VAT)</t>
  </si>
  <si>
    <t>ELECTRICAL TOTAL BID PRICE  (EXCL VAT)</t>
  </si>
  <si>
    <t>MAINTENANCE SUPPORT</t>
  </si>
  <si>
    <t>YEAR 1</t>
  </si>
  <si>
    <t>YEAR 2</t>
  </si>
  <si>
    <t>Unit Price 
(Excl VAT)</t>
  </si>
  <si>
    <t>Line Price Year 1</t>
  </si>
  <si>
    <t>Line Price Year 2</t>
  </si>
  <si>
    <t>Chillers 1</t>
  </si>
  <si>
    <t>Chillers 2</t>
  </si>
  <si>
    <t>Chillers 3</t>
  </si>
  <si>
    <t>instance</t>
  </si>
  <si>
    <t xml:space="preserve">Corrective Maintenance Allowance for Life Cycle Management Parts Replacement and other Material
</t>
  </si>
  <si>
    <t>Instance</t>
  </si>
  <si>
    <t>RFB No</t>
  </si>
  <si>
    <t>RFB Title</t>
  </si>
  <si>
    <t>Qty</t>
  </si>
  <si>
    <t>UNIT RATES: CORRECTIVE MAINTENANCE
Note that the quantities indicated below are only for evaluation purposes and to determine the contract unit rates. The final quantities will be based on works orders and call outs, as specified in the contractual terms</t>
  </si>
  <si>
    <t>Preliminary and General work, services meetings and inspections for which no specific items are listed in the price schedule.</t>
  </si>
  <si>
    <t>3.3</t>
  </si>
  <si>
    <t>3.4</t>
  </si>
  <si>
    <t>3.5</t>
  </si>
  <si>
    <t>3.6</t>
  </si>
  <si>
    <t>3.7</t>
  </si>
  <si>
    <t>3.8</t>
  </si>
  <si>
    <t>3.9</t>
  </si>
  <si>
    <t>DATA HALL CRAC AIRCONDITIONING UNIT 1</t>
  </si>
  <si>
    <t>DATA HALL CRAC AIRCONDITIONING UNIT 2</t>
  </si>
  <si>
    <t>DATA HALL CRAC AIRCONDITIONING UNIT 3</t>
  </si>
  <si>
    <t>DATA HALL CRAC AIRCONDITIONING UNIT 4</t>
  </si>
  <si>
    <t>DATA HALL CRAC AIRCONDITIONING UNIT 5</t>
  </si>
  <si>
    <t>DATA HALL CRAC AIRCONDITIONING UNIT 6</t>
  </si>
  <si>
    <t>DATA HALL CRAC AIRCONDITIONING UNIT 7</t>
  </si>
  <si>
    <t>DATA HALL CRAC AIRCONDITIONING UNIT 8</t>
  </si>
  <si>
    <t>DATA HALL CRAC AIRCONDITIONING UNIT 9</t>
  </si>
  <si>
    <t>UPS ROOM FLOOR STANDING CRAC AIRCON UNIT 1</t>
  </si>
  <si>
    <t>UPS ROOM FLOOR STANDING CRAC AIRCON UNIT 2</t>
  </si>
  <si>
    <t>PRIMARY  CHILLED WATER PUMP 1</t>
  </si>
  <si>
    <t>PRIMARY  CHILLED WATER PUMP 2</t>
  </si>
  <si>
    <t>PRIMARY  CHILLED WATER PUMP 3</t>
  </si>
  <si>
    <t>SECONDARY CHILLED WATER PUMP 1 (Small)</t>
  </si>
  <si>
    <t>SECONDARY CHILLED WATER PUMP 2 (Small)</t>
  </si>
  <si>
    <t xml:space="preserve">SECONDARY CHILLED WATER PUMPS 1 (LARGE) </t>
  </si>
  <si>
    <t xml:space="preserve">SECONDARY CHILLED WATER PUMPS 2 (LARGE) </t>
  </si>
  <si>
    <t>Monthly</t>
  </si>
  <si>
    <t>Water Treatment Requirements</t>
  </si>
  <si>
    <t>VENTILATION FANS</t>
  </si>
  <si>
    <t>FIRE DAMPERS</t>
  </si>
  <si>
    <t>BMS SYSTEM</t>
  </si>
  <si>
    <t>ELECTRICAL DISTRIBUTION BOARDS AND CONNECTIONS</t>
  </si>
  <si>
    <t xml:space="preserve">INFRARED SCAN IN ALL THE DB'S AND ELECTRICAL CONNECTIONS </t>
  </si>
  <si>
    <t xml:space="preserve">12 Month Extended warranty all systems </t>
  </si>
  <si>
    <t>SHEET 1. HVAC EQUIPMENT</t>
  </si>
  <si>
    <t>SHEET 4. FIRE PROTECTION SYSTEM HVAC</t>
  </si>
  <si>
    <t>SHEET 5. ELECTRICAL</t>
  </si>
  <si>
    <t>SHEET 7. DAYWORK RATES</t>
  </si>
  <si>
    <t>SHEET  8. MAINTENANCE SUPPORT</t>
  </si>
  <si>
    <t>SHEET 9. TOTALS</t>
  </si>
  <si>
    <t xml:space="preserve">Victaulic couplings  150 mm dia </t>
  </si>
  <si>
    <t xml:space="preserve">Victaulic couplings 65 mm dia </t>
  </si>
  <si>
    <t>Victaulic couplings 50 mm</t>
  </si>
  <si>
    <t>Victaulic couplings 200 mm</t>
  </si>
  <si>
    <t>Victaulic couplings 150 mm</t>
  </si>
  <si>
    <t>Victaulic couplings 100 mm</t>
  </si>
  <si>
    <t>Victaulic couplings 80 mm</t>
  </si>
  <si>
    <t>Victaulic couplings 65 mm</t>
  </si>
  <si>
    <t xml:space="preserve">Supply and install secondary chilled water pumps complete 15l/s, Meter head 25m </t>
  </si>
  <si>
    <t>Coupling, bends, tees, reducers insulation  (50mm dia)</t>
  </si>
  <si>
    <t>Coupling, bends, tees, reducers insulation  (65mm dia)</t>
  </si>
  <si>
    <t>Coupling, bends, tees, reducers insulation (150mm dia)</t>
  </si>
  <si>
    <t xml:space="preserve">Detailed investigation, measuring quantifying and documenting/reporting of all data hall openings within ceiling void and floor void for verification of scope of sealing works in order to ensure over pressurisation integrity of areas. Capturing of penetrations in floor and ceiling voids. Drawing generation of the same </t>
  </si>
  <si>
    <r>
      <t xml:space="preserve">THERMAL ENERGY STORAGE TANKS                                                                   </t>
    </r>
    <r>
      <rPr>
        <sz val="12"/>
        <rFont val="Calibri"/>
        <family val="2"/>
        <scheme val="minor"/>
      </rPr>
      <t>All  Costs related to the PHASED supply rigging hoisting, installation and commissioning of the water buffer tank to be installed</t>
    </r>
    <r>
      <rPr>
        <sz val="12"/>
        <color rgb="FFFF0000"/>
        <rFont val="Calibri"/>
        <family val="2"/>
        <scheme val="minor"/>
      </rPr>
      <t xml:space="preserve"> </t>
    </r>
  </si>
  <si>
    <t>Straight piping joined with victaulic coupling 65mm dia</t>
  </si>
  <si>
    <t>Straight piping joined with victaulic coupling 100mm dia</t>
  </si>
  <si>
    <t>Straight piping joined with victaulic coupling 150mm dia</t>
  </si>
  <si>
    <t>Straight piping joined with victaulic coupling 200mm dia</t>
  </si>
  <si>
    <t xml:space="preserve">Checking and rectifying of all HVAC grille outlets in the offices with reheat systems to ensure that they are equipped with the required safety systems, i.e. overheat stats and flow switches. Install new wall mounted controller x 1 </t>
  </si>
  <si>
    <t xml:space="preserve">600mm x 500mm new fire damper and actuator ( between LT room and outside) </t>
  </si>
  <si>
    <t xml:space="preserve">Remove existing 500 dia fan, check clean service and reinstate. </t>
  </si>
  <si>
    <t xml:space="preserve">Remove existing 400 dia fan, check clean service and reinstate. </t>
  </si>
  <si>
    <t xml:space="preserve">Actuator to suite </t>
  </si>
  <si>
    <t xml:space="preserve">Remove existing 600 dia fan, check clean service and reinstate. </t>
  </si>
  <si>
    <t>Fire damper 600 x 400 installed (FD06)</t>
  </si>
  <si>
    <t xml:space="preserve">Remove existing fire blankets </t>
  </si>
  <si>
    <t xml:space="preserve">New fire blankets complete and installed (2000mm wide x 3000mm high) </t>
  </si>
  <si>
    <t xml:space="preserve">Actuators interfaced with gas suppression systems  </t>
  </si>
  <si>
    <t xml:space="preserve">New fire blankets complete and installed (6000mm wide x 4000mm high) </t>
  </si>
  <si>
    <t xml:space="preserve">SHEET 3. DEMOLITION WORKS &amp; COOLING TOWERS </t>
  </si>
  <si>
    <t xml:space="preserve">Stripping and removal of existing redundant CO2 piping stemming from CO2 tank and reticulating across passage and battery room. ( 3 x runs) </t>
  </si>
  <si>
    <t xml:space="preserve">Decommissioning stripping removal &amp; handover to Client all existing pillar type FCU in police offices rooms complete.  </t>
  </si>
  <si>
    <t xml:space="preserve">Decommissioning stripping removal &amp; handover to Client all existing CRAC units located in UPS room complete.  </t>
  </si>
  <si>
    <t xml:space="preserve">Decommissioning stripping removal &amp; handover to Client all existing CRAC units located in data halls complete.  </t>
  </si>
  <si>
    <t xml:space="preserve">Decommissioning stripping removal &amp; handover to Client all existing CRAC units located in switch centre room complete.  </t>
  </si>
  <si>
    <t xml:space="preserve">Ball valve 25mm dia ( Temp and pressure gauges) </t>
  </si>
  <si>
    <t xml:space="preserve">Motorised 2 - way valve complete with wiring/controls (150mm) </t>
  </si>
  <si>
    <t xml:space="preserve">Degassing and make up water tank as specified </t>
  </si>
  <si>
    <t xml:space="preserve">Insulation on Valves 200mm dia </t>
  </si>
  <si>
    <t xml:space="preserve">Antivibration mountings to suite on pumps assembly </t>
  </si>
  <si>
    <t xml:space="preserve">Flexible connections 150mm dia on pumps </t>
  </si>
  <si>
    <t>Ball valve 25mm (pressure gauges)</t>
  </si>
  <si>
    <t>Couplings, bends, tees, reducers pipe insulation and cladding (32mm dia)</t>
  </si>
  <si>
    <t>Couplings, bends, tees, reducers pipe insulation and cladding (50mm dia)</t>
  </si>
  <si>
    <t>Couplings, bends, tees, reducers pipe insulation and cladding (65mm dia)</t>
  </si>
  <si>
    <t>Couplings, bends, tees, reducers pipe insulation and cladding (100mm dia)</t>
  </si>
  <si>
    <t>Couplings, bends, tees, reducers pipe insulation and cladding (150mm dia)</t>
  </si>
  <si>
    <t>Couplings, bends, tees, reducers pipe insulation and cladding (200mm dia)</t>
  </si>
  <si>
    <t xml:space="preserve">Insulation and cladding 32mm dia piping incl couplings </t>
  </si>
  <si>
    <t>Insulation and cladding  50mm dia piping incl couplings</t>
  </si>
  <si>
    <t>Insulation and cladding  65mm dia piping incl couplings</t>
  </si>
  <si>
    <t>Insulation and cladding  100mm dia piping incl couplings</t>
  </si>
  <si>
    <t>Insulation and cladding  150mm dia piping incl couplings</t>
  </si>
  <si>
    <t>Insulation and cladding  200mm dia piping incl couplings</t>
  </si>
  <si>
    <t>Victaulic couplings 150 mm at fittings</t>
  </si>
  <si>
    <t xml:space="preserve">Victaulic couplings 200 mm at fittings </t>
  </si>
  <si>
    <t>Tee piece 150 - 100 - 150mm</t>
  </si>
  <si>
    <t xml:space="preserve">Magnetic flow meters supply and install 150mm dia complete with controls and wiring installed in galvanised conduit </t>
  </si>
  <si>
    <t xml:space="preserve">All wall mounted piping support systems for vertical piping from plant up walling to roof  ( 4 x 200mm dia pipes) </t>
  </si>
  <si>
    <t>Isolating valves 65mm dia at  unit</t>
  </si>
  <si>
    <t xml:space="preserve">Insulation - valves 65mm dia at unit </t>
  </si>
  <si>
    <t xml:space="preserve">Flex pipe connection 65mm dia at  unit </t>
  </si>
  <si>
    <t xml:space="preserve">Victaulic couplings 65mm dia at unit </t>
  </si>
  <si>
    <t>Isolating valves 65mm dia at future unit</t>
  </si>
  <si>
    <t xml:space="preserve">Insulation - valves 65mm dia at future unit </t>
  </si>
  <si>
    <t xml:space="preserve">Victaulic couplings 65mm dia at at future unit </t>
  </si>
  <si>
    <t xml:space="preserve">End cap 65mm dia at future unit </t>
  </si>
  <si>
    <t xml:space="preserve">Electrical connection from isolator and unit </t>
  </si>
  <si>
    <t>7.10</t>
  </si>
  <si>
    <t xml:space="preserve">Isolating valves 50mm dia at unit </t>
  </si>
  <si>
    <t xml:space="preserve">Insulation - valves 50mm dia at unit </t>
  </si>
  <si>
    <t xml:space="preserve">Flex pipe connection 50mm dia at unit </t>
  </si>
  <si>
    <t xml:space="preserve">Victaulic couplings 50 mm at unit </t>
  </si>
  <si>
    <t>Straight piping screwed/welded 50mm dia at UPS room</t>
  </si>
  <si>
    <t xml:space="preserve">Straight piping 65mm dia at branchoffs to units </t>
  </si>
  <si>
    <t xml:space="preserve">Victaulic couplings 65 mm on straight piping to units </t>
  </si>
  <si>
    <t xml:space="preserve">Victaulic couplings 150 mm on straight piping  on main piping </t>
  </si>
  <si>
    <t xml:space="preserve">Straight piping 150mm dia on main piping </t>
  </si>
  <si>
    <t xml:space="preserve">Insulation  50mm dia incl victaulic couplings at UPS units </t>
  </si>
  <si>
    <t xml:space="preserve">Insulation 65mm dia  incl victaulic couplings at units piping </t>
  </si>
  <si>
    <t xml:space="preserve">Insulation  150mm dia  incl victaulic couplingson main piping </t>
  </si>
  <si>
    <t>Bend 50mm dia at UPS room</t>
  </si>
  <si>
    <t xml:space="preserve">Bend 65mm dia at unit branchoff piping </t>
  </si>
  <si>
    <t>Magnetic flow meters supply and install 150mm dia complete with controls and wiring installed in galvanised conduit ( main piping)</t>
  </si>
  <si>
    <t>Removal at high level ( 4 meters high ) of internal fresh air ducting along passage as indicated, (currently connected to existing fan filter unit) to make way for new fresh air ducting inclusive of scaffolding as required</t>
  </si>
  <si>
    <t>Closing off of existing 4 x condenser water piping penetrations into data halls (300mm dia x 8 )</t>
  </si>
  <si>
    <t xml:space="preserve">Removal of expanded metal protective covering on rooftop to accommodate the removal of sectional tank and fresh air air handling units and reinstatment thereof.   </t>
  </si>
  <si>
    <t>400mm x 400mm new fire damper and actuator ( between battery and UPS room) FD03</t>
  </si>
  <si>
    <t>500mm x 400mm new fire damper and actuator ( between UPS room and LT room) FD04</t>
  </si>
  <si>
    <t xml:space="preserve">Remove existing 500 dia fan at low level, check clean service and reinstate. </t>
  </si>
  <si>
    <t>600mm x 300mm fire damper ( between TF room and HT room) FD06</t>
  </si>
  <si>
    <t xml:space="preserve">600mm x 600mm fire damper ( between HT room and CO2 room) </t>
  </si>
  <si>
    <t xml:space="preserve">Remove existing 400 dia fan at high level, check clean service and reinstate. </t>
  </si>
  <si>
    <t>Fire damper 600 x 400 installed (FD07)</t>
  </si>
  <si>
    <t xml:space="preserve">Fire damper 600 x 600 installed at fan outlet </t>
  </si>
  <si>
    <t xml:space="preserve">Spigot outlet into halls complete with OBD as indicated (250 x 250) </t>
  </si>
  <si>
    <t xml:space="preserve">Motorised fire damper in external  wall complete and interfaced to fire detection system  500 x 500mm (FD05) </t>
  </si>
  <si>
    <t>Fire damper in internal wall complete and interfaced to fire detection system  300 x 300mm (FD02)</t>
  </si>
  <si>
    <t>Motorised fire damper in spigot outlet to halls to suite and interfaced to fire detection system 250 X 250  (FD01)</t>
  </si>
  <si>
    <t xml:space="preserve">Stop/Start button </t>
  </si>
  <si>
    <t>1m Steel pedestal with mounting bracket for Stop/Start</t>
  </si>
  <si>
    <t>sum</t>
  </si>
  <si>
    <t>SkilledLabour</t>
  </si>
  <si>
    <t>Plant</t>
  </si>
  <si>
    <t>Unit rate per day</t>
  </si>
  <si>
    <t>Transport - specify</t>
  </si>
  <si>
    <t>Unit rate per km</t>
  </si>
  <si>
    <t>ELECTRICAL SYSTEM RELATED WORK TOTAL BID PRICE  (EXCL VAT)</t>
  </si>
  <si>
    <t>Cabling / Wiring  as per specification</t>
  </si>
  <si>
    <t>Fibre</t>
  </si>
  <si>
    <t>I/O</t>
  </si>
  <si>
    <t>Labour for installation</t>
  </si>
  <si>
    <t xml:space="preserve">Sum all </t>
  </si>
  <si>
    <t xml:space="preserve">Distance to bms air airconworkshop X 1.5SF </t>
  </si>
  <si>
    <t>Data centre -2 &amp; -1 perimeter cabling x 2 x 1.5sf</t>
  </si>
  <si>
    <t xml:space="preserve">BMS points list for L-2 &amp; -1 X1.2 sf </t>
  </si>
  <si>
    <t xml:space="preserve">Distance to bms air airconworkshop x 1.5 sf </t>
  </si>
  <si>
    <t>Data centre -2 &amp; -1 perimeter cabling x 1.3 sf</t>
  </si>
  <si>
    <t xml:space="preserve">20m/CRAH unit </t>
  </si>
  <si>
    <t>20m/ahu</t>
  </si>
  <si>
    <t xml:space="preserve">UPS area  (CRAH unit Nr) </t>
  </si>
  <si>
    <t xml:space="preserve">Distance to bms air airconworkshop X 1.2SF </t>
  </si>
  <si>
    <t>Data centre -2 perimeter cabling x 1.5sf</t>
  </si>
  <si>
    <t xml:space="preserve">BMS points list for dampers </t>
  </si>
  <si>
    <t>Data centre -2 perimeter cabling x 1.3 sf</t>
  </si>
  <si>
    <t xml:space="preserve">20m/damper module </t>
  </si>
  <si>
    <t xml:space="preserve">Field device controllers to suite </t>
  </si>
  <si>
    <t xml:space="preserve">Chillers pump systems x 1.3 sf </t>
  </si>
  <si>
    <t xml:space="preserve">BMS points list for chiller pumps  x 1.2 sf </t>
  </si>
  <si>
    <t xml:space="preserve">Distance to bms air airconworkshop x 1.2 sf </t>
  </si>
  <si>
    <t>60m/pumproom x 2 x 1.3sf</t>
  </si>
  <si>
    <t xml:space="preserve">Hard[points x 1,2 sf </t>
  </si>
  <si>
    <t xml:space="preserve">Field device controllers to suite (Chillers and pumps) </t>
  </si>
  <si>
    <t xml:space="preserve">Temperature sensors in pumproom </t>
  </si>
  <si>
    <t>Nr</t>
  </si>
  <si>
    <t xml:space="preserve">Differential pressure sensors in main lines </t>
  </si>
  <si>
    <t>BMS points list for fans x 5 x 1.2</t>
  </si>
  <si>
    <t xml:space="preserve">Cable trays all </t>
  </si>
  <si>
    <t xml:space="preserve">20m/fan unit </t>
  </si>
  <si>
    <t>20m/fan</t>
  </si>
  <si>
    <t xml:space="preserve">Computer room and mainframe area (CRAC unit Nr) </t>
  </si>
  <si>
    <t xml:space="preserve">BMS RELATED WORK SUBTOTAL PRICE ( EXCL VAT) </t>
  </si>
  <si>
    <t>SHEET 2. CIVLL AND EARTHWORKS</t>
  </si>
  <si>
    <t>21.1</t>
  </si>
  <si>
    <t>21.2</t>
  </si>
  <si>
    <t>22.1</t>
  </si>
  <si>
    <t>22.2</t>
  </si>
  <si>
    <t>22.3</t>
  </si>
  <si>
    <t>23.1</t>
  </si>
  <si>
    <t>24.1</t>
  </si>
  <si>
    <t>24.2</t>
  </si>
  <si>
    <t>24.3</t>
  </si>
  <si>
    <t>24.4</t>
  </si>
  <si>
    <r>
      <t xml:space="preserve">BUILDING CONSTRUCTION WORKS </t>
    </r>
    <r>
      <rPr>
        <sz val="14"/>
        <rFont val="Calibri"/>
        <family val="2"/>
        <scheme val="minor"/>
      </rPr>
      <t xml:space="preserve">                                                                                                   All costs relating to the external and internal builders works to accommodate HVAC system installation </t>
    </r>
  </si>
  <si>
    <t>25.1</t>
  </si>
  <si>
    <t>25.2</t>
  </si>
  <si>
    <t>25.3</t>
  </si>
  <si>
    <t>25.4</t>
  </si>
  <si>
    <t>25.5</t>
  </si>
  <si>
    <t>26.1</t>
  </si>
  <si>
    <t>27.1</t>
  </si>
  <si>
    <t>28.1</t>
  </si>
  <si>
    <t>28.2</t>
  </si>
  <si>
    <t>29.1</t>
  </si>
  <si>
    <t>29.2</t>
  </si>
  <si>
    <t>30.1</t>
  </si>
  <si>
    <t>30.2</t>
  </si>
  <si>
    <t>31.1</t>
  </si>
  <si>
    <t>32.1</t>
  </si>
  <si>
    <t>32.2</t>
  </si>
  <si>
    <t>33.1</t>
  </si>
  <si>
    <t>33.2</t>
  </si>
  <si>
    <t>34.1</t>
  </si>
  <si>
    <t>34.2</t>
  </si>
  <si>
    <t>35.1</t>
  </si>
  <si>
    <t>36.1</t>
  </si>
  <si>
    <t>37.1</t>
  </si>
  <si>
    <t>37.2</t>
  </si>
  <si>
    <t>37.3</t>
  </si>
  <si>
    <t>37.4</t>
  </si>
  <si>
    <t>38.1</t>
  </si>
  <si>
    <t>38.2</t>
  </si>
  <si>
    <t>38.3</t>
  </si>
  <si>
    <t>38.4</t>
  </si>
  <si>
    <t>38.5</t>
  </si>
  <si>
    <t>38.6</t>
  </si>
  <si>
    <t>38.7</t>
  </si>
  <si>
    <t>38.8</t>
  </si>
  <si>
    <t>38.9</t>
  </si>
  <si>
    <t>39.1</t>
  </si>
  <si>
    <t>39.2</t>
  </si>
  <si>
    <t>39.3</t>
  </si>
  <si>
    <t>39.4</t>
  </si>
  <si>
    <t>39.5</t>
  </si>
  <si>
    <t>39.6</t>
  </si>
  <si>
    <t>39.7</t>
  </si>
  <si>
    <t>39.8</t>
  </si>
  <si>
    <t>39.9</t>
  </si>
  <si>
    <t>39.10</t>
  </si>
  <si>
    <t>39.11</t>
  </si>
  <si>
    <t>39.12</t>
  </si>
  <si>
    <t>39.13</t>
  </si>
  <si>
    <t>39.14</t>
  </si>
  <si>
    <t>39.15</t>
  </si>
  <si>
    <t>39.16</t>
  </si>
  <si>
    <t>39.17</t>
  </si>
  <si>
    <t>39.18</t>
  </si>
  <si>
    <t>39.19</t>
  </si>
  <si>
    <t>DEMOLITION WORKS &amp; COOLING TOWERS  SUBTOTAL PRICE (EXCL VAT)</t>
  </si>
  <si>
    <t>FIRE PROTECTION SYSTEM HVAC RELATED WORK : DATA HALL OFFICES AND STORE AREAS</t>
  </si>
  <si>
    <t xml:space="preserve">FIRE PROTECTION SYSTEM HVAC RELATED WORK : WORKSHOP AREA </t>
  </si>
  <si>
    <t xml:space="preserve">FIRE PROTECTION SYSTEM HVAC RELATED WORK : SERVICE PASSAGES FRESH AIR AND EXTRACTION SYSTEMS </t>
  </si>
  <si>
    <t xml:space="preserve">FIRE PROTECTION SYSTEM HVAC RELATED WORK : STORE AREA 089 EXTRACT FAN </t>
  </si>
  <si>
    <t>40.1</t>
  </si>
  <si>
    <t>40.2</t>
  </si>
  <si>
    <t>40.3</t>
  </si>
  <si>
    <t>40.4</t>
  </si>
  <si>
    <t>40.5</t>
  </si>
  <si>
    <t>41.1</t>
  </si>
  <si>
    <t>41.2</t>
  </si>
  <si>
    <t>41.3</t>
  </si>
  <si>
    <t>42.1</t>
  </si>
  <si>
    <t>42.3</t>
  </si>
  <si>
    <t>42.5</t>
  </si>
  <si>
    <t>42.7</t>
  </si>
  <si>
    <t>43.1</t>
  </si>
  <si>
    <t>43.2</t>
  </si>
  <si>
    <t>43.3</t>
  </si>
  <si>
    <t>43.4</t>
  </si>
  <si>
    <t>43.5</t>
  </si>
  <si>
    <t>43.6</t>
  </si>
  <si>
    <t>43.7</t>
  </si>
  <si>
    <t>43.8</t>
  </si>
  <si>
    <t>43.9</t>
  </si>
  <si>
    <t>43.10</t>
  </si>
  <si>
    <t>44.2</t>
  </si>
  <si>
    <t>44.3</t>
  </si>
  <si>
    <t>44.4</t>
  </si>
  <si>
    <t>44.5</t>
  </si>
  <si>
    <t>44.6</t>
  </si>
  <si>
    <t>44.7</t>
  </si>
  <si>
    <t>44.8</t>
  </si>
  <si>
    <t>44.9</t>
  </si>
  <si>
    <t>45.1</t>
  </si>
  <si>
    <t>45.2</t>
  </si>
  <si>
    <t>45.3</t>
  </si>
  <si>
    <t>45.4</t>
  </si>
  <si>
    <t>45.5</t>
  </si>
  <si>
    <t>45.6</t>
  </si>
  <si>
    <t>46.1</t>
  </si>
  <si>
    <t>46.2</t>
  </si>
  <si>
    <t>46.3</t>
  </si>
  <si>
    <t>46.4</t>
  </si>
  <si>
    <t>47.1</t>
  </si>
  <si>
    <t>48.1</t>
  </si>
  <si>
    <t>48.2</t>
  </si>
  <si>
    <t>48.3</t>
  </si>
  <si>
    <t>48.4</t>
  </si>
  <si>
    <t>49.1</t>
  </si>
  <si>
    <t>49.2</t>
  </si>
  <si>
    <t>49.3</t>
  </si>
  <si>
    <t>49.4</t>
  </si>
  <si>
    <t>50.1</t>
  </si>
  <si>
    <t>50.2</t>
  </si>
  <si>
    <t>50.3</t>
  </si>
  <si>
    <t>51.1</t>
  </si>
  <si>
    <t>51.2</t>
  </si>
  <si>
    <t>51.3</t>
  </si>
  <si>
    <t>52.1</t>
  </si>
  <si>
    <t>52.2</t>
  </si>
  <si>
    <t>52.3</t>
  </si>
  <si>
    <r>
      <rPr>
        <b/>
        <sz val="14"/>
        <rFont val="Calibri"/>
        <family val="2"/>
        <scheme val="minor"/>
      </rPr>
      <t>DISCONNECTION AND RECONNECTION OF EXISTING CABLING AND BUSBARS</t>
    </r>
    <r>
      <rPr>
        <b/>
        <sz val="12"/>
        <rFont val="Calibri"/>
        <family val="2"/>
        <scheme val="minor"/>
      </rPr>
      <t xml:space="preserve">
</t>
    </r>
    <r>
      <rPr>
        <sz val="12"/>
        <rFont val="Calibri"/>
        <family val="2"/>
        <scheme val="minor"/>
      </rPr>
      <t>All costs for equipment, labour and other expenses shall be included in the tendered rates inclusive of terminations and modifications.</t>
    </r>
  </si>
  <si>
    <r>
      <t>Disconnect and Reconnect existing cables terminations 150mm</t>
    </r>
    <r>
      <rPr>
        <vertAlign val="superscript"/>
        <sz val="14"/>
        <color theme="1"/>
        <rFont val="Calibri"/>
        <family val="2"/>
        <scheme val="minor"/>
      </rPr>
      <t>2</t>
    </r>
    <r>
      <rPr>
        <sz val="14"/>
        <color theme="1"/>
        <rFont val="Calibri"/>
        <family val="2"/>
        <scheme val="minor"/>
      </rPr>
      <t xml:space="preserve"> 4C Cu
</t>
    </r>
  </si>
  <si>
    <r>
      <t>Disconnect and Reconnect existing cables terminations 95mm</t>
    </r>
    <r>
      <rPr>
        <vertAlign val="superscript"/>
        <sz val="14"/>
        <color theme="1"/>
        <rFont val="Calibri"/>
        <family val="2"/>
        <scheme val="minor"/>
      </rPr>
      <t>2</t>
    </r>
    <r>
      <rPr>
        <sz val="14"/>
        <color theme="1"/>
        <rFont val="Calibri"/>
        <family val="2"/>
        <scheme val="minor"/>
      </rPr>
      <t xml:space="preserve"> 4C Cu
</t>
    </r>
  </si>
  <si>
    <r>
      <t>Disconnect and Reconnect existing cables terminations 70mm</t>
    </r>
    <r>
      <rPr>
        <vertAlign val="superscript"/>
        <sz val="14"/>
        <color theme="1"/>
        <rFont val="Calibri"/>
        <family val="2"/>
        <scheme val="minor"/>
      </rPr>
      <t>2</t>
    </r>
    <r>
      <rPr>
        <sz val="14"/>
        <color theme="1"/>
        <rFont val="Calibri"/>
        <family val="2"/>
        <scheme val="minor"/>
      </rPr>
      <t xml:space="preserve"> 4C Cu
</t>
    </r>
  </si>
  <si>
    <r>
      <t>Disconnect and Reconnect existing cables terminations 50mm</t>
    </r>
    <r>
      <rPr>
        <vertAlign val="superscript"/>
        <sz val="14"/>
        <color theme="1"/>
        <rFont val="Calibri"/>
        <family val="2"/>
        <scheme val="minor"/>
      </rPr>
      <t>2</t>
    </r>
    <r>
      <rPr>
        <sz val="14"/>
        <color theme="1"/>
        <rFont val="Calibri"/>
        <family val="2"/>
        <scheme val="minor"/>
      </rPr>
      <t xml:space="preserve"> 4C Cu
</t>
    </r>
  </si>
  <si>
    <r>
      <t>Disconnect and Reconnect existing cables terminations 25mm</t>
    </r>
    <r>
      <rPr>
        <vertAlign val="superscript"/>
        <sz val="14"/>
        <color theme="1"/>
        <rFont val="Calibri"/>
        <family val="2"/>
        <scheme val="minor"/>
      </rPr>
      <t>2</t>
    </r>
    <r>
      <rPr>
        <sz val="14"/>
        <color theme="1"/>
        <rFont val="Calibri"/>
        <family val="2"/>
        <scheme val="minor"/>
      </rPr>
      <t xml:space="preserve"> 4C Cu
</t>
    </r>
  </si>
  <si>
    <r>
      <t>Disconnect and Reconnect existing cables terminations 95mm</t>
    </r>
    <r>
      <rPr>
        <vertAlign val="superscript"/>
        <sz val="14"/>
        <color theme="1"/>
        <rFont val="Calibri"/>
        <family val="2"/>
        <scheme val="minor"/>
      </rPr>
      <t>2</t>
    </r>
    <r>
      <rPr>
        <sz val="14"/>
        <color theme="1"/>
        <rFont val="Calibri"/>
        <family val="2"/>
        <scheme val="minor"/>
      </rPr>
      <t xml:space="preserve"> 1C Cu (Container Generator)
</t>
    </r>
  </si>
  <si>
    <r>
      <rPr>
        <b/>
        <sz val="14"/>
        <rFont val="Calibri"/>
        <family val="2"/>
        <scheme val="minor"/>
      </rPr>
      <t>LOW VOLTAGE COPPER CABLING - SUPPLY, DELIVERY AND OFF-LOADING</t>
    </r>
    <r>
      <rPr>
        <b/>
        <sz val="12"/>
        <rFont val="Calibri"/>
        <family val="2"/>
        <scheme val="minor"/>
      </rPr>
      <t xml:space="preserve">
</t>
    </r>
    <r>
      <rPr>
        <sz val="12"/>
        <rFont val="Calibri"/>
        <family val="2"/>
        <scheme val="minor"/>
      </rPr>
      <t>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t>
    </r>
    <r>
      <rPr>
        <b/>
        <sz val="12"/>
        <rFont val="Calibri"/>
        <family val="2"/>
        <scheme val="minor"/>
      </rPr>
      <t xml:space="preserve">                                                                      </t>
    </r>
    <r>
      <rPr>
        <sz val="12"/>
        <rFont val="Calibri"/>
        <family val="2"/>
        <scheme val="minor"/>
      </rPr>
      <t xml:space="preserve">                                                                                                                                                                                                                                                                                                                                                                                   </t>
    </r>
  </si>
  <si>
    <t>metre</t>
  </si>
  <si>
    <r>
      <rPr>
        <b/>
        <sz val="14"/>
        <color theme="1"/>
        <rFont val="Calibri"/>
        <family val="2"/>
        <scheme val="minor"/>
      </rPr>
      <t>240mm2: 4-Core With ECC</t>
    </r>
    <r>
      <rPr>
        <sz val="14"/>
        <color theme="1"/>
        <rFont val="Calibri"/>
        <family val="2"/>
        <scheme val="minor"/>
      </rPr>
      <t xml:space="preserve"> 600/1000V; XLPE Insulated/PVC Sheathed Armoured
</t>
    </r>
  </si>
  <si>
    <r>
      <rPr>
        <b/>
        <sz val="14"/>
        <color theme="1"/>
        <rFont val="Calibri"/>
        <family val="2"/>
        <scheme val="minor"/>
      </rPr>
      <t>240mm2: 1-Core</t>
    </r>
    <r>
      <rPr>
        <sz val="14"/>
        <color theme="1"/>
        <rFont val="Calibri"/>
        <family val="2"/>
        <scheme val="minor"/>
      </rPr>
      <t xml:space="preserve"> 600/1000V; XLPE Insulated/PVC Sheathed Armoured 
</t>
    </r>
  </si>
  <si>
    <r>
      <rPr>
        <b/>
        <sz val="14"/>
        <color theme="1"/>
        <rFont val="Calibri"/>
        <family val="2"/>
        <scheme val="minor"/>
      </rPr>
      <t>185mm2: 4-Core With ECC</t>
    </r>
    <r>
      <rPr>
        <sz val="14"/>
        <color theme="1"/>
        <rFont val="Calibri"/>
        <family val="2"/>
        <scheme val="minor"/>
      </rPr>
      <t xml:space="preserve"> 600/1000V; XLPE Insulated/PVC Sheathed ArmouredCore Armoured 
</t>
    </r>
  </si>
  <si>
    <r>
      <rPr>
        <b/>
        <sz val="14"/>
        <color theme="1"/>
        <rFont val="Calibri"/>
        <family val="2"/>
        <scheme val="minor"/>
      </rPr>
      <t>185mm2: 1-Core</t>
    </r>
    <r>
      <rPr>
        <sz val="14"/>
        <color theme="1"/>
        <rFont val="Calibri"/>
        <family val="2"/>
        <scheme val="minor"/>
      </rPr>
      <t xml:space="preserve"> 600/1000V; XLPE Insulated/PVC Sheathed Armoured  LV 
</t>
    </r>
  </si>
  <si>
    <r>
      <rPr>
        <b/>
        <sz val="14"/>
        <color theme="1"/>
        <rFont val="Calibri"/>
        <family val="2"/>
        <scheme val="minor"/>
      </rPr>
      <t>185mm2: 1-Core POLY BRAID</t>
    </r>
    <r>
      <rPr>
        <sz val="14"/>
        <color theme="1"/>
        <rFont val="Calibri"/>
        <family val="2"/>
        <scheme val="minor"/>
      </rPr>
      <t xml:space="preserve">
</t>
    </r>
  </si>
  <si>
    <r>
      <rPr>
        <b/>
        <sz val="14"/>
        <color theme="1"/>
        <rFont val="Calibri"/>
        <family val="2"/>
        <scheme val="minor"/>
      </rPr>
      <t>150mm2:  4-Core With ECC</t>
    </r>
    <r>
      <rPr>
        <sz val="14"/>
        <color theme="1"/>
        <rFont val="Calibri"/>
        <family val="2"/>
        <scheme val="minor"/>
      </rPr>
      <t xml:space="preserve"> 600/1000V; XLPE Insulated/PVC Sheathed ArmouredCore Armoured LV CU PVC SWA ECC CABLE
</t>
    </r>
  </si>
  <si>
    <r>
      <rPr>
        <b/>
        <sz val="14"/>
        <color theme="1"/>
        <rFont val="Calibri"/>
        <family val="2"/>
        <scheme val="minor"/>
      </rPr>
      <t>150mm2: 1-Core</t>
    </r>
    <r>
      <rPr>
        <sz val="14"/>
        <color theme="1"/>
        <rFont val="Calibri"/>
        <family val="2"/>
        <scheme val="minor"/>
      </rPr>
      <t xml:space="preserve"> 600/1000V; XLPE Insulated/PVC Sheathed Armoured  
</t>
    </r>
  </si>
  <si>
    <r>
      <rPr>
        <b/>
        <sz val="14"/>
        <color theme="1"/>
        <rFont val="Calibri"/>
        <family val="2"/>
        <scheme val="minor"/>
      </rPr>
      <t>95mm2:  4-Core With ECC</t>
    </r>
    <r>
      <rPr>
        <sz val="14"/>
        <color theme="1"/>
        <rFont val="Calibri"/>
        <family val="2"/>
        <scheme val="minor"/>
      </rPr>
      <t xml:space="preserve"> 600/1000V; XLPE Insulated/PVC Sheathed ArmouredCore Armoured LV CU PVC SWA ECC CABLE
</t>
    </r>
  </si>
  <si>
    <r>
      <rPr>
        <b/>
        <sz val="14"/>
        <color theme="1"/>
        <rFont val="Calibri"/>
        <family val="2"/>
        <scheme val="minor"/>
      </rPr>
      <t>95mm2: 1-Core</t>
    </r>
    <r>
      <rPr>
        <sz val="14"/>
        <color theme="1"/>
        <rFont val="Calibri"/>
        <family val="2"/>
        <scheme val="minor"/>
      </rPr>
      <t xml:space="preserve"> 600/1000V; XLPE Insulated/PVC Sheathed Armoured  
</t>
    </r>
  </si>
  <si>
    <r>
      <rPr>
        <b/>
        <sz val="14"/>
        <color theme="1"/>
        <rFont val="Calibri"/>
        <family val="2"/>
        <scheme val="minor"/>
      </rPr>
      <t>70mm2:  4-Core With ECC</t>
    </r>
    <r>
      <rPr>
        <sz val="14"/>
        <color theme="1"/>
        <rFont val="Calibri"/>
        <family val="2"/>
        <scheme val="minor"/>
      </rPr>
      <t xml:space="preserve"> 600/1000V; XLPE Insulated/PVC Sheathed ArmouredCore Armoured LV CU PVC SWA ECC CABLE
</t>
    </r>
  </si>
  <si>
    <r>
      <rPr>
        <b/>
        <sz val="14"/>
        <color theme="1"/>
        <rFont val="Calibri"/>
        <family val="2"/>
        <scheme val="minor"/>
      </rPr>
      <t>70mm2: 1-Core</t>
    </r>
    <r>
      <rPr>
        <sz val="14"/>
        <color theme="1"/>
        <rFont val="Calibri"/>
        <family val="2"/>
        <scheme val="minor"/>
      </rPr>
      <t xml:space="preserve"> 600/1000V; XLPE Insulated/PVC Sheathed Armoured  
</t>
    </r>
  </si>
  <si>
    <r>
      <rPr>
        <b/>
        <sz val="14"/>
        <color theme="1"/>
        <rFont val="Calibri"/>
        <family val="2"/>
        <scheme val="minor"/>
      </rPr>
      <t>10mm2: 4-Core With ECC</t>
    </r>
    <r>
      <rPr>
        <sz val="14"/>
        <color theme="1"/>
        <rFont val="Calibri"/>
        <family val="2"/>
        <scheme val="minor"/>
      </rPr>
      <t xml:space="preserve"> 600/1000V; XLPE Insulated/PVC Sheathed ArmouredCore Armoured LV CU PVC SWA ECC CABLE
</t>
    </r>
  </si>
  <si>
    <r>
      <rPr>
        <b/>
        <sz val="14"/>
        <color theme="1"/>
        <rFont val="Calibri"/>
        <family val="2"/>
        <scheme val="minor"/>
      </rPr>
      <t xml:space="preserve">1.5mm2: 7-Core </t>
    </r>
    <r>
      <rPr>
        <sz val="14"/>
        <color theme="1"/>
        <rFont val="Calibri"/>
        <family val="2"/>
        <scheme val="minor"/>
      </rPr>
      <t>600/1000V; XLPE Insulated/PVC Sheathed Armoured</t>
    </r>
  </si>
  <si>
    <t xml:space="preserve">CAT 6 Communication Cable
</t>
  </si>
  <si>
    <t xml:space="preserve">70mm2 LV CABLES : Kwena Cable
</t>
  </si>
  <si>
    <t xml:space="preserve">50mm2 LV CABLES : Kwena Cable
</t>
  </si>
  <si>
    <t xml:space="preserve">25mm2 LV CABLES : Kwena Cable
</t>
  </si>
  <si>
    <t xml:space="preserve">6mm2 LV Cu CABLES: Insulated E/W 
</t>
  </si>
  <si>
    <t>6mm2 LV Cable: HO7 RN-F Flexible Trailing Cable 5 Core</t>
  </si>
  <si>
    <t>6mm2 LV Cable: HO7 RN-F Flexible Trailing Cable 3 Core</t>
  </si>
  <si>
    <r>
      <rPr>
        <b/>
        <sz val="14"/>
        <rFont val="Calibri"/>
        <family val="2"/>
        <scheme val="minor"/>
      </rPr>
      <t>LOW VOLTAGE COPPER CABLING - INSTALL</t>
    </r>
    <r>
      <rPr>
        <b/>
        <sz val="12"/>
        <rFont val="Calibri"/>
        <family val="2"/>
        <scheme val="minor"/>
      </rPr>
      <t xml:space="preserve">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r>
      <rPr>
        <b/>
        <sz val="12"/>
        <rFont val="Calibri"/>
        <family val="2"/>
        <scheme val="minor"/>
      </rPr>
      <t xml:space="preserve">                                                   </t>
    </r>
    <r>
      <rPr>
        <sz val="12"/>
        <rFont val="Calibri"/>
        <family val="2"/>
        <scheme val="minor"/>
      </rPr>
      <t xml:space="preserve">                                                                                                                                                                                                                                                                                                                                                                                   </t>
    </r>
  </si>
  <si>
    <r>
      <rPr>
        <b/>
        <sz val="14"/>
        <rFont val="Calibri"/>
        <family val="2"/>
        <scheme val="minor"/>
      </rPr>
      <t>LOW VOLTAGE COPPER CABLING - TERMINATIONS</t>
    </r>
    <r>
      <rPr>
        <b/>
        <sz val="12"/>
        <rFont val="Calibri"/>
        <family val="2"/>
        <scheme val="minor"/>
      </rPr>
      <t xml:space="preserve">
</t>
    </r>
    <r>
      <rPr>
        <sz val="12"/>
        <rFont val="Calibri"/>
        <family val="2"/>
        <scheme val="minor"/>
      </rPr>
      <t xml:space="preserve">All costs for material, equipment, labour and other expenses  shall be included in the tendered rates for testing and commissioning as set out in the measurement and payment clauses of each piece of equipment and in the schedule of quantities. Termination inclusive of: lugs for all cores, shrouds and cable glands (E1W VS - CCG or similar)
                    </t>
    </r>
    <r>
      <rPr>
        <b/>
        <sz val="12"/>
        <rFont val="Calibri"/>
        <family val="2"/>
        <scheme val="minor"/>
      </rPr>
      <t xml:space="preserve">                                                             </t>
    </r>
    <r>
      <rPr>
        <sz val="12"/>
        <rFont val="Calibri"/>
        <family val="2"/>
        <scheme val="minor"/>
      </rPr>
      <t xml:space="preserve">                                                                                                                                                                                                                                                                                                                                                                                   </t>
    </r>
  </si>
  <si>
    <r>
      <rPr>
        <b/>
        <sz val="14"/>
        <rFont val="Calibri"/>
        <family val="2"/>
        <scheme val="minor"/>
      </rPr>
      <t>LINE TAP - SUPPLY, DELIVERY, OFF-LOADING AND INSTALL</t>
    </r>
    <r>
      <rPr>
        <b/>
        <sz val="12"/>
        <rFont val="Calibri"/>
        <family val="2"/>
        <scheme val="minor"/>
      </rPr>
      <t xml:space="preserve">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</si>
  <si>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t xml:space="preserve">70mm2 LINE TAP 
</t>
  </si>
  <si>
    <r>
      <rPr>
        <b/>
        <sz val="14"/>
        <rFont val="Calibri"/>
        <family val="2"/>
        <scheme val="minor"/>
      </rPr>
      <t>LINE TAP - INSTALL</t>
    </r>
    <r>
      <rPr>
        <b/>
        <sz val="12"/>
        <rFont val="Calibri"/>
        <family val="2"/>
        <scheme val="minor"/>
      </rPr>
      <t xml:space="preserve">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r>
      <rPr>
        <b/>
        <sz val="12"/>
        <rFont val="Calibri"/>
        <family val="2"/>
        <scheme val="minor"/>
      </rPr>
      <t xml:space="preserve">                                                        </t>
    </r>
    <r>
      <rPr>
        <sz val="12"/>
        <rFont val="Calibri"/>
        <family val="2"/>
        <scheme val="minor"/>
      </rPr>
      <t xml:space="preserve">                                                                                                                                                                                                                                                                                                                                                                                   </t>
    </r>
  </si>
  <si>
    <r>
      <rPr>
        <b/>
        <sz val="14"/>
        <rFont val="Calibri"/>
        <family val="2"/>
        <scheme val="minor"/>
      </rPr>
      <t>CABLE LADDER : SUPPLY, DELIVERY AND OFF-LOADING</t>
    </r>
    <r>
      <rPr>
        <b/>
        <sz val="12"/>
        <rFont val="Calibri"/>
        <family val="2"/>
        <scheme val="minor"/>
      </rPr>
      <t xml:space="preserve">
</t>
    </r>
    <r>
      <rPr>
        <sz val="12"/>
        <rFont val="Calibri"/>
        <family val="2"/>
        <scheme val="minor"/>
      </rPr>
      <t>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This will include supports for every 2000mm and minimum 350mm high, Hold Down Bolts and associated fastening material and accesssories.</t>
    </r>
    <r>
      <rPr>
        <b/>
        <sz val="12"/>
        <rFont val="Calibri"/>
        <family val="2"/>
        <scheme val="minor"/>
      </rPr>
      <t xml:space="preserve">
</t>
    </r>
  </si>
  <si>
    <t xml:space="preserve">900W - Straight
</t>
  </si>
  <si>
    <t xml:space="preserve">900W - Bend
</t>
  </si>
  <si>
    <t xml:space="preserve">900W - T Piece
</t>
  </si>
  <si>
    <t xml:space="preserve">600W - Straight
</t>
  </si>
  <si>
    <t xml:space="preserve">600W - Bend
</t>
  </si>
  <si>
    <t xml:space="preserve">600W - T Piece
</t>
  </si>
  <si>
    <t xml:space="preserve">500W - Straight
</t>
  </si>
  <si>
    <t xml:space="preserve">500W - Bend
</t>
  </si>
  <si>
    <t xml:space="preserve">500W - T Piece
</t>
  </si>
  <si>
    <t>400W - Straight</t>
  </si>
  <si>
    <t>400W - Bend</t>
  </si>
  <si>
    <t>400W - T Piece</t>
  </si>
  <si>
    <r>
      <rPr>
        <b/>
        <sz val="14"/>
        <rFont val="Calibri"/>
        <family val="2"/>
        <scheme val="minor"/>
      </rPr>
      <t>CABLE LADDER :HD - INSTALL</t>
    </r>
    <r>
      <rPr>
        <b/>
        <sz val="12"/>
        <rFont val="Calibri"/>
        <family val="2"/>
        <scheme val="minor"/>
      </rPr>
      <t xml:space="preserve">
</t>
    </r>
    <r>
      <rPr>
        <sz val="12"/>
        <rFont val="Calibri"/>
        <family val="2"/>
        <scheme val="minor"/>
      </rPr>
      <t xml:space="preserve">All costs for HD bolts, hangers, flooor supports,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This will include supports for every 2000mm, Hold Down Bolts and associated fastening material and accesssories
</t>
    </r>
  </si>
  <si>
    <r>
      <rPr>
        <b/>
        <sz val="14"/>
        <rFont val="Calibri"/>
        <family val="2"/>
        <scheme val="minor"/>
      </rPr>
      <t>MESH WIRE  TRAYS : HD - SUPPLY, DELIVERY AND OFF-LOADING</t>
    </r>
    <r>
      <rPr>
        <b/>
        <sz val="12"/>
        <rFont val="Calibri"/>
        <family val="2"/>
        <scheme val="minor"/>
      </rPr>
      <t xml:space="preserve">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</si>
  <si>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t>500W - T Piece</t>
  </si>
  <si>
    <r>
      <rPr>
        <b/>
        <sz val="14"/>
        <rFont val="Calibri"/>
        <family val="2"/>
        <scheme val="minor"/>
      </rPr>
      <t>MESH WIRE  TRAYS : HD - SUPPLY, DELIVERY AND OFF-LOADING</t>
    </r>
    <r>
      <rPr>
        <b/>
        <sz val="12"/>
        <rFont val="Calibri"/>
        <family val="2"/>
        <scheme val="minor"/>
      </rPr>
      <t xml:space="preserve">
</t>
    </r>
    <r>
      <rPr>
        <sz val="12"/>
        <rFont val="Calibri"/>
        <family val="2"/>
        <scheme val="minor"/>
      </rPr>
      <t xml:space="preserve">All costs for HD bolts, hangers, flooor supports,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r>
      <rPr>
        <b/>
        <sz val="12"/>
        <rFont val="Calibri"/>
        <family val="2"/>
        <scheme val="minor"/>
      </rPr>
      <t xml:space="preserve">
</t>
    </r>
  </si>
  <si>
    <t xml:space="preserve">SUNDRIES
</t>
  </si>
  <si>
    <t xml:space="preserve">Vacuum cleaning the floor void after installation of services
</t>
  </si>
  <si>
    <r>
      <t>m</t>
    </r>
    <r>
      <rPr>
        <vertAlign val="superscript"/>
        <sz val="14"/>
        <color theme="1"/>
        <rFont val="Calibri"/>
        <family val="2"/>
        <scheme val="minor"/>
      </rPr>
      <t>2</t>
    </r>
  </si>
  <si>
    <r>
      <rPr>
        <b/>
        <sz val="14"/>
        <rFont val="Calibri"/>
        <family val="2"/>
        <scheme val="minor"/>
      </rPr>
      <t>TESTING &amp; COMMISSIONING</t>
    </r>
    <r>
      <rPr>
        <b/>
        <sz val="12"/>
        <rFont val="Calibri"/>
        <family val="2"/>
        <scheme val="minor"/>
      </rPr>
      <t xml:space="preserve">
</t>
    </r>
    <r>
      <rPr>
        <sz val="12"/>
        <rFont val="Calibri"/>
        <family val="2"/>
        <scheme val="minor"/>
      </rPr>
      <t>All costs for equipment, labour and other expenses for the on-site testing and commissioning of equipment shall be included in the tendered rates for testing and commissioning as set out in the measurement and payment clauses of each pieces of equipment and in the schedule of quantities. Any additional tests specified in the standard and detail specifications shall also be included in the tendered rates.</t>
    </r>
    <r>
      <rPr>
        <b/>
        <sz val="12"/>
        <rFont val="Calibri"/>
        <family val="2"/>
        <scheme val="minor"/>
      </rPr>
      <t xml:space="preserve"> Including COC by Master Electrician for Each switchboard and installation.</t>
    </r>
  </si>
  <si>
    <r>
      <rPr>
        <b/>
        <sz val="14"/>
        <color theme="1"/>
        <rFont val="Calibri"/>
        <family val="2"/>
        <scheme val="minor"/>
      </rPr>
      <t>Electrical Certificates Of Compliance</t>
    </r>
    <r>
      <rPr>
        <sz val="14"/>
        <color theme="1"/>
        <rFont val="Calibri"/>
        <family val="2"/>
        <scheme val="minor"/>
      </rPr>
      <t xml:space="preserve">  by </t>
    </r>
    <r>
      <rPr>
        <b/>
        <sz val="14"/>
        <color theme="1"/>
        <rFont val="Calibri"/>
        <family val="2"/>
        <scheme val="minor"/>
      </rPr>
      <t>Master Installation Electrician</t>
    </r>
    <r>
      <rPr>
        <sz val="14"/>
        <color theme="1"/>
        <rFont val="Calibri"/>
        <family val="2"/>
        <scheme val="minor"/>
      </rPr>
      <t xml:space="preserve"> in Accordance with SANS 10142
</t>
    </r>
  </si>
  <si>
    <t>DIAMOND CORE DRILLING CREATE OPENING IN EXISTING WALL AND FLOORS</t>
  </si>
  <si>
    <t xml:space="preserve">Brick, 400mm thick, 500mm x 300mm
</t>
  </si>
  <si>
    <t xml:space="preserve">Reinforced Concrete 40MPa, 400mm thick, 500m x 300m
</t>
  </si>
  <si>
    <t xml:space="preserve">Reinforced Concrete 40MPa, 400mm Diameter Core Drilling on 250mm Reinforced Floor
</t>
  </si>
  <si>
    <r>
      <rPr>
        <b/>
        <sz val="14"/>
        <rFont val="Calibri"/>
        <family val="2"/>
        <scheme val="minor"/>
      </rPr>
      <t>DAYWORK UNIT RATES: LABOUR</t>
    </r>
    <r>
      <rPr>
        <b/>
        <sz val="12"/>
        <rFont val="Calibri"/>
        <family val="2"/>
        <scheme val="minor"/>
      </rPr>
      <t xml:space="preserve">
</t>
    </r>
    <r>
      <rPr>
        <sz val="12"/>
        <rFont val="Calibri"/>
        <family val="2"/>
        <scheme val="minor"/>
      </rPr>
      <t>Note that the quantities indicated below are only for evaluation purposes and to determine the contract unit rates. The final quantities will be based on works orders.</t>
    </r>
  </si>
  <si>
    <t>per hour</t>
  </si>
  <si>
    <r>
      <rPr>
        <b/>
        <sz val="14"/>
        <rFont val="Calibri"/>
        <family val="2"/>
        <scheme val="minor"/>
      </rPr>
      <t>PLANT UNIT RATES</t>
    </r>
    <r>
      <rPr>
        <b/>
        <sz val="12"/>
        <rFont val="Calibri"/>
        <family val="2"/>
        <scheme val="minor"/>
      </rPr>
      <t xml:space="preserve">
</t>
    </r>
    <r>
      <rPr>
        <sz val="12"/>
        <rFont val="Calibri"/>
        <family val="2"/>
        <scheme val="minor"/>
      </rPr>
      <t xml:space="preserve">Note that the quantities indicated below are only for evaluation purposes and to determine the contract unit rates. The final quantities will be based on works orders </t>
    </r>
  </si>
  <si>
    <r>
      <rPr>
        <b/>
        <sz val="14"/>
        <rFont val="Calibri"/>
        <family val="2"/>
        <scheme val="minor"/>
      </rPr>
      <t>TRANSPORT UNIT RATES: LABOUR</t>
    </r>
    <r>
      <rPr>
        <b/>
        <sz val="12"/>
        <rFont val="Calibri"/>
        <family val="2"/>
        <scheme val="minor"/>
      </rPr>
      <t xml:space="preserve">
</t>
    </r>
    <r>
      <rPr>
        <sz val="12"/>
        <rFont val="Calibri"/>
        <family val="2"/>
        <scheme val="minor"/>
      </rPr>
      <t>Note that the quantities indicated below are only for evaluation purposes and to determine the contract unit rates. The final quantities will be based on works orders</t>
    </r>
  </si>
  <si>
    <r>
      <rPr>
        <b/>
        <sz val="14"/>
        <rFont val="Calibri"/>
        <family val="2"/>
        <scheme val="minor"/>
      </rPr>
      <t xml:space="preserve">LOW VOLTAGE MCC - SUPPLY, DELIVERY AND OFF-LOADING      </t>
    </r>
    <r>
      <rPr>
        <b/>
        <sz val="12"/>
        <rFont val="Calibri"/>
        <family val="2"/>
        <scheme val="minor"/>
      </rPr>
      <t xml:space="preserve">                                                                                                                                                                                                                                                                                                                                                                                                                             </t>
    </r>
    <r>
      <rPr>
        <sz val="12"/>
        <rFont val="Calibri"/>
        <family val="2"/>
        <scheme val="minor"/>
      </rPr>
      <t>All costs for preparing distribution boards for shipping loading at works, transportation from works to site. Cost for packing material, wrapping or crating of distribution boards to be included. Cost for off loading on site and placing distribution boards in designated laydown area including required barricading and protection on site.</t>
    </r>
  </si>
  <si>
    <t>53.1</t>
  </si>
  <si>
    <t>53.2</t>
  </si>
  <si>
    <t>54.1</t>
  </si>
  <si>
    <t>54.2</t>
  </si>
  <si>
    <t>54.3</t>
  </si>
  <si>
    <t>54.4</t>
  </si>
  <si>
    <r>
      <rPr>
        <b/>
        <sz val="14"/>
        <color theme="1"/>
        <rFont val="Calibri"/>
        <family val="2"/>
        <scheme val="minor"/>
      </rPr>
      <t>16mm2: 4-Core With ECC</t>
    </r>
    <r>
      <rPr>
        <sz val="14"/>
        <color theme="1"/>
        <rFont val="Calibri"/>
        <family val="2"/>
        <scheme val="minor"/>
      </rPr>
      <t xml:space="preserve"> 600/1000V; XLPE Insulated/PVC Sheathed ArmouredCore Armoured LV CU PVC SWA ECC CABLE
</t>
    </r>
  </si>
  <si>
    <r>
      <rPr>
        <b/>
        <sz val="14"/>
        <color theme="1"/>
        <rFont val="Calibri"/>
        <family val="2"/>
        <scheme val="minor"/>
      </rPr>
      <t>6mm2: 4-Core With ECC</t>
    </r>
    <r>
      <rPr>
        <sz val="14"/>
        <color theme="1"/>
        <rFont val="Calibri"/>
        <family val="2"/>
        <scheme val="minor"/>
      </rPr>
      <t xml:space="preserve"> 600/1000V; XLPE Insulated/PVC Sheathed ArmouredCore Armoured LV CU PVC SWA ECC CABLE
</t>
    </r>
  </si>
  <si>
    <r>
      <rPr>
        <b/>
        <sz val="14"/>
        <color theme="1"/>
        <rFont val="Calibri"/>
        <family val="2"/>
        <scheme val="minor"/>
      </rPr>
      <t>4mm2: 4-Core With ECC</t>
    </r>
    <r>
      <rPr>
        <sz val="14"/>
        <color theme="1"/>
        <rFont val="Calibri"/>
        <family val="2"/>
        <scheme val="minor"/>
      </rPr>
      <t xml:space="preserve"> 600/1000V; XLPE Insulated/PVC Sheathed ArmouredCore Armoured LV CU PVC SWA ECC CABLE
</t>
    </r>
  </si>
  <si>
    <r>
      <rPr>
        <b/>
        <sz val="14"/>
        <color theme="1"/>
        <rFont val="Calibri"/>
        <family val="2"/>
        <scheme val="minor"/>
      </rPr>
      <t>1.5mm2: 4-Core With ECC</t>
    </r>
    <r>
      <rPr>
        <sz val="14"/>
        <color theme="1"/>
        <rFont val="Calibri"/>
        <family val="2"/>
        <scheme val="minor"/>
      </rPr>
      <t xml:space="preserve"> 600/1000V; XLPE Insulated/PVC Sheathed ArmouredCore Armoured LV CU PVC SWA ECC CABLE
</t>
    </r>
  </si>
  <si>
    <t>56.1</t>
  </si>
  <si>
    <t>56.2</t>
  </si>
  <si>
    <t>56.3</t>
  </si>
  <si>
    <t>56.4</t>
  </si>
  <si>
    <t>56.5</t>
  </si>
  <si>
    <t>56.6</t>
  </si>
  <si>
    <t>57.1</t>
  </si>
  <si>
    <t>57.2</t>
  </si>
  <si>
    <t>57.3</t>
  </si>
  <si>
    <t>57.4</t>
  </si>
  <si>
    <t>57.5</t>
  </si>
  <si>
    <t>57.6</t>
  </si>
  <si>
    <t>58.1</t>
  </si>
  <si>
    <t>58.2</t>
  </si>
  <si>
    <t>58.3</t>
  </si>
  <si>
    <t>58.4</t>
  </si>
  <si>
    <t>58.5</t>
  </si>
  <si>
    <t>58.6</t>
  </si>
  <si>
    <t>58.7</t>
  </si>
  <si>
    <t>58.8</t>
  </si>
  <si>
    <t>58.9</t>
  </si>
  <si>
    <t>58.10</t>
  </si>
  <si>
    <t>58.11</t>
  </si>
  <si>
    <t>58.12</t>
  </si>
  <si>
    <t>58.13</t>
  </si>
  <si>
    <t>58.14</t>
  </si>
  <si>
    <t>58.15</t>
  </si>
  <si>
    <t>58.16</t>
  </si>
  <si>
    <t>58.17</t>
  </si>
  <si>
    <t>58.18</t>
  </si>
  <si>
    <t>58.19</t>
  </si>
  <si>
    <t>58.20</t>
  </si>
  <si>
    <t>58.21</t>
  </si>
  <si>
    <t>58.22</t>
  </si>
  <si>
    <t>58.23</t>
  </si>
  <si>
    <t>58.24</t>
  </si>
  <si>
    <t>59.1</t>
  </si>
  <si>
    <t>59.2</t>
  </si>
  <si>
    <t xml:space="preserve">Splice Set For Straight Ladders 900mm </t>
  </si>
  <si>
    <t xml:space="preserve">Splice Set For Straight Ladders 600mm </t>
  </si>
  <si>
    <t xml:space="preserve">Splice Set For Straight Ladders 500mm </t>
  </si>
  <si>
    <t xml:space="preserve">Splice Set For Straight Ladders 400mm </t>
  </si>
  <si>
    <t>59.3</t>
  </si>
  <si>
    <t>59.4</t>
  </si>
  <si>
    <t>59.5</t>
  </si>
  <si>
    <t>59.6</t>
  </si>
  <si>
    <t>59.7</t>
  </si>
  <si>
    <t>59.8</t>
  </si>
  <si>
    <t>59.9</t>
  </si>
  <si>
    <t>59.10</t>
  </si>
  <si>
    <t>59.11</t>
  </si>
  <si>
    <t>59.12</t>
  </si>
  <si>
    <t>59.13</t>
  </si>
  <si>
    <t>59.14</t>
  </si>
  <si>
    <t>59.15</t>
  </si>
  <si>
    <t>59.16</t>
  </si>
  <si>
    <t>59.17</t>
  </si>
  <si>
    <t>59.18</t>
  </si>
  <si>
    <t>59.19</t>
  </si>
  <si>
    <t>59.20</t>
  </si>
  <si>
    <t>59.21</t>
  </si>
  <si>
    <t>60.1</t>
  </si>
  <si>
    <t>61.1</t>
  </si>
  <si>
    <t>62.1</t>
  </si>
  <si>
    <t>63.1</t>
  </si>
  <si>
    <t>63.2</t>
  </si>
  <si>
    <t>63.3</t>
  </si>
  <si>
    <t>63.4</t>
  </si>
  <si>
    <t>63.5</t>
  </si>
  <si>
    <t>63.6</t>
  </si>
  <si>
    <t>63.7</t>
  </si>
  <si>
    <t>63.8</t>
  </si>
  <si>
    <t>63.9</t>
  </si>
  <si>
    <t>63.10</t>
  </si>
  <si>
    <t>63.11</t>
  </si>
  <si>
    <t>63.12</t>
  </si>
  <si>
    <t>63.13</t>
  </si>
  <si>
    <t>63.14</t>
  </si>
  <si>
    <t>63.15</t>
  </si>
  <si>
    <t>63.16</t>
  </si>
  <si>
    <t>64.1</t>
  </si>
  <si>
    <t>64.2</t>
  </si>
  <si>
    <t>64.3</t>
  </si>
  <si>
    <t xml:space="preserve">300W - Bends
</t>
  </si>
  <si>
    <t xml:space="preserve">300W - Straight
</t>
  </si>
  <si>
    <t>65.1</t>
  </si>
  <si>
    <t>65.2</t>
  </si>
  <si>
    <t>65.3</t>
  </si>
  <si>
    <t>66.1</t>
  </si>
  <si>
    <t>67.1</t>
  </si>
  <si>
    <t>69.1</t>
  </si>
  <si>
    <r>
      <rPr>
        <b/>
        <sz val="14"/>
        <rFont val="Calibri"/>
        <family val="2"/>
        <scheme val="minor"/>
      </rPr>
      <t>REMOVAL EXISTING DISTRIBUTION BOARDS</t>
    </r>
    <r>
      <rPr>
        <b/>
        <sz val="12"/>
        <rFont val="Calibri"/>
        <family val="2"/>
        <scheme val="minor"/>
      </rPr>
      <t xml:space="preserve">
</t>
    </r>
    <r>
      <rPr>
        <sz val="12"/>
        <rFont val="Calibri"/>
        <family val="2"/>
        <scheme val="minor"/>
      </rPr>
      <t>All costs for preparing support frames for moving  from works to site to the dedicated storage area</t>
    </r>
  </si>
  <si>
    <t>69.2</t>
  </si>
  <si>
    <t>36.2</t>
  </si>
  <si>
    <t>36.3</t>
  </si>
  <si>
    <t>36.4</t>
  </si>
  <si>
    <t>70.1</t>
  </si>
  <si>
    <t>71.1</t>
  </si>
  <si>
    <t>53.3</t>
  </si>
  <si>
    <t>53.4</t>
  </si>
  <si>
    <t xml:space="preserve"> CRAH UNITS (ALL) Containment / Wiring and Wireways as per specification </t>
  </si>
  <si>
    <t>CRAH UNITS (ALL): Termination of devices in network at field devices and controllers</t>
  </si>
  <si>
    <t>CRAH UNITS (ALL): Cable management and containment as per specification to ensure a complete installation</t>
  </si>
  <si>
    <t xml:space="preserve"> CRAH UNITS (ALL) Field sensors</t>
  </si>
  <si>
    <r>
      <t>CRAH UNITS (ALL):</t>
    </r>
    <r>
      <rPr>
        <b/>
        <i/>
        <sz val="12"/>
        <rFont val="Calibri"/>
        <family val="2"/>
      </rPr>
      <t xml:space="preserve"> </t>
    </r>
    <r>
      <rPr>
        <sz val="12"/>
        <rFont val="Calibri"/>
        <family val="2"/>
      </rPr>
      <t>Supply and install infrastructure for the controlling and monitoring of all CRAH units as listed  complete as required as per the point list.  CRAH unit supplied with BACnet, Modbus TCP/IP compatible controls.  Include extension modules as needed.</t>
    </r>
  </si>
  <si>
    <t>FIRE DAMPERS: Cabling / Wiring  as per specification</t>
  </si>
  <si>
    <t>FIRE DAMPERS: Cable management and containment as per specification to ensure a complete installation</t>
  </si>
  <si>
    <t>FIRE DAMPERS: Termination of devices in network at field devices and controllers</t>
  </si>
  <si>
    <t>FIRE DAMPERS: Field sensors</t>
  </si>
  <si>
    <t>CHILLER PLANT (CHILLERS, BUFFER TANKS ANG PUMPS) : Cabling / Wiring  as per specification</t>
  </si>
  <si>
    <t>90.1</t>
  </si>
  <si>
    <t>90.2</t>
  </si>
  <si>
    <t>90.3</t>
  </si>
  <si>
    <t>90.4</t>
  </si>
  <si>
    <t>91.1</t>
  </si>
  <si>
    <t>91.2</t>
  </si>
  <si>
    <t>91.3</t>
  </si>
  <si>
    <t>92.1</t>
  </si>
  <si>
    <t>92.2</t>
  </si>
  <si>
    <t>92.3</t>
  </si>
  <si>
    <t>92.4</t>
  </si>
  <si>
    <t>93.1</t>
  </si>
  <si>
    <t>93.2</t>
  </si>
  <si>
    <t>93.3</t>
  </si>
  <si>
    <t>93.4</t>
  </si>
  <si>
    <t>93.5</t>
  </si>
  <si>
    <t>93.6</t>
  </si>
  <si>
    <t>93.7</t>
  </si>
  <si>
    <t>FAN SYSTEMS: Cabling / Wiring  as per specification</t>
  </si>
  <si>
    <t>FAN SYSTEMS: Cable management and containment as per specification to ensure a complete installation</t>
  </si>
  <si>
    <t>FAN SYSTEMS: Termination of devices in network at field devices and controllers</t>
  </si>
  <si>
    <t>FAN SYSTEMS: Field sensors</t>
  </si>
  <si>
    <t>94.1</t>
  </si>
  <si>
    <t>94.2</t>
  </si>
  <si>
    <t>94.3</t>
  </si>
  <si>
    <t>94.4</t>
  </si>
  <si>
    <t>95.1</t>
  </si>
  <si>
    <t>96.1</t>
  </si>
  <si>
    <t>96.2</t>
  </si>
  <si>
    <t>96.3</t>
  </si>
  <si>
    <t>97.1</t>
  </si>
  <si>
    <t>97.2</t>
  </si>
  <si>
    <t>97.3</t>
  </si>
  <si>
    <t>FIELD DEVICE CONTROLLERS</t>
  </si>
  <si>
    <t>Graphics screens as per specification and points</t>
  </si>
  <si>
    <t>Additional field controller ( 8 Inputs / outputs )</t>
  </si>
  <si>
    <t>Additional field controller ( 16 Inputs / outputs )</t>
  </si>
  <si>
    <t>Additional field controller ( 24 Inputs / outputs )</t>
  </si>
  <si>
    <t>98.1</t>
  </si>
  <si>
    <t>98.2</t>
  </si>
  <si>
    <t>98.3</t>
  </si>
  <si>
    <t>98.4</t>
  </si>
  <si>
    <t>98.5</t>
  </si>
  <si>
    <t>Special Graphic Screen Requirements (over and above standard requirements as per specification)</t>
  </si>
  <si>
    <t>SHEET 6. BMS</t>
  </si>
  <si>
    <t>MAINTENANCE SUPPORT TOTAL BID PRICE  (EXCL VAT)</t>
  </si>
  <si>
    <t>PROVISIONAL SUM</t>
  </si>
  <si>
    <t>20.17</t>
  </si>
  <si>
    <t>38.10</t>
  </si>
  <si>
    <t>39.20</t>
  </si>
  <si>
    <t>52.5</t>
  </si>
  <si>
    <t>98.6</t>
  </si>
  <si>
    <r>
      <rPr>
        <b/>
        <sz val="14"/>
        <rFont val="Calibri"/>
        <family val="2"/>
        <scheme val="minor"/>
      </rPr>
      <t xml:space="preserve">LOW VOLTAGE DB's - SUPPLY, DELIVERY AND OFF-LOADING      </t>
    </r>
    <r>
      <rPr>
        <b/>
        <sz val="12"/>
        <rFont val="Calibri"/>
        <family val="2"/>
        <scheme val="minor"/>
      </rPr>
      <t xml:space="preserve">                                                                                                                                                                                                                                                                                                                                                                                                                             </t>
    </r>
    <r>
      <rPr>
        <sz val="12"/>
        <rFont val="Calibri"/>
        <family val="2"/>
        <scheme val="minor"/>
      </rPr>
      <t>All costs for preparing distribution boards for shipping loading at works, transportation from works to site. Cost for packing material, wrapping or crating of distribution boards to be included. Cost for off loading on site and placing distribution boards in designated laydown area including required barricading and protection on site.</t>
    </r>
  </si>
  <si>
    <r>
      <t xml:space="preserve">MCC 1 </t>
    </r>
    <r>
      <rPr>
        <sz val="14"/>
        <color theme="1"/>
        <rFont val="Calibri"/>
        <family val="2"/>
        <scheme val="minor"/>
      </rPr>
      <t xml:space="preserve">as per 1001668-DRG-EL-180 and fully assebled with:
1.	Support Frame
2.	K/U Clamp Mounting Brackets
3.	Doors and Covers
4.	Panel Server, IFM's and IFE's
5.	Network Switch for accumulation 
6.	24Vdc Power Supply
7. VSD's
</t>
    </r>
  </si>
  <si>
    <r>
      <t xml:space="preserve">MCC 2 </t>
    </r>
    <r>
      <rPr>
        <sz val="14"/>
        <color theme="1"/>
        <rFont val="Calibri"/>
        <family val="2"/>
        <scheme val="minor"/>
      </rPr>
      <t>as per 	1001668-DRG-EL-181 and fully assebled with:
1.	Support Frame
2.	K/U Clamp Mounting Brackets
3.	Doors and Covers
4.	Panel Server, IFM's and IFE's
5.	Network Switch for accumulation 
6.	24Vdc Power Supply
7. VSD</t>
    </r>
    <r>
      <rPr>
        <b/>
        <sz val="14"/>
        <color theme="1"/>
        <rFont val="Calibri"/>
        <family val="2"/>
        <scheme val="minor"/>
      </rPr>
      <t>'s</t>
    </r>
  </si>
  <si>
    <r>
      <rPr>
        <b/>
        <sz val="14"/>
        <rFont val="Calibri"/>
        <family val="2"/>
        <scheme val="minor"/>
      </rPr>
      <t>LOW VOLTAGE MCC's and SWITCHBOARDS - INSTALLATION</t>
    </r>
    <r>
      <rPr>
        <b/>
        <sz val="12"/>
        <rFont val="Calibri"/>
        <family val="2"/>
        <scheme val="minor"/>
      </rPr>
      <t xml:space="preserve">
</t>
    </r>
    <r>
      <rPr>
        <sz val="12"/>
        <rFont val="Calibri"/>
        <family val="2"/>
        <scheme val="minor"/>
      </rPr>
      <t>1. All cost for moving of the distribution boards from designated storage area into the room to be included. Removal of package materials, placing distribution boards in position, installation of busbars/cabling as well as bolting down to floor. this will include costs for equipment, labour and other expenses for the on-site testing and commissioning of equipment shall be included in the tendered rates for testing and commissioning as set out in the measurement and payment clauses of each pieces of equipment and in the schedule of quantities. Any additional tests specified in the standard and detail specifications shall also be included in the tendered rates.</t>
    </r>
  </si>
  <si>
    <t xml:space="preserve">All existing Low Voltage DB's  and MCC's inside existingPlant Rooms
</t>
  </si>
  <si>
    <t>PROVISIONAL SUM: ELECTRICAL EQUIPMENT</t>
  </si>
  <si>
    <t>PROVISIONAL SUM: HVAC FIRE PROTECTION SYSYEM</t>
  </si>
  <si>
    <t>PROVISIONAL SUM: DEMOLITION WORKS</t>
  </si>
  <si>
    <t>PROVISIONAL SUM: CIVIL AND EARTHWORKS</t>
  </si>
  <si>
    <t xml:space="preserve">Installation only of CRAH units  complete with unit components as shown on schematic drawing and specified complete with leak/moisture detection systems as specified.  </t>
  </si>
  <si>
    <t xml:space="preserve">Commissioning of CRAH units complete as specified </t>
  </si>
  <si>
    <t xml:space="preserve">Contractor markup for delivery, handling on CRAH units </t>
  </si>
  <si>
    <t xml:space="preserve">Installation only of CRAH units  complete with unit components as shown on schematic drawing and specified complete as specified.  </t>
  </si>
  <si>
    <r>
      <t xml:space="preserve">DATA HALLS CRAH AIRCONDITIONING UNITS &amp; PIPING COMPONENTS                                      </t>
    </r>
    <r>
      <rPr>
        <sz val="12"/>
        <rFont val="Calibri"/>
        <family val="2"/>
        <scheme val="minor"/>
      </rPr>
      <t xml:space="preserve">All  costs related to the supply rigging installation and commissioning of the CRAH units complete and commissioned, inclusive of temperature sensors, floor void sensors, supervisory controllers, control valaves with motorised actuator. The units to be supplied and installed with galvanised support stand. </t>
    </r>
  </si>
  <si>
    <r>
      <t xml:space="preserve">UPS ROOM FLOOR STANDING CRAH AIRCON UNITS AND PIPING  COMPONENTS : </t>
    </r>
    <r>
      <rPr>
        <sz val="12"/>
        <rFont val="Calibri"/>
        <family val="2"/>
        <scheme val="minor"/>
      </rPr>
      <t xml:space="preserve">All  costs related to the supply rigging installation and commissioning of the CRAH units complete and commissioned, inclusive of temperature sensors, floor void sensors, supervisory controllers, control valaves with motorised actuator. The units to be supplied and installed with galvanised support stand. </t>
    </r>
  </si>
  <si>
    <t>GALVANISED MILD STEEL EXTERNAL STRAIGHT PIPING AT CHILLER PLANT COMPLETE AND INSTALLED  (INSULATION AND SHEETMETAL CLADDING INCLUDED)</t>
  </si>
  <si>
    <t xml:space="preserve">GALVANISED MILD STEEL PIPE FITTINGS EXTERNAL AT CHILLER PLANT (INSULATION AND SHEETMETAL CLADDING INCLUDED)  </t>
  </si>
  <si>
    <t>GALVANISED MILD STEEL INTERNAL STRAIGHT PIPING IN DATA HALLS COMPLETE WITH VICTAULIC COUPLINGS (INSULATED)</t>
  </si>
  <si>
    <t xml:space="preserve">GALVANISED MILD STEEL PIPE FITTINGS INTERNAL DATA HALLS  (INSULATED )  </t>
  </si>
  <si>
    <t>PROVISIONAL SUM BMS</t>
  </si>
  <si>
    <t>REQUEST FOR BID FOR THE APPOINTMENT OF A SERVICE PROVIDER TO PROVIDE HVAC INFRASTRUCTURE UPGRADES AT SITA BETA DATA CENTRE FOR A PERIOD OF 42 MONTHS.</t>
  </si>
  <si>
    <t>(c) The price must include all cost to deliver the goods or render the service, including all applicable taxes, duty fees, logistics/delivery, storage, labour, overtime and subsistance and travel</t>
  </si>
  <si>
    <t>(d) Bidders must complete and submit bid pricing in the provided Excel spreadsheet format, and any pricing schedule submitted in a different format will not be considered.</t>
  </si>
  <si>
    <t xml:space="preserve">FIRE PROTECTION SYSTEM HVAC RELATED WORK : BATTERY UPS AND LT ROOMS 
Supply, install and commission new fire dampers on the exhaust ducting where it crosses between compartment walls, complete with actuator to suite. Interfacing with fire protection systems by others </t>
  </si>
  <si>
    <t xml:space="preserve">FIRE PROTECTION SYSTEM HVAC RELATED WORK : HT ROOM &amp; TRANSFORMER ROOM 
Supply, install and commission new fire dampers on the exhaust ducting where it crosses between compartment walls, complete with actuator to suite. Interfacing with fire protection systems by others </t>
  </si>
  <si>
    <t xml:space="preserve">FIRE PROTECTION SYSTEM HVAC RELATED WORK : PASSAGE AREA 085 EXTRACT SYSTEM Supply, install and commission new fire dampers on the exhaust ducting where it crosses between compartment walls, complete with actuator to suite. Interfacing with fire protection systems by others </t>
  </si>
  <si>
    <t xml:space="preserve">FIRE PROTECTION SYSTEM HVAC RELATED WORK : PASSAGE AREA EXTRACT SYSTEM 
Supply, install and commission new fire dampers on the exhaust ducting where it crosses between compartment walls, complete with actuator to suite. Interfacing with fire protection systems by others </t>
  </si>
  <si>
    <t xml:space="preserve">FIRE PROTECTION SYSTEM HVAC RELATED WORK : FIRE BLANKETS (HT &amp; Transformer rooms) 
Remove existing, and install new fire blankets on service area doors complete with actuators interfaced with fire suppression systems </t>
  </si>
  <si>
    <t xml:space="preserve">FIRE PROTECTION SYSTEM HVAC RELATED WORK : FIRE BLANKETS (LT, UPS &amp; battery room
Remove existing, and install new fire blankets on service area doors complete with actuators interfaced with fire suppression systems  </t>
  </si>
  <si>
    <t xml:space="preserve">FIRE PROTECTION SYSTEM HVAC RELATED WORK : FIRE BLANKETS (Genset room ) 
Remove existing, and install new fire blankets on service area doors complete with actuators interfaced with fire suppression systems </t>
  </si>
  <si>
    <r>
      <t>m</t>
    </r>
    <r>
      <rPr>
        <vertAlign val="superscript"/>
        <sz val="14"/>
        <rFont val="Calibri"/>
        <family val="2"/>
      </rPr>
      <t>3</t>
    </r>
  </si>
  <si>
    <r>
      <t>m</t>
    </r>
    <r>
      <rPr>
        <vertAlign val="superscript"/>
        <sz val="14"/>
        <rFont val="Calibri"/>
        <family val="2"/>
      </rPr>
      <t>2</t>
    </r>
  </si>
  <si>
    <r>
      <t>m</t>
    </r>
    <r>
      <rPr>
        <vertAlign val="superscript"/>
        <sz val="14"/>
        <color indexed="8"/>
        <rFont val="Calibri"/>
        <family val="2"/>
      </rPr>
      <t>2</t>
    </r>
  </si>
  <si>
    <r>
      <t>m</t>
    </r>
    <r>
      <rPr>
        <vertAlign val="superscript"/>
        <sz val="14"/>
        <color indexed="8"/>
        <rFont val="Calibri"/>
        <family val="2"/>
      </rPr>
      <t>3</t>
    </r>
  </si>
  <si>
    <r>
      <rPr>
        <b/>
        <sz val="14"/>
        <color theme="1"/>
        <rFont val="Calibri"/>
        <family val="2"/>
        <scheme val="minor"/>
      </rPr>
      <t xml:space="preserve">PASSAGE PERIMETER OPENINGS </t>
    </r>
    <r>
      <rPr>
        <sz val="14"/>
        <color theme="1"/>
        <rFont val="Calibri"/>
        <family val="2"/>
        <scheme val="minor"/>
      </rPr>
      <t xml:space="preserve">: Supply and installation of 60 minute fire rated drywalling system </t>
    </r>
    <r>
      <rPr>
        <b/>
        <sz val="14"/>
        <color theme="1"/>
        <rFont val="Calibri"/>
        <family val="2"/>
        <scheme val="minor"/>
      </rPr>
      <t xml:space="preserve">at high level (5m high) </t>
    </r>
    <r>
      <rPr>
        <sz val="14"/>
        <color theme="1"/>
        <rFont val="Calibri"/>
        <family val="2"/>
        <scheme val="minor"/>
      </rPr>
      <t xml:space="preserve">in data centre perimeter passage openings. System to be complete with sealing gasket, track, studs, plasterboard screws and jointing compound.  Systems to suitably seal for CRAC unit pressure integrity. Opening sizes 1600mm wide x 700mm high. Similar or equivalent to CAPCO 95mm Beta drywalling system. System to be in accordance with suppliers installation specifications </t>
    </r>
  </si>
  <si>
    <r>
      <rPr>
        <b/>
        <sz val="14"/>
        <color theme="1"/>
        <rFont val="Calibri"/>
        <family val="2"/>
        <scheme val="minor"/>
      </rPr>
      <t>DATA HALL - PRINTING ROOM PARTITION</t>
    </r>
    <r>
      <rPr>
        <sz val="14"/>
        <color theme="1"/>
        <rFont val="Calibri"/>
        <family val="2"/>
        <scheme val="minor"/>
      </rPr>
      <t xml:space="preserve"> : Supply and installation of 60 minute fire rated drywalling system within existing ceiling void </t>
    </r>
    <r>
      <rPr>
        <b/>
        <sz val="14"/>
        <color theme="1"/>
        <rFont val="Calibri"/>
        <family val="2"/>
        <scheme val="minor"/>
      </rPr>
      <t>at high level (5 m high</t>
    </r>
    <r>
      <rPr>
        <sz val="14"/>
        <color theme="1"/>
        <rFont val="Calibri"/>
        <family val="2"/>
        <scheme val="minor"/>
      </rPr>
      <t xml:space="preserve">) in data centre partition separating data halls and printing rooms. System to be complete with sealing gasket, track, studs, plasterboard screws and jointing compound.  System to be suspended from ceiling slab. Systems to suitably seal for CRAC unit pressure integrity. Opening size continuous 1000mm high within ceiling void. Similar or equivalent to CAPCO 95mm Beta drywalling system.  System to be in accordance with suppliers installation specifications. Cost to include removal and reinstatement of ceiling tiles.  </t>
    </r>
  </si>
  <si>
    <r>
      <rPr>
        <b/>
        <sz val="14"/>
        <color theme="1"/>
        <rFont val="Calibri"/>
        <family val="2"/>
        <scheme val="minor"/>
      </rPr>
      <t>SWITCHING CENTRE PERIMETER PARTITION CEILING VOID OPENINGS</t>
    </r>
    <r>
      <rPr>
        <sz val="14"/>
        <color theme="1"/>
        <rFont val="Calibri"/>
        <family val="2"/>
        <scheme val="minor"/>
      </rPr>
      <t xml:space="preserve"> : Supply and installation of 60 minute fire rated drywalling system within existing ceiling void </t>
    </r>
    <r>
      <rPr>
        <b/>
        <sz val="14"/>
        <color theme="1"/>
        <rFont val="Calibri"/>
        <family val="2"/>
        <scheme val="minor"/>
      </rPr>
      <t>at high level (5 m high)</t>
    </r>
    <r>
      <rPr>
        <sz val="14"/>
        <color theme="1"/>
        <rFont val="Calibri"/>
        <family val="2"/>
        <scheme val="minor"/>
      </rPr>
      <t xml:space="preserve"> in data centre partition separating data halls and printing rooms. System to be complete with sealing gasket, track, studs, plasterboard screws and jointing compound.  Systems to be suspended from ceiling slab. Systems to suitably seal for CRAC unit pressure integrity. Opening size continuous 1000mm high within ceiling void. Similar or equivalent to CAPCO 95mm Beta drywalling system.  System to be in accordance with suppliers installation specifications. Cost to include removal and reinstatement of ceiling tiles.  </t>
    </r>
  </si>
  <si>
    <r>
      <rPr>
        <b/>
        <sz val="14"/>
        <color theme="1"/>
        <rFont val="Calibri"/>
        <family val="2"/>
        <scheme val="minor"/>
      </rPr>
      <t xml:space="preserve">PASSAGE PERIMETER OPENINGS </t>
    </r>
    <r>
      <rPr>
        <sz val="14"/>
        <color theme="1"/>
        <rFont val="Calibri"/>
        <family val="2"/>
        <scheme val="minor"/>
      </rPr>
      <t xml:space="preserve">: 
Supply and installation of 60 minute fire rated drywalling system </t>
    </r>
    <r>
      <rPr>
        <b/>
        <sz val="14"/>
        <color theme="1"/>
        <rFont val="Calibri"/>
        <family val="2"/>
        <scheme val="minor"/>
      </rPr>
      <t>within existing 1000mm floor void</t>
    </r>
    <r>
      <rPr>
        <sz val="14"/>
        <color theme="1"/>
        <rFont val="Calibri"/>
        <family val="2"/>
        <scheme val="minor"/>
      </rPr>
      <t xml:space="preserve"> in data centre perimeter passage openings. System to be complete with sealing gasket, track, studs, plasterboard screws and jointing compound.  Systems to suitably seal for CRAC unit pressure integrity. Opening sizes 1600mm wide x 700mm high. Cost to include for cut-out openings to accommodate ducting, piping, data and power cabling penetrations. Similar of equivalent to CAPCO 95mm Beta drywalling system.  System to be in accordance with suppliers installation specifications </t>
    </r>
  </si>
  <si>
    <r>
      <rPr>
        <b/>
        <sz val="14"/>
        <color theme="1"/>
        <rFont val="Calibri"/>
        <family val="2"/>
        <scheme val="minor"/>
      </rPr>
      <t>DATA HALL - PRINTING ROOM PARTITION</t>
    </r>
    <r>
      <rPr>
        <sz val="14"/>
        <color theme="1"/>
        <rFont val="Calibri"/>
        <family val="2"/>
        <scheme val="minor"/>
      </rPr>
      <t xml:space="preserve"> : 
Supply and installation of 60 minute fire rated drywalling system </t>
    </r>
    <r>
      <rPr>
        <b/>
        <sz val="14"/>
        <color theme="1"/>
        <rFont val="Calibri"/>
        <family val="2"/>
        <scheme val="minor"/>
      </rPr>
      <t>within existing 1000mm floor void</t>
    </r>
    <r>
      <rPr>
        <sz val="14"/>
        <color theme="1"/>
        <rFont val="Calibri"/>
        <family val="2"/>
        <scheme val="minor"/>
      </rPr>
      <t xml:space="preserve"> below existing partition wall in data centre partition separating data halls and printing rooms. System to be complete with sealing gasket, track, studs, plasterboard screws and jointing compound.  Systems to suitably seal for CRAC unit pressure integrity. Opening size continuous 1000mm high within floor void. Cost to include for cut-out openings to accommodate ducting, piping, data and power cable penetrations. Similar or equivalent to CAPCO 95mm Beta drywalling system.  System to be in accordance with suppliers installation specifications. Cost to include removal and reinstatement of floor tiles.  </t>
    </r>
  </si>
  <si>
    <r>
      <rPr>
        <b/>
        <sz val="14"/>
        <color theme="1"/>
        <rFont val="Calibri"/>
        <family val="2"/>
        <scheme val="minor"/>
      </rPr>
      <t xml:space="preserve">SWITCHING CENTRE PERIMETER PARTITION FLOOR OPENINGS: </t>
    </r>
    <r>
      <rPr>
        <sz val="14"/>
        <color theme="1"/>
        <rFont val="Calibri"/>
        <family val="2"/>
        <scheme val="minor"/>
      </rPr>
      <t xml:space="preserve"> Supply and installation of 60 minute fire rated drywalling system </t>
    </r>
    <r>
      <rPr>
        <b/>
        <sz val="14"/>
        <color theme="1"/>
        <rFont val="Calibri"/>
        <family val="2"/>
        <scheme val="minor"/>
      </rPr>
      <t>within existing 1000mm floor void</t>
    </r>
    <r>
      <rPr>
        <sz val="14"/>
        <color theme="1"/>
        <rFont val="Calibri"/>
        <family val="2"/>
        <scheme val="minor"/>
      </rPr>
      <t xml:space="preserve"> below existing partition wall in data centre partition separating data halls and printing rooms. System to be complete with sealing gasket, track, studs, plasterboard screws and jointing compound.  Systems to suitably seal for CRAC unit pressure integrity. Opening size continuous 1000mm high within floor void. Cost to include for cut-out openings to accommodate ducting, piping, data and power cable penetrations. Similar or equivalent to CAPCO 95mm Beta drywalling system.  System to be in accordance with suppliers installation specifications. Cost to include removal and reinstatement of floor tiles.  </t>
    </r>
  </si>
  <si>
    <r>
      <rPr>
        <b/>
        <sz val="14"/>
        <color theme="1"/>
        <rFont val="Calibri"/>
        <family val="2"/>
        <scheme val="minor"/>
      </rPr>
      <t xml:space="preserve">FIRE STOPPING OF SERVICE PENETRATIONS </t>
    </r>
    <r>
      <rPr>
        <sz val="14"/>
        <color theme="1"/>
        <rFont val="Calibri"/>
        <family val="2"/>
        <scheme val="minor"/>
      </rPr>
      <t xml:space="preserve">
Fire stopping with 60 minute fire rated product all perimeter and 100mm deep drywalling penetrations for ducting, piping, data and power cabling within floor void and within ceiling void by accredited specialist supplier/contractor to ensure pressure integrity of floor void.  Include QC inspections and signoff by supplier. Measured in square meter face area opening size</t>
    </r>
  </si>
  <si>
    <r>
      <t xml:space="preserve">WATER CONTAINMENT BUNDS IN FLOOR VOIDS                                                        
</t>
    </r>
    <r>
      <rPr>
        <sz val="14"/>
        <rFont val="Calibri"/>
        <family val="2"/>
        <scheme val="minor"/>
      </rPr>
      <t xml:space="preserve">Supply and installation of hot dipped galvanised sheet metal L profile, 0,8mm thick,  75mm high x 75mm wide trunking fixed to floor. Profile to be shaped and fixed along either side of chilled water piping runs (approx. 1200mm apart) in floor void.  Profile to be waterproofed at inside base of profile and at joints to ensure containment of water spillage from piping or CRAC units. Top edge to be curled back to prevent sharp edges. </t>
    </r>
  </si>
  <si>
    <r>
      <rPr>
        <b/>
        <sz val="12"/>
        <color theme="1"/>
        <rFont val="Calibri"/>
        <family val="2"/>
        <scheme val="minor"/>
      </rPr>
      <t xml:space="preserve">Labour –   Assistant during normal hours (08:00 to 17:00). </t>
    </r>
    <r>
      <rPr>
        <sz val="12"/>
        <color theme="1"/>
        <rFont val="Calibri"/>
        <family val="2"/>
        <scheme val="minor"/>
      </rPr>
      <t xml:space="preserve">
This rate will be applicable from time of arrival to site, up to time of leaving the site. The Rate must include travel to the relevant site and travel time.</t>
    </r>
  </si>
  <si>
    <r>
      <rPr>
        <b/>
        <sz val="12"/>
        <color theme="1"/>
        <rFont val="Calibri"/>
        <family val="2"/>
        <scheme val="minor"/>
      </rPr>
      <t xml:space="preserve">Labour –  Certified Technician  during normal hours (08:00 to 17:00). </t>
    </r>
    <r>
      <rPr>
        <sz val="12"/>
        <color theme="1"/>
        <rFont val="Calibri"/>
        <family val="2"/>
        <scheme val="minor"/>
      </rPr>
      <t xml:space="preserve">
This rate will be applicable from time of arrival to site, up to time of leaving the site. The Rate must include travel to the relevant site and travel time.</t>
    </r>
  </si>
  <si>
    <r>
      <rPr>
        <b/>
        <sz val="12"/>
        <color theme="1"/>
        <rFont val="Calibri"/>
        <family val="2"/>
        <scheme val="minor"/>
      </rPr>
      <t xml:space="preserve">Labour – Certified Technician during afterhours (Weekdays 17:00 to 08:00 and Saturdays 00:00 to 23:59). </t>
    </r>
    <r>
      <rPr>
        <sz val="12"/>
        <color theme="1"/>
        <rFont val="Calibri"/>
        <family val="2"/>
        <scheme val="minor"/>
      </rPr>
      <t>This rate will be applicable from time of arrival to site, up to time of leaving the site. The Rate must include travel to the relevant site and travel time.</t>
    </r>
  </si>
  <si>
    <r>
      <rPr>
        <b/>
        <sz val="12"/>
        <color theme="1"/>
        <rFont val="Calibri"/>
        <family val="2"/>
        <scheme val="minor"/>
      </rPr>
      <t xml:space="preserve">Labour – Assistant during afterhours (Weekdays 17:00 to 08:00 and Saturdays 00:00 to 23:59). </t>
    </r>
    <r>
      <rPr>
        <sz val="12"/>
        <color theme="1"/>
        <rFont val="Calibri"/>
        <family val="2"/>
        <scheme val="minor"/>
      </rPr>
      <t>This rate will be applicable from time of arrival to site, up to time of leaving the site. The Rate must include travel to the relevant site and travel time.</t>
    </r>
  </si>
  <si>
    <r>
      <rPr>
        <b/>
        <sz val="12"/>
        <color theme="1"/>
        <rFont val="Calibri"/>
        <family val="2"/>
        <scheme val="minor"/>
      </rPr>
      <t>Labour – Certified Technician during afterhours (Sundays 00:00 to 23:59).</t>
    </r>
    <r>
      <rPr>
        <sz val="12"/>
        <color theme="1"/>
        <rFont val="Calibri"/>
        <family val="2"/>
        <scheme val="minor"/>
      </rPr>
      <t xml:space="preserve"> This rate will be applicable from time of arrival to site, up to time of leaving the site. The Rate must include travel to the relevant site and travel time.</t>
    </r>
  </si>
  <si>
    <r>
      <rPr>
        <b/>
        <sz val="12"/>
        <color theme="1"/>
        <rFont val="Calibri"/>
        <family val="2"/>
        <scheme val="minor"/>
      </rPr>
      <t>Labour –  Assistant during afterhours (Sundays 00:00 to 23:59).</t>
    </r>
    <r>
      <rPr>
        <sz val="12"/>
        <color theme="1"/>
        <rFont val="Calibri"/>
        <family val="2"/>
        <scheme val="minor"/>
      </rPr>
      <t xml:space="preserve"> This rate will be applicable from time of arrival to site, up to time of leaving the site. The Rate must include travel to the relevant site and travel time.</t>
    </r>
  </si>
  <si>
    <r>
      <rPr>
        <b/>
        <sz val="12"/>
        <color theme="1"/>
        <rFont val="Calibri"/>
        <family val="2"/>
        <scheme val="minor"/>
      </rPr>
      <t>Call out fee .</t>
    </r>
    <r>
      <rPr>
        <sz val="12"/>
        <color theme="1"/>
        <rFont val="Calibri"/>
        <family val="2"/>
        <scheme val="minor"/>
      </rPr>
      <t xml:space="preserve">
This rate will be applicable from time of leaving the contractor’s office, up to time of arrival on the site, and time of leaving the site up to arrival back at the contractor’s office. The Rate must include travel to the relevant site and travel time.</t>
    </r>
  </si>
  <si>
    <t>54.5</t>
  </si>
  <si>
    <t>54.6</t>
  </si>
  <si>
    <t>54.7</t>
  </si>
  <si>
    <t>54.8</t>
  </si>
  <si>
    <r>
      <t xml:space="preserve">CRAH DB 1 </t>
    </r>
    <r>
      <rPr>
        <sz val="12"/>
        <color theme="1"/>
        <rFont val="Calibri"/>
        <family val="2"/>
        <scheme val="minor"/>
      </rPr>
      <t>as per 1001668-0000-DRG-EL-162a-DB-CRAH DB 1 and fully assembled with:
1.	Support Frame
2.	K/U Clamp Mounting Brackets
3.	Doors and Covers
4.	Panel Server, IFM's and IFE's
5.	Network Switch for accumulation 
6.	24Vdc Power Supply</t>
    </r>
  </si>
  <si>
    <r>
      <t xml:space="preserve">CRAH DB 3 </t>
    </r>
    <r>
      <rPr>
        <sz val="12"/>
        <color theme="1"/>
        <rFont val="Calibri"/>
        <family val="2"/>
        <scheme val="minor"/>
      </rPr>
      <t>as per 1001668-0000-DRG-EL-163a-DB-CRAH DB 3 and fully assembled with:
1.	Support Frame
2.	K/U Clamp Mounting Brackets
3.	Doors and Covers
4.	Panel Server, IFM's and IFE's
5.	Network Switch for accumulation 
6.	24Vdc Power Supply</t>
    </r>
  </si>
  <si>
    <r>
      <t xml:space="preserve">CRAH DB 4 </t>
    </r>
    <r>
      <rPr>
        <sz val="12"/>
        <color theme="1"/>
        <rFont val="Calibri"/>
        <family val="2"/>
        <scheme val="minor"/>
      </rPr>
      <t>as per 1001668-0000-DRG-EL-165a-DB-CRAH DB 4 and fully assembled with:
1.	Support Frame
2.	K/U Clamp Mounting Brackets
3.	Doors and Covers
4.	Panel Server, IFM's and IFE's
5.	Network Switch for accumulation 
6.	24Vdc Power Supply</t>
    </r>
  </si>
  <si>
    <r>
      <t xml:space="preserve">CRAH DB 5 </t>
    </r>
    <r>
      <rPr>
        <sz val="12"/>
        <color theme="1"/>
        <rFont val="Calibri"/>
        <family val="2"/>
        <scheme val="minor"/>
      </rPr>
      <t>as per 1001668-0000-DRG-EL-162b-DB-CRAH DB 5 and fully assembled with:
1.	Support Frame
2.	K/U Clamp Mounting Brackets
3.	Doors and Covers
4.	Panel Server, IFM's and IFE's
5.	Network Switch for accumulation 
6.	24Vdc Power Supply</t>
    </r>
  </si>
  <si>
    <r>
      <t xml:space="preserve">CRAH DB 6 </t>
    </r>
    <r>
      <rPr>
        <sz val="12"/>
        <color theme="1"/>
        <rFont val="Calibri"/>
        <family val="2"/>
        <scheme val="minor"/>
      </rPr>
      <t>as per 1001668-0000-DRG-EL-163a-DB-CRAH DB 6 and fully assembled with:
1.	Support Frame
2.	K/U Clamp Mounting Brackets
3.	Doors and Covers
4.	Panel Server, IFM's and IFE's
5.	Network Switch for accumulation 
6.	24Vdc Power Supply</t>
    </r>
  </si>
  <si>
    <r>
      <t xml:space="preserve">CRAH DB 7 </t>
    </r>
    <r>
      <rPr>
        <sz val="12"/>
        <color theme="1"/>
        <rFont val="Calibri"/>
        <family val="2"/>
        <scheme val="minor"/>
      </rPr>
      <t>as per 1001668-0000-DRG-EL-164a-DB-CRAH DB 7 and fully assembled with:
1.	Support Frame
2.	K/U Clamp Mounting Brackets
3.	Doors and Covers
4.	Panel Server, IFM's and IFE's
5.	Network Switch for accumulation 
6.	24Vdc Power Supply</t>
    </r>
  </si>
  <si>
    <r>
      <t xml:space="preserve">CRAH DB 8 </t>
    </r>
    <r>
      <rPr>
        <sz val="12"/>
        <color theme="1"/>
        <rFont val="Calibri"/>
        <family val="2"/>
        <scheme val="minor"/>
      </rPr>
      <t>as per 1001668-0000-DRG-EL-102-LV DB-C and fully assembled with:
1.	Support Frame
2.	K/U Clamp Mounting Brackets
3.	Doors and Covers
4.	Panel Server, IFM's and IFE's
5.	Network Switch for accumulation 
6.	24Vdc Power Supply</t>
    </r>
  </si>
  <si>
    <t>55.10</t>
  </si>
  <si>
    <r>
      <t xml:space="preserve">CRAH DB 2  </t>
    </r>
    <r>
      <rPr>
        <sz val="12"/>
        <color theme="1"/>
        <rFont val="Calibri"/>
        <family val="2"/>
        <scheme val="minor"/>
      </rPr>
      <t>as per 1001668-0000-DRG-EL-163a-DB-CRAH DB 2 and fully assembled with:
1.	Support Frame
2.	K/U Clamp Mounting Brackets
3.	Doors and Covers
4.	Panel Server, IFM's and IFE's
5.	Network Switch for accumulation 
6.	24Vdc Power Supply</t>
    </r>
  </si>
  <si>
    <r>
      <t xml:space="preserve">MCC 2 </t>
    </r>
    <r>
      <rPr>
        <sz val="14"/>
        <color theme="1"/>
        <rFont val="Calibri"/>
        <family val="2"/>
        <scheme val="minor"/>
      </rPr>
      <t xml:space="preserve">as per 	1001668-DRG-EL-181 and fully assebled with:
</t>
    </r>
  </si>
  <si>
    <r>
      <t xml:space="preserve">CRAH DB 7 </t>
    </r>
    <r>
      <rPr>
        <sz val="12"/>
        <color theme="1"/>
        <rFont val="Calibri"/>
        <family val="2"/>
        <scheme val="minor"/>
      </rPr>
      <t xml:space="preserve">as per 1001668-0000-DRG-EL-164a-DB-CRAH DB 7 and fully assembled with:
</t>
    </r>
  </si>
  <si>
    <r>
      <t xml:space="preserve">CRAH DB 1 </t>
    </r>
    <r>
      <rPr>
        <sz val="12"/>
        <color theme="1"/>
        <rFont val="Calibri"/>
        <family val="2"/>
        <scheme val="minor"/>
      </rPr>
      <t xml:space="preserve">as per 1001668-0000-DRG-EL-162a-DB-CRAH DB 1 and fully assembled
</t>
    </r>
  </si>
  <si>
    <r>
      <t xml:space="preserve">MCC 1 </t>
    </r>
    <r>
      <rPr>
        <sz val="14"/>
        <color theme="1"/>
        <rFont val="Calibri"/>
        <family val="2"/>
        <scheme val="minor"/>
      </rPr>
      <t xml:space="preserve">as per 1001668-DRG-EL-180 and fully assebled 
</t>
    </r>
  </si>
  <si>
    <r>
      <t xml:space="preserve">CRAH DB 2  </t>
    </r>
    <r>
      <rPr>
        <sz val="12"/>
        <color theme="1"/>
        <rFont val="Calibri"/>
        <family val="2"/>
        <scheme val="minor"/>
      </rPr>
      <t xml:space="preserve">as per 1001668-0000-DRG-EL-163a-DB-CRAH DB 2 and fully assembled
</t>
    </r>
  </si>
  <si>
    <r>
      <t xml:space="preserve">CRAH DB 3 </t>
    </r>
    <r>
      <rPr>
        <sz val="12"/>
        <color theme="1"/>
        <rFont val="Calibri"/>
        <family val="2"/>
        <scheme val="minor"/>
      </rPr>
      <t xml:space="preserve">as per 1001668-0000-DRG-EL-163a-DB-CRAH DB 3 and fully assembled
</t>
    </r>
  </si>
  <si>
    <r>
      <t xml:space="preserve">CRAH DB 4 </t>
    </r>
    <r>
      <rPr>
        <sz val="12"/>
        <color theme="1"/>
        <rFont val="Calibri"/>
        <family val="2"/>
        <scheme val="minor"/>
      </rPr>
      <t xml:space="preserve">as per 1001668-0000-DRG-EL-165a-DB-CRAH DB 4 and fully assembled
</t>
    </r>
  </si>
  <si>
    <r>
      <t xml:space="preserve">CRAH DB 5 </t>
    </r>
    <r>
      <rPr>
        <sz val="12"/>
        <color theme="1"/>
        <rFont val="Calibri"/>
        <family val="2"/>
        <scheme val="minor"/>
      </rPr>
      <t xml:space="preserve">as per 1001668-0000-DRG-EL-162b-DB-CRAH DB 5 and fully assembled
</t>
    </r>
  </si>
  <si>
    <r>
      <t xml:space="preserve">CRAH DB 6 </t>
    </r>
    <r>
      <rPr>
        <sz val="12"/>
        <color theme="1"/>
        <rFont val="Calibri"/>
        <family val="2"/>
        <scheme val="minor"/>
      </rPr>
      <t xml:space="preserve">as per 1001668-0000-DRG-EL-163a-DB-CRAH DB 6 and fully assembled
</t>
    </r>
  </si>
  <si>
    <r>
      <t xml:space="preserve">CRAH DB 8 </t>
    </r>
    <r>
      <rPr>
        <sz val="12"/>
        <color theme="1"/>
        <rFont val="Calibri"/>
        <family val="2"/>
        <scheme val="minor"/>
      </rPr>
      <t xml:space="preserve">as per 1001668-0000-DRG-EL-102-LV DB-C and fully assembled
</t>
    </r>
  </si>
  <si>
    <t>55.1</t>
  </si>
  <si>
    <t>55.2</t>
  </si>
  <si>
    <t>55.3</t>
  </si>
  <si>
    <t>55.4</t>
  </si>
  <si>
    <t>55.5</t>
  </si>
  <si>
    <t>55.6</t>
  </si>
  <si>
    <t>55.7</t>
  </si>
  <si>
    <t>55.8</t>
  </si>
  <si>
    <t>55.9</t>
  </si>
  <si>
    <t>55.11</t>
  </si>
  <si>
    <t>55.12</t>
  </si>
  <si>
    <t>57.7</t>
  </si>
  <si>
    <t>57.8</t>
  </si>
  <si>
    <t>57.9</t>
  </si>
  <si>
    <t>57.10</t>
  </si>
  <si>
    <t>57.11</t>
  </si>
  <si>
    <t>57.12</t>
  </si>
  <si>
    <t>57.13</t>
  </si>
  <si>
    <t>57.14</t>
  </si>
  <si>
    <t>57.15</t>
  </si>
  <si>
    <t>57.16</t>
  </si>
  <si>
    <t>57.17</t>
  </si>
  <si>
    <t>57.18</t>
  </si>
  <si>
    <t>57.19</t>
  </si>
  <si>
    <t>57.20</t>
  </si>
  <si>
    <t>57.21</t>
  </si>
  <si>
    <t>57.22</t>
  </si>
  <si>
    <t>57.23</t>
  </si>
  <si>
    <t>57.24</t>
  </si>
  <si>
    <t>62.2</t>
  </si>
  <si>
    <t>62.3</t>
  </si>
  <si>
    <t>62.4</t>
  </si>
  <si>
    <t>62.5</t>
  </si>
  <si>
    <t>62.6</t>
  </si>
  <si>
    <t>62.7</t>
  </si>
  <si>
    <t>62.8</t>
  </si>
  <si>
    <t>62.9</t>
  </si>
  <si>
    <t>62.10</t>
  </si>
  <si>
    <t>62.11</t>
  </si>
  <si>
    <t>62.12</t>
  </si>
  <si>
    <t>62.13</t>
  </si>
  <si>
    <t>62.14</t>
  </si>
  <si>
    <t>62.15</t>
  </si>
  <si>
    <t>62.16</t>
  </si>
  <si>
    <t>67.2</t>
  </si>
  <si>
    <t>67.3</t>
  </si>
  <si>
    <t>67.4</t>
  </si>
  <si>
    <t>67.5</t>
  </si>
  <si>
    <t>67.6</t>
  </si>
  <si>
    <t>67.7</t>
  </si>
  <si>
    <t>68.1</t>
  </si>
  <si>
    <t>68.2</t>
  </si>
  <si>
    <t>69.3</t>
  </si>
  <si>
    <t>69.4</t>
  </si>
  <si>
    <t>69.5</t>
  </si>
  <si>
    <t>71.2</t>
  </si>
  <si>
    <t>67.8</t>
  </si>
  <si>
    <t>67.9</t>
  </si>
  <si>
    <t>67.10</t>
  </si>
  <si>
    <t>67.11</t>
  </si>
  <si>
    <t>Total per Year</t>
  </si>
  <si>
    <t>Total Per Year</t>
  </si>
  <si>
    <t>Appointment Of A Service Provider For HVAC Infrastructure Upgrades at SITA Beta Data Centre</t>
  </si>
  <si>
    <t>(c) The price must include all cost to deliver the goods or render the service, including all applicable taxes, duty fees, logistics/delivery, storage, labour, overtime and subsistence and travel</t>
  </si>
  <si>
    <t>CHILLER PLANT (CHILLERS, BUFFER TANKS AND PUMPS) :Cable management and containment as per specification to ensure a complete installation</t>
  </si>
  <si>
    <t>CHILLER PLANT (CHILLERS, BUFFER TANKS AND PUMPS) :Termination of devices in network at field devices and controllers</t>
  </si>
  <si>
    <t>CHILLER PLANT (CHILLERS, BUFFER TANKS AND PUMPS) : Field sensors</t>
  </si>
  <si>
    <t>90.5</t>
  </si>
  <si>
    <t>CHILLER UNITS: Minor Service and Preventative Maintenance
The Rate must include travel to the relevant site, labour, material, spares, consumables, equipment and tools, the specified service pack, and to perform the specified services</t>
  </si>
  <si>
    <t>CHILLER UNITS: Major Service and Preventative Maintenance
The Rate must include travel to the relevant site, labour, material, spares, consumables, equipment and tools, the specified service pack, and to perform the specified services</t>
  </si>
  <si>
    <t xml:space="preserve">WATER TREATMENT: Monthly Inspection and Maintenance
The Rate must include travel to the relevant site, labour, material, spares, consumables, equipment and tools, the specified service pack, and to perform the specified services	</t>
  </si>
  <si>
    <t>Other Equupments and System: Periodic Inspection and Maintenance
The Rate must include travel to the relevant site, labour, material, spares, consumables, equipment and tools, the specified service pack, and to perform the specified services</t>
  </si>
  <si>
    <t>PUMPS: Monthly Inspection and Maintenance
The Rate must include travel to the relevant site, labour, material, spares, consumables, equipment and tools, the specified service pack, and to perform the specified services</t>
  </si>
  <si>
    <t xml:space="preserve">CRAC UNITS: Monthly Inspection and Maintenance
The Rate must include travel to the relevant site, labour, material, spares, consumables, equipment and tools, the specified service pack, and to perform the specified services 	</t>
  </si>
  <si>
    <t xml:space="preserve">CHILLER UNITS: Monthly Inspection and Maintenance
The Rate must include travel to the relevant site, labour, material, spares, consumables, equipment and tools, the specified service pack, and to perform the specified services 	</t>
  </si>
  <si>
    <t>DATA HALL CRAC AIRCONDITIONING UNIT 10</t>
  </si>
  <si>
    <t>DATA HALL CRAC AIRCONDITIONING UNIT 11</t>
  </si>
  <si>
    <t>DATA HALL CRAC AIRCONDITIONING UNIT 12</t>
  </si>
  <si>
    <t>DATA HALL CRAC AIRCONDITIONING UNIT 13</t>
  </si>
  <si>
    <t>92.5</t>
  </si>
  <si>
    <t>92.6</t>
  </si>
  <si>
    <t>92.7</t>
  </si>
  <si>
    <t>92.8</t>
  </si>
  <si>
    <t>92.9</t>
  </si>
  <si>
    <t>92.10</t>
  </si>
  <si>
    <t>92.11</t>
  </si>
  <si>
    <t>92.12</t>
  </si>
  <si>
    <t>92.13</t>
  </si>
  <si>
    <t>92.14</t>
  </si>
  <si>
    <t>92.15</t>
  </si>
  <si>
    <t>92.16</t>
  </si>
  <si>
    <t>94.5</t>
  </si>
  <si>
    <t>98.7</t>
  </si>
  <si>
    <t>98.8</t>
  </si>
  <si>
    <t>CAT 6 Network Cable</t>
  </si>
  <si>
    <t xml:space="preserve">Cabling </t>
  </si>
  <si>
    <r>
      <t xml:space="preserve">Supply only of CRAH units ( </t>
    </r>
    <r>
      <rPr>
        <b/>
        <sz val="12"/>
        <rFont val="Calibri"/>
        <family val="2"/>
        <scheme val="minor"/>
      </rPr>
      <t>Gross sensible cooling capacity &gt;=166kW and Net sensible cooling capacity: 160kW</t>
    </r>
    <r>
      <rPr>
        <sz val="12"/>
        <rFont val="Calibri"/>
        <family val="2"/>
        <scheme val="minor"/>
      </rPr>
      <t xml:space="preserve">) complete with unit components as shown on schematic drawing and specified complete with leak/moisture detection systems as specified.  </t>
    </r>
  </si>
  <si>
    <r>
      <t xml:space="preserve">Supply only of CRAH units </t>
    </r>
    <r>
      <rPr>
        <b/>
        <sz val="12"/>
        <rFont val="Calibri"/>
        <family val="2"/>
        <scheme val="minor"/>
      </rPr>
      <t>( Gross sensible cooling capacity &gt;=85kW and Net sensible cooling capacity: 80kW)</t>
    </r>
    <r>
      <rPr>
        <sz val="12"/>
        <rFont val="Calibri"/>
        <family val="2"/>
        <scheme val="minor"/>
      </rPr>
      <t xml:space="preserve">  complete with unit components as shown on schematic drawing and specified complete as specified.  </t>
    </r>
  </si>
  <si>
    <t>RFB 3201/2025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</si>
</sst>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0.00_-;\-&quot;R&quot;* #,##0.00_-;_-&quot;R&quot;* &quot;-&quot;??_-;_-@_-"/>
    <numFmt numFmtId="43" formatCode="_-* #,##0.00_-;\-* #,##0.00_-;_-* &quot;-&quot;??_-;_-@_-"/>
    <numFmt numFmtId="164" formatCode="_-[$R-1C09]* #,##0.00_-;\-[$R-1C09]* #,##0.00_-;_-[$R-1C09]* &quot;-&quot;??_-;_-@_-"/>
    <numFmt numFmtId="165" formatCode="0.000"/>
    <numFmt numFmtId="166" formatCode="0.0"/>
    <numFmt numFmtId="167" formatCode="&quot;R&quot;#,##0.00"/>
  </numFmts>
  <fonts count="56" x14ac:knownFonts="1">
    <font>
      <sz val="11"/>
      <color theme="1"/>
      <name val="Calibri"/>
      <family val="2"/>
      <scheme val="minor"/>
    </font>
    <font>
      <sz val="12"/>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11"/>
      <name val="Calibri"/>
      <family val="2"/>
      <scheme val="minor"/>
    </font>
    <font>
      <b/>
      <sz val="11"/>
      <name val="Calibri"/>
      <family val="2"/>
      <scheme val="minor"/>
    </font>
    <font>
      <sz val="12"/>
      <color rgb="FFFF0000"/>
      <name val="Calibri"/>
      <family val="2"/>
      <scheme val="minor"/>
    </font>
    <font>
      <sz val="11"/>
      <color rgb="FFFF0000"/>
      <name val="Calibri"/>
      <family val="2"/>
      <scheme val="minor"/>
    </font>
    <font>
      <sz val="10"/>
      <name val="Arial"/>
      <family val="2"/>
    </font>
    <font>
      <sz val="10"/>
      <color theme="1"/>
      <name val="Calibri"/>
      <family val="2"/>
      <scheme val="minor"/>
    </font>
    <font>
      <sz val="10"/>
      <name val="Arial"/>
      <family val="2"/>
    </font>
    <font>
      <b/>
      <u/>
      <sz val="10"/>
      <name val="Times New Roman"/>
      <family val="1"/>
    </font>
    <font>
      <u/>
      <sz val="10"/>
      <name val="Times New Roman"/>
      <family val="1"/>
    </font>
    <font>
      <sz val="12"/>
      <name val="Courier"/>
      <family val="3"/>
    </font>
    <font>
      <i/>
      <sz val="10"/>
      <color rgb="FF7F7F7F"/>
      <name val="Calibri"/>
      <family val="2"/>
      <scheme val="minor"/>
    </font>
    <font>
      <sz val="10"/>
      <name val="Calibri"/>
      <family val="2"/>
      <scheme val="minor"/>
    </font>
    <font>
      <u/>
      <sz val="10"/>
      <color theme="10"/>
      <name val="Calibri"/>
      <family val="2"/>
      <scheme val="minor"/>
    </font>
    <font>
      <sz val="12"/>
      <name val="Calibri"/>
      <family val="2"/>
    </font>
    <font>
      <sz val="12"/>
      <color rgb="FF002060"/>
      <name val="Calibri"/>
      <family val="2"/>
      <scheme val="minor"/>
    </font>
    <font>
      <sz val="12"/>
      <color theme="1"/>
      <name val="Calibri"/>
      <family val="2"/>
    </font>
    <font>
      <b/>
      <sz val="12"/>
      <name val="Calibri"/>
      <family val="2"/>
    </font>
    <font>
      <sz val="12"/>
      <color rgb="FF000000"/>
      <name val="Calibri"/>
      <family val="2"/>
      <scheme val="minor"/>
    </font>
    <font>
      <b/>
      <sz val="11"/>
      <color theme="1"/>
      <name val="Calibri Light"/>
      <family val="2"/>
    </font>
    <font>
      <b/>
      <sz val="11"/>
      <color rgb="FFFF0000"/>
      <name val="Calibri Light"/>
      <family val="2"/>
    </font>
    <font>
      <sz val="11"/>
      <color rgb="FF000000"/>
      <name val="Calibri"/>
      <family val="2"/>
      <scheme val="minor"/>
    </font>
    <font>
      <b/>
      <sz val="12"/>
      <color rgb="FF002060"/>
      <name val="Calibri"/>
      <family val="2"/>
      <scheme val="minor"/>
    </font>
    <font>
      <b/>
      <sz val="14"/>
      <name val="Calibri"/>
      <family val="2"/>
      <scheme val="minor"/>
    </font>
    <font>
      <b/>
      <sz val="14"/>
      <color theme="1"/>
      <name val="Calibri"/>
      <family val="2"/>
      <scheme val="minor"/>
    </font>
    <font>
      <b/>
      <sz val="18"/>
      <color rgb="FFFF0000"/>
      <name val="Calibri"/>
      <family val="2"/>
      <scheme val="minor"/>
    </font>
    <font>
      <sz val="18"/>
      <color theme="1"/>
      <name val="Calibri"/>
      <family val="2"/>
      <scheme val="minor"/>
    </font>
    <font>
      <sz val="8"/>
      <name val="Calibri"/>
      <family val="2"/>
      <scheme val="minor"/>
    </font>
    <font>
      <sz val="14"/>
      <name val="Calibri"/>
      <family val="2"/>
      <scheme val="minor"/>
    </font>
    <font>
      <b/>
      <sz val="14"/>
      <color theme="0"/>
      <name val="Calibri"/>
      <family val="2"/>
      <scheme val="minor"/>
    </font>
    <font>
      <sz val="14"/>
      <color theme="1"/>
      <name val="Calibri"/>
      <family val="2"/>
      <scheme val="minor"/>
    </font>
    <font>
      <vertAlign val="superscript"/>
      <sz val="14"/>
      <color theme="1"/>
      <name val="Calibri"/>
      <family val="2"/>
      <scheme val="minor"/>
    </font>
    <font>
      <sz val="14"/>
      <color rgb="FF000000"/>
      <name val="Calibri"/>
      <family val="2"/>
      <scheme val="minor"/>
    </font>
    <font>
      <sz val="14"/>
      <color rgb="FFFF0000"/>
      <name val="Calibri"/>
      <family val="2"/>
      <scheme val="minor"/>
    </font>
    <font>
      <b/>
      <sz val="12"/>
      <color theme="1"/>
      <name val="Calibri"/>
      <family val="2"/>
    </font>
    <font>
      <b/>
      <i/>
      <sz val="12"/>
      <name val="Calibri"/>
      <family val="2"/>
    </font>
    <font>
      <b/>
      <sz val="14"/>
      <color rgb="FFFF0000"/>
      <name val="Calibri Light"/>
      <family val="2"/>
    </font>
    <font>
      <b/>
      <sz val="14"/>
      <color theme="1"/>
      <name val="Calibri Light"/>
      <family val="2"/>
    </font>
    <font>
      <sz val="14"/>
      <color theme="1"/>
      <name val="Calibri"/>
      <family val="2"/>
    </font>
    <font>
      <sz val="14"/>
      <name val="Calibri"/>
      <family val="2"/>
    </font>
    <font>
      <vertAlign val="superscript"/>
      <sz val="14"/>
      <name val="Calibri"/>
      <family val="2"/>
    </font>
    <font>
      <vertAlign val="superscript"/>
      <sz val="14"/>
      <color indexed="8"/>
      <name val="Calibri"/>
      <family val="2"/>
    </font>
    <font>
      <b/>
      <sz val="12"/>
      <color rgb="FFFF0000"/>
      <name val="Calibri"/>
      <family val="2"/>
      <scheme val="minor"/>
    </font>
    <font>
      <b/>
      <sz val="14"/>
      <color rgb="FFFF0000"/>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8" tint="0.79998168889431442"/>
        <bgColor indexed="64"/>
      </patternFill>
    </fill>
    <fill>
      <patternFill patternType="solid">
        <fgColor rgb="FFFFFFFF"/>
        <bgColor rgb="FF000000"/>
      </patternFill>
    </fill>
    <fill>
      <patternFill patternType="solid">
        <fgColor theme="2" tint="-9.9978637043366805E-2"/>
        <bgColor indexed="64"/>
      </patternFill>
    </fill>
  </fills>
  <borders count="59">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style="thin">
        <color theme="8"/>
      </top>
      <bottom style="thin">
        <color theme="8"/>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style="thin">
        <color theme="4"/>
      </left>
      <right/>
      <top/>
      <bottom style="thin">
        <color theme="4"/>
      </bottom>
      <diagonal/>
    </border>
    <border>
      <left/>
      <right/>
      <top/>
      <bottom style="thin">
        <color theme="4"/>
      </bottom>
      <diagonal/>
    </border>
    <border>
      <left/>
      <right/>
      <top style="thin">
        <color theme="8"/>
      </top>
      <bottom style="thin">
        <color theme="8"/>
      </bottom>
      <diagonal/>
    </border>
    <border>
      <left/>
      <right/>
      <top style="thin">
        <color theme="8"/>
      </top>
      <bottom style="medium">
        <color theme="8"/>
      </bottom>
      <diagonal/>
    </border>
    <border>
      <left style="thin">
        <color theme="4"/>
      </left>
      <right style="thin">
        <color indexed="64"/>
      </right>
      <top style="thin">
        <color theme="4"/>
      </top>
      <bottom style="thin">
        <color theme="4"/>
      </bottom>
      <diagonal/>
    </border>
    <border>
      <left/>
      <right/>
      <top style="thin">
        <color theme="4"/>
      </top>
      <bottom style="thin">
        <color theme="4"/>
      </bottom>
      <diagonal/>
    </border>
    <border>
      <left style="thin">
        <color theme="8"/>
      </left>
      <right style="thin">
        <color theme="8"/>
      </right>
      <top style="thin">
        <color theme="8"/>
      </top>
      <bottom/>
      <diagonal/>
    </border>
    <border>
      <left/>
      <right style="thin">
        <color indexed="64"/>
      </right>
      <top/>
      <bottom/>
      <diagonal/>
    </border>
    <border>
      <left style="thin">
        <color theme="4"/>
      </left>
      <right style="thin">
        <color indexed="64"/>
      </right>
      <top/>
      <bottom style="thin">
        <color theme="4"/>
      </bottom>
      <diagonal/>
    </border>
    <border>
      <left style="thin">
        <color theme="4"/>
      </left>
      <right style="thin">
        <color indexed="64"/>
      </right>
      <top style="thin">
        <color theme="4"/>
      </top>
      <bottom/>
      <diagonal/>
    </border>
    <border>
      <left/>
      <right style="thin">
        <color indexed="64"/>
      </right>
      <top style="thin">
        <color theme="4"/>
      </top>
      <bottom/>
      <diagonal/>
    </border>
    <border>
      <left/>
      <right style="thin">
        <color indexed="64"/>
      </right>
      <top style="thin">
        <color theme="4"/>
      </top>
      <bottom style="thin">
        <color theme="4"/>
      </bottom>
      <diagonal/>
    </border>
    <border>
      <left style="thin">
        <color indexed="64"/>
      </left>
      <right style="thin">
        <color indexed="64"/>
      </right>
      <top style="thin">
        <color indexed="64"/>
      </top>
      <bottom style="thin">
        <color indexed="64"/>
      </bottom>
      <diagonal/>
    </border>
    <border>
      <left style="medium">
        <color theme="4"/>
      </left>
      <right/>
      <top style="medium">
        <color theme="4"/>
      </top>
      <bottom style="thin">
        <color theme="4"/>
      </bottom>
      <diagonal/>
    </border>
    <border>
      <left style="thin">
        <color theme="4"/>
      </left>
      <right/>
      <top style="thin">
        <color theme="4"/>
      </top>
      <bottom/>
      <diagonal/>
    </border>
    <border>
      <left style="thin">
        <color rgb="FF00B0F0"/>
      </left>
      <right style="thin">
        <color indexed="64"/>
      </right>
      <top style="thin">
        <color rgb="FF00B0F0"/>
      </top>
      <bottom style="thin">
        <color indexed="64"/>
      </bottom>
      <diagonal/>
    </border>
    <border>
      <left/>
      <right style="thin">
        <color rgb="FF00B0F0"/>
      </right>
      <top style="thin">
        <color rgb="FF00B0F0"/>
      </top>
      <bottom style="thin">
        <color theme="4"/>
      </bottom>
      <diagonal/>
    </border>
    <border>
      <left style="thin">
        <color rgb="FF00B0F0"/>
      </left>
      <right style="thin">
        <color indexed="64"/>
      </right>
      <top style="thin">
        <color indexed="64"/>
      </top>
      <bottom style="thin">
        <color indexed="64"/>
      </bottom>
      <diagonal/>
    </border>
    <border>
      <left/>
      <right style="thin">
        <color rgb="FF00B0F0"/>
      </right>
      <top style="thin">
        <color theme="4"/>
      </top>
      <bottom style="thin">
        <color theme="4"/>
      </bottom>
      <diagonal/>
    </border>
    <border>
      <left style="thin">
        <color rgb="FF00B0F0"/>
      </left>
      <right style="thin">
        <color indexed="64"/>
      </right>
      <top style="thin">
        <color indexed="64"/>
      </top>
      <bottom style="thin">
        <color rgb="FF00B0F0"/>
      </bottom>
      <diagonal/>
    </border>
    <border>
      <left/>
      <right style="thin">
        <color rgb="FF00B0F0"/>
      </right>
      <top style="thin">
        <color theme="4"/>
      </top>
      <bottom style="thin">
        <color rgb="FF00B0F0"/>
      </bottom>
      <diagonal/>
    </border>
    <border>
      <left style="thin">
        <color rgb="FF00B0F0"/>
      </left>
      <right style="thin">
        <color indexed="64"/>
      </right>
      <top/>
      <bottom style="thin">
        <color rgb="FF00B0F0"/>
      </bottom>
      <diagonal/>
    </border>
    <border>
      <left/>
      <right style="thin">
        <color rgb="FF00B0F0"/>
      </right>
      <top/>
      <bottom style="thin">
        <color rgb="FF00B0F0"/>
      </bottom>
      <diagonal/>
    </border>
    <border>
      <left style="thin">
        <color rgb="FF00B0F0"/>
      </left>
      <right style="thin">
        <color theme="4"/>
      </right>
      <top style="thin">
        <color rgb="FF00B0F0"/>
      </top>
      <bottom style="thin">
        <color theme="4"/>
      </bottom>
      <diagonal/>
    </border>
    <border>
      <left style="thin">
        <color theme="4"/>
      </left>
      <right style="thin">
        <color theme="4"/>
      </right>
      <top style="thin">
        <color rgb="FF00B0F0"/>
      </top>
      <bottom/>
      <diagonal/>
    </border>
    <border>
      <left style="thin">
        <color theme="4"/>
      </left>
      <right style="thin">
        <color rgb="FF00B0F0"/>
      </right>
      <top style="thin">
        <color rgb="FF00B0F0"/>
      </top>
      <bottom/>
      <diagonal/>
    </border>
    <border>
      <left style="thin">
        <color rgb="FF00B0F0"/>
      </left>
      <right/>
      <top style="thin">
        <color theme="4"/>
      </top>
      <bottom style="thin">
        <color theme="4"/>
      </bottom>
      <diagonal/>
    </border>
    <border>
      <left style="thin">
        <color rgb="FF00B0F0"/>
      </left>
      <right/>
      <top style="thin">
        <color theme="4"/>
      </top>
      <bottom style="thin">
        <color rgb="FF00B0F0"/>
      </bottom>
      <diagonal/>
    </border>
    <border>
      <left style="thin">
        <color theme="4" tint="0.59999389629810485"/>
      </left>
      <right style="thin">
        <color theme="4" tint="0.59999389629810485"/>
      </right>
      <top style="thin">
        <color theme="4" tint="0.59999389629810485"/>
      </top>
      <bottom style="thin">
        <color theme="4" tint="0.59999389629810485"/>
      </bottom>
      <diagonal/>
    </border>
    <border>
      <left style="thin">
        <color theme="4" tint="0.59999389629810485"/>
      </left>
      <right style="thin">
        <color theme="4" tint="0.59999389629810485"/>
      </right>
      <top style="thin">
        <color theme="4"/>
      </top>
      <bottom style="thin">
        <color theme="4" tint="0.59999389629810485"/>
      </bottom>
      <diagonal/>
    </border>
    <border>
      <left style="thin">
        <color theme="4" tint="0.59999389629810485"/>
      </left>
      <right style="thin">
        <color theme="4" tint="0.59999389629810485"/>
      </right>
      <top/>
      <bottom style="thin">
        <color theme="4"/>
      </bottom>
      <diagonal/>
    </border>
    <border>
      <left style="thin">
        <color theme="4" tint="-0.249977111117893"/>
      </left>
      <right style="thin">
        <color theme="4" tint="-0.249977111117893"/>
      </right>
      <top style="thin">
        <color theme="4" tint="-0.249977111117893"/>
      </top>
      <bottom style="thin">
        <color theme="4" tint="-0.249977111117893"/>
      </bottom>
      <diagonal/>
    </border>
    <border>
      <left style="thin">
        <color indexed="64"/>
      </left>
      <right style="thin">
        <color indexed="64"/>
      </right>
      <top style="thin">
        <color theme="4" tint="-0.249977111117893"/>
      </top>
      <bottom/>
      <diagonal/>
    </border>
    <border>
      <left style="thin">
        <color theme="4"/>
      </left>
      <right style="thin">
        <color theme="4"/>
      </right>
      <top style="thin">
        <color theme="4" tint="-0.249977111117893"/>
      </top>
      <bottom style="thin">
        <color theme="4"/>
      </bottom>
      <diagonal/>
    </border>
    <border>
      <left style="medium">
        <color theme="4"/>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style="medium">
        <color theme="4"/>
      </right>
      <top/>
      <bottom style="medium">
        <color theme="4"/>
      </bottom>
      <diagonal/>
    </border>
    <border>
      <left/>
      <right style="thin">
        <color theme="4"/>
      </right>
      <top/>
      <bottom style="thin">
        <color theme="4"/>
      </bottom>
      <diagonal/>
    </border>
    <border>
      <left/>
      <right/>
      <top style="thin">
        <color indexed="64"/>
      </top>
      <bottom style="thin">
        <color indexed="64"/>
      </bottom>
      <diagonal/>
    </border>
  </borders>
  <cellStyleXfs count="19">
    <xf numFmtId="0" fontId="0" fillId="0" borderId="0"/>
    <xf numFmtId="43" fontId="12" fillId="0" borderId="0" applyFont="0" applyFill="0" applyBorder="0" applyAlignment="0" applyProtection="0"/>
    <xf numFmtId="9" fontId="12" fillId="0" borderId="0" applyFont="0" applyFill="0" applyBorder="0" applyAlignment="0" applyProtection="0"/>
    <xf numFmtId="0" fontId="17" fillId="0" borderId="0"/>
    <xf numFmtId="43" fontId="19" fillId="0" borderId="0" applyFont="0" applyFill="0" applyBorder="0" applyAlignment="0" applyProtection="0"/>
    <xf numFmtId="3" fontId="19" fillId="0" borderId="0" applyFont="0" applyFill="0" applyBorder="0" applyAlignment="0" applyProtection="0"/>
    <xf numFmtId="0" fontId="20" fillId="0" borderId="0"/>
    <xf numFmtId="0" fontId="21" fillId="0" borderId="0"/>
    <xf numFmtId="0" fontId="19" fillId="0" borderId="0"/>
    <xf numFmtId="0" fontId="22" fillId="0" borderId="0"/>
    <xf numFmtId="43" fontId="19" fillId="0" borderId="0" applyFont="0" applyFill="0" applyBorder="0" applyAlignment="0" applyProtection="0"/>
    <xf numFmtId="0" fontId="19" fillId="0" borderId="0"/>
    <xf numFmtId="0" fontId="23" fillId="0" borderId="0" applyNumberFormat="0" applyFill="0" applyBorder="0" applyAlignment="0" applyProtection="0"/>
    <xf numFmtId="0" fontId="24" fillId="0" borderId="0"/>
    <xf numFmtId="0" fontId="18" fillId="0" borderId="0"/>
    <xf numFmtId="0" fontId="25" fillId="0" borderId="0" applyNumberFormat="0" applyFill="0" applyBorder="0" applyAlignment="0" applyProtection="0"/>
    <xf numFmtId="0" fontId="12" fillId="0" borderId="0"/>
    <xf numFmtId="0" fontId="17" fillId="0" borderId="0"/>
    <xf numFmtId="0" fontId="17" fillId="0" borderId="0"/>
  </cellStyleXfs>
  <cellXfs count="473">
    <xf numFmtId="0" fontId="0" fillId="0" borderId="0" xfId="0"/>
    <xf numFmtId="0" fontId="2" fillId="0" borderId="0" xfId="0" applyFont="1" applyAlignment="1">
      <alignment vertical="top"/>
    </xf>
    <xf numFmtId="0" fontId="8" fillId="2" borderId="0" xfId="0" applyFont="1" applyFill="1"/>
    <xf numFmtId="0" fontId="9" fillId="2" borderId="0" xfId="0" applyFont="1" applyFill="1" applyAlignment="1">
      <alignment horizontal="center" vertical="top"/>
    </xf>
    <xf numFmtId="0" fontId="10" fillId="2" borderId="0" xfId="0" applyFont="1" applyFill="1" applyAlignment="1">
      <alignment horizontal="center" vertical="top"/>
    </xf>
    <xf numFmtId="0" fontId="6" fillId="2" borderId="1" xfId="0" applyFont="1" applyFill="1" applyBorder="1" applyAlignment="1">
      <alignment vertical="top" wrapText="1"/>
    </xf>
    <xf numFmtId="0" fontId="3" fillId="0" borderId="1" xfId="0" applyFont="1" applyBorder="1" applyAlignment="1">
      <alignment vertical="top" wrapText="1"/>
    </xf>
    <xf numFmtId="0" fontId="6" fillId="3" borderId="0" xfId="0" applyFont="1" applyFill="1"/>
    <xf numFmtId="0" fontId="6" fillId="3" borderId="0" xfId="0" applyFont="1" applyFill="1" applyAlignment="1">
      <alignment vertical="top"/>
    </xf>
    <xf numFmtId="0" fontId="6" fillId="3" borderId="0" xfId="0" applyFont="1" applyFill="1" applyAlignment="1">
      <alignment horizontal="center" vertical="top" wrapText="1"/>
    </xf>
    <xf numFmtId="0" fontId="6" fillId="4" borderId="1" xfId="0" applyFont="1" applyFill="1" applyBorder="1" applyAlignment="1">
      <alignment horizontal="center" vertical="top"/>
    </xf>
    <xf numFmtId="0" fontId="8" fillId="0" borderId="0" xfId="0" applyFont="1"/>
    <xf numFmtId="0" fontId="0" fillId="2" borderId="0" xfId="0" applyFill="1"/>
    <xf numFmtId="0" fontId="0" fillId="3" borderId="0" xfId="0" applyFill="1"/>
    <xf numFmtId="0" fontId="0" fillId="0" borderId="0" xfId="0" applyAlignment="1">
      <alignment vertical="top"/>
    </xf>
    <xf numFmtId="0" fontId="0" fillId="0" borderId="0" xfId="0" applyAlignment="1">
      <alignment horizontal="center" vertical="top"/>
    </xf>
    <xf numFmtId="0" fontId="6" fillId="6" borderId="5" xfId="0" applyFont="1" applyFill="1" applyBorder="1" applyAlignment="1">
      <alignment horizontal="left" vertical="top" wrapText="1"/>
    </xf>
    <xf numFmtId="0" fontId="0" fillId="3" borderId="0" xfId="0" applyFill="1" applyAlignment="1">
      <alignment horizontal="center" vertical="top"/>
    </xf>
    <xf numFmtId="0" fontId="0" fillId="3" borderId="0" xfId="0" applyFill="1" applyAlignment="1">
      <alignment vertical="top"/>
    </xf>
    <xf numFmtId="1" fontId="8" fillId="2" borderId="0" xfId="0" applyNumberFormat="1" applyFont="1" applyFill="1" applyAlignment="1">
      <alignment horizontal="right"/>
    </xf>
    <xf numFmtId="1" fontId="0" fillId="2" borderId="0" xfId="0" applyNumberFormat="1" applyFill="1" applyAlignment="1">
      <alignment horizontal="right"/>
    </xf>
    <xf numFmtId="1" fontId="6" fillId="3" borderId="0" xfId="0" applyNumberFormat="1" applyFont="1" applyFill="1" applyAlignment="1">
      <alignment horizontal="right" vertical="top"/>
    </xf>
    <xf numFmtId="1" fontId="6" fillId="3" borderId="0" xfId="0" applyNumberFormat="1" applyFont="1" applyFill="1" applyAlignment="1">
      <alignment horizontal="right" vertical="top" wrapText="1"/>
    </xf>
    <xf numFmtId="1" fontId="6" fillId="3" borderId="0" xfId="0" applyNumberFormat="1" applyFont="1" applyFill="1" applyAlignment="1">
      <alignment horizontal="right"/>
    </xf>
    <xf numFmtId="1" fontId="0" fillId="3" borderId="0" xfId="0" applyNumberFormat="1" applyFill="1" applyAlignment="1">
      <alignment horizontal="right" vertical="top"/>
    </xf>
    <xf numFmtId="1" fontId="0" fillId="0" borderId="0" xfId="0" applyNumberFormat="1" applyAlignment="1">
      <alignment horizontal="right" vertical="top"/>
    </xf>
    <xf numFmtId="0" fontId="7" fillId="3" borderId="0" xfId="0" applyFont="1" applyFill="1" applyAlignment="1">
      <alignment horizontal="center" vertical="top"/>
    </xf>
    <xf numFmtId="0" fontId="0" fillId="3" borderId="0" xfId="0" applyFill="1" applyAlignment="1">
      <alignment horizontal="center"/>
    </xf>
    <xf numFmtId="0" fontId="0" fillId="0" borderId="0" xfId="0" applyAlignment="1">
      <alignment horizontal="center"/>
    </xf>
    <xf numFmtId="0" fontId="14" fillId="6" borderId="1"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 xfId="0" applyFont="1" applyFill="1" applyBorder="1" applyAlignment="1">
      <alignment horizontal="center" vertical="center" wrapText="1"/>
    </xf>
    <xf numFmtId="0" fontId="6" fillId="2" borderId="1" xfId="0" applyFont="1" applyFill="1" applyBorder="1" applyAlignment="1">
      <alignment horizontal="center" vertical="top" wrapText="1"/>
    </xf>
    <xf numFmtId="0" fontId="16" fillId="6" borderId="1" xfId="0" applyFont="1" applyFill="1" applyBorder="1" applyAlignment="1">
      <alignment horizontal="center" vertical="center" wrapText="1"/>
    </xf>
    <xf numFmtId="0" fontId="16" fillId="6" borderId="16" xfId="0" applyFont="1" applyFill="1" applyBorder="1" applyAlignment="1">
      <alignment horizontal="center" vertical="center" wrapText="1"/>
    </xf>
    <xf numFmtId="0" fontId="16" fillId="0" borderId="0" xfId="0" applyFont="1" applyAlignment="1">
      <alignment vertical="top"/>
    </xf>
    <xf numFmtId="0" fontId="18" fillId="0" borderId="0" xfId="0" applyFont="1" applyAlignment="1">
      <alignment vertical="top"/>
    </xf>
    <xf numFmtId="0" fontId="24" fillId="6" borderId="1" xfId="0" applyFont="1" applyFill="1" applyBorder="1" applyAlignment="1">
      <alignment horizontal="center" vertical="center" wrapText="1"/>
    </xf>
    <xf numFmtId="0" fontId="14" fillId="6" borderId="16" xfId="0" applyFont="1" applyFill="1" applyBorder="1" applyAlignment="1">
      <alignment horizontal="center" vertical="center" wrapText="1"/>
    </xf>
    <xf numFmtId="164" fontId="6" fillId="2" borderId="1" xfId="0" applyNumberFormat="1" applyFont="1" applyFill="1" applyBorder="1" applyAlignment="1">
      <alignment horizontal="center" vertical="top" wrapText="1"/>
    </xf>
    <xf numFmtId="0" fontId="8" fillId="2" borderId="0" xfId="0" applyFont="1" applyFill="1" applyAlignment="1">
      <alignment horizontal="center" vertical="top"/>
    </xf>
    <xf numFmtId="0" fontId="0" fillId="2" borderId="0" xfId="0" applyFill="1" applyAlignment="1">
      <alignment horizontal="center" vertical="top"/>
    </xf>
    <xf numFmtId="0" fontId="7" fillId="5" borderId="1" xfId="0" applyFont="1" applyFill="1" applyBorder="1" applyAlignment="1">
      <alignment horizontal="center" vertical="top"/>
    </xf>
    <xf numFmtId="0" fontId="7" fillId="5" borderId="3" xfId="0" applyFont="1" applyFill="1" applyBorder="1" applyAlignment="1">
      <alignment horizontal="center" vertical="top"/>
    </xf>
    <xf numFmtId="0" fontId="7" fillId="5" borderId="5" xfId="0" applyFont="1" applyFill="1" applyBorder="1" applyAlignment="1">
      <alignment horizontal="center" vertical="top" wrapText="1"/>
    </xf>
    <xf numFmtId="0" fontId="7" fillId="0" borderId="0" xfId="0" applyFont="1" applyAlignment="1">
      <alignment horizontal="center" vertical="top"/>
    </xf>
    <xf numFmtId="0" fontId="3" fillId="0" borderId="1" xfId="0" quotePrefix="1" applyFont="1" applyBorder="1" applyAlignment="1">
      <alignment horizontal="center" vertical="top" wrapText="1"/>
    </xf>
    <xf numFmtId="0" fontId="7" fillId="0" borderId="1" xfId="0" quotePrefix="1" applyFont="1" applyBorder="1" applyAlignment="1">
      <alignment horizontal="center" vertical="top" wrapText="1"/>
    </xf>
    <xf numFmtId="0" fontId="11" fillId="3" borderId="0" xfId="0" applyFont="1" applyFill="1" applyAlignment="1">
      <alignment horizontal="left" vertical="center"/>
    </xf>
    <xf numFmtId="0" fontId="7" fillId="6" borderId="1" xfId="0" applyFont="1" applyFill="1" applyBorder="1" applyAlignment="1">
      <alignment horizontal="center" vertical="center" wrapText="1"/>
    </xf>
    <xf numFmtId="0" fontId="7" fillId="6" borderId="16" xfId="0" applyFont="1" applyFill="1" applyBorder="1" applyAlignment="1">
      <alignment horizontal="center" vertical="center" wrapText="1"/>
    </xf>
    <xf numFmtId="0" fontId="3" fillId="0" borderId="0" xfId="0" applyFont="1" applyAlignment="1">
      <alignment vertical="top"/>
    </xf>
    <xf numFmtId="0" fontId="6" fillId="0" borderId="0" xfId="0" applyFont="1" applyAlignment="1">
      <alignment horizontal="left" wrapText="1"/>
    </xf>
    <xf numFmtId="0" fontId="6" fillId="2" borderId="1" xfId="0" applyFont="1" applyFill="1" applyBorder="1" applyAlignment="1">
      <alignment horizontal="left" vertical="top" wrapText="1"/>
    </xf>
    <xf numFmtId="0" fontId="6" fillId="4" borderId="1" xfId="0" applyFont="1" applyFill="1" applyBorder="1" applyAlignment="1">
      <alignment horizontal="left" vertical="top" wrapText="1"/>
    </xf>
    <xf numFmtId="0" fontId="27" fillId="2" borderId="0" xfId="0" applyFont="1" applyFill="1" applyAlignment="1">
      <alignment horizontal="left" vertical="top" wrapText="1"/>
    </xf>
    <xf numFmtId="0" fontId="3" fillId="3" borderId="0" xfId="0" applyFont="1" applyFill="1" applyAlignment="1">
      <alignment horizontal="left" vertical="top" wrapText="1"/>
    </xf>
    <xf numFmtId="0" fontId="3" fillId="0" borderId="0" xfId="0" applyFont="1" applyAlignment="1">
      <alignment horizontal="left" vertical="top" wrapText="1"/>
    </xf>
    <xf numFmtId="0" fontId="4" fillId="4" borderId="1" xfId="0" applyFont="1" applyFill="1" applyBorder="1" applyAlignment="1">
      <alignment horizontal="left" vertical="top" wrapText="1"/>
    </xf>
    <xf numFmtId="0" fontId="7" fillId="0" borderId="1" xfId="0" applyFont="1" applyBorder="1" applyAlignment="1">
      <alignment horizontal="left" vertical="top" wrapText="1"/>
    </xf>
    <xf numFmtId="0" fontId="8" fillId="0" borderId="0" xfId="0" applyFont="1" applyAlignment="1">
      <alignment horizontal="center"/>
    </xf>
    <xf numFmtId="0" fontId="2" fillId="0" borderId="0" xfId="0" applyFont="1" applyAlignment="1">
      <alignment horizontal="center" vertical="top"/>
    </xf>
    <xf numFmtId="0" fontId="3" fillId="0" borderId="0" xfId="0" applyFont="1" applyAlignment="1">
      <alignment horizontal="center" vertical="top"/>
    </xf>
    <xf numFmtId="49" fontId="7" fillId="0" borderId="0" xfId="0" applyNumberFormat="1" applyFont="1" applyAlignment="1">
      <alignment horizontal="center" vertical="center" wrapText="1"/>
    </xf>
    <xf numFmtId="1" fontId="3" fillId="0" borderId="0" xfId="0" applyNumberFormat="1" applyFont="1" applyAlignment="1">
      <alignment horizontal="center" vertical="top"/>
    </xf>
    <xf numFmtId="0" fontId="16" fillId="0" borderId="0" xfId="0" applyFont="1" applyAlignment="1">
      <alignment horizontal="center" vertical="top"/>
    </xf>
    <xf numFmtId="0" fontId="18" fillId="0" borderId="0" xfId="0" applyFont="1" applyAlignment="1">
      <alignment horizontal="center" vertical="top"/>
    </xf>
    <xf numFmtId="1" fontId="8" fillId="0" borderId="0" xfId="0" applyNumberFormat="1" applyFont="1" applyAlignment="1">
      <alignment horizontal="center"/>
    </xf>
    <xf numFmtId="1" fontId="0" fillId="0" borderId="0" xfId="0" applyNumberFormat="1" applyAlignment="1">
      <alignment horizontal="center"/>
    </xf>
    <xf numFmtId="1" fontId="0" fillId="3" borderId="0" xfId="0" applyNumberFormat="1" applyFill="1" applyAlignment="1">
      <alignment horizontal="center"/>
    </xf>
    <xf numFmtId="1" fontId="0" fillId="0" borderId="0" xfId="0" applyNumberFormat="1" applyAlignment="1">
      <alignment horizontal="center" vertical="top"/>
    </xf>
    <xf numFmtId="1" fontId="2" fillId="0" borderId="0" xfId="0" applyNumberFormat="1" applyFont="1" applyAlignment="1">
      <alignment horizontal="center" vertical="top"/>
    </xf>
    <xf numFmtId="1" fontId="16" fillId="0" borderId="0" xfId="0" applyNumberFormat="1" applyFont="1" applyAlignment="1">
      <alignment horizontal="center" vertical="top"/>
    </xf>
    <xf numFmtId="1" fontId="18" fillId="0" borderId="0" xfId="0" applyNumberFormat="1" applyFont="1" applyAlignment="1">
      <alignment horizontal="center" vertical="top"/>
    </xf>
    <xf numFmtId="0" fontId="6" fillId="4" borderId="1" xfId="0" applyFont="1" applyFill="1" applyBorder="1" applyAlignment="1">
      <alignment vertical="top" wrapText="1"/>
    </xf>
    <xf numFmtId="0" fontId="8" fillId="2" borderId="0" xfId="0" applyFont="1" applyFill="1" applyAlignment="1">
      <alignment horizontal="left" vertical="top"/>
    </xf>
    <xf numFmtId="0" fontId="0" fillId="2" borderId="0" xfId="0" applyFill="1" applyAlignment="1">
      <alignment horizontal="left" vertical="top"/>
    </xf>
    <xf numFmtId="0" fontId="10" fillId="2" borderId="0" xfId="0" applyFont="1" applyFill="1" applyAlignment="1">
      <alignment horizontal="left" vertical="top" wrapText="1"/>
    </xf>
    <xf numFmtId="0" fontId="6" fillId="3" borderId="0" xfId="0" applyFont="1" applyFill="1" applyAlignment="1">
      <alignment wrapText="1"/>
    </xf>
    <xf numFmtId="0" fontId="4" fillId="4" borderId="1" xfId="0" applyFont="1" applyFill="1" applyBorder="1" applyAlignment="1">
      <alignment horizontal="left" vertical="top"/>
    </xf>
    <xf numFmtId="0" fontId="4" fillId="4" borderId="1" xfId="0" applyFont="1" applyFill="1" applyBorder="1" applyAlignment="1">
      <alignment vertical="top" wrapText="1"/>
    </xf>
    <xf numFmtId="0" fontId="4" fillId="5" borderId="1" xfId="0" applyFont="1" applyFill="1" applyBorder="1" applyAlignment="1">
      <alignment horizontal="left" vertical="top" wrapText="1"/>
    </xf>
    <xf numFmtId="0" fontId="0" fillId="3" borderId="0" xfId="0" applyFill="1" applyAlignment="1">
      <alignment horizontal="left" vertical="top"/>
    </xf>
    <xf numFmtId="0" fontId="0" fillId="0" borderId="0" xfId="0" applyAlignment="1">
      <alignment horizontal="left" vertical="top"/>
    </xf>
    <xf numFmtId="164" fontId="6" fillId="2" borderId="5" xfId="0" applyNumberFormat="1" applyFont="1" applyFill="1" applyBorder="1" applyAlignment="1">
      <alignment horizontal="left" vertical="top" wrapText="1"/>
    </xf>
    <xf numFmtId="0" fontId="13" fillId="6" borderId="16" xfId="0" applyFont="1" applyFill="1" applyBorder="1" applyAlignment="1">
      <alignment horizontal="left" vertical="top" wrapText="1"/>
    </xf>
    <xf numFmtId="0" fontId="14" fillId="0" borderId="0" xfId="0" applyFont="1" applyAlignment="1">
      <alignment vertical="top"/>
    </xf>
    <xf numFmtId="0" fontId="3" fillId="3" borderId="13" xfId="0" applyFont="1" applyFill="1" applyBorder="1" applyAlignment="1">
      <alignment horizontal="left" vertical="top" wrapText="1"/>
    </xf>
    <xf numFmtId="0" fontId="3" fillId="3" borderId="14" xfId="0" applyFont="1" applyFill="1" applyBorder="1" applyAlignment="1">
      <alignment horizontal="left" vertical="top" wrapText="1"/>
    </xf>
    <xf numFmtId="0" fontId="3" fillId="3" borderId="15" xfId="0" applyFont="1" applyFill="1" applyBorder="1" applyAlignment="1">
      <alignment horizontal="left" vertical="top" wrapText="1"/>
    </xf>
    <xf numFmtId="0" fontId="32" fillId="0" borderId="1" xfId="0" applyFont="1" applyBorder="1" applyAlignment="1">
      <alignment wrapText="1"/>
    </xf>
    <xf numFmtId="0" fontId="31" fillId="0" borderId="1" xfId="0" applyFont="1" applyBorder="1" applyAlignment="1">
      <alignment wrapText="1"/>
    </xf>
    <xf numFmtId="0" fontId="7" fillId="5" borderId="2" xfId="0" applyFont="1" applyFill="1" applyBorder="1" applyAlignment="1">
      <alignment horizontal="center" vertical="top"/>
    </xf>
    <xf numFmtId="0" fontId="7" fillId="5" borderId="31" xfId="0" applyFont="1" applyFill="1" applyBorder="1" applyAlignment="1">
      <alignment horizontal="center" vertical="top"/>
    </xf>
    <xf numFmtId="0" fontId="7" fillId="5" borderId="6" xfId="0" applyFont="1" applyFill="1" applyBorder="1" applyAlignment="1">
      <alignment horizontal="center" vertical="top" wrapText="1"/>
    </xf>
    <xf numFmtId="0" fontId="32" fillId="0" borderId="5" xfId="0" applyFont="1" applyBorder="1" applyAlignment="1">
      <alignment wrapText="1"/>
    </xf>
    <xf numFmtId="0" fontId="31" fillId="0" borderId="5" xfId="0" applyFont="1" applyBorder="1" applyAlignment="1">
      <alignment wrapText="1"/>
    </xf>
    <xf numFmtId="0" fontId="6" fillId="6" borderId="1" xfId="0" applyFont="1" applyFill="1" applyBorder="1" applyAlignment="1">
      <alignment horizontal="left" vertical="top" wrapText="1"/>
    </xf>
    <xf numFmtId="0" fontId="9" fillId="2" borderId="0" xfId="0" applyFont="1" applyFill="1" applyAlignment="1">
      <alignment horizontal="left" vertical="top" wrapText="1"/>
    </xf>
    <xf numFmtId="0" fontId="0" fillId="3" borderId="0" xfId="0" applyFill="1" applyAlignment="1">
      <alignment horizontal="right" vertical="top" wrapText="1"/>
    </xf>
    <xf numFmtId="0" fontId="0" fillId="3" borderId="0" xfId="0" applyFill="1" applyAlignment="1">
      <alignment vertical="top" wrapText="1"/>
    </xf>
    <xf numFmtId="0" fontId="0" fillId="0" borderId="0" xfId="0" applyAlignment="1">
      <alignment vertical="top" wrapText="1"/>
    </xf>
    <xf numFmtId="0" fontId="7" fillId="5" borderId="2" xfId="0" applyFont="1" applyFill="1" applyBorder="1" applyAlignment="1">
      <alignment horizontal="right" vertical="top"/>
    </xf>
    <xf numFmtId="0" fontId="7" fillId="5" borderId="31" xfId="0" applyFont="1" applyFill="1" applyBorder="1" applyAlignment="1">
      <alignment horizontal="right" vertical="top"/>
    </xf>
    <xf numFmtId="0" fontId="7" fillId="5" borderId="6" xfId="0" applyFont="1" applyFill="1" applyBorder="1" applyAlignment="1">
      <alignment horizontal="right" vertical="top" wrapText="1"/>
    </xf>
    <xf numFmtId="0" fontId="1" fillId="0" borderId="1" xfId="0" applyFont="1" applyBorder="1" applyAlignment="1">
      <alignment horizontal="left" vertical="top" wrapText="1"/>
    </xf>
    <xf numFmtId="0" fontId="1" fillId="0" borderId="1" xfId="0" quotePrefix="1" applyFont="1" applyBorder="1" applyAlignment="1">
      <alignment horizontal="center" vertical="top" wrapText="1"/>
    </xf>
    <xf numFmtId="1" fontId="8" fillId="2" borderId="0" xfId="0" applyNumberFormat="1" applyFont="1" applyFill="1" applyAlignment="1">
      <alignment horizontal="right" vertical="center"/>
    </xf>
    <xf numFmtId="1" fontId="0" fillId="2" borderId="0" xfId="0" applyNumberFormat="1" applyFill="1" applyAlignment="1">
      <alignment horizontal="right" vertical="center"/>
    </xf>
    <xf numFmtId="1" fontId="6" fillId="3" borderId="0" xfId="0" applyNumberFormat="1" applyFont="1" applyFill="1" applyAlignment="1">
      <alignment horizontal="right" vertical="center"/>
    </xf>
    <xf numFmtId="1" fontId="6" fillId="3" borderId="0" xfId="0" applyNumberFormat="1" applyFont="1" applyFill="1" applyAlignment="1">
      <alignment horizontal="right" vertical="center" wrapText="1"/>
    </xf>
    <xf numFmtId="0" fontId="0" fillId="3" borderId="0" xfId="0" applyFill="1" applyAlignment="1">
      <alignment vertical="center"/>
    </xf>
    <xf numFmtId="0" fontId="0" fillId="0" borderId="0" xfId="0" applyAlignment="1">
      <alignment vertical="center"/>
    </xf>
    <xf numFmtId="1" fontId="6" fillId="2" borderId="1" xfId="0" applyNumberFormat="1" applyFont="1" applyFill="1" applyBorder="1" applyAlignment="1">
      <alignment horizontal="center" vertical="center" wrapText="1"/>
    </xf>
    <xf numFmtId="1" fontId="5" fillId="4" borderId="1" xfId="0" applyNumberFormat="1" applyFont="1" applyFill="1" applyBorder="1" applyAlignment="1">
      <alignment horizontal="center" vertical="center" wrapText="1"/>
    </xf>
    <xf numFmtId="1" fontId="3" fillId="0" borderId="1" xfId="0" applyNumberFormat="1" applyFont="1" applyBorder="1" applyAlignment="1">
      <alignment horizontal="center" vertical="center" wrapText="1"/>
    </xf>
    <xf numFmtId="1" fontId="0" fillId="3" borderId="0" xfId="0" applyNumberFormat="1" applyFill="1" applyAlignment="1">
      <alignment horizontal="right" vertical="center"/>
    </xf>
    <xf numFmtId="1" fontId="0" fillId="0" borderId="0" xfId="0" applyNumberFormat="1" applyAlignment="1">
      <alignment horizontal="right" vertical="center"/>
    </xf>
    <xf numFmtId="0" fontId="9" fillId="2" borderId="0" xfId="0" applyFont="1" applyFill="1" applyAlignment="1">
      <alignment horizontal="center" vertical="center"/>
    </xf>
    <xf numFmtId="0" fontId="10" fillId="2" borderId="0" xfId="0" applyFont="1" applyFill="1" applyAlignment="1">
      <alignment horizontal="center" vertical="center"/>
    </xf>
    <xf numFmtId="0" fontId="6" fillId="3" borderId="0" xfId="0" applyFont="1" applyFill="1" applyAlignment="1">
      <alignment horizontal="center" vertical="center" wrapText="1"/>
    </xf>
    <xf numFmtId="0" fontId="6" fillId="2" borderId="1" xfId="0" applyFont="1" applyFill="1" applyBorder="1" applyAlignment="1">
      <alignment horizontal="center" vertical="center" wrapText="1"/>
    </xf>
    <xf numFmtId="0" fontId="6" fillId="4" borderId="1" xfId="0" applyFont="1" applyFill="1" applyBorder="1" applyAlignment="1">
      <alignment horizontal="center" vertical="center"/>
    </xf>
    <xf numFmtId="0" fontId="0" fillId="3" borderId="0" xfId="0" applyFill="1" applyAlignment="1">
      <alignment horizontal="center" vertical="center"/>
    </xf>
    <xf numFmtId="0" fontId="0" fillId="0" borderId="0" xfId="0" applyAlignment="1">
      <alignment horizontal="center" vertical="center"/>
    </xf>
    <xf numFmtId="0" fontId="8" fillId="2" borderId="0" xfId="0" applyFont="1" applyFill="1" applyAlignment="1">
      <alignment vertical="center"/>
    </xf>
    <xf numFmtId="0" fontId="0" fillId="2" borderId="0" xfId="0" applyFill="1" applyAlignment="1">
      <alignment vertical="center"/>
    </xf>
    <xf numFmtId="164" fontId="6" fillId="2"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44" fontId="4" fillId="5" borderId="2" xfId="0" applyNumberFormat="1" applyFont="1" applyFill="1" applyBorder="1" applyAlignment="1">
      <alignment horizontal="center" vertical="center" wrapText="1"/>
    </xf>
    <xf numFmtId="49" fontId="7" fillId="0" borderId="45" xfId="0" applyNumberFormat="1" applyFont="1" applyBorder="1" applyAlignment="1">
      <alignment horizontal="left" vertical="center" wrapText="1"/>
    </xf>
    <xf numFmtId="49" fontId="7" fillId="0" borderId="0" xfId="0" applyNumberFormat="1" applyFont="1" applyAlignment="1">
      <alignment horizontal="left" vertical="center" wrapText="1"/>
    </xf>
    <xf numFmtId="0" fontId="1" fillId="3" borderId="0" xfId="0" applyFont="1" applyFill="1" applyAlignment="1">
      <alignment horizontal="left" vertical="center" wrapText="1"/>
    </xf>
    <xf numFmtId="0" fontId="1" fillId="3" borderId="0" xfId="0" applyFont="1" applyFill="1" applyAlignment="1">
      <alignment horizontal="center" vertical="center" wrapText="1"/>
    </xf>
    <xf numFmtId="0" fontId="1" fillId="3" borderId="0" xfId="0" applyFont="1" applyFill="1" applyAlignment="1">
      <alignment horizontal="left" vertical="top"/>
    </xf>
    <xf numFmtId="0" fontId="1" fillId="3" borderId="0" xfId="0" applyFont="1" applyFill="1" applyAlignment="1">
      <alignment horizontal="left" vertical="center"/>
    </xf>
    <xf numFmtId="0" fontId="1" fillId="3" borderId="0" xfId="0" applyFont="1" applyFill="1" applyAlignment="1">
      <alignment horizontal="center"/>
    </xf>
    <xf numFmtId="0" fontId="1" fillId="3" borderId="0" xfId="0" applyFont="1" applyFill="1" applyAlignment="1">
      <alignment horizontal="left" vertical="top" wrapText="1"/>
    </xf>
    <xf numFmtId="0" fontId="1" fillId="0" borderId="0" xfId="0" applyFont="1" applyAlignment="1">
      <alignment horizontal="left" vertical="top" wrapText="1"/>
    </xf>
    <xf numFmtId="0" fontId="34" fillId="2" borderId="0" xfId="0" applyFont="1" applyFill="1" applyAlignment="1">
      <alignment horizontal="left" vertical="top" wrapText="1"/>
    </xf>
    <xf numFmtId="0" fontId="0" fillId="2" borderId="0" xfId="0" applyFill="1" applyAlignment="1">
      <alignment horizontal="center" vertical="center"/>
    </xf>
    <xf numFmtId="0" fontId="34" fillId="2" borderId="0" xfId="0" applyFont="1" applyFill="1" applyAlignment="1">
      <alignment horizontal="left" vertical="center" wrapText="1"/>
    </xf>
    <xf numFmtId="0" fontId="7" fillId="5" borderId="1" xfId="0" applyFont="1" applyFill="1" applyBorder="1" applyAlignment="1">
      <alignment horizontal="center" vertical="center"/>
    </xf>
    <xf numFmtId="0" fontId="6" fillId="3" borderId="0" xfId="0" applyFont="1" applyFill="1" applyAlignment="1">
      <alignment vertical="center"/>
    </xf>
    <xf numFmtId="0" fontId="7" fillId="5" borderId="3" xfId="0" applyFont="1" applyFill="1" applyBorder="1" applyAlignment="1">
      <alignment horizontal="center" vertical="center"/>
    </xf>
    <xf numFmtId="0" fontId="6" fillId="3" borderId="0" xfId="0" applyFont="1" applyFill="1" applyAlignment="1">
      <alignment vertical="center" wrapText="1"/>
    </xf>
    <xf numFmtId="0" fontId="7" fillId="5" borderId="5"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vertical="center" wrapText="1"/>
    </xf>
    <xf numFmtId="0" fontId="1" fillId="0" borderId="1" xfId="0" quotePrefix="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44" fontId="28" fillId="5" borderId="2" xfId="0" applyNumberFormat="1" applyFont="1" applyFill="1" applyBorder="1" applyAlignment="1">
      <alignment horizontal="center" vertical="center" wrapText="1"/>
    </xf>
    <xf numFmtId="0" fontId="26" fillId="0" borderId="29" xfId="13" applyFont="1" applyBorder="1" applyAlignment="1">
      <alignment horizontal="center" vertical="center"/>
    </xf>
    <xf numFmtId="0" fontId="29" fillId="9" borderId="29" xfId="0" applyFont="1" applyFill="1" applyBorder="1" applyAlignment="1">
      <alignment horizontal="left" vertical="center" wrapText="1"/>
    </xf>
    <xf numFmtId="0" fontId="26" fillId="9" borderId="29" xfId="13" applyFont="1" applyFill="1" applyBorder="1" applyAlignment="1">
      <alignment horizontal="center" vertical="center"/>
    </xf>
    <xf numFmtId="1" fontId="28" fillId="9" borderId="1" xfId="0" applyNumberFormat="1" applyFont="1" applyFill="1" applyBorder="1" applyAlignment="1">
      <alignment horizontal="center" vertical="center" wrapText="1"/>
    </xf>
    <xf numFmtId="164" fontId="28" fillId="9" borderId="1" xfId="0" applyNumberFormat="1" applyFont="1" applyFill="1" applyBorder="1" applyAlignment="1">
      <alignment horizontal="center" vertical="center" wrapText="1"/>
    </xf>
    <xf numFmtId="44" fontId="28" fillId="9" borderId="2" xfId="0" applyNumberFormat="1" applyFont="1" applyFill="1" applyBorder="1" applyAlignment="1">
      <alignment horizontal="center" vertical="center" wrapText="1"/>
    </xf>
    <xf numFmtId="0" fontId="26" fillId="6" borderId="1" xfId="0" applyFont="1" applyFill="1" applyBorder="1" applyAlignment="1">
      <alignment horizontal="center" vertical="center" wrapText="1"/>
    </xf>
    <xf numFmtId="0" fontId="26" fillId="6" borderId="16" xfId="0" applyFont="1" applyFill="1" applyBorder="1" applyAlignment="1">
      <alignment horizontal="center" vertical="center" wrapText="1"/>
    </xf>
    <xf numFmtId="0" fontId="28" fillId="0" borderId="0" xfId="0" applyFont="1" applyAlignment="1">
      <alignment horizontal="center" vertical="center"/>
    </xf>
    <xf numFmtId="0" fontId="28" fillId="0" borderId="0" xfId="0" applyFont="1" applyAlignment="1">
      <alignment vertical="center"/>
    </xf>
    <xf numFmtId="0" fontId="28" fillId="0" borderId="29" xfId="0" quotePrefix="1" applyFont="1" applyBorder="1" applyAlignment="1">
      <alignment horizontal="center" vertical="center" wrapText="1"/>
    </xf>
    <xf numFmtId="1" fontId="28" fillId="0" borderId="1" xfId="0" applyNumberFormat="1" applyFont="1" applyBorder="1" applyAlignment="1">
      <alignment horizontal="center" vertical="center" wrapText="1"/>
    </xf>
    <xf numFmtId="164" fontId="28" fillId="6" borderId="1" xfId="0" applyNumberFormat="1" applyFont="1" applyFill="1" applyBorder="1" applyAlignment="1">
      <alignment horizontal="center" vertical="center" wrapText="1"/>
    </xf>
    <xf numFmtId="0" fontId="26" fillId="0" borderId="29" xfId="0" quotePrefix="1" applyFont="1" applyBorder="1" applyAlignment="1">
      <alignment vertical="center"/>
    </xf>
    <xf numFmtId="0" fontId="26" fillId="0" borderId="29" xfId="0" applyFont="1" applyBorder="1" applyAlignment="1">
      <alignment vertical="center"/>
    </xf>
    <xf numFmtId="0" fontId="35" fillId="2" borderId="1" xfId="0" applyFont="1" applyFill="1" applyBorder="1" applyAlignment="1">
      <alignment horizontal="left" vertical="top" wrapText="1"/>
    </xf>
    <xf numFmtId="1" fontId="35" fillId="2" borderId="1" xfId="0" applyNumberFormat="1" applyFont="1" applyFill="1" applyBorder="1" applyAlignment="1">
      <alignment horizontal="center" vertical="top" wrapText="1"/>
    </xf>
    <xf numFmtId="0" fontId="35" fillId="2" borderId="1" xfId="0" applyFont="1" applyFill="1" applyBorder="1" applyAlignment="1">
      <alignment vertical="top" wrapText="1"/>
    </xf>
    <xf numFmtId="164" fontId="35" fillId="2" borderId="1" xfId="0" applyNumberFormat="1" applyFont="1" applyFill="1" applyBorder="1" applyAlignment="1">
      <alignment horizontal="center" vertical="top" wrapText="1"/>
    </xf>
    <xf numFmtId="0" fontId="35" fillId="2" borderId="1" xfId="0" applyFont="1" applyFill="1" applyBorder="1" applyAlignment="1">
      <alignment horizontal="center" vertical="center" wrapText="1"/>
    </xf>
    <xf numFmtId="0" fontId="35" fillId="2" borderId="1" xfId="0" applyFont="1" applyFill="1" applyBorder="1" applyAlignment="1">
      <alignment horizontal="left" vertical="center" wrapText="1"/>
    </xf>
    <xf numFmtId="1" fontId="35" fillId="2" borderId="1" xfId="0" applyNumberFormat="1" applyFont="1" applyFill="1" applyBorder="1" applyAlignment="1">
      <alignment horizontal="center" vertical="center" wrapText="1"/>
    </xf>
    <xf numFmtId="164" fontId="35" fillId="2" borderId="1" xfId="0" applyNumberFormat="1" applyFont="1" applyFill="1" applyBorder="1" applyAlignment="1">
      <alignment horizontal="center" vertical="center" wrapText="1"/>
    </xf>
    <xf numFmtId="0" fontId="6" fillId="4" borderId="1" xfId="0" applyFont="1" applyFill="1" applyBorder="1" applyAlignment="1">
      <alignment horizontal="left" vertical="top"/>
    </xf>
    <xf numFmtId="0" fontId="6" fillId="4" borderId="1" xfId="0" applyFont="1" applyFill="1" applyBorder="1" applyAlignment="1">
      <alignment horizontal="center" vertical="center" wrapText="1"/>
    </xf>
    <xf numFmtId="9" fontId="6" fillId="4" borderId="1" xfId="2" applyFont="1" applyFill="1" applyBorder="1" applyAlignment="1">
      <alignment horizontal="center" vertical="center"/>
    </xf>
    <xf numFmtId="1" fontId="6" fillId="4" borderId="1" xfId="0" applyNumberFormat="1" applyFont="1" applyFill="1" applyBorder="1" applyAlignment="1">
      <alignment horizontal="center" vertical="center"/>
    </xf>
    <xf numFmtId="164" fontId="5" fillId="4" borderId="1" xfId="0" applyNumberFormat="1" applyFont="1" applyFill="1" applyBorder="1" applyAlignment="1">
      <alignment horizontal="center" vertical="center" wrapText="1"/>
    </xf>
    <xf numFmtId="0" fontId="3" fillId="0" borderId="1" xfId="0" quotePrefix="1" applyFont="1" applyBorder="1" applyAlignment="1">
      <alignment horizontal="center" vertical="center" wrapText="1"/>
    </xf>
    <xf numFmtId="0" fontId="3" fillId="0" borderId="1" xfId="0" applyFont="1" applyBorder="1" applyAlignment="1">
      <alignment horizontal="center" vertical="center" wrapText="1"/>
    </xf>
    <xf numFmtId="164" fontId="3" fillId="6"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9" fontId="6" fillId="4" borderId="3" xfId="2" applyFont="1" applyFill="1" applyBorder="1" applyAlignment="1">
      <alignment horizontal="center" vertical="center"/>
    </xf>
    <xf numFmtId="0" fontId="3" fillId="0" borderId="2" xfId="0" quotePrefix="1" applyFont="1" applyBorder="1" applyAlignment="1">
      <alignment horizontal="center" vertical="center" wrapText="1"/>
    </xf>
    <xf numFmtId="1" fontId="3" fillId="0" borderId="1" xfId="1" applyNumberFormat="1" applyFont="1" applyFill="1" applyBorder="1" applyAlignment="1">
      <alignment horizontal="center" vertical="center" wrapText="1"/>
    </xf>
    <xf numFmtId="0" fontId="3" fillId="0" borderId="1" xfId="0" applyFont="1" applyBorder="1" applyAlignment="1">
      <alignment horizontal="center" vertical="center"/>
    </xf>
    <xf numFmtId="2" fontId="3" fillId="0" borderId="1" xfId="0" quotePrefix="1" applyNumberFormat="1" applyFont="1" applyBorder="1" applyAlignment="1">
      <alignment horizontal="center" vertical="center" wrapText="1"/>
    </xf>
    <xf numFmtId="0" fontId="3" fillId="0" borderId="4" xfId="0" applyFont="1" applyBorder="1" applyAlignment="1">
      <alignment horizontal="center" vertical="center"/>
    </xf>
    <xf numFmtId="166" fontId="3"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0" fontId="7" fillId="0" borderId="1" xfId="0" quotePrefix="1" applyFont="1" applyBorder="1" applyAlignment="1">
      <alignment horizontal="center" vertical="center" wrapText="1"/>
    </xf>
    <xf numFmtId="0" fontId="1" fillId="0" borderId="3" xfId="0" quotePrefix="1" applyFont="1" applyBorder="1" applyAlignment="1">
      <alignment horizontal="center" vertical="center" wrapText="1"/>
    </xf>
    <xf numFmtId="0" fontId="3" fillId="0" borderId="3" xfId="0" applyFont="1" applyBorder="1" applyAlignment="1">
      <alignment horizontal="center" vertical="center"/>
    </xf>
    <xf numFmtId="0" fontId="3" fillId="0" borderId="40" xfId="0" quotePrefix="1" applyFont="1" applyBorder="1" applyAlignment="1">
      <alignment horizontal="center" vertical="center" wrapText="1"/>
    </xf>
    <xf numFmtId="0" fontId="3" fillId="0" borderId="42" xfId="0" applyFont="1" applyBorder="1" applyAlignment="1">
      <alignment horizontal="center" vertical="center"/>
    </xf>
    <xf numFmtId="1" fontId="3" fillId="0" borderId="4" xfId="0" applyNumberFormat="1" applyFont="1" applyBorder="1" applyAlignment="1">
      <alignment horizontal="center" vertical="center" wrapText="1"/>
    </xf>
    <xf numFmtId="2" fontId="3" fillId="0" borderId="43" xfId="0" quotePrefix="1" applyNumberFormat="1" applyFont="1" applyBorder="1" applyAlignment="1">
      <alignment horizontal="center" vertical="center" wrapText="1"/>
    </xf>
    <xf numFmtId="0" fontId="3" fillId="0" borderId="33" xfId="0" applyFont="1" applyBorder="1" applyAlignment="1">
      <alignment horizontal="center" vertical="center"/>
    </xf>
    <xf numFmtId="0" fontId="3" fillId="0" borderId="35" xfId="0" applyFont="1" applyBorder="1" applyAlignment="1">
      <alignment horizontal="center" vertical="center"/>
    </xf>
    <xf numFmtId="2" fontId="3" fillId="0" borderId="44" xfId="0" quotePrefix="1" applyNumberFormat="1" applyFont="1" applyBorder="1" applyAlignment="1">
      <alignment horizontal="center" vertical="center" wrapText="1"/>
    </xf>
    <xf numFmtId="0" fontId="3" fillId="0" borderId="37" xfId="0" applyFont="1" applyBorder="1" applyAlignment="1">
      <alignment horizontal="center" vertical="center"/>
    </xf>
    <xf numFmtId="2" fontId="3" fillId="0" borderId="17" xfId="0" quotePrefix="1" applyNumberFormat="1" applyFont="1" applyBorder="1" applyAlignment="1">
      <alignment horizontal="center" vertical="center" wrapText="1"/>
    </xf>
    <xf numFmtId="0" fontId="3" fillId="0" borderId="39" xfId="0" applyFont="1" applyBorder="1" applyAlignment="1">
      <alignment horizontal="center" vertical="center"/>
    </xf>
    <xf numFmtId="44" fontId="4" fillId="7"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4" fillId="4" borderId="3" xfId="0" applyFont="1" applyFill="1" applyBorder="1" applyAlignment="1">
      <alignment horizontal="left" vertical="center" wrapText="1"/>
    </xf>
    <xf numFmtId="0" fontId="7" fillId="0" borderId="21" xfId="0" applyFont="1" applyBorder="1" applyAlignment="1">
      <alignment horizontal="left" vertical="center" wrapText="1"/>
    </xf>
    <xf numFmtId="0" fontId="6" fillId="4" borderId="1" xfId="0" applyFont="1" applyFill="1" applyBorder="1" applyAlignment="1">
      <alignment horizontal="left" vertical="center" wrapText="1"/>
    </xf>
    <xf numFmtId="0" fontId="7" fillId="0" borderId="0" xfId="0" applyFont="1" applyAlignment="1">
      <alignment horizontal="left" vertical="center" wrapText="1"/>
    </xf>
    <xf numFmtId="0" fontId="7" fillId="0" borderId="1" xfId="0" applyFont="1" applyBorder="1" applyAlignment="1">
      <alignment horizontal="left" vertical="center" wrapText="1"/>
    </xf>
    <xf numFmtId="0" fontId="3" fillId="0" borderId="16" xfId="0" applyFont="1" applyBorder="1" applyAlignment="1">
      <alignment horizontal="left" vertical="center" wrapText="1"/>
    </xf>
    <xf numFmtId="0" fontId="1" fillId="0" borderId="3" xfId="0" applyFont="1" applyBorder="1" applyAlignment="1">
      <alignment horizontal="left" vertical="center" wrapText="1"/>
    </xf>
    <xf numFmtId="0" fontId="1" fillId="0" borderId="49" xfId="0" applyFont="1" applyBorder="1" applyAlignment="1">
      <alignment horizontal="left" vertical="center" wrapText="1"/>
    </xf>
    <xf numFmtId="0" fontId="3" fillId="0" borderId="48" xfId="0" applyFont="1" applyBorder="1" applyAlignment="1">
      <alignment horizontal="left" vertical="center" wrapText="1"/>
    </xf>
    <xf numFmtId="0" fontId="3" fillId="0" borderId="50" xfId="0" applyFont="1" applyBorder="1" applyAlignment="1">
      <alignment horizontal="left" vertical="center" wrapText="1"/>
    </xf>
    <xf numFmtId="0" fontId="6" fillId="4" borderId="3" xfId="0" applyFont="1" applyFill="1" applyBorder="1" applyAlignment="1">
      <alignment horizontal="left" vertical="center" wrapText="1"/>
    </xf>
    <xf numFmtId="0" fontId="1" fillId="0" borderId="47" xfId="0" applyFont="1" applyBorder="1" applyAlignment="1">
      <alignment horizontal="left" vertical="center" wrapText="1"/>
    </xf>
    <xf numFmtId="0" fontId="1" fillId="0" borderId="46" xfId="0" applyFont="1" applyBorder="1" applyAlignment="1">
      <alignment horizontal="left" vertical="center" wrapText="1"/>
    </xf>
    <xf numFmtId="0" fontId="1" fillId="0" borderId="16" xfId="0" applyFont="1" applyBorder="1" applyAlignment="1">
      <alignment horizontal="left" vertical="center" wrapText="1"/>
    </xf>
    <xf numFmtId="0" fontId="1" fillId="0" borderId="41" xfId="0" applyFont="1" applyBorder="1" applyAlignment="1">
      <alignment horizontal="left" vertical="center" wrapText="1"/>
    </xf>
    <xf numFmtId="0" fontId="26" fillId="0" borderId="32" xfId="13" applyFont="1" applyBorder="1" applyAlignment="1">
      <alignment horizontal="left" vertical="center" wrapText="1"/>
    </xf>
    <xf numFmtId="0" fontId="26" fillId="0" borderId="34" xfId="13" applyFont="1" applyBorder="1" applyAlignment="1">
      <alignment horizontal="left" vertical="center" wrapText="1"/>
    </xf>
    <xf numFmtId="0" fontId="26" fillId="0" borderId="36" xfId="13" applyFont="1" applyBorder="1" applyAlignment="1">
      <alignment horizontal="left" vertical="center" wrapText="1"/>
    </xf>
    <xf numFmtId="0" fontId="26" fillId="0" borderId="38" xfId="13" applyFont="1" applyBorder="1" applyAlignment="1">
      <alignment horizontal="left" vertical="center" wrapText="1"/>
    </xf>
    <xf numFmtId="0" fontId="3" fillId="0" borderId="0" xfId="0" applyFont="1" applyAlignment="1">
      <alignment vertical="center"/>
    </xf>
    <xf numFmtId="0" fontId="3" fillId="0" borderId="0" xfId="0" applyFont="1" applyAlignment="1">
      <alignment horizontal="center" vertical="center"/>
    </xf>
    <xf numFmtId="1" fontId="3" fillId="0" borderId="0" xfId="0" applyNumberFormat="1" applyFont="1" applyAlignment="1">
      <alignment horizontal="center" vertical="center"/>
    </xf>
    <xf numFmtId="1" fontId="0" fillId="0" borderId="0" xfId="0" applyNumberFormat="1" applyAlignment="1">
      <alignment horizontal="center" vertical="center"/>
    </xf>
    <xf numFmtId="0" fontId="35" fillId="4" borderId="1" xfId="0" applyFont="1" applyFill="1" applyBorder="1" applyAlignment="1">
      <alignment horizontal="center" vertical="top" wrapText="1"/>
    </xf>
    <xf numFmtId="0" fontId="35" fillId="4" borderId="1" xfId="0" applyFont="1" applyFill="1" applyBorder="1" applyAlignment="1">
      <alignment horizontal="left" vertical="top" wrapText="1"/>
    </xf>
    <xf numFmtId="0" fontId="35" fillId="4" borderId="1" xfId="0" applyFont="1" applyFill="1" applyBorder="1" applyAlignment="1">
      <alignment horizontal="center" vertical="center"/>
    </xf>
    <xf numFmtId="1" fontId="41" fillId="4" borderId="1" xfId="0" applyNumberFormat="1" applyFont="1" applyFill="1" applyBorder="1" applyAlignment="1">
      <alignment horizontal="center" vertical="center" wrapText="1"/>
    </xf>
    <xf numFmtId="1" fontId="41" fillId="4" borderId="1" xfId="0" applyNumberFormat="1" applyFont="1" applyFill="1" applyBorder="1" applyAlignment="1">
      <alignment horizontal="center" vertical="top" wrapText="1"/>
    </xf>
    <xf numFmtId="164" fontId="35" fillId="4" borderId="1" xfId="0" applyNumberFormat="1" applyFont="1" applyFill="1" applyBorder="1" applyAlignment="1">
      <alignment horizontal="center" vertical="center" wrapText="1"/>
    </xf>
    <xf numFmtId="0" fontId="40" fillId="6" borderId="16" xfId="0" applyFont="1" applyFill="1" applyBorder="1" applyAlignment="1">
      <alignment horizontal="center" vertical="center" wrapText="1"/>
    </xf>
    <xf numFmtId="0" fontId="42" fillId="0" borderId="0" xfId="0" applyFont="1" applyAlignment="1">
      <alignment vertical="top"/>
    </xf>
    <xf numFmtId="0" fontId="42" fillId="0" borderId="0" xfId="0" applyFont="1" applyAlignment="1">
      <alignment horizontal="center" vertical="top"/>
    </xf>
    <xf numFmtId="1" fontId="42" fillId="0" borderId="0" xfId="0" applyNumberFormat="1" applyFont="1" applyAlignment="1">
      <alignment horizontal="center" vertical="top"/>
    </xf>
    <xf numFmtId="1" fontId="35" fillId="4" borderId="1" xfId="0" applyNumberFormat="1" applyFont="1" applyFill="1" applyBorder="1" applyAlignment="1">
      <alignment horizontal="center" vertical="center" wrapText="1"/>
    </xf>
    <xf numFmtId="0" fontId="40" fillId="6" borderId="1" xfId="0" applyFont="1" applyFill="1" applyBorder="1" applyAlignment="1">
      <alignment horizontal="center" vertical="center" wrapText="1"/>
    </xf>
    <xf numFmtId="0" fontId="42" fillId="0" borderId="0" xfId="0" applyFont="1" applyAlignment="1">
      <alignment vertical="center"/>
    </xf>
    <xf numFmtId="0" fontId="42" fillId="0" borderId="0" xfId="0" applyFont="1" applyAlignment="1">
      <alignment horizontal="center" vertical="center"/>
    </xf>
    <xf numFmtId="1" fontId="42" fillId="0" borderId="0" xfId="0" applyNumberFormat="1" applyFont="1" applyAlignment="1">
      <alignment horizontal="center" vertical="center"/>
    </xf>
    <xf numFmtId="44" fontId="36" fillId="7" borderId="1" xfId="0" applyNumberFormat="1" applyFont="1" applyFill="1" applyBorder="1" applyAlignment="1">
      <alignment horizontal="left" vertical="center" wrapText="1"/>
    </xf>
    <xf numFmtId="44" fontId="35" fillId="4" borderId="1" xfId="0" applyNumberFormat="1" applyFont="1" applyFill="1" applyBorder="1" applyAlignment="1">
      <alignment horizontal="center" vertical="center" wrapText="1"/>
    </xf>
    <xf numFmtId="0" fontId="35" fillId="4" borderId="2" xfId="0" applyFont="1" applyFill="1" applyBorder="1" applyAlignment="1">
      <alignment horizontal="center" vertical="top" wrapText="1"/>
    </xf>
    <xf numFmtId="0" fontId="35" fillId="4" borderId="4" xfId="0" applyFont="1" applyFill="1" applyBorder="1" applyAlignment="1">
      <alignment horizontal="center" vertical="top"/>
    </xf>
    <xf numFmtId="164" fontId="35" fillId="4" borderId="1" xfId="0" applyNumberFormat="1" applyFont="1" applyFill="1" applyBorder="1" applyAlignment="1">
      <alignment horizontal="center" vertical="top" wrapText="1"/>
    </xf>
    <xf numFmtId="0" fontId="35" fillId="2" borderId="2" xfId="0" applyFont="1" applyFill="1" applyBorder="1" applyAlignment="1">
      <alignment horizontal="center" vertical="top" wrapText="1"/>
    </xf>
    <xf numFmtId="0" fontId="35" fillId="2" borderId="4" xfId="0" applyFont="1" applyFill="1" applyBorder="1" applyAlignment="1">
      <alignment horizontal="center" vertical="top" wrapText="1"/>
    </xf>
    <xf numFmtId="0" fontId="1" fillId="0" borderId="2" xfId="0" quotePrefix="1" applyFont="1" applyBorder="1" applyAlignment="1">
      <alignment horizontal="center" vertical="center" wrapText="1"/>
    </xf>
    <xf numFmtId="0" fontId="1" fillId="0" borderId="4" xfId="0" applyFont="1" applyBorder="1" applyAlignment="1">
      <alignment horizontal="center" vertical="center"/>
    </xf>
    <xf numFmtId="0" fontId="27" fillId="2" borderId="1" xfId="0" applyFont="1" applyFill="1" applyBorder="1" applyAlignment="1">
      <alignment horizontal="left" vertical="top" wrapText="1"/>
    </xf>
    <xf numFmtId="0" fontId="7" fillId="0" borderId="1" xfId="0" applyFont="1" applyBorder="1" applyAlignment="1">
      <alignment vertical="center" wrapText="1"/>
    </xf>
    <xf numFmtId="0" fontId="0" fillId="3" borderId="51" xfId="0" applyFill="1" applyBorder="1" applyAlignment="1">
      <alignment horizontal="center" vertical="top"/>
    </xf>
    <xf numFmtId="0" fontId="0" fillId="3" borderId="53" xfId="0" applyFill="1" applyBorder="1" applyAlignment="1">
      <alignment horizontal="center" vertical="top"/>
    </xf>
    <xf numFmtId="0" fontId="0" fillId="3" borderId="55" xfId="0" applyFill="1" applyBorder="1" applyAlignment="1">
      <alignment horizontal="center" vertical="top"/>
    </xf>
    <xf numFmtId="0" fontId="30" fillId="0" borderId="1" xfId="0" applyFont="1" applyBorder="1" applyAlignment="1">
      <alignment horizontal="left" vertical="top" wrapText="1"/>
    </xf>
    <xf numFmtId="0" fontId="42" fillId="0" borderId="1" xfId="0" quotePrefix="1" applyFont="1" applyBorder="1" applyAlignment="1">
      <alignment horizontal="center" vertical="top" wrapText="1"/>
    </xf>
    <xf numFmtId="0" fontId="36" fillId="0" borderId="1" xfId="0" applyFont="1" applyBorder="1" applyAlignment="1">
      <alignment horizontal="left" vertical="top" wrapText="1"/>
    </xf>
    <xf numFmtId="0" fontId="42" fillId="0" borderId="1" xfId="0" applyFont="1" applyBorder="1" applyAlignment="1">
      <alignment horizontal="center" vertical="center"/>
    </xf>
    <xf numFmtId="1" fontId="42" fillId="0" borderId="1" xfId="0" applyNumberFormat="1" applyFont="1" applyBorder="1" applyAlignment="1">
      <alignment horizontal="center" vertical="center" wrapText="1"/>
    </xf>
    <xf numFmtId="164" fontId="42" fillId="6" borderId="1" xfId="0" applyNumberFormat="1" applyFont="1" applyFill="1" applyBorder="1" applyAlignment="1">
      <alignment horizontal="center" vertical="center" wrapText="1"/>
    </xf>
    <xf numFmtId="0" fontId="42" fillId="0" borderId="1" xfId="0" applyFont="1" applyBorder="1" applyAlignment="1">
      <alignment horizontal="left" vertical="top" wrapText="1"/>
    </xf>
    <xf numFmtId="0" fontId="42" fillId="3" borderId="1" xfId="0" applyFont="1" applyFill="1" applyBorder="1" applyAlignment="1">
      <alignment vertical="top" wrapText="1"/>
    </xf>
    <xf numFmtId="0" fontId="42" fillId="3" borderId="1" xfId="0" applyFont="1" applyFill="1" applyBorder="1" applyAlignment="1">
      <alignment horizontal="center" vertical="center"/>
    </xf>
    <xf numFmtId="1" fontId="42" fillId="3" borderId="1" xfId="0" applyNumberFormat="1" applyFont="1" applyFill="1" applyBorder="1" applyAlignment="1">
      <alignment horizontal="center" vertical="center" wrapText="1"/>
    </xf>
    <xf numFmtId="0" fontId="42" fillId="3" borderId="0" xfId="0" applyFont="1" applyFill="1" applyAlignment="1">
      <alignment vertical="top"/>
    </xf>
    <xf numFmtId="0" fontId="42" fillId="0" borderId="1" xfId="0" applyFont="1" applyBorder="1" applyAlignment="1">
      <alignment vertical="top" wrapText="1"/>
    </xf>
    <xf numFmtId="0" fontId="42" fillId="3" borderId="1" xfId="0" quotePrefix="1" applyFont="1" applyFill="1" applyBorder="1" applyAlignment="1">
      <alignment horizontal="center" vertical="top" wrapText="1"/>
    </xf>
    <xf numFmtId="0" fontId="40" fillId="3" borderId="1" xfId="0" applyFont="1" applyFill="1" applyBorder="1" applyAlignment="1">
      <alignment vertical="top" wrapText="1"/>
    </xf>
    <xf numFmtId="0" fontId="35" fillId="4" borderId="1" xfId="0" applyFont="1" applyFill="1" applyBorder="1" applyAlignment="1">
      <alignment vertical="top" wrapText="1"/>
    </xf>
    <xf numFmtId="0" fontId="40" fillId="6" borderId="4" xfId="0" applyFont="1" applyFill="1" applyBorder="1" applyAlignment="1">
      <alignment horizontal="center" vertical="center" wrapText="1"/>
    </xf>
    <xf numFmtId="0" fontId="35" fillId="4" borderId="1" xfId="0" applyFont="1" applyFill="1" applyBorder="1" applyAlignment="1">
      <alignment horizontal="center" vertical="top"/>
    </xf>
    <xf numFmtId="1" fontId="35" fillId="4" borderId="1" xfId="2" applyNumberFormat="1" applyFont="1" applyFill="1" applyBorder="1" applyAlignment="1">
      <alignment horizontal="center" vertical="center"/>
    </xf>
    <xf numFmtId="0" fontId="13" fillId="0" borderId="0" xfId="0" applyFont="1" applyAlignment="1">
      <alignment vertical="top"/>
    </xf>
    <xf numFmtId="0" fontId="40" fillId="0" borderId="0" xfId="0" applyFont="1" applyAlignment="1">
      <alignment vertical="top"/>
    </xf>
    <xf numFmtId="0" fontId="40" fillId="0" borderId="1" xfId="0" quotePrefix="1" applyFont="1" applyBorder="1" applyAlignment="1">
      <alignment horizontal="center" vertical="top" wrapText="1"/>
    </xf>
    <xf numFmtId="0" fontId="40" fillId="0" borderId="1" xfId="0" applyFont="1" applyBorder="1" applyAlignment="1">
      <alignment horizontal="center" vertical="center"/>
    </xf>
    <xf numFmtId="1" fontId="40" fillId="0" borderId="1" xfId="1" applyNumberFormat="1" applyFont="1" applyFill="1" applyBorder="1" applyAlignment="1">
      <alignment horizontal="center" vertical="center" wrapText="1"/>
    </xf>
    <xf numFmtId="164" fontId="40" fillId="6" borderId="1" xfId="0" applyNumberFormat="1" applyFont="1" applyFill="1" applyBorder="1" applyAlignment="1">
      <alignment horizontal="center" vertical="center" wrapText="1"/>
    </xf>
    <xf numFmtId="1" fontId="37" fillId="8" borderId="0" xfId="0" applyNumberFormat="1" applyFont="1" applyFill="1" applyAlignment="1">
      <alignment horizontal="left" vertical="top" wrapText="1"/>
    </xf>
    <xf numFmtId="0" fontId="45" fillId="0" borderId="0" xfId="0" applyFont="1" applyAlignment="1">
      <alignment vertical="top"/>
    </xf>
    <xf numFmtId="0" fontId="45" fillId="0" borderId="0" xfId="0" applyFont="1" applyAlignment="1">
      <alignment horizontal="center" vertical="top"/>
    </xf>
    <xf numFmtId="1" fontId="45" fillId="0" borderId="0" xfId="0" applyNumberFormat="1" applyFont="1" applyAlignment="1">
      <alignment horizontal="center" vertical="top"/>
    </xf>
    <xf numFmtId="0" fontId="46" fillId="9" borderId="29" xfId="0" quotePrefix="1" applyFont="1" applyFill="1" applyBorder="1" applyAlignment="1">
      <alignment horizontal="center" vertical="center" wrapText="1"/>
    </xf>
    <xf numFmtId="0" fontId="28" fillId="9" borderId="1" xfId="0" applyFont="1" applyFill="1" applyBorder="1" applyAlignment="1">
      <alignment horizontal="center" vertical="center" wrapText="1"/>
    </xf>
    <xf numFmtId="44" fontId="28" fillId="9" borderId="1" xfId="0" applyNumberFormat="1" applyFont="1" applyFill="1" applyBorder="1" applyAlignment="1">
      <alignment horizontal="center" vertical="center" wrapText="1"/>
    </xf>
    <xf numFmtId="0" fontId="46" fillId="9" borderId="1" xfId="0" applyFont="1" applyFill="1" applyBorder="1" applyAlignment="1">
      <alignment horizontal="center" vertical="center" wrapText="1"/>
    </xf>
    <xf numFmtId="0" fontId="46" fillId="9" borderId="1" xfId="0" applyFont="1" applyFill="1" applyBorder="1" applyAlignment="1">
      <alignment horizontal="left" vertical="center" wrapText="1"/>
    </xf>
    <xf numFmtId="44" fontId="36" fillId="7" borderId="1" xfId="0" applyNumberFormat="1" applyFont="1" applyFill="1" applyBorder="1" applyAlignment="1">
      <alignment horizontal="left" vertical="top" wrapText="1"/>
    </xf>
    <xf numFmtId="1" fontId="6" fillId="4" borderId="1" xfId="0" applyNumberFormat="1" applyFont="1" applyFill="1" applyBorder="1" applyAlignment="1">
      <alignment horizontal="center" vertical="center" wrapText="1"/>
    </xf>
    <xf numFmtId="44" fontId="6" fillId="4" borderId="1" xfId="0" applyNumberFormat="1" applyFont="1" applyFill="1" applyBorder="1" applyAlignment="1">
      <alignment horizontal="center" vertical="center" wrapText="1"/>
    </xf>
    <xf numFmtId="44" fontId="6" fillId="4" borderId="1" xfId="0" applyNumberFormat="1" applyFont="1" applyFill="1" applyBorder="1" applyAlignment="1">
      <alignment horizontal="center" vertical="center"/>
    </xf>
    <xf numFmtId="0" fontId="8" fillId="2" borderId="0" xfId="0" applyFont="1" applyFill="1" applyAlignment="1">
      <alignment horizontal="center" vertical="center"/>
    </xf>
    <xf numFmtId="0" fontId="6" fillId="3" borderId="0" xfId="0" applyFont="1" applyFill="1" applyAlignment="1">
      <alignment horizontal="center" vertical="center"/>
    </xf>
    <xf numFmtId="1" fontId="7" fillId="0" borderId="1" xfId="0" applyNumberFormat="1" applyFont="1" applyBorder="1" applyAlignment="1">
      <alignment horizontal="center" vertical="center" wrapText="1"/>
    </xf>
    <xf numFmtId="1" fontId="6" fillId="4" borderId="1" xfId="2" applyNumberFormat="1" applyFont="1" applyFill="1" applyBorder="1" applyAlignment="1">
      <alignment horizontal="center" vertical="center"/>
    </xf>
    <xf numFmtId="1" fontId="8" fillId="2" borderId="0" xfId="0" applyNumberFormat="1" applyFont="1" applyFill="1" applyAlignment="1">
      <alignment horizontal="center" vertical="center"/>
    </xf>
    <xf numFmtId="1" fontId="0" fillId="2" borderId="0" xfId="0" applyNumberFormat="1" applyFill="1" applyAlignment="1">
      <alignment horizontal="center" vertical="center"/>
    </xf>
    <xf numFmtId="1" fontId="6" fillId="3" borderId="0" xfId="0" applyNumberFormat="1" applyFont="1" applyFill="1" applyAlignment="1">
      <alignment horizontal="center" vertical="center"/>
    </xf>
    <xf numFmtId="1" fontId="6" fillId="3" borderId="0" xfId="0" applyNumberFormat="1" applyFont="1" applyFill="1" applyAlignment="1">
      <alignment horizontal="center" vertical="center" wrapText="1"/>
    </xf>
    <xf numFmtId="1" fontId="0" fillId="3" borderId="0" xfId="0" applyNumberFormat="1" applyFill="1" applyAlignment="1">
      <alignment horizontal="center" vertical="center"/>
    </xf>
    <xf numFmtId="44" fontId="40" fillId="6" borderId="1" xfId="0" applyNumberFormat="1" applyFont="1" applyFill="1" applyBorder="1" applyAlignment="1">
      <alignment horizontal="center" vertical="center" wrapText="1"/>
    </xf>
    <xf numFmtId="0" fontId="36" fillId="3" borderId="1" xfId="0" applyFont="1" applyFill="1" applyBorder="1" applyAlignment="1">
      <alignment horizontal="center" vertical="center" wrapText="1"/>
    </xf>
    <xf numFmtId="0" fontId="36" fillId="3" borderId="1" xfId="0" applyFont="1" applyFill="1" applyBorder="1" applyAlignment="1">
      <alignment horizontal="left" vertical="center" wrapText="1"/>
    </xf>
    <xf numFmtId="44" fontId="36" fillId="3" borderId="1" xfId="0" applyNumberFormat="1" applyFont="1" applyFill="1" applyBorder="1" applyAlignment="1">
      <alignment horizontal="left" vertical="center" wrapText="1"/>
    </xf>
    <xf numFmtId="1" fontId="37" fillId="8" borderId="0" xfId="0" applyNumberFormat="1" applyFont="1" applyFill="1" applyAlignment="1">
      <alignment horizontal="center" vertical="center" wrapText="1"/>
    </xf>
    <xf numFmtId="164" fontId="35" fillId="7" borderId="1" xfId="0" applyNumberFormat="1" applyFont="1" applyFill="1" applyBorder="1" applyAlignment="1">
      <alignment horizontal="left" vertical="top" wrapText="1"/>
    </xf>
    <xf numFmtId="0" fontId="40" fillId="5" borderId="2" xfId="0" applyFont="1" applyFill="1" applyBorder="1" applyAlignment="1">
      <alignment horizontal="center" vertical="center"/>
    </xf>
    <xf numFmtId="0" fontId="48" fillId="0" borderId="5" xfId="0" applyFont="1" applyBorder="1" applyAlignment="1">
      <alignment vertical="center" wrapText="1"/>
    </xf>
    <xf numFmtId="0" fontId="40" fillId="5" borderId="31" xfId="0" applyFont="1" applyFill="1" applyBorder="1" applyAlignment="1">
      <alignment horizontal="center" vertical="center"/>
    </xf>
    <xf numFmtId="0" fontId="49" fillId="0" borderId="5" xfId="0" applyFont="1" applyBorder="1" applyAlignment="1">
      <alignment vertical="center" wrapText="1"/>
    </xf>
    <xf numFmtId="0" fontId="40" fillId="5" borderId="6" xfId="0" applyFont="1" applyFill="1" applyBorder="1" applyAlignment="1">
      <alignment horizontal="center" vertical="center" wrapText="1"/>
    </xf>
    <xf numFmtId="0" fontId="35" fillId="6" borderId="5" xfId="0" applyFont="1" applyFill="1" applyBorder="1" applyAlignment="1">
      <alignment horizontal="left" vertical="center" wrapText="1"/>
    </xf>
    <xf numFmtId="1" fontId="40" fillId="0" borderId="1" xfId="0" applyNumberFormat="1" applyFont="1" applyBorder="1" applyAlignment="1">
      <alignment horizontal="center" vertical="center" wrapText="1"/>
    </xf>
    <xf numFmtId="0" fontId="7" fillId="3" borderId="0" xfId="0" applyFont="1" applyFill="1"/>
    <xf numFmtId="0" fontId="1" fillId="3" borderId="0" xfId="0" applyFont="1" applyFill="1"/>
    <xf numFmtId="0" fontId="15" fillId="3" borderId="0" xfId="0" applyFont="1" applyFill="1" applyAlignment="1">
      <alignment horizontal="left" vertical="center"/>
    </xf>
    <xf numFmtId="0" fontId="42" fillId="0" borderId="1" xfId="0" applyFont="1" applyBorder="1" applyAlignment="1">
      <alignment horizontal="left" vertical="center" wrapText="1"/>
    </xf>
    <xf numFmtId="0" fontId="42" fillId="0" borderId="17" xfId="0" quotePrefix="1" applyFont="1" applyBorder="1" applyAlignment="1">
      <alignment horizontal="center" vertical="center" wrapText="1"/>
    </xf>
    <xf numFmtId="0" fontId="50" fillId="0" borderId="1" xfId="0" applyFont="1" applyBorder="1" applyAlignment="1">
      <alignment horizontal="center" vertical="center"/>
    </xf>
    <xf numFmtId="44" fontId="36" fillId="5" borderId="2" xfId="0" applyNumberFormat="1" applyFont="1" applyFill="1" applyBorder="1" applyAlignment="1">
      <alignment horizontal="center" vertical="center" wrapText="1"/>
    </xf>
    <xf numFmtId="44" fontId="42" fillId="6" borderId="1" xfId="2" applyNumberFormat="1" applyFont="1" applyFill="1" applyBorder="1" applyAlignment="1">
      <alignment horizontal="center" vertical="center" wrapText="1"/>
    </xf>
    <xf numFmtId="0" fontId="40" fillId="0" borderId="1" xfId="0" applyFont="1" applyBorder="1" applyAlignment="1">
      <alignment vertical="top"/>
    </xf>
    <xf numFmtId="44" fontId="4" fillId="5" borderId="30" xfId="0" applyNumberFormat="1" applyFont="1" applyFill="1" applyBorder="1" applyAlignment="1">
      <alignment vertical="center" wrapText="1"/>
    </xf>
    <xf numFmtId="0" fontId="13" fillId="6" borderId="16" xfId="0" applyFont="1" applyFill="1" applyBorder="1" applyAlignment="1">
      <alignment horizontal="left" vertical="center" wrapText="1"/>
    </xf>
    <xf numFmtId="0" fontId="42" fillId="0" borderId="3" xfId="0" quotePrefix="1" applyFont="1" applyBorder="1" applyAlignment="1">
      <alignment horizontal="center" vertical="center" wrapText="1"/>
    </xf>
    <xf numFmtId="0" fontId="51" fillId="0" borderId="1" xfId="13" applyFont="1" applyBorder="1" applyAlignment="1">
      <alignment vertical="center" wrapText="1"/>
    </xf>
    <xf numFmtId="0" fontId="51" fillId="0" borderId="4" xfId="13" applyFont="1" applyBorder="1" applyAlignment="1">
      <alignment horizontal="center" vertical="center"/>
    </xf>
    <xf numFmtId="165" fontId="42" fillId="0" borderId="1" xfId="0" applyNumberFormat="1" applyFont="1" applyBorder="1" applyAlignment="1">
      <alignment horizontal="center" vertical="center" wrapText="1"/>
    </xf>
    <xf numFmtId="0" fontId="51" fillId="0" borderId="16" xfId="13" applyFont="1" applyBorder="1" applyAlignment="1">
      <alignment vertical="center" wrapText="1"/>
    </xf>
    <xf numFmtId="0" fontId="51" fillId="0" borderId="25" xfId="13" applyFont="1" applyBorder="1" applyAlignment="1">
      <alignment horizontal="center" vertical="center"/>
    </xf>
    <xf numFmtId="0" fontId="42" fillId="0" borderId="1" xfId="0" quotePrefix="1" applyFont="1" applyBorder="1" applyAlignment="1">
      <alignment horizontal="center" vertical="center" wrapText="1"/>
    </xf>
    <xf numFmtId="0" fontId="51" fillId="0" borderId="1" xfId="13" applyFont="1" applyBorder="1" applyAlignment="1">
      <alignment horizontal="left" vertical="center" wrapText="1"/>
    </xf>
    <xf numFmtId="0" fontId="51" fillId="0" borderId="3" xfId="13" applyFont="1" applyBorder="1" applyAlignment="1">
      <alignment horizontal="left" vertical="center" wrapText="1"/>
    </xf>
    <xf numFmtId="0" fontId="50" fillId="0" borderId="24" xfId="13" applyFont="1" applyBorder="1" applyAlignment="1">
      <alignment horizontal="center" vertical="center"/>
    </xf>
    <xf numFmtId="0" fontId="51" fillId="0" borderId="26" xfId="13" applyFont="1" applyBorder="1" applyAlignment="1">
      <alignment horizontal="center" vertical="center"/>
    </xf>
    <xf numFmtId="0" fontId="50" fillId="0" borderId="1" xfId="13" applyFont="1" applyBorder="1" applyAlignment="1">
      <alignment horizontal="left" vertical="center" wrapText="1"/>
    </xf>
    <xf numFmtId="0" fontId="51" fillId="0" borderId="27" xfId="13" applyFont="1" applyBorder="1" applyAlignment="1">
      <alignment horizontal="center" vertical="center"/>
    </xf>
    <xf numFmtId="0" fontId="51" fillId="0" borderId="28" xfId="13" applyFont="1" applyBorder="1" applyAlignment="1">
      <alignment horizontal="center" vertical="center"/>
    </xf>
    <xf numFmtId="0" fontId="51" fillId="0" borderId="24" xfId="13" applyFont="1" applyBorder="1" applyAlignment="1">
      <alignment horizontal="center" vertical="center"/>
    </xf>
    <xf numFmtId="0" fontId="51" fillId="0" borderId="1" xfId="13" applyFont="1" applyBorder="1" applyAlignment="1">
      <alignment horizontal="center" vertical="center"/>
    </xf>
    <xf numFmtId="0" fontId="50" fillId="0" borderId="1" xfId="13" applyFont="1" applyBorder="1" applyAlignment="1">
      <alignment horizontal="center" vertical="center"/>
    </xf>
    <xf numFmtId="2" fontId="42" fillId="0" borderId="17" xfId="0" quotePrefix="1" applyNumberFormat="1" applyFont="1" applyBorder="1" applyAlignment="1">
      <alignment horizontal="center" vertical="center" wrapText="1"/>
    </xf>
    <xf numFmtId="0" fontId="35" fillId="0" borderId="1" xfId="0" applyFont="1" applyBorder="1" applyAlignment="1">
      <alignment horizontal="left" vertical="center" wrapText="1"/>
    </xf>
    <xf numFmtId="0" fontId="35" fillId="4" borderId="1" xfId="0" applyFont="1" applyFill="1" applyBorder="1" applyAlignment="1">
      <alignment horizontal="center" vertical="center" wrapText="1"/>
    </xf>
    <xf numFmtId="0" fontId="35" fillId="4" borderId="1" xfId="0" applyFont="1" applyFill="1" applyBorder="1" applyAlignment="1">
      <alignment horizontal="left" vertical="center" wrapText="1"/>
    </xf>
    <xf numFmtId="44" fontId="35" fillId="4" borderId="1" xfId="0" applyNumberFormat="1" applyFont="1" applyFill="1" applyBorder="1" applyAlignment="1">
      <alignment horizontal="center" vertical="center"/>
    </xf>
    <xf numFmtId="0" fontId="42" fillId="3" borderId="0" xfId="0" applyFont="1" applyFill="1" applyAlignment="1">
      <alignment horizontal="center" vertical="top"/>
    </xf>
    <xf numFmtId="0" fontId="42" fillId="3" borderId="0" xfId="0" applyFont="1" applyFill="1" applyAlignment="1">
      <alignment horizontal="left" vertical="top" wrapText="1"/>
    </xf>
    <xf numFmtId="0" fontId="42" fillId="3" borderId="0" xfId="0" applyFont="1" applyFill="1" applyAlignment="1">
      <alignment horizontal="center" vertical="center"/>
    </xf>
    <xf numFmtId="1" fontId="42" fillId="3" borderId="0" xfId="0" applyNumberFormat="1" applyFont="1" applyFill="1" applyAlignment="1">
      <alignment horizontal="right" vertical="center"/>
    </xf>
    <xf numFmtId="0" fontId="42" fillId="3" borderId="0" xfId="0" applyFont="1" applyFill="1" applyAlignment="1">
      <alignment vertical="center"/>
    </xf>
    <xf numFmtId="0" fontId="40" fillId="6" borderId="57" xfId="0" applyFont="1" applyFill="1" applyBorder="1" applyAlignment="1">
      <alignment horizontal="center" vertical="center" wrapText="1"/>
    </xf>
    <xf numFmtId="44" fontId="36" fillId="5" borderId="1" xfId="0" applyNumberFormat="1" applyFont="1" applyFill="1" applyBorder="1" applyAlignment="1">
      <alignment horizontal="center" vertical="center" wrapText="1"/>
    </xf>
    <xf numFmtId="164" fontId="6" fillId="2" borderId="4" xfId="0" applyNumberFormat="1" applyFont="1" applyFill="1" applyBorder="1" applyAlignment="1">
      <alignment horizontal="center" vertical="top" wrapText="1"/>
    </xf>
    <xf numFmtId="0" fontId="13" fillId="6" borderId="57" xfId="0" applyFont="1" applyFill="1" applyBorder="1" applyAlignment="1">
      <alignment horizontal="center" vertical="center" wrapText="1"/>
    </xf>
    <xf numFmtId="164" fontId="13" fillId="6" borderId="57" xfId="0" applyNumberFormat="1" applyFont="1" applyFill="1" applyBorder="1" applyAlignment="1">
      <alignment horizontal="center" vertical="center" wrapText="1"/>
    </xf>
    <xf numFmtId="0" fontId="13" fillId="6" borderId="4" xfId="0" applyFont="1" applyFill="1" applyBorder="1" applyAlignment="1">
      <alignment horizontal="center" vertical="center" wrapText="1"/>
    </xf>
    <xf numFmtId="0" fontId="40" fillId="6" borderId="28" xfId="0" applyFont="1" applyFill="1" applyBorder="1" applyAlignment="1">
      <alignment horizontal="center" vertical="center" wrapText="1"/>
    </xf>
    <xf numFmtId="0" fontId="0" fillId="0" borderId="1" xfId="0" applyBorder="1" applyAlignment="1">
      <alignment vertical="center"/>
    </xf>
    <xf numFmtId="0" fontId="30" fillId="0" borderId="1" xfId="0" applyFont="1" applyBorder="1" applyAlignment="1">
      <alignment horizontal="center" vertical="center" wrapText="1"/>
    </xf>
    <xf numFmtId="0" fontId="44" fillId="0" borderId="1" xfId="0" applyFont="1" applyBorder="1" applyAlignment="1">
      <alignment horizontal="left" vertical="top" wrapText="1"/>
    </xf>
    <xf numFmtId="0" fontId="44" fillId="0" borderId="1" xfId="0" applyFont="1" applyBorder="1" applyAlignment="1">
      <alignment horizontal="center" vertical="center" wrapText="1"/>
    </xf>
    <xf numFmtId="0" fontId="4" fillId="0" borderId="1" xfId="0" applyFont="1" applyBorder="1" applyAlignment="1">
      <alignment horizontal="left" vertical="top" wrapText="1"/>
    </xf>
    <xf numFmtId="1" fontId="1" fillId="0" borderId="1" xfId="0" applyNumberFormat="1" applyFont="1" applyBorder="1" applyAlignment="1">
      <alignment horizontal="center" vertical="center" wrapText="1"/>
    </xf>
    <xf numFmtId="164" fontId="1" fillId="6" borderId="1" xfId="0" applyNumberFormat="1" applyFont="1" applyFill="1" applyBorder="1" applyAlignment="1">
      <alignment horizontal="center" vertical="center" wrapText="1"/>
    </xf>
    <xf numFmtId="0" fontId="1" fillId="0" borderId="0" xfId="0" applyFont="1" applyAlignment="1">
      <alignment vertical="top"/>
    </xf>
    <xf numFmtId="1" fontId="37" fillId="8" borderId="0" xfId="0" applyNumberFormat="1" applyFont="1" applyFill="1" applyAlignment="1">
      <alignment horizontal="left" vertical="center" wrapText="1"/>
    </xf>
    <xf numFmtId="0" fontId="7" fillId="3" borderId="0" xfId="0" applyFont="1" applyFill="1" applyAlignment="1">
      <alignment horizontal="center" vertical="center"/>
    </xf>
    <xf numFmtId="0" fontId="1" fillId="3" borderId="0" xfId="0" applyFont="1" applyFill="1" applyAlignment="1">
      <alignment horizontal="center" vertical="center"/>
    </xf>
    <xf numFmtId="0" fontId="33" fillId="0" borderId="1" xfId="0" applyFont="1" applyBorder="1" applyAlignment="1">
      <alignment horizontal="center" vertical="center"/>
    </xf>
    <xf numFmtId="44" fontId="4" fillId="7" borderId="1" xfId="0" applyNumberFormat="1" applyFont="1" applyFill="1" applyBorder="1" applyAlignment="1">
      <alignment horizontal="left" vertical="center" wrapText="1"/>
    </xf>
    <xf numFmtId="1" fontId="37" fillId="3" borderId="0" xfId="0" applyNumberFormat="1" applyFont="1" applyFill="1" applyAlignment="1">
      <alignment horizontal="left" vertical="center" wrapText="1"/>
    </xf>
    <xf numFmtId="0" fontId="38" fillId="3" borderId="0" xfId="0" applyFont="1" applyFill="1" applyAlignment="1">
      <alignment vertical="center"/>
    </xf>
    <xf numFmtId="0" fontId="6" fillId="2" borderId="23" xfId="0" applyFont="1" applyFill="1" applyBorder="1" applyAlignment="1">
      <alignment horizontal="center" vertical="center" wrapText="1"/>
    </xf>
    <xf numFmtId="0" fontId="13" fillId="0" borderId="1" xfId="0" applyFont="1" applyBorder="1" applyAlignment="1">
      <alignment horizontal="center" vertical="center"/>
    </xf>
    <xf numFmtId="1" fontId="7" fillId="0" borderId="16" xfId="1" applyNumberFormat="1" applyFont="1" applyFill="1" applyBorder="1" applyAlignment="1">
      <alignment horizontal="center" vertical="center" wrapText="1"/>
    </xf>
    <xf numFmtId="164" fontId="7" fillId="6" borderId="16" xfId="0" applyNumberFormat="1" applyFont="1" applyFill="1" applyBorder="1" applyAlignment="1">
      <alignment horizontal="center" vertical="center" wrapText="1"/>
    </xf>
    <xf numFmtId="44" fontId="6" fillId="5" borderId="2" xfId="0" applyNumberFormat="1" applyFont="1" applyFill="1" applyBorder="1" applyAlignment="1">
      <alignment horizontal="center" vertical="center" wrapText="1"/>
    </xf>
    <xf numFmtId="0" fontId="6" fillId="4" borderId="1" xfId="0" quotePrefix="1" applyFont="1" applyFill="1" applyBorder="1" applyAlignment="1">
      <alignment horizontal="center" vertical="top" wrapText="1"/>
    </xf>
    <xf numFmtId="1" fontId="37" fillId="8" borderId="0" xfId="0" applyNumberFormat="1" applyFont="1" applyFill="1" applyAlignment="1">
      <alignment vertical="center"/>
    </xf>
    <xf numFmtId="0" fontId="38" fillId="0" borderId="0" xfId="0" applyFont="1" applyAlignment="1">
      <alignment vertical="center"/>
    </xf>
    <xf numFmtId="0" fontId="6" fillId="2" borderId="5" xfId="0" applyFont="1" applyFill="1" applyBorder="1" applyAlignment="1">
      <alignment horizontal="center" vertical="center" wrapText="1"/>
    </xf>
    <xf numFmtId="164" fontId="6" fillId="2" borderId="17" xfId="0" applyNumberFormat="1" applyFont="1" applyFill="1" applyBorder="1" applyAlignment="1">
      <alignment horizontal="center" vertical="center" wrapText="1"/>
    </xf>
    <xf numFmtId="164" fontId="6" fillId="4" borderId="1" xfId="0" applyNumberFormat="1" applyFont="1" applyFill="1" applyBorder="1" applyAlignment="1">
      <alignment horizontal="left" vertical="center" wrapText="1"/>
    </xf>
    <xf numFmtId="164" fontId="3" fillId="6" borderId="1" xfId="0" applyNumberFormat="1" applyFont="1" applyFill="1" applyBorder="1" applyAlignment="1">
      <alignment vertical="center" wrapText="1"/>
    </xf>
    <xf numFmtId="44" fontId="3" fillId="5" borderId="1" xfId="0" applyNumberFormat="1" applyFont="1" applyFill="1" applyBorder="1" applyAlignment="1">
      <alignment vertical="center" wrapText="1"/>
    </xf>
    <xf numFmtId="44" fontId="4" fillId="5" borderId="2" xfId="0" applyNumberFormat="1" applyFont="1" applyFill="1" applyBorder="1" applyAlignment="1">
      <alignment vertical="center" wrapText="1"/>
    </xf>
    <xf numFmtId="0" fontId="7" fillId="0" borderId="1" xfId="0" applyFont="1" applyBorder="1" applyAlignment="1">
      <alignment horizontal="center" vertical="center" wrapText="1"/>
    </xf>
    <xf numFmtId="164" fontId="7" fillId="6" borderId="1" xfId="0" applyNumberFormat="1" applyFont="1" applyFill="1" applyBorder="1" applyAlignment="1">
      <alignment vertical="center" wrapText="1"/>
    </xf>
    <xf numFmtId="1" fontId="6" fillId="4" borderId="1" xfId="2" applyNumberFormat="1" applyFont="1" applyFill="1" applyBorder="1" applyAlignment="1">
      <alignment horizontal="right" vertical="center"/>
    </xf>
    <xf numFmtId="164" fontId="7" fillId="5" borderId="1" xfId="0" applyNumberFormat="1" applyFont="1" applyFill="1" applyBorder="1" applyAlignment="1">
      <alignment horizontal="left" vertical="center" wrapText="1"/>
    </xf>
    <xf numFmtId="0" fontId="3" fillId="5" borderId="1" xfId="0" applyFont="1" applyFill="1" applyBorder="1" applyAlignment="1">
      <alignment horizontal="center" vertical="center" wrapText="1"/>
    </xf>
    <xf numFmtId="1" fontId="3" fillId="5" borderId="1" xfId="1" applyNumberFormat="1" applyFont="1" applyFill="1" applyBorder="1" applyAlignment="1">
      <alignment horizontal="center" vertical="center" wrapText="1"/>
    </xf>
    <xf numFmtId="164" fontId="3" fillId="5" borderId="1" xfId="0" applyNumberFormat="1" applyFont="1" applyFill="1" applyBorder="1" applyAlignment="1">
      <alignment vertical="center" wrapText="1"/>
    </xf>
    <xf numFmtId="167" fontId="0" fillId="0" borderId="0" xfId="0" applyNumberFormat="1" applyAlignment="1">
      <alignment vertical="center"/>
    </xf>
    <xf numFmtId="0" fontId="7" fillId="0" borderId="0" xfId="0" applyFont="1" applyAlignment="1">
      <alignment horizontal="center" vertical="center"/>
    </xf>
    <xf numFmtId="0" fontId="6" fillId="0" borderId="0" xfId="0" applyFont="1" applyAlignment="1">
      <alignment horizontal="left" vertical="center" wrapText="1"/>
    </xf>
    <xf numFmtId="0" fontId="7" fillId="3" borderId="0" xfId="0" applyFont="1" applyFill="1" applyAlignment="1">
      <alignment horizontal="left" vertical="center" wrapText="1"/>
    </xf>
    <xf numFmtId="0" fontId="6" fillId="3" borderId="0" xfId="0" applyFont="1" applyFill="1" applyAlignment="1">
      <alignment horizontal="left" vertical="center" wrapText="1"/>
    </xf>
    <xf numFmtId="0" fontId="28" fillId="0" borderId="29" xfId="17" applyFont="1" applyBorder="1" applyAlignment="1">
      <alignment horizontal="left" vertical="center" wrapText="1"/>
    </xf>
    <xf numFmtId="0" fontId="28" fillId="0" borderId="29" xfId="13" applyFont="1" applyBorder="1" applyAlignment="1">
      <alignment horizontal="center" vertical="center"/>
    </xf>
    <xf numFmtId="0" fontId="26" fillId="0" borderId="58" xfId="17" applyFont="1" applyBorder="1" applyAlignment="1">
      <alignment horizontal="left" vertical="center"/>
    </xf>
    <xf numFmtId="0" fontId="26" fillId="0" borderId="58" xfId="17" applyFont="1" applyBorder="1" applyAlignment="1">
      <alignment horizontal="left" vertical="center" wrapText="1"/>
    </xf>
    <xf numFmtId="166" fontId="1" fillId="0" borderId="1" xfId="0" quotePrefix="1" applyNumberFormat="1" applyFont="1" applyBorder="1" applyAlignment="1">
      <alignment horizontal="left" vertical="top" wrapText="1"/>
    </xf>
    <xf numFmtId="0" fontId="1" fillId="0" borderId="1" xfId="0" quotePrefix="1" applyFont="1" applyBorder="1" applyAlignment="1">
      <alignment horizontal="left" vertical="top"/>
    </xf>
    <xf numFmtId="0" fontId="4" fillId="5" borderId="1" xfId="0" quotePrefix="1" applyFont="1" applyFill="1" applyBorder="1" applyAlignment="1">
      <alignment horizontal="left" vertical="top" wrapText="1"/>
    </xf>
    <xf numFmtId="44" fontId="0" fillId="3" borderId="0" xfId="0" applyNumberFormat="1" applyFill="1" applyAlignment="1">
      <alignment vertical="center"/>
    </xf>
    <xf numFmtId="44" fontId="42" fillId="3" borderId="0" xfId="0" applyNumberFormat="1" applyFont="1" applyFill="1" applyAlignment="1">
      <alignment vertical="center"/>
    </xf>
    <xf numFmtId="44" fontId="0" fillId="3" borderId="0" xfId="0" applyNumberFormat="1" applyFill="1" applyAlignment="1">
      <alignment vertical="top"/>
    </xf>
    <xf numFmtId="164" fontId="0" fillId="3" borderId="0" xfId="0" applyNumberFormat="1" applyFill="1" applyAlignment="1">
      <alignment vertical="center"/>
    </xf>
    <xf numFmtId="44" fontId="54" fillId="5" borderId="2" xfId="0" applyNumberFormat="1" applyFont="1" applyFill="1" applyBorder="1" applyAlignment="1">
      <alignment horizontal="center" vertical="center" wrapText="1"/>
    </xf>
    <xf numFmtId="44" fontId="55" fillId="5" borderId="1" xfId="0" applyNumberFormat="1" applyFont="1" applyFill="1" applyBorder="1" applyAlignment="1">
      <alignment horizontal="center" vertical="center" wrapText="1"/>
    </xf>
    <xf numFmtId="44" fontId="54" fillId="4" borderId="1" xfId="0" applyNumberFormat="1" applyFont="1" applyFill="1" applyBorder="1" applyAlignment="1">
      <alignment horizontal="center" vertical="center"/>
    </xf>
    <xf numFmtId="0" fontId="36" fillId="7" borderId="2" xfId="0" applyFont="1" applyFill="1" applyBorder="1" applyAlignment="1">
      <alignment horizontal="center" vertical="center" wrapText="1"/>
    </xf>
    <xf numFmtId="0" fontId="36" fillId="7" borderId="18" xfId="0" applyFont="1" applyFill="1" applyBorder="1" applyAlignment="1">
      <alignment horizontal="center" vertical="center" wrapText="1"/>
    </xf>
    <xf numFmtId="0" fontId="36" fillId="7" borderId="22" xfId="0" applyFont="1" applyFill="1" applyBorder="1" applyAlignment="1">
      <alignment horizontal="center" vertical="center" wrapText="1"/>
    </xf>
    <xf numFmtId="0" fontId="36" fillId="7" borderId="4" xfId="0" applyFont="1" applyFill="1" applyBorder="1" applyAlignment="1">
      <alignment horizontal="center" vertical="center" wrapText="1"/>
    </xf>
    <xf numFmtId="0" fontId="3" fillId="3" borderId="13" xfId="0" applyFont="1" applyFill="1" applyBorder="1" applyAlignment="1">
      <alignment horizontal="left" vertical="top" wrapText="1"/>
    </xf>
    <xf numFmtId="0" fontId="3" fillId="3" borderId="14" xfId="0" applyFont="1" applyFill="1" applyBorder="1" applyAlignment="1">
      <alignment horizontal="left" vertical="top" wrapText="1"/>
    </xf>
    <xf numFmtId="0" fontId="3" fillId="3" borderId="15" xfId="0" applyFont="1" applyFill="1" applyBorder="1" applyAlignment="1">
      <alignment horizontal="left" vertical="top" wrapText="1"/>
    </xf>
    <xf numFmtId="0" fontId="2" fillId="3" borderId="8"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2" fillId="3" borderId="6" xfId="0" applyFont="1" applyFill="1" applyBorder="1" applyAlignment="1">
      <alignment horizontal="center" vertical="center"/>
    </xf>
    <xf numFmtId="0" fontId="2" fillId="3" borderId="19" xfId="0" applyFont="1" applyFill="1" applyBorder="1" applyAlignment="1">
      <alignment horizontal="center" vertical="center"/>
    </xf>
    <xf numFmtId="0" fontId="2" fillId="3" borderId="11"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7" xfId="0" applyFont="1" applyFill="1" applyBorder="1" applyAlignment="1">
      <alignment horizontal="center" vertical="center"/>
    </xf>
    <xf numFmtId="1" fontId="37" fillId="3" borderId="0" xfId="0" applyNumberFormat="1" applyFont="1" applyFill="1" applyAlignment="1">
      <alignment horizontal="center" vertical="center" wrapText="1"/>
    </xf>
    <xf numFmtId="0" fontId="42" fillId="3" borderId="13" xfId="0" applyFont="1" applyFill="1" applyBorder="1" applyAlignment="1">
      <alignment horizontal="left" vertical="top" wrapText="1"/>
    </xf>
    <xf numFmtId="0" fontId="42" fillId="3" borderId="14" xfId="0" applyFont="1" applyFill="1" applyBorder="1" applyAlignment="1">
      <alignment horizontal="left" vertical="top" wrapText="1"/>
    </xf>
    <xf numFmtId="0" fontId="42" fillId="3" borderId="15" xfId="0" applyFont="1" applyFill="1" applyBorder="1" applyAlignment="1">
      <alignment horizontal="left" vertical="top" wrapText="1"/>
    </xf>
    <xf numFmtId="0" fontId="36" fillId="3" borderId="8" xfId="0" applyFont="1" applyFill="1" applyBorder="1" applyAlignment="1">
      <alignment horizontal="center" vertical="center" wrapText="1"/>
    </xf>
    <xf numFmtId="0" fontId="36" fillId="3" borderId="9" xfId="0" applyFont="1" applyFill="1" applyBorder="1" applyAlignment="1">
      <alignment horizontal="center" vertical="center" wrapText="1"/>
    </xf>
    <xf numFmtId="0" fontId="36" fillId="3" borderId="12" xfId="0" applyFont="1" applyFill="1" applyBorder="1" applyAlignment="1">
      <alignment horizontal="center" vertical="center" wrapText="1"/>
    </xf>
    <xf numFmtId="0" fontId="36" fillId="3" borderId="6" xfId="0" applyFont="1" applyFill="1" applyBorder="1" applyAlignment="1">
      <alignment horizontal="center" vertical="center"/>
    </xf>
    <xf numFmtId="0" fontId="36" fillId="3" borderId="19" xfId="0" applyFont="1" applyFill="1" applyBorder="1" applyAlignment="1">
      <alignment horizontal="center" vertical="center"/>
    </xf>
    <xf numFmtId="0" fontId="36" fillId="3" borderId="11" xfId="0" applyFont="1" applyFill="1" applyBorder="1" applyAlignment="1">
      <alignment horizontal="center" vertical="center"/>
    </xf>
    <xf numFmtId="0" fontId="36" fillId="3" borderId="10" xfId="0" applyFont="1" applyFill="1" applyBorder="1" applyAlignment="1">
      <alignment horizontal="center" vertical="center"/>
    </xf>
    <xf numFmtId="0" fontId="36" fillId="3" borderId="20" xfId="0" applyFont="1" applyFill="1" applyBorder="1" applyAlignment="1">
      <alignment horizontal="center" vertical="center"/>
    </xf>
    <xf numFmtId="0" fontId="36" fillId="3" borderId="7" xfId="0" applyFont="1" applyFill="1" applyBorder="1" applyAlignment="1">
      <alignment horizontal="center" vertical="center"/>
    </xf>
    <xf numFmtId="0" fontId="36" fillId="7" borderId="2" xfId="0" applyFont="1" applyFill="1" applyBorder="1" applyAlignment="1">
      <alignment horizontal="center" vertical="top" wrapText="1"/>
    </xf>
    <xf numFmtId="0" fontId="36" fillId="7" borderId="22" xfId="0" applyFont="1" applyFill="1" applyBorder="1" applyAlignment="1">
      <alignment horizontal="center" vertical="top" wrapText="1"/>
    </xf>
    <xf numFmtId="0" fontId="36" fillId="7" borderId="4" xfId="0" applyFont="1" applyFill="1" applyBorder="1" applyAlignment="1">
      <alignment horizontal="center" vertical="top" wrapText="1"/>
    </xf>
    <xf numFmtId="1" fontId="37" fillId="8" borderId="0" xfId="0" applyNumberFormat="1" applyFont="1" applyFill="1" applyAlignment="1">
      <alignment horizontal="center" vertical="top" wrapText="1"/>
    </xf>
    <xf numFmtId="0" fontId="36" fillId="7" borderId="1" xfId="0" applyFont="1" applyFill="1" applyBorder="1" applyAlignment="1">
      <alignment horizontal="center" vertical="top" wrapText="1"/>
    </xf>
    <xf numFmtId="0" fontId="3" fillId="3" borderId="52" xfId="0" applyFont="1" applyFill="1" applyBorder="1" applyAlignment="1">
      <alignment horizontal="left" vertical="top" wrapText="1"/>
    </xf>
    <xf numFmtId="0" fontId="3" fillId="3" borderId="54" xfId="0" applyFont="1" applyFill="1" applyBorder="1" applyAlignment="1">
      <alignment horizontal="left" vertical="top" wrapText="1"/>
    </xf>
    <xf numFmtId="0" fontId="3" fillId="3" borderId="56" xfId="0" applyFont="1" applyFill="1" applyBorder="1" applyAlignment="1">
      <alignment horizontal="left" vertical="top" wrapText="1"/>
    </xf>
    <xf numFmtId="0" fontId="2" fillId="3" borderId="19" xfId="0" applyFont="1" applyFill="1" applyBorder="1" applyAlignment="1">
      <alignment horizontal="center" vertical="top"/>
    </xf>
    <xf numFmtId="0" fontId="2" fillId="3" borderId="11" xfId="0" applyFont="1" applyFill="1" applyBorder="1" applyAlignment="1">
      <alignment horizontal="center" vertical="top"/>
    </xf>
    <xf numFmtId="0" fontId="2" fillId="3" borderId="20" xfId="0" applyFont="1" applyFill="1" applyBorder="1" applyAlignment="1">
      <alignment horizontal="center" vertical="top"/>
    </xf>
    <xf numFmtId="0" fontId="2" fillId="3" borderId="7" xfId="0" applyFont="1" applyFill="1" applyBorder="1" applyAlignment="1">
      <alignment horizontal="center" vertical="top"/>
    </xf>
    <xf numFmtId="1" fontId="37" fillId="8" borderId="0" xfId="0" applyNumberFormat="1" applyFont="1" applyFill="1" applyAlignment="1">
      <alignment horizontal="center" vertical="center" wrapText="1"/>
    </xf>
    <xf numFmtId="0" fontId="4" fillId="7" borderId="1" xfId="0" applyFont="1" applyFill="1" applyBorder="1" applyAlignment="1">
      <alignment horizontal="center" vertical="top" wrapText="1"/>
    </xf>
    <xf numFmtId="0" fontId="1" fillId="3" borderId="13" xfId="0" applyFont="1" applyFill="1" applyBorder="1" applyAlignment="1">
      <alignment horizontal="left" vertical="top" wrapText="1"/>
    </xf>
    <xf numFmtId="0" fontId="1" fillId="3" borderId="14" xfId="0" applyFont="1" applyFill="1" applyBorder="1" applyAlignment="1">
      <alignment horizontal="left" vertical="top" wrapText="1"/>
    </xf>
    <xf numFmtId="0" fontId="1" fillId="3" borderId="15" xfId="0" applyFont="1" applyFill="1" applyBorder="1" applyAlignment="1">
      <alignment horizontal="left" vertical="top" wrapText="1"/>
    </xf>
    <xf numFmtId="0" fontId="2" fillId="3" borderId="6" xfId="0" applyFont="1" applyFill="1" applyBorder="1" applyAlignment="1">
      <alignment horizontal="center" vertical="top"/>
    </xf>
    <xf numFmtId="0" fontId="2" fillId="3" borderId="10" xfId="0" applyFont="1" applyFill="1" applyBorder="1" applyAlignment="1">
      <alignment horizontal="center" vertical="top"/>
    </xf>
    <xf numFmtId="0" fontId="6" fillId="4" borderId="2" xfId="0" applyFont="1" applyFill="1" applyBorder="1" applyAlignment="1">
      <alignment horizontal="center" vertical="top" wrapText="1"/>
    </xf>
    <xf numFmtId="0" fontId="6" fillId="4" borderId="22" xfId="0" applyFont="1" applyFill="1" applyBorder="1" applyAlignment="1">
      <alignment horizontal="center" vertical="top" wrapText="1"/>
    </xf>
    <xf numFmtId="0" fontId="6" fillId="4" borderId="18" xfId="0" applyFont="1" applyFill="1" applyBorder="1" applyAlignment="1">
      <alignment horizontal="center" vertical="top" wrapText="1"/>
    </xf>
    <xf numFmtId="0" fontId="4" fillId="5" borderId="17" xfId="0" applyFont="1" applyFill="1" applyBorder="1" applyAlignment="1">
      <alignment horizontal="center" vertical="center" wrapText="1"/>
    </xf>
    <xf numFmtId="0" fontId="4" fillId="5" borderId="18" xfId="0" applyFont="1" applyFill="1" applyBorder="1" applyAlignment="1">
      <alignment horizontal="center" vertical="center" wrapText="1"/>
    </xf>
    <xf numFmtId="0" fontId="6" fillId="2" borderId="1" xfId="0" applyFont="1" applyFill="1" applyBorder="1" applyAlignment="1">
      <alignment horizontal="center" vertical="center" wrapText="1"/>
    </xf>
  </cellXfs>
  <cellStyles count="19">
    <cellStyle name="Comma" xfId="1" builtinId="3"/>
    <cellStyle name="Comma 2" xfId="10" xr:uid="{00000000-0005-0000-0000-000001000000}"/>
    <cellStyle name="Comma 3" xfId="4" xr:uid="{00000000-0005-0000-0000-00002F000000}"/>
    <cellStyle name="Comma0" xfId="5" xr:uid="{00000000-0005-0000-0000-000002000000}"/>
    <cellStyle name="Explanatory Text 2" xfId="12" xr:uid="{00000000-0005-0000-0000-000032000000}"/>
    <cellStyle name="Hyperlink 2" xfId="15" xr:uid="{FABF747B-A5C9-4514-856D-8A5D19FDA178}"/>
    <cellStyle name="Normal" xfId="0" builtinId="0"/>
    <cellStyle name="Normal 2" xfId="9" xr:uid="{00000000-0005-0000-0000-000005000000}"/>
    <cellStyle name="Normal 2 2" xfId="13" xr:uid="{07A9B10C-FC75-4DF6-9AE3-E11B8E797DED}"/>
    <cellStyle name="Normal 3" xfId="8" xr:uid="{00000000-0005-0000-0000-000006000000}"/>
    <cellStyle name="Normal 3 2" xfId="18" xr:uid="{01FA9C9B-EE4E-4E24-B517-05EA8C727FCB}"/>
    <cellStyle name="Normal 4" xfId="11" xr:uid="{00000000-0005-0000-0000-000007000000}"/>
    <cellStyle name="Normal 4 2" xfId="17" xr:uid="{B588F402-D2CD-4842-8DB9-CCC2510F18D2}"/>
    <cellStyle name="Normal 5" xfId="14" xr:uid="{58B9504A-D064-4BBF-B68D-EE9C9AF1BCBC}"/>
    <cellStyle name="Normal 6" xfId="3" xr:uid="{00000000-0005-0000-0000-000035000000}"/>
    <cellStyle name="Normal 7 10" xfId="16" xr:uid="{95FE33E8-B9F2-441F-841E-BB087B9BCC12}"/>
    <cellStyle name="OPSKRIF" xfId="6" xr:uid="{00000000-0005-0000-0000-000008000000}"/>
    <cellStyle name="OPSKRIFTE" xfId="7" xr:uid="{00000000-0005-0000-0000-000009000000}"/>
    <cellStyle name="Percent" xfId="2" builtinId="5"/>
  </cellStyles>
  <dxfs count="0"/>
  <tableStyles count="0" defaultTableStyle="TableStyleMedium2" defaultPivotStyle="PivotStyleLight16"/>
  <colors>
    <mruColors>
      <color rgb="FF99FF99"/>
      <color rgb="FFCCFFCC"/>
      <color rgb="FFFFFF99"/>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695648</xdr:colOff>
      <xdr:row>1</xdr:row>
      <xdr:rowOff>278752</xdr:rowOff>
    </xdr:to>
    <xdr:pic>
      <xdr:nvPicPr>
        <xdr:cNvPr id="2" name="Picture 1" descr="SITA Logo">
          <a:extLst>
            <a:ext uri="{FF2B5EF4-FFF2-40B4-BE49-F238E27FC236}">
              <a16:creationId xmlns:a16="http://schemas.microsoft.com/office/drawing/2014/main" id="{4E1166E7-FB2B-4EE3-8236-18E07D4F31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77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695648</xdr:colOff>
      <xdr:row>1</xdr:row>
      <xdr:rowOff>278752</xdr:rowOff>
    </xdr:to>
    <xdr:pic>
      <xdr:nvPicPr>
        <xdr:cNvPr id="2" name="Picture 1" descr="SITA Logo">
          <a:extLst>
            <a:ext uri="{FF2B5EF4-FFF2-40B4-BE49-F238E27FC236}">
              <a16:creationId xmlns:a16="http://schemas.microsoft.com/office/drawing/2014/main" id="{E9DC0204-7B71-4D23-978F-4BABCE4926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73075" cy="60397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695648</xdr:colOff>
      <xdr:row>1</xdr:row>
      <xdr:rowOff>278752</xdr:rowOff>
    </xdr:to>
    <xdr:pic>
      <xdr:nvPicPr>
        <xdr:cNvPr id="2" name="Picture 1" descr="SITA Logo">
          <a:extLst>
            <a:ext uri="{FF2B5EF4-FFF2-40B4-BE49-F238E27FC236}">
              <a16:creationId xmlns:a16="http://schemas.microsoft.com/office/drawing/2014/main" id="{DCAF0B29-F240-4539-8A86-02691299097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73075" cy="60397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695648</xdr:colOff>
      <xdr:row>1</xdr:row>
      <xdr:rowOff>278752</xdr:rowOff>
    </xdr:to>
    <xdr:pic>
      <xdr:nvPicPr>
        <xdr:cNvPr id="2" name="Picture 1" descr="SITA Logo">
          <a:extLst>
            <a:ext uri="{FF2B5EF4-FFF2-40B4-BE49-F238E27FC236}">
              <a16:creationId xmlns:a16="http://schemas.microsoft.com/office/drawing/2014/main" id="{D64F0EC4-008F-4F66-982C-0F0FD616D2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73075" cy="60397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692473</xdr:colOff>
      <xdr:row>1</xdr:row>
      <xdr:rowOff>275577</xdr:rowOff>
    </xdr:to>
    <xdr:pic>
      <xdr:nvPicPr>
        <xdr:cNvPr id="2" name="Picture 1" descr="SITA Logo">
          <a:extLst>
            <a:ext uri="{FF2B5EF4-FFF2-40B4-BE49-F238E27FC236}">
              <a16:creationId xmlns:a16="http://schemas.microsoft.com/office/drawing/2014/main" id="{E58F9350-4291-4C43-9FCB-E5A6E6C7FA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73075" cy="603976"/>
        </a:xfrm>
        <a:prstGeom prst="rect">
          <a:avLst/>
        </a:prstGeom>
      </xdr:spPr>
    </xdr:pic>
    <xdr:clientData/>
  </xdr:twoCellAnchor>
  <xdr:twoCellAnchor editAs="oneCell">
    <xdr:from>
      <xdr:col>0</xdr:col>
      <xdr:colOff>222573</xdr:colOff>
      <xdr:row>0</xdr:row>
      <xdr:rowOff>71016</xdr:rowOff>
    </xdr:from>
    <xdr:to>
      <xdr:col>0</xdr:col>
      <xdr:colOff>705808</xdr:colOff>
      <xdr:row>1</xdr:row>
      <xdr:rowOff>283197</xdr:rowOff>
    </xdr:to>
    <xdr:pic>
      <xdr:nvPicPr>
        <xdr:cNvPr id="3" name="Picture 2" descr="SITA Logo">
          <a:extLst>
            <a:ext uri="{FF2B5EF4-FFF2-40B4-BE49-F238E27FC236}">
              <a16:creationId xmlns:a16="http://schemas.microsoft.com/office/drawing/2014/main" id="{26C6977C-F439-4F42-9D72-98757AA276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9398" y="67841"/>
          <a:ext cx="486410" cy="60588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695648</xdr:colOff>
      <xdr:row>1</xdr:row>
      <xdr:rowOff>278752</xdr:rowOff>
    </xdr:to>
    <xdr:pic>
      <xdr:nvPicPr>
        <xdr:cNvPr id="2" name="Picture 1" descr="SITA Logo">
          <a:extLst>
            <a:ext uri="{FF2B5EF4-FFF2-40B4-BE49-F238E27FC236}">
              <a16:creationId xmlns:a16="http://schemas.microsoft.com/office/drawing/2014/main" id="{3FADBA07-768C-47B7-AD5A-BCA029CF00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73075" cy="60397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2</xdr:row>
      <xdr:rowOff>13587</xdr:rowOff>
    </xdr:to>
    <xdr:pic>
      <xdr:nvPicPr>
        <xdr:cNvPr id="2" name="Picture 1" descr="SITA Logo">
          <a:extLst>
            <a:ext uri="{FF2B5EF4-FFF2-40B4-BE49-F238E27FC236}">
              <a16:creationId xmlns:a16="http://schemas.microsoft.com/office/drawing/2014/main" id="{B6BF9F33-1B26-44DB-BC21-CC1413E2DC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59789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690792</xdr:colOff>
      <xdr:row>1</xdr:row>
      <xdr:rowOff>278752</xdr:rowOff>
    </xdr:to>
    <xdr:pic>
      <xdr:nvPicPr>
        <xdr:cNvPr id="2" name="Picture 1" descr="SITA Logo">
          <a:extLst>
            <a:ext uri="{FF2B5EF4-FFF2-40B4-BE49-F238E27FC236}">
              <a16:creationId xmlns:a16="http://schemas.microsoft.com/office/drawing/2014/main" id="{4055E573-50EE-4AC1-AC03-EC9D6F0E23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73075" cy="60397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08EE2-6D9A-49A5-B267-FF760F9AD46E}">
  <sheetPr>
    <tabColor theme="0"/>
  </sheetPr>
  <dimension ref="A1:N299"/>
  <sheetViews>
    <sheetView showGridLines="0" view="pageBreakPreview" topLeftCell="A283" zoomScale="85" zoomScaleNormal="85" zoomScaleSheetLayoutView="85" workbookViewId="0">
      <selection activeCell="B82" sqref="B82"/>
    </sheetView>
  </sheetViews>
  <sheetFormatPr defaultColWidth="9.140625" defaultRowHeight="15.75" x14ac:dyDescent="0.25"/>
  <cols>
    <col min="1" max="1" width="13.42578125" style="15" customWidth="1"/>
    <col min="2" max="2" width="69.85546875" style="57" customWidth="1"/>
    <col min="3" max="3" width="18.140625" style="124" customWidth="1"/>
    <col min="4" max="4" width="11" style="117" customWidth="1"/>
    <col min="5" max="6" width="40.85546875" style="112" customWidth="1"/>
    <col min="7" max="7" width="32.85546875" style="14" customWidth="1"/>
    <col min="8" max="8" width="36.85546875" style="14" customWidth="1"/>
    <col min="9" max="9" width="9.140625" style="14"/>
    <col min="10" max="10" width="13.140625" style="15" customWidth="1"/>
    <col min="11" max="11" width="27.140625" style="15" customWidth="1"/>
    <col min="12" max="12" width="9.140625" style="70"/>
    <col min="13" max="14" width="9.140625" style="15"/>
    <col min="15" max="16384" width="9.140625" style="14"/>
  </cols>
  <sheetData>
    <row r="1" spans="1:14" s="11" customFormat="1" ht="31.5" x14ac:dyDescent="0.5">
      <c r="A1" s="40"/>
      <c r="B1" s="55" t="s">
        <v>16</v>
      </c>
      <c r="C1" s="118"/>
      <c r="D1" s="107"/>
      <c r="E1" s="125"/>
      <c r="F1" s="125"/>
      <c r="G1" s="2"/>
      <c r="H1" s="2"/>
      <c r="J1" s="60"/>
      <c r="K1" s="60"/>
      <c r="L1" s="67"/>
      <c r="M1" s="60"/>
      <c r="N1" s="60"/>
    </row>
    <row r="2" spans="1:14" customFormat="1" ht="29.1" customHeight="1" x14ac:dyDescent="0.25">
      <c r="A2" s="41"/>
      <c r="B2" s="55" t="s">
        <v>26</v>
      </c>
      <c r="C2" s="119"/>
      <c r="D2" s="108"/>
      <c r="E2" s="126"/>
      <c r="F2" s="126"/>
      <c r="G2" s="12"/>
      <c r="H2" s="12"/>
      <c r="J2" s="28"/>
      <c r="K2" s="28"/>
      <c r="L2" s="68"/>
      <c r="M2" s="28"/>
      <c r="N2" s="28"/>
    </row>
    <row r="3" spans="1:14" customFormat="1" x14ac:dyDescent="0.25">
      <c r="A3" s="92" t="s">
        <v>6</v>
      </c>
      <c r="B3" s="95" t="s">
        <v>1049</v>
      </c>
      <c r="C3" s="120"/>
      <c r="D3" s="109"/>
      <c r="E3" s="143"/>
      <c r="F3" s="111"/>
      <c r="G3" s="13"/>
      <c r="H3" s="13"/>
      <c r="I3" s="13"/>
      <c r="J3" s="27"/>
      <c r="K3" s="27"/>
      <c r="L3" s="69"/>
      <c r="M3" s="27"/>
      <c r="N3" s="28"/>
    </row>
    <row r="4" spans="1:14" customFormat="1" ht="48" customHeight="1" x14ac:dyDescent="0.25">
      <c r="A4" s="93" t="s">
        <v>7</v>
      </c>
      <c r="B4" s="96" t="s">
        <v>899</v>
      </c>
      <c r="C4" s="120"/>
      <c r="D4" s="117"/>
      <c r="E4" s="377" t="s">
        <v>365</v>
      </c>
      <c r="F4" s="378"/>
      <c r="G4" s="13"/>
      <c r="H4" s="13"/>
      <c r="I4" s="13"/>
      <c r="J4" s="27"/>
      <c r="K4" s="27"/>
      <c r="L4" s="69"/>
      <c r="M4" s="27"/>
      <c r="N4" s="28"/>
    </row>
    <row r="5" spans="1:14" customFormat="1" ht="28.9" customHeight="1" x14ac:dyDescent="0.25">
      <c r="A5" s="94" t="s">
        <v>17</v>
      </c>
      <c r="B5" s="16"/>
      <c r="C5" s="120"/>
      <c r="D5" s="109"/>
      <c r="E5" s="143"/>
      <c r="F5" s="111"/>
      <c r="G5" s="13"/>
      <c r="H5" s="13"/>
      <c r="I5" s="13"/>
      <c r="J5" s="27"/>
      <c r="K5" s="27"/>
      <c r="L5" s="69"/>
      <c r="M5" s="27"/>
      <c r="N5" s="28"/>
    </row>
    <row r="6" spans="1:14" customFormat="1" x14ac:dyDescent="0.25">
      <c r="A6" s="45"/>
      <c r="B6" s="52"/>
      <c r="C6" s="120"/>
      <c r="D6" s="109"/>
      <c r="E6" s="143"/>
      <c r="F6" s="111"/>
      <c r="G6" s="13"/>
      <c r="H6" s="13"/>
      <c r="I6" s="13"/>
      <c r="J6" s="27"/>
      <c r="K6" s="27"/>
      <c r="L6" s="69"/>
      <c r="M6" s="27"/>
      <c r="N6" s="28"/>
    </row>
    <row r="7" spans="1:14" s="13" customFormat="1" ht="15" customHeight="1" x14ac:dyDescent="0.25">
      <c r="A7" s="48" t="s">
        <v>3</v>
      </c>
      <c r="B7" s="132"/>
      <c r="C7" s="133"/>
      <c r="D7" s="109"/>
      <c r="E7" s="143"/>
      <c r="F7" s="143"/>
      <c r="G7" s="7"/>
      <c r="H7" s="7"/>
      <c r="I7" s="7"/>
      <c r="J7" s="7"/>
      <c r="K7" s="7"/>
      <c r="L7" s="7"/>
    </row>
    <row r="8" spans="1:14" s="13" customFormat="1" ht="15" customHeight="1" x14ac:dyDescent="0.25">
      <c r="A8" s="134" t="s">
        <v>27</v>
      </c>
      <c r="B8" s="319"/>
      <c r="C8" s="373"/>
      <c r="D8" s="109"/>
      <c r="E8" s="143"/>
      <c r="F8" s="143"/>
      <c r="G8" s="7"/>
      <c r="H8" s="7"/>
      <c r="I8" s="7"/>
      <c r="J8" s="7"/>
      <c r="K8" s="7"/>
      <c r="L8" s="7"/>
    </row>
    <row r="9" spans="1:14" s="13" customFormat="1" ht="15" customHeight="1" x14ac:dyDescent="0.25">
      <c r="A9" s="135" t="s">
        <v>28</v>
      </c>
      <c r="B9" s="320"/>
      <c r="C9" s="374"/>
      <c r="D9" s="109"/>
      <c r="E9" s="143"/>
      <c r="F9" s="143"/>
      <c r="G9" s="7"/>
      <c r="H9" s="7"/>
      <c r="I9" s="7"/>
      <c r="J9" s="7"/>
      <c r="K9" s="7"/>
      <c r="L9" s="7"/>
    </row>
    <row r="10" spans="1:14" s="13" customFormat="1" ht="15" customHeight="1" x14ac:dyDescent="0.25">
      <c r="A10" s="135" t="s">
        <v>900</v>
      </c>
      <c r="B10" s="320"/>
      <c r="C10" s="374"/>
      <c r="D10" s="109"/>
      <c r="E10" s="143"/>
      <c r="F10" s="143"/>
      <c r="G10" s="7"/>
      <c r="H10" s="7"/>
      <c r="I10" s="7"/>
      <c r="J10" s="7"/>
      <c r="K10" s="7"/>
      <c r="L10" s="7"/>
    </row>
    <row r="11" spans="1:14" s="13" customFormat="1" ht="15" customHeight="1" x14ac:dyDescent="0.25">
      <c r="A11" s="321" t="s">
        <v>901</v>
      </c>
      <c r="B11" s="78"/>
      <c r="C11" s="120"/>
      <c r="D11" s="111"/>
      <c r="E11" s="111"/>
      <c r="F11" s="111"/>
    </row>
    <row r="12" spans="1:14" ht="37.5" x14ac:dyDescent="0.25">
      <c r="A12" s="172" t="s">
        <v>0</v>
      </c>
      <c r="B12" s="173" t="s">
        <v>18</v>
      </c>
      <c r="C12" s="172" t="s">
        <v>1</v>
      </c>
      <c r="D12" s="174" t="s">
        <v>4</v>
      </c>
      <c r="E12" s="172" t="s">
        <v>42</v>
      </c>
      <c r="F12" s="175" t="s">
        <v>15</v>
      </c>
      <c r="G12" s="175" t="s">
        <v>23</v>
      </c>
      <c r="H12" s="175" t="s">
        <v>24</v>
      </c>
    </row>
    <row r="13" spans="1:14" s="1" customFormat="1" ht="69.95" customHeight="1" x14ac:dyDescent="0.25">
      <c r="A13" s="177">
        <v>1</v>
      </c>
      <c r="B13" s="177" t="s">
        <v>32</v>
      </c>
      <c r="C13" s="178"/>
      <c r="D13" s="179"/>
      <c r="E13" s="180"/>
      <c r="F13" s="128">
        <f>SUBTOTAL(9,F14:F22)</f>
        <v>0</v>
      </c>
      <c r="G13" s="29"/>
      <c r="H13" s="30"/>
      <c r="J13" s="61"/>
      <c r="K13" s="61"/>
      <c r="L13" s="71"/>
      <c r="M13" s="61"/>
      <c r="N13" s="61"/>
    </row>
    <row r="14" spans="1:14" s="1" customFormat="1" ht="50.1" customHeight="1" x14ac:dyDescent="0.25">
      <c r="A14" s="181" t="s">
        <v>8</v>
      </c>
      <c r="B14" s="207" t="s">
        <v>331</v>
      </c>
      <c r="C14" s="182" t="s">
        <v>41</v>
      </c>
      <c r="D14" s="115">
        <v>1</v>
      </c>
      <c r="E14" s="183"/>
      <c r="F14" s="129">
        <f>ROUND(E14*D14,2)</f>
        <v>0</v>
      </c>
      <c r="G14" s="29"/>
      <c r="H14" s="30"/>
      <c r="J14" s="61"/>
      <c r="K14" s="61"/>
      <c r="L14" s="71"/>
      <c r="M14" s="61"/>
      <c r="N14" s="61"/>
    </row>
    <row r="15" spans="1:14" s="1" customFormat="1" ht="50.1" customHeight="1" x14ac:dyDescent="0.25">
      <c r="A15" s="181" t="s">
        <v>9</v>
      </c>
      <c r="B15" s="207" t="s">
        <v>203</v>
      </c>
      <c r="C15" s="182" t="s">
        <v>41</v>
      </c>
      <c r="D15" s="115">
        <v>1</v>
      </c>
      <c r="E15" s="183"/>
      <c r="F15" s="129">
        <f t="shared" ref="F15:F22" si="0">ROUND(E15*D15,2)</f>
        <v>0</v>
      </c>
      <c r="G15" s="29"/>
      <c r="H15" s="30"/>
      <c r="J15" s="61"/>
      <c r="K15" s="61"/>
      <c r="L15" s="71"/>
      <c r="M15" s="61"/>
      <c r="N15" s="61"/>
    </row>
    <row r="16" spans="1:14" s="1" customFormat="1" ht="50.1" customHeight="1" x14ac:dyDescent="0.25">
      <c r="A16" s="181" t="s">
        <v>10</v>
      </c>
      <c r="B16" s="207" t="s">
        <v>33</v>
      </c>
      <c r="C16" s="182" t="s">
        <v>41</v>
      </c>
      <c r="D16" s="115">
        <v>1</v>
      </c>
      <c r="E16" s="183"/>
      <c r="F16" s="129">
        <f t="shared" si="0"/>
        <v>0</v>
      </c>
      <c r="G16" s="29"/>
      <c r="H16" s="30"/>
      <c r="J16" s="61"/>
      <c r="K16" s="61"/>
      <c r="L16" s="71"/>
      <c r="M16" s="61"/>
      <c r="N16" s="61"/>
    </row>
    <row r="17" spans="1:14" s="1" customFormat="1" ht="50.1" customHeight="1" x14ac:dyDescent="0.25">
      <c r="A17" s="181" t="s">
        <v>11</v>
      </c>
      <c r="B17" s="207" t="s">
        <v>147</v>
      </c>
      <c r="C17" s="182" t="s">
        <v>41</v>
      </c>
      <c r="D17" s="115">
        <v>1</v>
      </c>
      <c r="E17" s="183"/>
      <c r="F17" s="129">
        <f t="shared" si="0"/>
        <v>0</v>
      </c>
      <c r="G17" s="29"/>
      <c r="H17" s="30"/>
      <c r="J17" s="61"/>
      <c r="K17" s="61"/>
      <c r="L17" s="71"/>
      <c r="M17" s="61"/>
      <c r="N17" s="61"/>
    </row>
    <row r="18" spans="1:14" s="1" customFormat="1" ht="50.1" customHeight="1" x14ac:dyDescent="0.25">
      <c r="A18" s="181" t="s">
        <v>12</v>
      </c>
      <c r="B18" s="207" t="s">
        <v>148</v>
      </c>
      <c r="C18" s="182" t="s">
        <v>41</v>
      </c>
      <c r="D18" s="115">
        <v>1</v>
      </c>
      <c r="E18" s="183"/>
      <c r="F18" s="129">
        <f t="shared" si="0"/>
        <v>0</v>
      </c>
      <c r="G18" s="29"/>
      <c r="H18" s="30"/>
      <c r="J18" s="61"/>
      <c r="K18" s="61"/>
      <c r="L18" s="71"/>
      <c r="M18" s="61"/>
      <c r="N18" s="61"/>
    </row>
    <row r="19" spans="1:14" s="1" customFormat="1" ht="50.1" customHeight="1" x14ac:dyDescent="0.25">
      <c r="A19" s="181" t="s">
        <v>30</v>
      </c>
      <c r="B19" s="207" t="s">
        <v>35</v>
      </c>
      <c r="C19" s="182" t="s">
        <v>41</v>
      </c>
      <c r="D19" s="115">
        <v>1</v>
      </c>
      <c r="E19" s="183"/>
      <c r="F19" s="129">
        <f t="shared" si="0"/>
        <v>0</v>
      </c>
      <c r="G19" s="29"/>
      <c r="H19" s="30"/>
      <c r="J19" s="61"/>
      <c r="K19" s="61"/>
      <c r="L19" s="71"/>
      <c r="M19" s="61"/>
      <c r="N19" s="61"/>
    </row>
    <row r="20" spans="1:14" s="1" customFormat="1" ht="50.1" customHeight="1" x14ac:dyDescent="0.25">
      <c r="A20" s="181" t="s">
        <v>31</v>
      </c>
      <c r="B20" s="207" t="s">
        <v>34</v>
      </c>
      <c r="C20" s="182" t="s">
        <v>41</v>
      </c>
      <c r="D20" s="115">
        <v>1</v>
      </c>
      <c r="E20" s="183"/>
      <c r="F20" s="129">
        <f t="shared" si="0"/>
        <v>0</v>
      </c>
      <c r="G20" s="29"/>
      <c r="H20" s="30"/>
      <c r="J20" s="61"/>
      <c r="K20" s="61"/>
      <c r="L20" s="71"/>
      <c r="M20" s="61"/>
      <c r="N20" s="61"/>
    </row>
    <row r="21" spans="1:14" s="1" customFormat="1" ht="50.1" customHeight="1" x14ac:dyDescent="0.25">
      <c r="A21" s="181" t="s">
        <v>38</v>
      </c>
      <c r="B21" s="207" t="s">
        <v>149</v>
      </c>
      <c r="C21" s="182" t="s">
        <v>41</v>
      </c>
      <c r="D21" s="115">
        <v>1</v>
      </c>
      <c r="E21" s="183"/>
      <c r="F21" s="129">
        <f t="shared" si="0"/>
        <v>0</v>
      </c>
      <c r="G21" s="29"/>
      <c r="H21" s="30"/>
      <c r="J21" s="61"/>
      <c r="K21" s="61"/>
      <c r="L21" s="71"/>
      <c r="M21" s="61"/>
      <c r="N21" s="61"/>
    </row>
    <row r="22" spans="1:14" s="1" customFormat="1" ht="50.1" customHeight="1" x14ac:dyDescent="0.25">
      <c r="A22" s="181" t="s">
        <v>39</v>
      </c>
      <c r="B22" s="207" t="s">
        <v>364</v>
      </c>
      <c r="C22" s="182" t="s">
        <v>41</v>
      </c>
      <c r="D22" s="115">
        <v>1</v>
      </c>
      <c r="E22" s="183"/>
      <c r="F22" s="129">
        <f t="shared" si="0"/>
        <v>0</v>
      </c>
      <c r="G22" s="29"/>
      <c r="H22" s="30"/>
      <c r="J22" s="61"/>
      <c r="K22" s="61"/>
      <c r="L22" s="71"/>
      <c r="M22" s="61"/>
      <c r="N22" s="61"/>
    </row>
    <row r="23" spans="1:14" ht="69.95" customHeight="1" x14ac:dyDescent="0.25">
      <c r="A23" s="184">
        <v>2</v>
      </c>
      <c r="B23" s="208" t="s">
        <v>37</v>
      </c>
      <c r="C23" s="185"/>
      <c r="D23" s="179"/>
      <c r="E23" s="179"/>
      <c r="F23" s="128">
        <f>SUBTOTAL(9,F24)</f>
        <v>0</v>
      </c>
      <c r="G23" s="31"/>
      <c r="H23" s="30"/>
    </row>
    <row r="24" spans="1:14" ht="50.1" customHeight="1" x14ac:dyDescent="0.25">
      <c r="A24" s="186" t="s">
        <v>29</v>
      </c>
      <c r="B24" s="209" t="s">
        <v>36</v>
      </c>
      <c r="C24" s="182" t="s">
        <v>41</v>
      </c>
      <c r="D24" s="187">
        <v>1</v>
      </c>
      <c r="E24" s="183"/>
      <c r="F24" s="129">
        <f>ROUND(E24*D24,2)</f>
        <v>0</v>
      </c>
      <c r="G24" s="31"/>
      <c r="H24" s="30"/>
    </row>
    <row r="25" spans="1:14" ht="69.95" customHeight="1" x14ac:dyDescent="0.25">
      <c r="A25" s="177">
        <v>3</v>
      </c>
      <c r="B25" s="210" t="s">
        <v>204</v>
      </c>
      <c r="C25" s="122"/>
      <c r="D25" s="114"/>
      <c r="E25" s="114"/>
      <c r="F25" s="128">
        <f>SUBTOTAL(9,F26:F35)</f>
        <v>0</v>
      </c>
      <c r="G25" s="30"/>
      <c r="H25" s="30"/>
    </row>
    <row r="26" spans="1:14" s="51" customFormat="1" ht="50.1" customHeight="1" x14ac:dyDescent="0.25">
      <c r="A26" s="181" t="s">
        <v>13</v>
      </c>
      <c r="B26" s="211" t="s">
        <v>197</v>
      </c>
      <c r="C26" s="188" t="s">
        <v>40</v>
      </c>
      <c r="D26" s="115">
        <v>3</v>
      </c>
      <c r="E26" s="183"/>
      <c r="F26" s="129">
        <f t="shared" ref="F26:F35" si="1">ROUND(E26*D26,2)</f>
        <v>0</v>
      </c>
      <c r="G26" s="49"/>
      <c r="H26" s="50"/>
      <c r="J26" s="62"/>
      <c r="K26" s="62"/>
      <c r="L26" s="64"/>
      <c r="M26" s="62"/>
      <c r="N26" s="62"/>
    </row>
    <row r="27" spans="1:14" s="51" customFormat="1" ht="50.1" customHeight="1" x14ac:dyDescent="0.25">
      <c r="A27" s="181" t="s">
        <v>14</v>
      </c>
      <c r="B27" s="207" t="s">
        <v>275</v>
      </c>
      <c r="C27" s="188" t="s">
        <v>40</v>
      </c>
      <c r="D27" s="115">
        <v>2</v>
      </c>
      <c r="E27" s="183"/>
      <c r="F27" s="129">
        <f t="shared" si="1"/>
        <v>0</v>
      </c>
      <c r="G27" s="49"/>
      <c r="H27" s="50"/>
      <c r="J27" s="62"/>
      <c r="K27" s="62"/>
      <c r="L27" s="64"/>
      <c r="M27" s="62"/>
      <c r="N27" s="62"/>
    </row>
    <row r="28" spans="1:14" s="51" customFormat="1" ht="50.1" customHeight="1" x14ac:dyDescent="0.25">
      <c r="A28" s="181" t="s">
        <v>332</v>
      </c>
      <c r="B28" s="207" t="s">
        <v>205</v>
      </c>
      <c r="C28" s="188" t="s">
        <v>41</v>
      </c>
      <c r="D28" s="115">
        <v>1</v>
      </c>
      <c r="E28" s="183"/>
      <c r="F28" s="129">
        <f t="shared" si="1"/>
        <v>0</v>
      </c>
      <c r="G28" s="49"/>
      <c r="H28" s="50"/>
      <c r="J28" s="62"/>
      <c r="K28" s="62"/>
      <c r="L28" s="64"/>
      <c r="M28" s="62"/>
      <c r="N28" s="62"/>
    </row>
    <row r="29" spans="1:14" s="51" customFormat="1" ht="50.1" customHeight="1" x14ac:dyDescent="0.25">
      <c r="A29" s="181" t="s">
        <v>333</v>
      </c>
      <c r="B29" s="211" t="s">
        <v>44</v>
      </c>
      <c r="C29" s="188" t="s">
        <v>40</v>
      </c>
      <c r="D29" s="115">
        <v>1</v>
      </c>
      <c r="E29" s="183"/>
      <c r="F29" s="129">
        <f t="shared" si="1"/>
        <v>0</v>
      </c>
      <c r="G29" s="49"/>
      <c r="H29" s="50"/>
      <c r="J29" s="62"/>
      <c r="K29" s="62"/>
      <c r="L29" s="64"/>
      <c r="M29" s="62"/>
      <c r="N29" s="62"/>
    </row>
    <row r="30" spans="1:14" s="51" customFormat="1" ht="50.1" customHeight="1" x14ac:dyDescent="0.25">
      <c r="A30" s="181" t="s">
        <v>334</v>
      </c>
      <c r="B30" s="207" t="s">
        <v>206</v>
      </c>
      <c r="C30" s="188" t="s">
        <v>41</v>
      </c>
      <c r="D30" s="115">
        <v>1</v>
      </c>
      <c r="E30" s="183"/>
      <c r="F30" s="129">
        <f t="shared" si="1"/>
        <v>0</v>
      </c>
      <c r="G30" s="49"/>
      <c r="H30" s="50"/>
      <c r="J30" s="62"/>
      <c r="K30" s="62"/>
      <c r="L30" s="64"/>
      <c r="M30" s="62"/>
      <c r="N30" s="62"/>
    </row>
    <row r="31" spans="1:14" s="51" customFormat="1" ht="50.1" customHeight="1" x14ac:dyDescent="0.25">
      <c r="A31" s="181" t="s">
        <v>335</v>
      </c>
      <c r="B31" s="207" t="s">
        <v>207</v>
      </c>
      <c r="C31" s="188" t="s">
        <v>41</v>
      </c>
      <c r="D31" s="115">
        <v>1</v>
      </c>
      <c r="E31" s="183"/>
      <c r="F31" s="129">
        <f t="shared" si="1"/>
        <v>0</v>
      </c>
      <c r="G31" s="49"/>
      <c r="H31" s="50"/>
      <c r="J31" s="62"/>
      <c r="K31" s="62"/>
      <c r="L31" s="64"/>
      <c r="M31" s="62"/>
      <c r="N31" s="62"/>
    </row>
    <row r="32" spans="1:14" s="51" customFormat="1" ht="50.1" customHeight="1" x14ac:dyDescent="0.25">
      <c r="A32" s="181" t="s">
        <v>336</v>
      </c>
      <c r="B32" s="211" t="s">
        <v>44</v>
      </c>
      <c r="C32" s="188" t="s">
        <v>40</v>
      </c>
      <c r="D32" s="115">
        <v>1</v>
      </c>
      <c r="E32" s="183"/>
      <c r="F32" s="129">
        <f t="shared" si="1"/>
        <v>0</v>
      </c>
      <c r="G32" s="49"/>
      <c r="H32" s="50"/>
      <c r="J32" s="62"/>
      <c r="K32" s="62"/>
      <c r="L32" s="64"/>
      <c r="M32" s="62"/>
      <c r="N32" s="62"/>
    </row>
    <row r="33" spans="1:14" s="51" customFormat="1" ht="50.1" customHeight="1" x14ac:dyDescent="0.25">
      <c r="A33" s="181" t="s">
        <v>337</v>
      </c>
      <c r="B33" s="207" t="s">
        <v>208</v>
      </c>
      <c r="C33" s="188" t="s">
        <v>41</v>
      </c>
      <c r="D33" s="115">
        <v>1</v>
      </c>
      <c r="E33" s="183"/>
      <c r="F33" s="129">
        <f t="shared" si="1"/>
        <v>0</v>
      </c>
      <c r="G33" s="49"/>
      <c r="H33" s="50"/>
      <c r="J33" s="62"/>
      <c r="K33" s="62"/>
      <c r="L33" s="64"/>
      <c r="M33" s="62"/>
      <c r="N33" s="62"/>
    </row>
    <row r="34" spans="1:14" s="51" customFormat="1" ht="50.1" customHeight="1" x14ac:dyDescent="0.25">
      <c r="A34" s="181" t="s">
        <v>338</v>
      </c>
      <c r="B34" s="211" t="s">
        <v>44</v>
      </c>
      <c r="C34" s="188" t="s">
        <v>40</v>
      </c>
      <c r="D34" s="115">
        <v>3</v>
      </c>
      <c r="E34" s="183"/>
      <c r="F34" s="129">
        <f t="shared" si="1"/>
        <v>0</v>
      </c>
      <c r="G34" s="49"/>
      <c r="H34" s="50"/>
      <c r="J34" s="62"/>
      <c r="K34" s="62"/>
      <c r="L34" s="64"/>
      <c r="M34" s="62"/>
      <c r="N34" s="62"/>
    </row>
    <row r="35" spans="1:14" s="51" customFormat="1" ht="50.1" customHeight="1" x14ac:dyDescent="0.25">
      <c r="A35" s="181" t="s">
        <v>254</v>
      </c>
      <c r="B35" s="207" t="s">
        <v>288</v>
      </c>
      <c r="C35" s="188" t="s">
        <v>41</v>
      </c>
      <c r="D35" s="115">
        <v>1</v>
      </c>
      <c r="E35" s="183"/>
      <c r="F35" s="129">
        <f t="shared" si="1"/>
        <v>0</v>
      </c>
      <c r="G35" s="49"/>
      <c r="H35" s="50"/>
      <c r="J35" s="62"/>
      <c r="K35" s="62"/>
      <c r="L35" s="64"/>
      <c r="M35" s="62"/>
      <c r="N35" s="62"/>
    </row>
    <row r="36" spans="1:14" ht="69.95" customHeight="1" x14ac:dyDescent="0.25">
      <c r="A36" s="177">
        <v>4</v>
      </c>
      <c r="B36" s="210" t="s">
        <v>305</v>
      </c>
      <c r="C36" s="122"/>
      <c r="D36" s="114"/>
      <c r="E36" s="114"/>
      <c r="F36" s="128">
        <f>SUBTOTAL(9,F37:F55)</f>
        <v>0</v>
      </c>
      <c r="G36" s="30"/>
      <c r="H36" s="30"/>
    </row>
    <row r="37" spans="1:14" s="51" customFormat="1" ht="50.1" customHeight="1" x14ac:dyDescent="0.25">
      <c r="A37" s="181">
        <v>4.0999999999999996</v>
      </c>
      <c r="B37" s="211" t="s">
        <v>46</v>
      </c>
      <c r="C37" s="188" t="s">
        <v>40</v>
      </c>
      <c r="D37" s="115">
        <v>3</v>
      </c>
      <c r="E37" s="183"/>
      <c r="F37" s="129">
        <f t="shared" ref="F37:F55" si="2">ROUND(E37*D37,2)</f>
        <v>0</v>
      </c>
      <c r="G37" s="49"/>
      <c r="H37" s="50"/>
      <c r="J37" s="62"/>
      <c r="K37" s="62"/>
      <c r="L37" s="64"/>
      <c r="M37" s="62"/>
      <c r="N37" s="62"/>
    </row>
    <row r="38" spans="1:14" s="51" customFormat="1" ht="50.1" customHeight="1" x14ac:dyDescent="0.25">
      <c r="A38" s="181">
        <v>4.2</v>
      </c>
      <c r="B38" s="212" t="s">
        <v>406</v>
      </c>
      <c r="C38" s="188" t="s">
        <v>40</v>
      </c>
      <c r="D38" s="115">
        <v>15</v>
      </c>
      <c r="E38" s="183"/>
      <c r="F38" s="129">
        <f t="shared" si="2"/>
        <v>0</v>
      </c>
      <c r="G38" s="49"/>
      <c r="H38" s="50"/>
      <c r="J38" s="62"/>
      <c r="K38" s="62"/>
      <c r="L38" s="64"/>
      <c r="M38" s="62"/>
      <c r="N38" s="62"/>
    </row>
    <row r="39" spans="1:14" s="51" customFormat="1" ht="50.1" customHeight="1" x14ac:dyDescent="0.25">
      <c r="A39" s="181">
        <v>4.3</v>
      </c>
      <c r="B39" s="207" t="s">
        <v>47</v>
      </c>
      <c r="C39" s="188" t="s">
        <v>40</v>
      </c>
      <c r="D39" s="115">
        <v>3</v>
      </c>
      <c r="E39" s="183"/>
      <c r="F39" s="129">
        <f t="shared" si="2"/>
        <v>0</v>
      </c>
      <c r="G39" s="49"/>
      <c r="H39" s="50"/>
      <c r="J39" s="62"/>
      <c r="K39" s="62"/>
      <c r="L39" s="64"/>
      <c r="M39" s="62"/>
      <c r="N39" s="62"/>
    </row>
    <row r="40" spans="1:14" s="51" customFormat="1" ht="50.1" customHeight="1" x14ac:dyDescent="0.25">
      <c r="A40" s="181">
        <v>4.4000000000000004</v>
      </c>
      <c r="B40" s="207" t="s">
        <v>48</v>
      </c>
      <c r="C40" s="188" t="s">
        <v>40</v>
      </c>
      <c r="D40" s="115">
        <v>12</v>
      </c>
      <c r="E40" s="183"/>
      <c r="F40" s="129">
        <f t="shared" si="2"/>
        <v>0</v>
      </c>
      <c r="G40" s="49"/>
      <c r="H40" s="50"/>
      <c r="J40" s="62"/>
      <c r="K40" s="62"/>
      <c r="L40" s="64"/>
      <c r="M40" s="62"/>
      <c r="N40" s="62"/>
    </row>
    <row r="41" spans="1:14" s="51" customFormat="1" ht="50.1" customHeight="1" x14ac:dyDescent="0.25">
      <c r="A41" s="181">
        <v>4.5</v>
      </c>
      <c r="B41" s="207" t="s">
        <v>49</v>
      </c>
      <c r="C41" s="188" t="s">
        <v>40</v>
      </c>
      <c r="D41" s="115">
        <v>3</v>
      </c>
      <c r="E41" s="183"/>
      <c r="F41" s="129">
        <f t="shared" si="2"/>
        <v>0</v>
      </c>
      <c r="G41" s="49"/>
      <c r="H41" s="50"/>
      <c r="J41" s="62"/>
      <c r="K41" s="62"/>
      <c r="L41" s="64"/>
      <c r="M41" s="62"/>
      <c r="N41" s="62"/>
    </row>
    <row r="42" spans="1:14" s="51" customFormat="1" ht="50.1" customHeight="1" x14ac:dyDescent="0.25">
      <c r="A42" s="181">
        <v>4.5999999999999996</v>
      </c>
      <c r="B42" s="207" t="s">
        <v>91</v>
      </c>
      <c r="C42" s="188" t="s">
        <v>40</v>
      </c>
      <c r="D42" s="115">
        <v>3</v>
      </c>
      <c r="E42" s="183"/>
      <c r="F42" s="129">
        <f t="shared" si="2"/>
        <v>0</v>
      </c>
      <c r="G42" s="49"/>
      <c r="H42" s="50"/>
      <c r="J42" s="62"/>
      <c r="K42" s="62"/>
      <c r="L42" s="64"/>
      <c r="M42" s="62"/>
      <c r="N42" s="62"/>
    </row>
    <row r="43" spans="1:14" s="51" customFormat="1" ht="50.1" customHeight="1" x14ac:dyDescent="0.25">
      <c r="A43" s="181">
        <v>4.7</v>
      </c>
      <c r="B43" s="207" t="s">
        <v>209</v>
      </c>
      <c r="C43" s="188" t="s">
        <v>40</v>
      </c>
      <c r="D43" s="115">
        <v>45</v>
      </c>
      <c r="E43" s="183"/>
      <c r="F43" s="129">
        <f t="shared" si="2"/>
        <v>0</v>
      </c>
      <c r="G43" s="49"/>
      <c r="H43" s="50"/>
      <c r="J43" s="62"/>
      <c r="K43" s="62"/>
      <c r="L43" s="64"/>
      <c r="M43" s="62"/>
      <c r="N43" s="62"/>
    </row>
    <row r="44" spans="1:14" s="51" customFormat="1" ht="50.1" customHeight="1" x14ac:dyDescent="0.25">
      <c r="A44" s="181">
        <v>4.8</v>
      </c>
      <c r="B44" s="207" t="s">
        <v>210</v>
      </c>
      <c r="C44" s="188" t="s">
        <v>40</v>
      </c>
      <c r="D44" s="115">
        <v>6</v>
      </c>
      <c r="E44" s="183"/>
      <c r="F44" s="129">
        <f t="shared" si="2"/>
        <v>0</v>
      </c>
      <c r="G44" s="49"/>
      <c r="H44" s="50"/>
      <c r="J44" s="62"/>
      <c r="K44" s="62"/>
      <c r="L44" s="64"/>
      <c r="M44" s="62"/>
      <c r="N44" s="62"/>
    </row>
    <row r="45" spans="1:14" s="51" customFormat="1" ht="50.1" customHeight="1" x14ac:dyDescent="0.25">
      <c r="A45" s="181">
        <v>4.9000000000000004</v>
      </c>
      <c r="B45" s="207" t="s">
        <v>289</v>
      </c>
      <c r="C45" s="188" t="s">
        <v>40</v>
      </c>
      <c r="D45" s="115">
        <v>3</v>
      </c>
      <c r="E45" s="183"/>
      <c r="F45" s="129">
        <f t="shared" si="2"/>
        <v>0</v>
      </c>
      <c r="G45" s="49"/>
      <c r="H45" s="50"/>
      <c r="J45" s="62"/>
      <c r="K45" s="62"/>
      <c r="L45" s="64"/>
      <c r="M45" s="62"/>
      <c r="N45" s="62"/>
    </row>
    <row r="46" spans="1:14" s="51" customFormat="1" ht="50.1" customHeight="1" x14ac:dyDescent="0.25">
      <c r="A46" s="181" t="s">
        <v>141</v>
      </c>
      <c r="B46" s="207" t="s">
        <v>211</v>
      </c>
      <c r="C46" s="188" t="s">
        <v>40</v>
      </c>
      <c r="D46" s="115">
        <v>3</v>
      </c>
      <c r="E46" s="183"/>
      <c r="F46" s="129">
        <f t="shared" si="2"/>
        <v>0</v>
      </c>
      <c r="G46" s="49"/>
      <c r="H46" s="50"/>
      <c r="J46" s="62"/>
      <c r="K46" s="62"/>
      <c r="L46" s="64"/>
      <c r="M46" s="62"/>
      <c r="N46" s="62"/>
    </row>
    <row r="47" spans="1:14" s="51" customFormat="1" ht="50.1" customHeight="1" x14ac:dyDescent="0.25">
      <c r="A47" s="181">
        <v>4.1100000000000003</v>
      </c>
      <c r="B47" s="150" t="s">
        <v>407</v>
      </c>
      <c r="C47" s="188" t="s">
        <v>40</v>
      </c>
      <c r="D47" s="115">
        <v>3</v>
      </c>
      <c r="E47" s="183"/>
      <c r="F47" s="129">
        <f t="shared" si="2"/>
        <v>0</v>
      </c>
      <c r="G47" s="49"/>
      <c r="H47" s="50"/>
      <c r="J47" s="62"/>
      <c r="K47" s="62"/>
      <c r="L47" s="64"/>
      <c r="M47" s="62"/>
      <c r="N47" s="62"/>
    </row>
    <row r="48" spans="1:14" s="51" customFormat="1" ht="50.1" customHeight="1" x14ac:dyDescent="0.25">
      <c r="A48" s="189">
        <v>4.12</v>
      </c>
      <c r="B48" s="207" t="s">
        <v>50</v>
      </c>
      <c r="C48" s="188" t="s">
        <v>40</v>
      </c>
      <c r="D48" s="115">
        <v>9</v>
      </c>
      <c r="E48" s="183"/>
      <c r="F48" s="129">
        <f t="shared" si="2"/>
        <v>0</v>
      </c>
      <c r="G48" s="49"/>
      <c r="H48" s="50"/>
      <c r="J48" s="62"/>
      <c r="K48" s="62"/>
      <c r="L48" s="64"/>
      <c r="M48" s="62"/>
      <c r="N48" s="62"/>
    </row>
    <row r="49" spans="1:14" s="51" customFormat="1" ht="50.1" customHeight="1" x14ac:dyDescent="0.25">
      <c r="A49" s="181">
        <v>4.13</v>
      </c>
      <c r="B49" s="207" t="s">
        <v>51</v>
      </c>
      <c r="C49" s="188" t="s">
        <v>40</v>
      </c>
      <c r="D49" s="115">
        <v>6</v>
      </c>
      <c r="E49" s="183"/>
      <c r="F49" s="129">
        <f t="shared" si="2"/>
        <v>0</v>
      </c>
      <c r="G49" s="49"/>
      <c r="H49" s="50"/>
      <c r="J49" s="62"/>
      <c r="K49" s="62"/>
      <c r="L49" s="64"/>
      <c r="M49" s="62"/>
      <c r="N49" s="62"/>
    </row>
    <row r="50" spans="1:14" s="51" customFormat="1" ht="50.1" customHeight="1" x14ac:dyDescent="0.25">
      <c r="A50" s="181">
        <v>4.1399999999999997</v>
      </c>
      <c r="B50" s="207" t="s">
        <v>52</v>
      </c>
      <c r="C50" s="188" t="s">
        <v>40</v>
      </c>
      <c r="D50" s="115">
        <v>15</v>
      </c>
      <c r="E50" s="183"/>
      <c r="F50" s="129">
        <f t="shared" si="2"/>
        <v>0</v>
      </c>
      <c r="G50" s="49"/>
      <c r="H50" s="50"/>
      <c r="J50" s="62"/>
      <c r="K50" s="62"/>
      <c r="L50" s="64"/>
      <c r="M50" s="62"/>
      <c r="N50" s="62"/>
    </row>
    <row r="51" spans="1:14" s="51" customFormat="1" ht="50.1" customHeight="1" x14ac:dyDescent="0.25">
      <c r="A51" s="181">
        <v>4.1500000000000004</v>
      </c>
      <c r="B51" s="207" t="s">
        <v>53</v>
      </c>
      <c r="C51" s="188" t="s">
        <v>40</v>
      </c>
      <c r="D51" s="115">
        <v>3</v>
      </c>
      <c r="E51" s="183"/>
      <c r="F51" s="129">
        <f t="shared" si="2"/>
        <v>0</v>
      </c>
      <c r="G51" s="49"/>
      <c r="H51" s="50"/>
      <c r="J51" s="62"/>
      <c r="K51" s="62"/>
      <c r="L51" s="64"/>
      <c r="M51" s="62"/>
      <c r="N51" s="62"/>
    </row>
    <row r="52" spans="1:14" s="51" customFormat="1" ht="50.1" customHeight="1" x14ac:dyDescent="0.25">
      <c r="A52" s="181">
        <v>4.16</v>
      </c>
      <c r="B52" s="150" t="s">
        <v>371</v>
      </c>
      <c r="C52" s="188" t="s">
        <v>40</v>
      </c>
      <c r="D52" s="115">
        <f>23*3</f>
        <v>69</v>
      </c>
      <c r="E52" s="183"/>
      <c r="F52" s="129">
        <f t="shared" si="2"/>
        <v>0</v>
      </c>
      <c r="G52" s="49"/>
      <c r="H52" s="50"/>
      <c r="J52" s="62"/>
      <c r="K52" s="62"/>
      <c r="L52" s="64"/>
      <c r="M52" s="62"/>
      <c r="N52" s="62"/>
    </row>
    <row r="53" spans="1:14" s="51" customFormat="1" ht="50.1" customHeight="1" x14ac:dyDescent="0.25">
      <c r="A53" s="181">
        <v>4.17</v>
      </c>
      <c r="B53" s="150" t="s">
        <v>372</v>
      </c>
      <c r="C53" s="188" t="s">
        <v>40</v>
      </c>
      <c r="D53" s="115">
        <f>8*3</f>
        <v>24</v>
      </c>
      <c r="E53" s="183"/>
      <c r="F53" s="129">
        <f t="shared" si="2"/>
        <v>0</v>
      </c>
      <c r="G53" s="49"/>
      <c r="H53" s="50"/>
      <c r="J53" s="62"/>
      <c r="K53" s="62"/>
      <c r="L53" s="64"/>
      <c r="M53" s="62"/>
      <c r="N53" s="62"/>
    </row>
    <row r="54" spans="1:14" s="51" customFormat="1" ht="50.1" customHeight="1" x14ac:dyDescent="0.25">
      <c r="A54" s="181">
        <v>4.18</v>
      </c>
      <c r="B54" s="207" t="s">
        <v>101</v>
      </c>
      <c r="C54" s="188" t="s">
        <v>40</v>
      </c>
      <c r="D54" s="115">
        <v>6</v>
      </c>
      <c r="E54" s="183"/>
      <c r="F54" s="129">
        <f t="shared" si="2"/>
        <v>0</v>
      </c>
      <c r="G54" s="49"/>
      <c r="H54" s="50"/>
      <c r="J54" s="62"/>
      <c r="K54" s="62"/>
      <c r="L54" s="64"/>
      <c r="M54" s="62"/>
      <c r="N54" s="62"/>
    </row>
    <row r="55" spans="1:14" s="51" customFormat="1" ht="50.1" customHeight="1" x14ac:dyDescent="0.25">
      <c r="A55" s="181">
        <v>4.1900000000000004</v>
      </c>
      <c r="B55" s="207" t="s">
        <v>99</v>
      </c>
      <c r="C55" s="188" t="s">
        <v>40</v>
      </c>
      <c r="D55" s="115">
        <v>6</v>
      </c>
      <c r="E55" s="183"/>
      <c r="F55" s="129">
        <f t="shared" si="2"/>
        <v>0</v>
      </c>
      <c r="G55" s="49"/>
      <c r="H55" s="50"/>
      <c r="J55" s="62"/>
      <c r="K55" s="62"/>
      <c r="L55" s="64"/>
      <c r="M55" s="62"/>
      <c r="N55" s="62"/>
    </row>
    <row r="56" spans="1:14" ht="69.95" customHeight="1" x14ac:dyDescent="0.25">
      <c r="A56" s="177">
        <v>5</v>
      </c>
      <c r="B56" s="210" t="s">
        <v>212</v>
      </c>
      <c r="C56" s="122"/>
      <c r="D56" s="114" t="s">
        <v>45</v>
      </c>
      <c r="E56" s="114"/>
      <c r="F56" s="128">
        <f>SUBTOTAL(9, F57:F66)</f>
        <v>0</v>
      </c>
      <c r="G56" s="30"/>
      <c r="H56" s="30"/>
    </row>
    <row r="57" spans="1:14" s="51" customFormat="1" ht="50.1" customHeight="1" x14ac:dyDescent="0.25">
      <c r="A57" s="181">
        <v>5.0999999999999996</v>
      </c>
      <c r="B57" s="212" t="s">
        <v>86</v>
      </c>
      <c r="C57" s="188" t="s">
        <v>41</v>
      </c>
      <c r="D57" s="115">
        <v>2</v>
      </c>
      <c r="E57" s="183"/>
      <c r="F57" s="129">
        <f t="shared" ref="F57:F66" si="3">ROUND(E57*D57,2)</f>
        <v>0</v>
      </c>
      <c r="G57" s="49"/>
      <c r="H57" s="50"/>
      <c r="J57" s="62"/>
      <c r="K57" s="62"/>
      <c r="L57" s="64"/>
      <c r="M57" s="62"/>
      <c r="N57" s="62"/>
    </row>
    <row r="58" spans="1:14" s="51" customFormat="1" ht="50.1" customHeight="1" x14ac:dyDescent="0.25">
      <c r="A58" s="181">
        <v>5.2</v>
      </c>
      <c r="B58" s="150" t="s">
        <v>408</v>
      </c>
      <c r="C58" s="188" t="s">
        <v>41</v>
      </c>
      <c r="D58" s="115">
        <v>2</v>
      </c>
      <c r="E58" s="183"/>
      <c r="F58" s="129">
        <f t="shared" si="3"/>
        <v>0</v>
      </c>
      <c r="G58" s="49"/>
      <c r="H58" s="50"/>
      <c r="J58" s="62"/>
      <c r="K58" s="62"/>
      <c r="L58" s="64"/>
      <c r="M58" s="62"/>
      <c r="N58" s="62"/>
    </row>
    <row r="59" spans="1:14" s="51" customFormat="1" ht="50.1" customHeight="1" x14ac:dyDescent="0.25">
      <c r="A59" s="181">
        <v>5.3</v>
      </c>
      <c r="B59" s="207" t="s">
        <v>92</v>
      </c>
      <c r="C59" s="188" t="s">
        <v>40</v>
      </c>
      <c r="D59" s="115">
        <v>4</v>
      </c>
      <c r="E59" s="183"/>
      <c r="F59" s="129">
        <f t="shared" si="3"/>
        <v>0</v>
      </c>
      <c r="G59" s="49"/>
      <c r="H59" s="50"/>
      <c r="J59" s="62"/>
      <c r="K59" s="62"/>
      <c r="L59" s="64"/>
      <c r="M59" s="62"/>
      <c r="N59" s="62"/>
    </row>
    <row r="60" spans="1:14" s="51" customFormat="1" ht="50.1" customHeight="1" x14ac:dyDescent="0.25">
      <c r="A60" s="181">
        <v>5.4</v>
      </c>
      <c r="B60" s="207" t="s">
        <v>54</v>
      </c>
      <c r="C60" s="188" t="s">
        <v>40</v>
      </c>
      <c r="D60" s="115">
        <v>10</v>
      </c>
      <c r="E60" s="183"/>
      <c r="F60" s="129">
        <f t="shared" si="3"/>
        <v>0</v>
      </c>
      <c r="G60" s="49"/>
      <c r="H60" s="50"/>
      <c r="J60" s="62"/>
      <c r="K60" s="62"/>
      <c r="L60" s="64"/>
      <c r="M60" s="62"/>
      <c r="N60" s="62"/>
    </row>
    <row r="61" spans="1:14" s="51" customFormat="1" ht="50.1" customHeight="1" x14ac:dyDescent="0.25">
      <c r="A61" s="181">
        <v>5.5</v>
      </c>
      <c r="B61" s="207" t="s">
        <v>93</v>
      </c>
      <c r="C61" s="188" t="s">
        <v>41</v>
      </c>
      <c r="D61" s="115">
        <v>1</v>
      </c>
      <c r="E61" s="183"/>
      <c r="F61" s="129">
        <f t="shared" si="3"/>
        <v>0</v>
      </c>
      <c r="G61" s="49"/>
      <c r="H61" s="50"/>
      <c r="J61" s="62"/>
      <c r="K61" s="62"/>
      <c r="L61" s="64"/>
      <c r="M61" s="62"/>
      <c r="N61" s="62"/>
    </row>
    <row r="62" spans="1:14" s="51" customFormat="1" ht="50.1" customHeight="1" x14ac:dyDescent="0.25">
      <c r="A62" s="181">
        <v>5.6</v>
      </c>
      <c r="B62" s="150" t="s">
        <v>373</v>
      </c>
      <c r="C62" s="188" t="s">
        <v>40</v>
      </c>
      <c r="D62" s="115">
        <v>20</v>
      </c>
      <c r="E62" s="183"/>
      <c r="F62" s="129">
        <f t="shared" si="3"/>
        <v>0</v>
      </c>
      <c r="G62" s="49"/>
      <c r="H62" s="50"/>
      <c r="J62" s="62"/>
      <c r="K62" s="62"/>
      <c r="L62" s="64"/>
      <c r="M62" s="62"/>
      <c r="N62" s="62"/>
    </row>
    <row r="63" spans="1:14" s="51" customFormat="1" ht="50.1" customHeight="1" x14ac:dyDescent="0.25">
      <c r="A63" s="181">
        <v>5.7</v>
      </c>
      <c r="B63" s="150" t="s">
        <v>374</v>
      </c>
      <c r="C63" s="188" t="s">
        <v>40</v>
      </c>
      <c r="D63" s="115">
        <v>8</v>
      </c>
      <c r="E63" s="183"/>
      <c r="F63" s="129">
        <f t="shared" si="3"/>
        <v>0</v>
      </c>
      <c r="G63" s="49"/>
      <c r="H63" s="50"/>
      <c r="J63" s="62"/>
      <c r="K63" s="62"/>
      <c r="L63" s="64"/>
      <c r="M63" s="62"/>
      <c r="N63" s="62"/>
    </row>
    <row r="64" spans="1:14" s="51" customFormat="1" ht="50.1" customHeight="1" x14ac:dyDescent="0.25">
      <c r="A64" s="181">
        <v>5.8</v>
      </c>
      <c r="B64" s="207" t="s">
        <v>98</v>
      </c>
      <c r="C64" s="188" t="s">
        <v>40</v>
      </c>
      <c r="D64" s="115">
        <v>8</v>
      </c>
      <c r="E64" s="183"/>
      <c r="F64" s="129">
        <f t="shared" si="3"/>
        <v>0</v>
      </c>
      <c r="G64" s="49"/>
      <c r="H64" s="50"/>
      <c r="J64" s="62"/>
      <c r="K64" s="62"/>
      <c r="L64" s="64"/>
      <c r="M64" s="62"/>
      <c r="N64" s="62"/>
    </row>
    <row r="65" spans="1:14" s="51" customFormat="1" ht="50.1" customHeight="1" x14ac:dyDescent="0.25">
      <c r="A65" s="181">
        <v>5.9</v>
      </c>
      <c r="B65" s="207" t="s">
        <v>213</v>
      </c>
      <c r="C65" s="188" t="s">
        <v>41</v>
      </c>
      <c r="D65" s="115">
        <v>2</v>
      </c>
      <c r="E65" s="183"/>
      <c r="F65" s="129">
        <f t="shared" si="3"/>
        <v>0</v>
      </c>
      <c r="G65" s="49"/>
      <c r="H65" s="50"/>
      <c r="J65" s="62"/>
      <c r="K65" s="62"/>
      <c r="L65" s="64"/>
      <c r="M65" s="62"/>
      <c r="N65" s="62"/>
    </row>
    <row r="66" spans="1:14" s="51" customFormat="1" ht="50.1" customHeight="1" x14ac:dyDescent="0.25">
      <c r="A66" s="181" t="s">
        <v>255</v>
      </c>
      <c r="B66" s="207" t="s">
        <v>214</v>
      </c>
      <c r="C66" s="188" t="s">
        <v>41</v>
      </c>
      <c r="D66" s="115">
        <v>2</v>
      </c>
      <c r="E66" s="183"/>
      <c r="F66" s="129">
        <f t="shared" si="3"/>
        <v>0</v>
      </c>
      <c r="G66" s="49"/>
      <c r="H66" s="50"/>
      <c r="J66" s="62"/>
      <c r="K66" s="62"/>
      <c r="L66" s="64"/>
      <c r="M66" s="62"/>
      <c r="N66" s="62"/>
    </row>
    <row r="67" spans="1:14" ht="69.95" customHeight="1" x14ac:dyDescent="0.25">
      <c r="A67" s="177">
        <v>6</v>
      </c>
      <c r="B67" s="210" t="s">
        <v>384</v>
      </c>
      <c r="C67" s="122"/>
      <c r="D67" s="114" t="s">
        <v>45</v>
      </c>
      <c r="E67" s="114"/>
      <c r="F67" s="128">
        <f>SUBTOTAL(9, F68:F79)</f>
        <v>0</v>
      </c>
      <c r="G67" s="30"/>
      <c r="H67" s="30"/>
    </row>
    <row r="68" spans="1:14" s="51" customFormat="1" ht="50.1" customHeight="1" x14ac:dyDescent="0.25">
      <c r="A68" s="181">
        <v>6.1</v>
      </c>
      <c r="B68" s="212" t="s">
        <v>306</v>
      </c>
      <c r="C68" s="188" t="s">
        <v>41</v>
      </c>
      <c r="D68" s="115">
        <v>1</v>
      </c>
      <c r="E68" s="183"/>
      <c r="F68" s="129">
        <f t="shared" ref="F68:F79" si="4">ROUND(E68*D68,2)</f>
        <v>0</v>
      </c>
      <c r="G68" s="49"/>
      <c r="H68" s="50"/>
      <c r="J68" s="62"/>
      <c r="K68" s="62"/>
      <c r="L68" s="64"/>
      <c r="M68" s="62"/>
      <c r="N68" s="62"/>
    </row>
    <row r="69" spans="1:14" s="51" customFormat="1" ht="50.1" customHeight="1" x14ac:dyDescent="0.25">
      <c r="A69" s="181">
        <v>6.2</v>
      </c>
      <c r="B69" s="207" t="s">
        <v>215</v>
      </c>
      <c r="C69" s="188" t="s">
        <v>41</v>
      </c>
      <c r="D69" s="115">
        <v>1</v>
      </c>
      <c r="E69" s="183"/>
      <c r="F69" s="129">
        <f t="shared" si="4"/>
        <v>0</v>
      </c>
      <c r="G69" s="49"/>
      <c r="H69" s="50"/>
      <c r="J69" s="62"/>
      <c r="K69" s="62"/>
      <c r="L69" s="64"/>
      <c r="M69" s="62"/>
      <c r="N69" s="62"/>
    </row>
    <row r="70" spans="1:14" s="51" customFormat="1" ht="50.1" customHeight="1" x14ac:dyDescent="0.25">
      <c r="A70" s="181">
        <v>6.3</v>
      </c>
      <c r="B70" s="212" t="s">
        <v>307</v>
      </c>
      <c r="C70" s="188" t="s">
        <v>41</v>
      </c>
      <c r="D70" s="115">
        <v>1</v>
      </c>
      <c r="E70" s="183"/>
      <c r="F70" s="129">
        <f t="shared" si="4"/>
        <v>0</v>
      </c>
      <c r="G70" s="49"/>
      <c r="H70" s="50"/>
      <c r="J70" s="62"/>
      <c r="K70" s="62"/>
      <c r="L70" s="64"/>
      <c r="M70" s="62"/>
      <c r="N70" s="62"/>
    </row>
    <row r="71" spans="1:14" s="51" customFormat="1" ht="50.1" customHeight="1" x14ac:dyDescent="0.25">
      <c r="A71" s="181">
        <v>6.4</v>
      </c>
      <c r="B71" s="207" t="s">
        <v>216</v>
      </c>
      <c r="C71" s="188" t="s">
        <v>41</v>
      </c>
      <c r="D71" s="115">
        <v>1</v>
      </c>
      <c r="E71" s="183"/>
      <c r="F71" s="129">
        <f t="shared" si="4"/>
        <v>0</v>
      </c>
      <c r="G71" s="49"/>
      <c r="H71" s="50"/>
      <c r="J71" s="62"/>
      <c r="K71" s="62"/>
      <c r="L71" s="64"/>
      <c r="M71" s="62"/>
      <c r="N71" s="62"/>
    </row>
    <row r="72" spans="1:14" s="51" customFormat="1" ht="50.1" customHeight="1" x14ac:dyDescent="0.25">
      <c r="A72" s="181">
        <v>6.5</v>
      </c>
      <c r="B72" s="207" t="s">
        <v>55</v>
      </c>
      <c r="C72" s="188" t="s">
        <v>40</v>
      </c>
      <c r="D72" s="115">
        <v>18</v>
      </c>
      <c r="E72" s="183"/>
      <c r="F72" s="129">
        <f t="shared" si="4"/>
        <v>0</v>
      </c>
      <c r="G72" s="49"/>
      <c r="H72" s="50"/>
      <c r="J72" s="62"/>
      <c r="K72" s="62"/>
      <c r="L72" s="64"/>
      <c r="M72" s="62"/>
      <c r="N72" s="62"/>
    </row>
    <row r="73" spans="1:14" s="51" customFormat="1" ht="50.1" customHeight="1" x14ac:dyDescent="0.25">
      <c r="A73" s="181">
        <v>6.6</v>
      </c>
      <c r="B73" s="150" t="s">
        <v>374</v>
      </c>
      <c r="C73" s="188" t="s">
        <v>40</v>
      </c>
      <c r="D73" s="115">
        <v>36</v>
      </c>
      <c r="E73" s="183"/>
      <c r="F73" s="129">
        <f t="shared" si="4"/>
        <v>0</v>
      </c>
      <c r="G73" s="49"/>
      <c r="H73" s="50"/>
      <c r="J73" s="62"/>
      <c r="K73" s="62"/>
      <c r="L73" s="64"/>
      <c r="M73" s="62"/>
      <c r="N73" s="62"/>
    </row>
    <row r="74" spans="1:14" s="51" customFormat="1" ht="50.1" customHeight="1" x14ac:dyDescent="0.25">
      <c r="A74" s="181">
        <v>6.7</v>
      </c>
      <c r="B74" s="150" t="s">
        <v>409</v>
      </c>
      <c r="C74" s="188" t="s">
        <v>40</v>
      </c>
      <c r="D74" s="115">
        <v>18</v>
      </c>
      <c r="E74" s="183"/>
      <c r="F74" s="129">
        <f t="shared" si="4"/>
        <v>0</v>
      </c>
      <c r="G74" s="49"/>
      <c r="H74" s="50"/>
      <c r="J74" s="62"/>
      <c r="K74" s="62"/>
      <c r="L74" s="64"/>
      <c r="M74" s="62"/>
      <c r="N74" s="62"/>
    </row>
    <row r="75" spans="1:14" s="51" customFormat="1" ht="50.1" customHeight="1" x14ac:dyDescent="0.25">
      <c r="A75" s="181">
        <v>6.8</v>
      </c>
      <c r="B75" s="207" t="s">
        <v>52</v>
      </c>
      <c r="C75" s="188" t="s">
        <v>40</v>
      </c>
      <c r="D75" s="115">
        <v>8</v>
      </c>
      <c r="E75" s="183"/>
      <c r="F75" s="129">
        <f t="shared" si="4"/>
        <v>0</v>
      </c>
      <c r="G75" s="49"/>
      <c r="H75" s="50"/>
      <c r="J75" s="62"/>
      <c r="K75" s="62"/>
      <c r="L75" s="64"/>
      <c r="M75" s="62"/>
      <c r="N75" s="62"/>
    </row>
    <row r="76" spans="1:14" s="51" customFormat="1" ht="50.1" customHeight="1" x14ac:dyDescent="0.25">
      <c r="A76" s="181">
        <v>6.9</v>
      </c>
      <c r="B76" s="207" t="s">
        <v>219</v>
      </c>
      <c r="C76" s="188" t="s">
        <v>41</v>
      </c>
      <c r="D76" s="115">
        <v>1</v>
      </c>
      <c r="E76" s="183"/>
      <c r="F76" s="129">
        <f t="shared" si="4"/>
        <v>0</v>
      </c>
      <c r="G76" s="49"/>
      <c r="H76" s="50"/>
      <c r="J76" s="62"/>
      <c r="K76" s="62"/>
      <c r="L76" s="64"/>
      <c r="M76" s="62"/>
      <c r="N76" s="62"/>
    </row>
    <row r="77" spans="1:14" s="51" customFormat="1" ht="50.1" customHeight="1" x14ac:dyDescent="0.25">
      <c r="A77" s="181" t="s">
        <v>256</v>
      </c>
      <c r="B77" s="207" t="s">
        <v>220</v>
      </c>
      <c r="C77" s="188" t="s">
        <v>41</v>
      </c>
      <c r="D77" s="115">
        <v>1</v>
      </c>
      <c r="E77" s="183"/>
      <c r="F77" s="129">
        <f t="shared" si="4"/>
        <v>0</v>
      </c>
      <c r="G77" s="49"/>
      <c r="H77" s="50"/>
      <c r="J77" s="62"/>
      <c r="K77" s="62"/>
      <c r="L77" s="64"/>
      <c r="M77" s="62"/>
      <c r="N77" s="62"/>
    </row>
    <row r="78" spans="1:14" s="51" customFormat="1" ht="50.1" customHeight="1" x14ac:dyDescent="0.25">
      <c r="A78" s="181">
        <v>6.11</v>
      </c>
      <c r="B78" s="207" t="s">
        <v>217</v>
      </c>
      <c r="C78" s="188" t="s">
        <v>41</v>
      </c>
      <c r="D78" s="115">
        <v>1</v>
      </c>
      <c r="E78" s="183"/>
      <c r="F78" s="129">
        <f t="shared" si="4"/>
        <v>0</v>
      </c>
      <c r="G78" s="49"/>
      <c r="H78" s="50"/>
      <c r="J78" s="62"/>
      <c r="K78" s="62"/>
      <c r="L78" s="64"/>
      <c r="M78" s="62"/>
      <c r="N78" s="62"/>
    </row>
    <row r="79" spans="1:14" s="51" customFormat="1" ht="50.1" customHeight="1" x14ac:dyDescent="0.25">
      <c r="A79" s="181">
        <v>6.12</v>
      </c>
      <c r="B79" s="207" t="s">
        <v>218</v>
      </c>
      <c r="C79" s="188" t="s">
        <v>41</v>
      </c>
      <c r="D79" s="115">
        <v>1</v>
      </c>
      <c r="E79" s="183"/>
      <c r="F79" s="129">
        <f t="shared" si="4"/>
        <v>0</v>
      </c>
      <c r="G79" s="49"/>
      <c r="H79" s="50"/>
      <c r="J79" s="62"/>
      <c r="K79" s="62"/>
      <c r="L79" s="64"/>
      <c r="M79" s="62"/>
      <c r="N79" s="62"/>
    </row>
    <row r="80" spans="1:14" ht="104.25" customHeight="1" x14ac:dyDescent="0.25">
      <c r="A80" s="177">
        <v>7</v>
      </c>
      <c r="B80" s="210" t="s">
        <v>892</v>
      </c>
      <c r="C80" s="122"/>
      <c r="D80" s="114" t="s">
        <v>45</v>
      </c>
      <c r="E80" s="114"/>
      <c r="F80" s="128">
        <f>SUBTOTAL(9, F81:F95)</f>
        <v>0</v>
      </c>
      <c r="G80" s="30"/>
      <c r="H80" s="30"/>
      <c r="N80" s="63" t="s">
        <v>45</v>
      </c>
    </row>
    <row r="81" spans="1:14" s="51" customFormat="1" ht="63" x14ac:dyDescent="0.25">
      <c r="A81" s="181">
        <v>7.1</v>
      </c>
      <c r="B81" s="131" t="s">
        <v>1047</v>
      </c>
      <c r="C81" s="188" t="s">
        <v>56</v>
      </c>
      <c r="D81" s="115">
        <v>16</v>
      </c>
      <c r="E81" s="183"/>
      <c r="F81" s="129">
        <f t="shared" ref="F81:F95" si="5">ROUND(E81*D81,2)</f>
        <v>0</v>
      </c>
      <c r="G81" s="49"/>
      <c r="H81" s="50"/>
      <c r="J81" s="62"/>
      <c r="K81" s="62"/>
      <c r="L81" s="64"/>
      <c r="M81" s="62"/>
      <c r="N81" s="62"/>
    </row>
    <row r="82" spans="1:14" s="51" customFormat="1" ht="50.1" customHeight="1" x14ac:dyDescent="0.25">
      <c r="A82" s="186">
        <v>7.2</v>
      </c>
      <c r="B82" s="130" t="s">
        <v>888</v>
      </c>
      <c r="C82" s="190" t="s">
        <v>56</v>
      </c>
      <c r="D82" s="115">
        <v>16</v>
      </c>
      <c r="E82" s="183"/>
      <c r="F82" s="129">
        <f t="shared" si="5"/>
        <v>0</v>
      </c>
      <c r="G82" s="49"/>
      <c r="H82" s="50"/>
      <c r="J82" s="62"/>
      <c r="K82" s="62"/>
      <c r="L82" s="64"/>
      <c r="M82" s="62"/>
      <c r="N82" s="62"/>
    </row>
    <row r="83" spans="1:14" s="51" customFormat="1" ht="50.1" customHeight="1" x14ac:dyDescent="0.25">
      <c r="A83" s="181">
        <v>7.3</v>
      </c>
      <c r="B83" s="213" t="s">
        <v>221</v>
      </c>
      <c r="C83" s="188" t="s">
        <v>40</v>
      </c>
      <c r="D83" s="115">
        <v>2</v>
      </c>
      <c r="E83" s="183"/>
      <c r="F83" s="129">
        <f t="shared" si="5"/>
        <v>0</v>
      </c>
      <c r="G83" s="49"/>
      <c r="H83" s="50"/>
      <c r="J83" s="62"/>
      <c r="K83" s="62"/>
      <c r="L83" s="64"/>
      <c r="M83" s="62"/>
      <c r="N83" s="62"/>
    </row>
    <row r="84" spans="1:14" s="51" customFormat="1" ht="50.1" customHeight="1" x14ac:dyDescent="0.25">
      <c r="A84" s="181">
        <v>7.4</v>
      </c>
      <c r="B84" s="150" t="s">
        <v>430</v>
      </c>
      <c r="C84" s="188" t="s">
        <v>40</v>
      </c>
      <c r="D84" s="115">
        <v>48</v>
      </c>
      <c r="E84" s="183"/>
      <c r="F84" s="129">
        <f t="shared" si="5"/>
        <v>0</v>
      </c>
      <c r="G84" s="49"/>
      <c r="H84" s="50"/>
      <c r="J84" s="62"/>
      <c r="K84" s="62"/>
      <c r="L84" s="64"/>
      <c r="M84" s="62"/>
      <c r="N84" s="62"/>
    </row>
    <row r="85" spans="1:14" s="51" customFormat="1" ht="50.1" customHeight="1" x14ac:dyDescent="0.25">
      <c r="A85" s="181">
        <v>7.5</v>
      </c>
      <c r="B85" s="150" t="s">
        <v>431</v>
      </c>
      <c r="C85" s="188" t="s">
        <v>40</v>
      </c>
      <c r="D85" s="115">
        <v>48</v>
      </c>
      <c r="E85" s="183"/>
      <c r="F85" s="129">
        <f t="shared" si="5"/>
        <v>0</v>
      </c>
      <c r="G85" s="49"/>
      <c r="H85" s="50"/>
      <c r="J85" s="62"/>
      <c r="K85" s="62"/>
      <c r="L85" s="64"/>
      <c r="M85" s="62"/>
      <c r="N85" s="62"/>
    </row>
    <row r="86" spans="1:14" s="51" customFormat="1" ht="50.1" customHeight="1" x14ac:dyDescent="0.25">
      <c r="A86" s="181">
        <v>7.6</v>
      </c>
      <c r="B86" s="150" t="s">
        <v>432</v>
      </c>
      <c r="C86" s="188" t="s">
        <v>40</v>
      </c>
      <c r="D86" s="115">
        <v>32</v>
      </c>
      <c r="E86" s="183"/>
      <c r="F86" s="129">
        <f t="shared" si="5"/>
        <v>0</v>
      </c>
      <c r="G86" s="49"/>
      <c r="H86" s="50"/>
      <c r="J86" s="62"/>
      <c r="K86" s="62"/>
      <c r="L86" s="64"/>
      <c r="M86" s="62"/>
      <c r="N86" s="62"/>
    </row>
    <row r="87" spans="1:14" s="51" customFormat="1" ht="50.1" customHeight="1" x14ac:dyDescent="0.25">
      <c r="A87" s="181">
        <v>7.7</v>
      </c>
      <c r="B87" s="150" t="s">
        <v>433</v>
      </c>
      <c r="C87" s="188" t="s">
        <v>40</v>
      </c>
      <c r="D87" s="115">
        <v>224</v>
      </c>
      <c r="E87" s="183"/>
      <c r="F87" s="129">
        <f t="shared" si="5"/>
        <v>0</v>
      </c>
      <c r="G87" s="49"/>
      <c r="H87" s="50"/>
      <c r="J87" s="62"/>
      <c r="K87" s="62"/>
      <c r="L87" s="64"/>
      <c r="M87" s="62"/>
      <c r="N87" s="62"/>
    </row>
    <row r="88" spans="1:14" s="51" customFormat="1" ht="50.1" customHeight="1" x14ac:dyDescent="0.25">
      <c r="A88" s="181">
        <v>7.8</v>
      </c>
      <c r="B88" s="150" t="s">
        <v>434</v>
      </c>
      <c r="C88" s="188" t="s">
        <v>40</v>
      </c>
      <c r="D88" s="115">
        <v>60</v>
      </c>
      <c r="E88" s="183"/>
      <c r="F88" s="129">
        <f t="shared" si="5"/>
        <v>0</v>
      </c>
      <c r="G88" s="49"/>
      <c r="H88" s="50"/>
      <c r="J88" s="62"/>
      <c r="K88" s="62"/>
      <c r="L88" s="64"/>
      <c r="M88" s="62"/>
      <c r="N88" s="62"/>
    </row>
    <row r="89" spans="1:14" s="51" customFormat="1" ht="50.1" customHeight="1" x14ac:dyDescent="0.25">
      <c r="A89" s="181">
        <v>7.9</v>
      </c>
      <c r="B89" s="150" t="s">
        <v>435</v>
      </c>
      <c r="C89" s="188" t="s">
        <v>40</v>
      </c>
      <c r="D89" s="115">
        <v>60</v>
      </c>
      <c r="E89" s="183"/>
      <c r="F89" s="129">
        <f t="shared" si="5"/>
        <v>0</v>
      </c>
      <c r="G89" s="49"/>
      <c r="H89" s="50"/>
      <c r="J89" s="62"/>
      <c r="K89" s="62"/>
      <c r="L89" s="64"/>
      <c r="M89" s="62"/>
      <c r="N89" s="62"/>
    </row>
    <row r="90" spans="1:14" s="51" customFormat="1" ht="50.1" customHeight="1" x14ac:dyDescent="0.25">
      <c r="A90" s="149" t="s">
        <v>439</v>
      </c>
      <c r="B90" s="150" t="s">
        <v>436</v>
      </c>
      <c r="C90" s="188" t="s">
        <v>40</v>
      </c>
      <c r="D90" s="115">
        <v>295</v>
      </c>
      <c r="E90" s="183"/>
      <c r="F90" s="129">
        <f t="shared" si="5"/>
        <v>0</v>
      </c>
      <c r="G90" s="49"/>
      <c r="H90" s="50"/>
      <c r="J90" s="62"/>
      <c r="K90" s="62"/>
      <c r="L90" s="64"/>
      <c r="M90" s="62"/>
      <c r="N90" s="62"/>
    </row>
    <row r="91" spans="1:14" s="51" customFormat="1" ht="50.1" customHeight="1" x14ac:dyDescent="0.25">
      <c r="A91" s="181">
        <v>7.11</v>
      </c>
      <c r="B91" s="214" t="s">
        <v>437</v>
      </c>
      <c r="C91" s="151" t="s">
        <v>56</v>
      </c>
      <c r="D91" s="115">
        <v>42</v>
      </c>
      <c r="E91" s="183"/>
      <c r="F91" s="129">
        <f t="shared" si="5"/>
        <v>0</v>
      </c>
      <c r="G91" s="49"/>
      <c r="H91" s="50"/>
      <c r="J91" s="62"/>
      <c r="K91" s="62"/>
      <c r="L91" s="64"/>
      <c r="M91" s="62"/>
      <c r="N91" s="62"/>
    </row>
    <row r="92" spans="1:14" s="51" customFormat="1" ht="50.1" customHeight="1" x14ac:dyDescent="0.25">
      <c r="A92" s="186">
        <v>7.12</v>
      </c>
      <c r="B92" s="215" t="s">
        <v>438</v>
      </c>
      <c r="C92" s="190" t="s">
        <v>40</v>
      </c>
      <c r="D92" s="115">
        <v>16</v>
      </c>
      <c r="E92" s="183"/>
      <c r="F92" s="129">
        <f t="shared" si="5"/>
        <v>0</v>
      </c>
      <c r="G92" s="49"/>
      <c r="H92" s="50"/>
      <c r="J92" s="62"/>
      <c r="K92" s="62"/>
      <c r="L92" s="64"/>
      <c r="M92" s="62"/>
      <c r="N92" s="62"/>
    </row>
    <row r="93" spans="1:14" s="51" customFormat="1" ht="50.1" customHeight="1" x14ac:dyDescent="0.25">
      <c r="A93" s="186">
        <v>7.13</v>
      </c>
      <c r="B93" s="216" t="s">
        <v>52</v>
      </c>
      <c r="C93" s="190" t="s">
        <v>40</v>
      </c>
      <c r="D93" s="115">
        <v>64</v>
      </c>
      <c r="E93" s="183"/>
      <c r="F93" s="129">
        <f t="shared" si="5"/>
        <v>0</v>
      </c>
      <c r="G93" s="49"/>
      <c r="H93" s="50"/>
      <c r="J93" s="62"/>
      <c r="K93" s="62"/>
      <c r="L93" s="64"/>
      <c r="M93" s="62"/>
      <c r="N93" s="62"/>
    </row>
    <row r="94" spans="1:14" s="51" customFormat="1" ht="50.1" customHeight="1" x14ac:dyDescent="0.25">
      <c r="A94" s="181">
        <v>7.14</v>
      </c>
      <c r="B94" s="217" t="s">
        <v>222</v>
      </c>
      <c r="C94" s="188" t="s">
        <v>40</v>
      </c>
      <c r="D94" s="115">
        <v>16</v>
      </c>
      <c r="E94" s="183"/>
      <c r="F94" s="129">
        <f t="shared" si="5"/>
        <v>0</v>
      </c>
      <c r="G94" s="49"/>
      <c r="H94" s="50"/>
      <c r="J94" s="62"/>
      <c r="K94" s="62"/>
      <c r="L94" s="64"/>
      <c r="M94" s="62"/>
      <c r="N94" s="62"/>
    </row>
    <row r="95" spans="1:14" s="51" customFormat="1" ht="50.1" customHeight="1" x14ac:dyDescent="0.25">
      <c r="A95" s="181">
        <v>7.15</v>
      </c>
      <c r="B95" s="150" t="s">
        <v>889</v>
      </c>
      <c r="C95" s="188" t="s">
        <v>40</v>
      </c>
      <c r="D95" s="115">
        <v>16</v>
      </c>
      <c r="E95" s="183"/>
      <c r="F95" s="129">
        <f t="shared" si="5"/>
        <v>0</v>
      </c>
      <c r="G95" s="49"/>
      <c r="H95" s="50"/>
      <c r="J95" s="62"/>
      <c r="K95" s="62"/>
      <c r="L95" s="64"/>
      <c r="M95" s="62"/>
      <c r="N95" s="62"/>
    </row>
    <row r="96" spans="1:14" ht="100.5" customHeight="1" x14ac:dyDescent="0.25">
      <c r="A96" s="177">
        <v>8</v>
      </c>
      <c r="B96" s="218" t="s">
        <v>893</v>
      </c>
      <c r="C96" s="122"/>
      <c r="D96" s="114" t="s">
        <v>45</v>
      </c>
      <c r="E96" s="114"/>
      <c r="F96" s="128">
        <f>SUBTOTAL(9, F97:F107)</f>
        <v>0</v>
      </c>
      <c r="G96" s="30"/>
      <c r="H96" s="30"/>
    </row>
    <row r="97" spans="1:14" s="51" customFormat="1" ht="50.1" customHeight="1" x14ac:dyDescent="0.25">
      <c r="A97" s="186">
        <v>8.1</v>
      </c>
      <c r="B97" s="130" t="s">
        <v>1048</v>
      </c>
      <c r="C97" s="190" t="s">
        <v>56</v>
      </c>
      <c r="D97" s="115">
        <v>3</v>
      </c>
      <c r="E97" s="183"/>
      <c r="F97" s="129">
        <f t="shared" ref="F97:F107" si="6">ROUND(E97*D97,2)</f>
        <v>0</v>
      </c>
      <c r="G97" s="49"/>
      <c r="H97" s="50"/>
      <c r="J97" s="62"/>
      <c r="K97" s="62"/>
      <c r="L97" s="64"/>
      <c r="M97" s="62"/>
      <c r="N97" s="62"/>
    </row>
    <row r="98" spans="1:14" s="51" customFormat="1" ht="50.1" customHeight="1" x14ac:dyDescent="0.25">
      <c r="A98" s="186">
        <v>8.1999999999999993</v>
      </c>
      <c r="B98" s="130" t="s">
        <v>890</v>
      </c>
      <c r="C98" s="190" t="s">
        <v>41</v>
      </c>
      <c r="D98" s="115">
        <v>1</v>
      </c>
      <c r="E98" s="183"/>
      <c r="F98" s="129">
        <f t="shared" si="6"/>
        <v>0</v>
      </c>
      <c r="G98" s="49"/>
      <c r="H98" s="50"/>
      <c r="J98" s="62"/>
      <c r="K98" s="62"/>
      <c r="L98" s="64"/>
      <c r="M98" s="62"/>
      <c r="N98" s="62"/>
    </row>
    <row r="99" spans="1:14" s="51" customFormat="1" ht="50.1" customHeight="1" x14ac:dyDescent="0.25">
      <c r="A99" s="186">
        <v>8.3000000000000007</v>
      </c>
      <c r="B99" s="130" t="s">
        <v>891</v>
      </c>
      <c r="C99" s="190" t="s">
        <v>56</v>
      </c>
      <c r="D99" s="115">
        <v>2</v>
      </c>
      <c r="E99" s="183"/>
      <c r="F99" s="129">
        <f t="shared" si="6"/>
        <v>0</v>
      </c>
      <c r="G99" s="49"/>
      <c r="H99" s="50"/>
      <c r="J99" s="62"/>
      <c r="K99" s="62"/>
      <c r="L99" s="64"/>
      <c r="M99" s="62"/>
      <c r="N99" s="62"/>
    </row>
    <row r="100" spans="1:14" s="51" customFormat="1" ht="50.1" customHeight="1" x14ac:dyDescent="0.25">
      <c r="A100" s="186">
        <v>8.4</v>
      </c>
      <c r="B100" s="219" t="s">
        <v>440</v>
      </c>
      <c r="C100" s="190" t="s">
        <v>40</v>
      </c>
      <c r="D100" s="115">
        <v>7</v>
      </c>
      <c r="E100" s="183"/>
      <c r="F100" s="129">
        <f t="shared" si="6"/>
        <v>0</v>
      </c>
      <c r="G100" s="49"/>
      <c r="H100" s="50"/>
      <c r="J100" s="62"/>
      <c r="K100" s="62"/>
      <c r="L100" s="64"/>
      <c r="M100" s="62"/>
      <c r="N100" s="62"/>
    </row>
    <row r="101" spans="1:14" s="51" customFormat="1" ht="50.1" customHeight="1" x14ac:dyDescent="0.25">
      <c r="A101" s="186">
        <v>8.5</v>
      </c>
      <c r="B101" s="220" t="s">
        <v>441</v>
      </c>
      <c r="C101" s="190" t="s">
        <v>40</v>
      </c>
      <c r="D101" s="115">
        <v>7</v>
      </c>
      <c r="E101" s="183"/>
      <c r="F101" s="129">
        <f t="shared" si="6"/>
        <v>0</v>
      </c>
      <c r="G101" s="49"/>
      <c r="H101" s="50"/>
      <c r="J101" s="62"/>
      <c r="K101" s="62"/>
      <c r="L101" s="64"/>
      <c r="M101" s="62"/>
      <c r="N101" s="62"/>
    </row>
    <row r="102" spans="1:14" s="51" customFormat="1" ht="50.1" customHeight="1" x14ac:dyDescent="0.25">
      <c r="A102" s="181">
        <v>8.6</v>
      </c>
      <c r="B102" s="221" t="s">
        <v>442</v>
      </c>
      <c r="C102" s="188" t="s">
        <v>40</v>
      </c>
      <c r="D102" s="115">
        <v>4</v>
      </c>
      <c r="E102" s="183"/>
      <c r="F102" s="129">
        <f t="shared" si="6"/>
        <v>0</v>
      </c>
      <c r="G102" s="49"/>
      <c r="H102" s="50"/>
      <c r="J102" s="62"/>
      <c r="K102" s="62"/>
      <c r="L102" s="64"/>
      <c r="M102" s="62"/>
      <c r="N102" s="62"/>
    </row>
    <row r="103" spans="1:14" s="51" customFormat="1" ht="50.1" customHeight="1" x14ac:dyDescent="0.25">
      <c r="A103" s="181">
        <v>8.6999999999999993</v>
      </c>
      <c r="B103" s="150" t="s">
        <v>443</v>
      </c>
      <c r="C103" s="188" t="s">
        <v>40</v>
      </c>
      <c r="D103" s="115">
        <v>28</v>
      </c>
      <c r="E103" s="183"/>
      <c r="F103" s="129">
        <f t="shared" si="6"/>
        <v>0</v>
      </c>
      <c r="G103" s="49"/>
      <c r="H103" s="50"/>
      <c r="J103" s="62"/>
      <c r="K103" s="62"/>
      <c r="L103" s="64"/>
      <c r="M103" s="62"/>
      <c r="N103" s="62"/>
    </row>
    <row r="104" spans="1:14" s="51" customFormat="1" ht="50.1" customHeight="1" x14ac:dyDescent="0.25">
      <c r="A104" s="181">
        <v>8.8000000000000007</v>
      </c>
      <c r="B104" s="207" t="s">
        <v>195</v>
      </c>
      <c r="C104" s="188" t="s">
        <v>40</v>
      </c>
      <c r="D104" s="115">
        <v>9</v>
      </c>
      <c r="E104" s="183"/>
      <c r="F104" s="129">
        <f t="shared" si="6"/>
        <v>0</v>
      </c>
      <c r="G104" s="49"/>
      <c r="H104" s="50"/>
      <c r="J104" s="62"/>
      <c r="K104" s="62"/>
      <c r="L104" s="64"/>
      <c r="M104" s="62"/>
      <c r="N104" s="62"/>
    </row>
    <row r="105" spans="1:14" s="51" customFormat="1" ht="50.1" customHeight="1" x14ac:dyDescent="0.25">
      <c r="A105" s="191">
        <v>8.9</v>
      </c>
      <c r="B105" s="207" t="s">
        <v>52</v>
      </c>
      <c r="C105" s="188" t="s">
        <v>40</v>
      </c>
      <c r="D105" s="115">
        <v>8</v>
      </c>
      <c r="E105" s="183"/>
      <c r="F105" s="129">
        <f t="shared" si="6"/>
        <v>0</v>
      </c>
      <c r="G105" s="49"/>
      <c r="H105" s="50"/>
      <c r="J105" s="62"/>
      <c r="K105" s="62"/>
      <c r="L105" s="64"/>
      <c r="M105" s="62"/>
      <c r="N105" s="62"/>
    </row>
    <row r="106" spans="1:14" s="51" customFormat="1" ht="50.1" customHeight="1" x14ac:dyDescent="0.25">
      <c r="A106" s="181" t="s">
        <v>257</v>
      </c>
      <c r="B106" s="207" t="s">
        <v>269</v>
      </c>
      <c r="C106" s="188" t="s">
        <v>40</v>
      </c>
      <c r="D106" s="115">
        <v>2</v>
      </c>
      <c r="E106" s="183"/>
      <c r="F106" s="129">
        <f t="shared" si="6"/>
        <v>0</v>
      </c>
      <c r="G106" s="49"/>
      <c r="H106" s="50"/>
      <c r="J106" s="62"/>
      <c r="K106" s="62"/>
      <c r="L106" s="64"/>
      <c r="M106" s="62"/>
      <c r="N106" s="62"/>
    </row>
    <row r="107" spans="1:14" s="51" customFormat="1" ht="50.1" customHeight="1" x14ac:dyDescent="0.25">
      <c r="A107" s="181">
        <v>8.11</v>
      </c>
      <c r="B107" s="150" t="s">
        <v>889</v>
      </c>
      <c r="C107" s="188" t="s">
        <v>40</v>
      </c>
      <c r="D107" s="115">
        <v>2</v>
      </c>
      <c r="E107" s="183"/>
      <c r="F107" s="129">
        <f t="shared" si="6"/>
        <v>0</v>
      </c>
      <c r="G107" s="49"/>
      <c r="H107" s="50"/>
      <c r="J107" s="62"/>
      <c r="K107" s="62"/>
      <c r="L107" s="64"/>
      <c r="M107" s="62"/>
      <c r="N107" s="62"/>
    </row>
    <row r="108" spans="1:14" ht="69.95" customHeight="1" x14ac:dyDescent="0.25">
      <c r="A108" s="177">
        <v>9</v>
      </c>
      <c r="B108" s="210" t="s">
        <v>152</v>
      </c>
      <c r="C108" s="122"/>
      <c r="D108" s="114" t="s">
        <v>45</v>
      </c>
      <c r="E108" s="114"/>
      <c r="F108" s="128">
        <f>SUBTOTAL(9, F109:F126)</f>
        <v>0</v>
      </c>
      <c r="G108" s="30"/>
      <c r="H108" s="30"/>
    </row>
    <row r="109" spans="1:14" s="51" customFormat="1" ht="50.1" customHeight="1" x14ac:dyDescent="0.25">
      <c r="A109" s="181">
        <v>9.1</v>
      </c>
      <c r="B109" s="207" t="s">
        <v>223</v>
      </c>
      <c r="C109" s="188" t="s">
        <v>56</v>
      </c>
      <c r="D109" s="115">
        <v>2</v>
      </c>
      <c r="E109" s="183"/>
      <c r="F109" s="129">
        <f t="shared" ref="F109:F126" si="7">ROUND(E109*D109,2)</f>
        <v>0</v>
      </c>
      <c r="G109" s="49"/>
      <c r="H109" s="50"/>
      <c r="J109" s="62"/>
      <c r="K109" s="62"/>
      <c r="L109" s="64"/>
      <c r="M109" s="62"/>
      <c r="N109" s="62"/>
    </row>
    <row r="110" spans="1:14" s="51" customFormat="1" ht="50.1" customHeight="1" x14ac:dyDescent="0.25">
      <c r="A110" s="181">
        <v>9.1999999999999993</v>
      </c>
      <c r="B110" s="207" t="s">
        <v>198</v>
      </c>
      <c r="C110" s="188" t="s">
        <v>40</v>
      </c>
      <c r="D110" s="115">
        <v>2</v>
      </c>
      <c r="E110" s="183"/>
      <c r="F110" s="129">
        <f t="shared" si="7"/>
        <v>0</v>
      </c>
      <c r="G110" s="49"/>
      <c r="H110" s="50"/>
      <c r="J110" s="62"/>
      <c r="K110" s="62"/>
      <c r="L110" s="64"/>
      <c r="M110" s="62"/>
      <c r="N110" s="62"/>
    </row>
    <row r="111" spans="1:14" s="51" customFormat="1" ht="50.1" customHeight="1" x14ac:dyDescent="0.25">
      <c r="A111" s="181">
        <v>9.3000000000000007</v>
      </c>
      <c r="B111" s="207" t="s">
        <v>59</v>
      </c>
      <c r="C111" s="188" t="s">
        <v>40</v>
      </c>
      <c r="D111" s="115">
        <v>2</v>
      </c>
      <c r="E111" s="183"/>
      <c r="F111" s="129">
        <f t="shared" si="7"/>
        <v>0</v>
      </c>
      <c r="G111" s="49"/>
      <c r="H111" s="50"/>
      <c r="J111" s="62"/>
      <c r="K111" s="62"/>
      <c r="L111" s="64"/>
      <c r="M111" s="62"/>
      <c r="N111" s="62"/>
    </row>
    <row r="112" spans="1:14" s="51" customFormat="1" ht="50.1" customHeight="1" x14ac:dyDescent="0.25">
      <c r="A112" s="181">
        <v>9.4</v>
      </c>
      <c r="B112" s="150" t="s">
        <v>410</v>
      </c>
      <c r="C112" s="188" t="s">
        <v>56</v>
      </c>
      <c r="D112" s="115">
        <v>8</v>
      </c>
      <c r="E112" s="183"/>
      <c r="F112" s="129">
        <f t="shared" si="7"/>
        <v>0</v>
      </c>
      <c r="G112" s="49"/>
      <c r="H112" s="50"/>
      <c r="J112" s="62"/>
      <c r="K112" s="62"/>
      <c r="L112" s="64"/>
      <c r="M112" s="62"/>
      <c r="N112" s="62"/>
    </row>
    <row r="113" spans="1:14" s="51" customFormat="1" ht="50.1" customHeight="1" x14ac:dyDescent="0.25">
      <c r="A113" s="181">
        <v>9.5</v>
      </c>
      <c r="B113" s="207" t="s">
        <v>61</v>
      </c>
      <c r="C113" s="188" t="s">
        <v>40</v>
      </c>
      <c r="D113" s="115">
        <v>2</v>
      </c>
      <c r="E113" s="183"/>
      <c r="F113" s="129">
        <f t="shared" si="7"/>
        <v>0</v>
      </c>
      <c r="G113" s="49"/>
      <c r="H113" s="50"/>
      <c r="J113" s="62"/>
      <c r="K113" s="62"/>
      <c r="L113" s="64"/>
      <c r="M113" s="62"/>
      <c r="N113" s="62"/>
    </row>
    <row r="114" spans="1:14" s="51" customFormat="1" ht="50.1" customHeight="1" x14ac:dyDescent="0.25">
      <c r="A114" s="181">
        <v>9.6</v>
      </c>
      <c r="B114" s="212" t="s">
        <v>412</v>
      </c>
      <c r="C114" s="188" t="s">
        <v>40</v>
      </c>
      <c r="D114" s="115">
        <v>4</v>
      </c>
      <c r="E114" s="183"/>
      <c r="F114" s="129">
        <f t="shared" si="7"/>
        <v>0</v>
      </c>
      <c r="G114" s="49"/>
      <c r="H114" s="50"/>
      <c r="J114" s="62"/>
      <c r="K114" s="62"/>
      <c r="L114" s="64"/>
      <c r="M114" s="62"/>
      <c r="N114" s="62"/>
    </row>
    <row r="115" spans="1:14" s="51" customFormat="1" ht="50.1" customHeight="1" x14ac:dyDescent="0.25">
      <c r="A115" s="181">
        <v>9.6999999999999993</v>
      </c>
      <c r="B115" s="207" t="s">
        <v>62</v>
      </c>
      <c r="C115" s="188" t="s">
        <v>40</v>
      </c>
      <c r="D115" s="115">
        <v>6</v>
      </c>
      <c r="E115" s="183"/>
      <c r="F115" s="129">
        <f t="shared" si="7"/>
        <v>0</v>
      </c>
      <c r="G115" s="49"/>
      <c r="H115" s="50"/>
      <c r="J115" s="62"/>
      <c r="K115" s="62"/>
      <c r="L115" s="64"/>
      <c r="M115" s="62"/>
      <c r="N115" s="62"/>
    </row>
    <row r="116" spans="1:14" s="51" customFormat="1" ht="50.1" customHeight="1" x14ac:dyDescent="0.25">
      <c r="A116" s="181">
        <v>9.8000000000000007</v>
      </c>
      <c r="B116" s="207" t="s">
        <v>49</v>
      </c>
      <c r="C116" s="188" t="s">
        <v>40</v>
      </c>
      <c r="D116" s="115">
        <v>2</v>
      </c>
      <c r="E116" s="183"/>
      <c r="F116" s="129">
        <f t="shared" si="7"/>
        <v>0</v>
      </c>
      <c r="G116" s="49"/>
      <c r="H116" s="50"/>
      <c r="J116" s="62"/>
      <c r="K116" s="62"/>
      <c r="L116" s="64"/>
      <c r="M116" s="62"/>
      <c r="N116" s="62"/>
    </row>
    <row r="117" spans="1:14" s="51" customFormat="1" ht="50.1" customHeight="1" x14ac:dyDescent="0.25">
      <c r="A117" s="181">
        <v>9.9</v>
      </c>
      <c r="B117" s="207" t="s">
        <v>226</v>
      </c>
      <c r="C117" s="188" t="s">
        <v>40</v>
      </c>
      <c r="D117" s="115">
        <v>14</v>
      </c>
      <c r="E117" s="183"/>
      <c r="F117" s="129">
        <f t="shared" si="7"/>
        <v>0</v>
      </c>
      <c r="G117" s="49"/>
      <c r="H117" s="50"/>
      <c r="J117" s="62"/>
      <c r="K117" s="62"/>
      <c r="L117" s="64"/>
      <c r="M117" s="62"/>
      <c r="N117" s="62"/>
    </row>
    <row r="118" spans="1:14" s="51" customFormat="1" ht="50.1" customHeight="1" x14ac:dyDescent="0.25">
      <c r="A118" s="189">
        <v>9.1</v>
      </c>
      <c r="B118" s="150" t="s">
        <v>411</v>
      </c>
      <c r="C118" s="188" t="s">
        <v>40</v>
      </c>
      <c r="D118" s="115">
        <v>4</v>
      </c>
      <c r="E118" s="183"/>
      <c r="F118" s="129">
        <f t="shared" si="7"/>
        <v>0</v>
      </c>
      <c r="G118" s="49"/>
      <c r="H118" s="50"/>
      <c r="J118" s="62"/>
      <c r="K118" s="62"/>
      <c r="L118" s="64"/>
      <c r="M118" s="62"/>
      <c r="N118" s="62"/>
    </row>
    <row r="119" spans="1:14" s="51" customFormat="1" ht="50.1" customHeight="1" x14ac:dyDescent="0.25">
      <c r="A119" s="181">
        <v>9.11</v>
      </c>
      <c r="B119" s="207" t="s">
        <v>225</v>
      </c>
      <c r="C119" s="188" t="s">
        <v>40</v>
      </c>
      <c r="D119" s="115">
        <v>4</v>
      </c>
      <c r="E119" s="183"/>
      <c r="F119" s="129">
        <f t="shared" si="7"/>
        <v>0</v>
      </c>
      <c r="G119" s="49"/>
      <c r="H119" s="50"/>
      <c r="J119" s="62"/>
      <c r="K119" s="62"/>
      <c r="L119" s="64"/>
      <c r="M119" s="62"/>
      <c r="N119" s="62"/>
    </row>
    <row r="120" spans="1:14" s="51" customFormat="1" ht="50.1" customHeight="1" x14ac:dyDescent="0.25">
      <c r="A120" s="181">
        <v>9.1199999999999992</v>
      </c>
      <c r="B120" s="150" t="s">
        <v>375</v>
      </c>
      <c r="C120" s="188" t="s">
        <v>40</v>
      </c>
      <c r="D120" s="115">
        <v>26</v>
      </c>
      <c r="E120" s="183"/>
      <c r="F120" s="129">
        <f t="shared" si="7"/>
        <v>0</v>
      </c>
      <c r="G120" s="49"/>
      <c r="H120" s="50"/>
      <c r="J120" s="62"/>
      <c r="K120" s="62"/>
      <c r="L120" s="64"/>
      <c r="M120" s="62"/>
      <c r="N120" s="62"/>
    </row>
    <row r="121" spans="1:14" s="51" customFormat="1" ht="50.1" customHeight="1" x14ac:dyDescent="0.25">
      <c r="A121" s="181">
        <v>9.1300000000000008</v>
      </c>
      <c r="B121" s="207" t="s">
        <v>224</v>
      </c>
      <c r="C121" s="188" t="s">
        <v>40</v>
      </c>
      <c r="D121" s="115">
        <v>4</v>
      </c>
      <c r="E121" s="183"/>
      <c r="F121" s="129">
        <f t="shared" si="7"/>
        <v>0</v>
      </c>
      <c r="G121" s="49"/>
      <c r="H121" s="50"/>
      <c r="J121" s="62"/>
      <c r="K121" s="62"/>
      <c r="L121" s="64"/>
      <c r="M121" s="62"/>
      <c r="N121" s="62"/>
    </row>
    <row r="122" spans="1:14" s="51" customFormat="1" ht="50.1" customHeight="1" x14ac:dyDescent="0.25">
      <c r="A122" s="181">
        <v>9.14</v>
      </c>
      <c r="B122" s="207" t="s">
        <v>99</v>
      </c>
      <c r="C122" s="188" t="s">
        <v>40</v>
      </c>
      <c r="D122" s="115">
        <v>4</v>
      </c>
      <c r="E122" s="183"/>
      <c r="F122" s="129">
        <f t="shared" si="7"/>
        <v>0</v>
      </c>
      <c r="G122" s="49"/>
      <c r="H122" s="50"/>
      <c r="J122" s="62"/>
      <c r="K122" s="62"/>
      <c r="L122" s="64"/>
      <c r="M122" s="62"/>
      <c r="N122" s="62"/>
    </row>
    <row r="123" spans="1:14" s="51" customFormat="1" ht="50.1" customHeight="1" x14ac:dyDescent="0.25">
      <c r="A123" s="181">
        <v>9.15</v>
      </c>
      <c r="B123" s="207" t="s">
        <v>230</v>
      </c>
      <c r="C123" s="188" t="s">
        <v>40</v>
      </c>
      <c r="D123" s="115">
        <v>2</v>
      </c>
      <c r="E123" s="183"/>
      <c r="F123" s="129">
        <f t="shared" si="7"/>
        <v>0</v>
      </c>
      <c r="G123" s="49"/>
      <c r="H123" s="50"/>
      <c r="J123" s="62"/>
      <c r="K123" s="62"/>
      <c r="L123" s="64"/>
      <c r="M123" s="62"/>
      <c r="N123" s="62"/>
    </row>
    <row r="124" spans="1:14" s="51" customFormat="1" ht="50.1" customHeight="1" x14ac:dyDescent="0.25">
      <c r="A124" s="181">
        <v>9.16</v>
      </c>
      <c r="B124" s="207" t="s">
        <v>63</v>
      </c>
      <c r="C124" s="188" t="s">
        <v>40</v>
      </c>
      <c r="D124" s="115">
        <v>4</v>
      </c>
      <c r="E124" s="183"/>
      <c r="F124" s="129">
        <f t="shared" si="7"/>
        <v>0</v>
      </c>
      <c r="G124" s="49"/>
      <c r="H124" s="50"/>
      <c r="J124" s="62"/>
      <c r="K124" s="62"/>
      <c r="L124" s="64"/>
      <c r="M124" s="62"/>
      <c r="N124" s="62"/>
    </row>
    <row r="125" spans="1:14" s="51" customFormat="1" ht="50.1" customHeight="1" x14ac:dyDescent="0.25">
      <c r="A125" s="181">
        <v>9.17</v>
      </c>
      <c r="B125" s="207" t="s">
        <v>52</v>
      </c>
      <c r="C125" s="188" t="s">
        <v>40</v>
      </c>
      <c r="D125" s="115">
        <v>6</v>
      </c>
      <c r="E125" s="183"/>
      <c r="F125" s="129">
        <f t="shared" si="7"/>
        <v>0</v>
      </c>
      <c r="G125" s="49"/>
      <c r="H125" s="50"/>
      <c r="J125" s="62"/>
      <c r="K125" s="62"/>
      <c r="L125" s="64"/>
      <c r="M125" s="62"/>
      <c r="N125" s="62"/>
    </row>
    <row r="126" spans="1:14" s="51" customFormat="1" ht="50.1" customHeight="1" x14ac:dyDescent="0.25">
      <c r="A126" s="181">
        <v>9.18</v>
      </c>
      <c r="B126" s="207" t="s">
        <v>270</v>
      </c>
      <c r="C126" s="188" t="s">
        <v>40</v>
      </c>
      <c r="D126" s="115">
        <v>2</v>
      </c>
      <c r="E126" s="183"/>
      <c r="F126" s="129">
        <f t="shared" si="7"/>
        <v>0</v>
      </c>
      <c r="G126" s="49"/>
      <c r="H126" s="50"/>
      <c r="J126" s="62"/>
      <c r="K126" s="62"/>
      <c r="L126" s="64"/>
      <c r="M126" s="62"/>
      <c r="N126" s="62"/>
    </row>
    <row r="127" spans="1:14" ht="69.95" customHeight="1" x14ac:dyDescent="0.25">
      <c r="A127" s="177">
        <v>10</v>
      </c>
      <c r="B127" s="210" t="s">
        <v>153</v>
      </c>
      <c r="C127" s="122" t="s">
        <v>45</v>
      </c>
      <c r="D127" s="114" t="s">
        <v>45</v>
      </c>
      <c r="E127" s="114"/>
      <c r="F127" s="128">
        <f>SUBTOTAL(9, F128:F148)</f>
        <v>0</v>
      </c>
      <c r="G127" s="30"/>
      <c r="H127" s="30"/>
    </row>
    <row r="128" spans="1:14" s="51" customFormat="1" ht="50.1" customHeight="1" x14ac:dyDescent="0.25">
      <c r="A128" s="181">
        <v>10.1</v>
      </c>
      <c r="B128" s="150" t="s">
        <v>379</v>
      </c>
      <c r="C128" s="188" t="s">
        <v>56</v>
      </c>
      <c r="D128" s="115">
        <v>2</v>
      </c>
      <c r="E128" s="183"/>
      <c r="F128" s="129">
        <f t="shared" ref="F128:F148" si="8">ROUND(E128*D128,2)</f>
        <v>0</v>
      </c>
      <c r="G128" s="49"/>
      <c r="H128" s="50"/>
      <c r="J128" s="62"/>
      <c r="K128" s="62"/>
      <c r="L128" s="64"/>
      <c r="M128" s="62"/>
      <c r="N128" s="62"/>
    </row>
    <row r="129" spans="1:14" s="51" customFormat="1" ht="50.1" customHeight="1" x14ac:dyDescent="0.25">
      <c r="A129" s="181">
        <v>10.199999999999999</v>
      </c>
      <c r="B129" s="207" t="s">
        <v>58</v>
      </c>
      <c r="C129" s="188" t="s">
        <v>40</v>
      </c>
      <c r="D129" s="115">
        <v>2</v>
      </c>
      <c r="E129" s="183"/>
      <c r="F129" s="129">
        <f t="shared" si="8"/>
        <v>0</v>
      </c>
      <c r="G129" s="49"/>
      <c r="H129" s="50"/>
      <c r="J129" s="62"/>
      <c r="K129" s="62"/>
      <c r="L129" s="64"/>
      <c r="M129" s="62"/>
      <c r="N129" s="62"/>
    </row>
    <row r="130" spans="1:14" s="51" customFormat="1" ht="50.1" customHeight="1" x14ac:dyDescent="0.25">
      <c r="A130" s="181">
        <v>10.3</v>
      </c>
      <c r="B130" s="207" t="s">
        <v>59</v>
      </c>
      <c r="C130" s="188" t="s">
        <v>40</v>
      </c>
      <c r="D130" s="115">
        <v>2</v>
      </c>
      <c r="E130" s="183"/>
      <c r="F130" s="129">
        <f t="shared" si="8"/>
        <v>0</v>
      </c>
      <c r="G130" s="49"/>
      <c r="H130" s="50"/>
      <c r="J130" s="62"/>
      <c r="K130" s="62"/>
      <c r="L130" s="64"/>
      <c r="M130" s="62"/>
      <c r="N130" s="62"/>
    </row>
    <row r="131" spans="1:14" s="51" customFormat="1" ht="50.1" customHeight="1" x14ac:dyDescent="0.25">
      <c r="A131" s="181">
        <v>10.4</v>
      </c>
      <c r="B131" s="150" t="s">
        <v>410</v>
      </c>
      <c r="C131" s="188" t="s">
        <v>56</v>
      </c>
      <c r="D131" s="115">
        <v>8</v>
      </c>
      <c r="E131" s="183"/>
      <c r="F131" s="129">
        <f t="shared" si="8"/>
        <v>0</v>
      </c>
      <c r="G131" s="49"/>
      <c r="H131" s="50"/>
      <c r="J131" s="62"/>
      <c r="K131" s="62"/>
      <c r="L131" s="64"/>
      <c r="M131" s="62"/>
      <c r="N131" s="62"/>
    </row>
    <row r="132" spans="1:14" s="51" customFormat="1" ht="50.1" customHeight="1" x14ac:dyDescent="0.25">
      <c r="A132" s="181">
        <v>10.5</v>
      </c>
      <c r="B132" s="207" t="s">
        <v>64</v>
      </c>
      <c r="C132" s="188" t="s">
        <v>40</v>
      </c>
      <c r="D132" s="115">
        <v>2</v>
      </c>
      <c r="E132" s="183"/>
      <c r="F132" s="129">
        <f t="shared" si="8"/>
        <v>0</v>
      </c>
      <c r="G132" s="49"/>
      <c r="H132" s="50"/>
      <c r="J132" s="62"/>
      <c r="K132" s="62"/>
      <c r="L132" s="64"/>
      <c r="M132" s="62"/>
      <c r="N132" s="62"/>
    </row>
    <row r="133" spans="1:14" s="51" customFormat="1" ht="50.1" customHeight="1" x14ac:dyDescent="0.25">
      <c r="A133" s="181">
        <v>10.6</v>
      </c>
      <c r="B133" s="207" t="s">
        <v>62</v>
      </c>
      <c r="C133" s="188" t="s">
        <v>40</v>
      </c>
      <c r="D133" s="115">
        <v>2</v>
      </c>
      <c r="E133" s="183"/>
      <c r="F133" s="129">
        <f t="shared" si="8"/>
        <v>0</v>
      </c>
      <c r="G133" s="49"/>
      <c r="H133" s="50"/>
      <c r="J133" s="62"/>
      <c r="K133" s="62"/>
      <c r="L133" s="64"/>
      <c r="M133" s="62"/>
      <c r="N133" s="62"/>
    </row>
    <row r="134" spans="1:14" s="51" customFormat="1" ht="50.1" customHeight="1" x14ac:dyDescent="0.25">
      <c r="A134" s="181">
        <v>10.7</v>
      </c>
      <c r="B134" s="150" t="s">
        <v>65</v>
      </c>
      <c r="C134" s="188" t="s">
        <v>40</v>
      </c>
      <c r="D134" s="115">
        <v>6</v>
      </c>
      <c r="E134" s="183"/>
      <c r="F134" s="129">
        <f t="shared" si="8"/>
        <v>0</v>
      </c>
      <c r="G134" s="49"/>
      <c r="H134" s="50"/>
      <c r="J134" s="62"/>
      <c r="K134" s="62"/>
      <c r="L134" s="64"/>
      <c r="M134" s="62"/>
      <c r="N134" s="62"/>
    </row>
    <row r="135" spans="1:14" s="51" customFormat="1" ht="50.1" customHeight="1" x14ac:dyDescent="0.25">
      <c r="A135" s="181">
        <v>10.8</v>
      </c>
      <c r="B135" s="207" t="s">
        <v>66</v>
      </c>
      <c r="C135" s="188" t="s">
        <v>40</v>
      </c>
      <c r="D135" s="115">
        <v>2</v>
      </c>
      <c r="E135" s="183"/>
      <c r="F135" s="129">
        <f t="shared" si="8"/>
        <v>0</v>
      </c>
      <c r="G135" s="49"/>
      <c r="H135" s="50"/>
      <c r="J135" s="62"/>
      <c r="K135" s="62"/>
      <c r="L135" s="64"/>
      <c r="M135" s="62"/>
      <c r="N135" s="62"/>
    </row>
    <row r="136" spans="1:14" s="51" customFormat="1" ht="50.1" customHeight="1" x14ac:dyDescent="0.25">
      <c r="A136" s="181">
        <v>10.9</v>
      </c>
      <c r="B136" s="207" t="s">
        <v>228</v>
      </c>
      <c r="C136" s="188" t="s">
        <v>40</v>
      </c>
      <c r="D136" s="115">
        <v>15</v>
      </c>
      <c r="E136" s="183"/>
      <c r="F136" s="129">
        <f t="shared" si="8"/>
        <v>0</v>
      </c>
      <c r="G136" s="49"/>
      <c r="H136" s="50"/>
      <c r="J136" s="62"/>
      <c r="K136" s="62"/>
      <c r="L136" s="64"/>
      <c r="M136" s="62"/>
      <c r="N136" s="62"/>
    </row>
    <row r="137" spans="1:14" s="51" customFormat="1" ht="50.1" customHeight="1" x14ac:dyDescent="0.25">
      <c r="A137" s="189">
        <v>10.1</v>
      </c>
      <c r="B137" s="207" t="s">
        <v>67</v>
      </c>
      <c r="C137" s="188" t="s">
        <v>40</v>
      </c>
      <c r="D137" s="115">
        <v>4</v>
      </c>
      <c r="E137" s="183"/>
      <c r="F137" s="129">
        <f t="shared" si="8"/>
        <v>0</v>
      </c>
      <c r="G137" s="49"/>
      <c r="H137" s="50"/>
      <c r="J137" s="62"/>
      <c r="K137" s="62"/>
      <c r="L137" s="64"/>
      <c r="M137" s="62"/>
      <c r="N137" s="62"/>
    </row>
    <row r="138" spans="1:14" s="51" customFormat="1" ht="50.1" customHeight="1" x14ac:dyDescent="0.25">
      <c r="A138" s="181">
        <v>10.11</v>
      </c>
      <c r="B138" s="150" t="s">
        <v>375</v>
      </c>
      <c r="C138" s="188" t="s">
        <v>40</v>
      </c>
      <c r="D138" s="115">
        <v>6</v>
      </c>
      <c r="E138" s="183"/>
      <c r="F138" s="129">
        <f t="shared" si="8"/>
        <v>0</v>
      </c>
      <c r="G138" s="49"/>
      <c r="H138" s="50"/>
      <c r="J138" s="62"/>
      <c r="K138" s="62"/>
      <c r="L138" s="64"/>
      <c r="M138" s="62"/>
      <c r="N138" s="62"/>
    </row>
    <row r="139" spans="1:14" s="51" customFormat="1" ht="50.1" customHeight="1" x14ac:dyDescent="0.25">
      <c r="A139" s="181">
        <v>10.119999999999999</v>
      </c>
      <c r="B139" s="150" t="s">
        <v>376</v>
      </c>
      <c r="C139" s="188" t="s">
        <v>40</v>
      </c>
      <c r="D139" s="115">
        <v>16</v>
      </c>
      <c r="E139" s="183"/>
      <c r="F139" s="129">
        <f t="shared" si="8"/>
        <v>0</v>
      </c>
      <c r="G139" s="49"/>
      <c r="H139" s="50"/>
      <c r="J139" s="62"/>
      <c r="K139" s="62"/>
      <c r="L139" s="64"/>
      <c r="M139" s="62"/>
      <c r="N139" s="62"/>
    </row>
    <row r="140" spans="1:14" s="51" customFormat="1" ht="50.1" customHeight="1" x14ac:dyDescent="0.25">
      <c r="A140" s="181">
        <v>10.130000000000001</v>
      </c>
      <c r="B140" s="150" t="s">
        <v>377</v>
      </c>
      <c r="C140" s="188" t="s">
        <v>40</v>
      </c>
      <c r="D140" s="115">
        <v>4</v>
      </c>
      <c r="E140" s="183"/>
      <c r="F140" s="129">
        <f t="shared" si="8"/>
        <v>0</v>
      </c>
      <c r="G140" s="49"/>
      <c r="H140" s="50"/>
      <c r="J140" s="62"/>
      <c r="K140" s="62"/>
      <c r="L140" s="64"/>
      <c r="M140" s="62"/>
      <c r="N140" s="62"/>
    </row>
    <row r="141" spans="1:14" s="51" customFormat="1" ht="50.1" customHeight="1" x14ac:dyDescent="0.25">
      <c r="A141" s="181">
        <v>10.14</v>
      </c>
      <c r="B141" s="207" t="s">
        <v>94</v>
      </c>
      <c r="C141" s="188" t="s">
        <v>40</v>
      </c>
      <c r="D141" s="115">
        <v>4</v>
      </c>
      <c r="E141" s="183"/>
      <c r="F141" s="129">
        <f t="shared" si="8"/>
        <v>0</v>
      </c>
      <c r="G141" s="49"/>
      <c r="H141" s="50"/>
      <c r="J141" s="62"/>
      <c r="K141" s="62"/>
      <c r="L141" s="64"/>
      <c r="M141" s="62"/>
      <c r="N141" s="62"/>
    </row>
    <row r="142" spans="1:14" s="51" customFormat="1" ht="50.1" customHeight="1" x14ac:dyDescent="0.25">
      <c r="A142" s="181">
        <v>10.15</v>
      </c>
      <c r="B142" s="207" t="s">
        <v>99</v>
      </c>
      <c r="C142" s="188" t="s">
        <v>40</v>
      </c>
      <c r="D142" s="115">
        <v>2</v>
      </c>
      <c r="E142" s="183"/>
      <c r="F142" s="129">
        <f t="shared" si="8"/>
        <v>0</v>
      </c>
      <c r="G142" s="49"/>
      <c r="H142" s="50"/>
      <c r="J142" s="62"/>
      <c r="K142" s="62"/>
      <c r="L142" s="64"/>
      <c r="M142" s="62"/>
      <c r="N142" s="62"/>
    </row>
    <row r="143" spans="1:14" s="51" customFormat="1" ht="50.1" customHeight="1" x14ac:dyDescent="0.25">
      <c r="A143" s="181">
        <v>10.16</v>
      </c>
      <c r="B143" s="207" t="s">
        <v>229</v>
      </c>
      <c r="C143" s="188" t="s">
        <v>40</v>
      </c>
      <c r="D143" s="115">
        <v>2</v>
      </c>
      <c r="E143" s="183"/>
      <c r="F143" s="129">
        <f t="shared" si="8"/>
        <v>0</v>
      </c>
      <c r="G143" s="49"/>
      <c r="H143" s="50"/>
      <c r="J143" s="62"/>
      <c r="K143" s="62"/>
      <c r="L143" s="64"/>
      <c r="M143" s="62"/>
      <c r="N143" s="62"/>
    </row>
    <row r="144" spans="1:14" s="51" customFormat="1" ht="50.1" customHeight="1" x14ac:dyDescent="0.25">
      <c r="A144" s="181">
        <v>10.17</v>
      </c>
      <c r="B144" s="207" t="s">
        <v>230</v>
      </c>
      <c r="C144" s="188" t="s">
        <v>40</v>
      </c>
      <c r="D144" s="115">
        <v>2</v>
      </c>
      <c r="E144" s="183"/>
      <c r="F144" s="129">
        <f t="shared" si="8"/>
        <v>0</v>
      </c>
      <c r="G144" s="49"/>
      <c r="H144" s="50"/>
      <c r="J144" s="62"/>
      <c r="K144" s="62"/>
      <c r="L144" s="64"/>
      <c r="M144" s="62"/>
      <c r="N144" s="62"/>
    </row>
    <row r="145" spans="1:14" s="51" customFormat="1" ht="50.1" customHeight="1" x14ac:dyDescent="0.25">
      <c r="A145" s="181">
        <v>10.18</v>
      </c>
      <c r="B145" s="207" t="s">
        <v>63</v>
      </c>
      <c r="C145" s="188" t="s">
        <v>40</v>
      </c>
      <c r="D145" s="115">
        <v>4</v>
      </c>
      <c r="E145" s="183"/>
      <c r="F145" s="129">
        <f t="shared" si="8"/>
        <v>0</v>
      </c>
      <c r="G145" s="49"/>
      <c r="H145" s="50"/>
      <c r="J145" s="62"/>
      <c r="K145" s="62"/>
      <c r="L145" s="64"/>
      <c r="M145" s="62"/>
      <c r="N145" s="62"/>
    </row>
    <row r="146" spans="1:14" s="51" customFormat="1" ht="50.1" customHeight="1" x14ac:dyDescent="0.25">
      <c r="A146" s="181">
        <v>10.19</v>
      </c>
      <c r="B146" s="207" t="s">
        <v>52</v>
      </c>
      <c r="C146" s="188" t="s">
        <v>40</v>
      </c>
      <c r="D146" s="115">
        <v>6</v>
      </c>
      <c r="E146" s="183"/>
      <c r="F146" s="129">
        <f t="shared" si="8"/>
        <v>0</v>
      </c>
      <c r="G146" s="49"/>
      <c r="H146" s="50"/>
      <c r="J146" s="62"/>
      <c r="K146" s="62"/>
      <c r="L146" s="64"/>
      <c r="M146" s="62"/>
      <c r="N146" s="62"/>
    </row>
    <row r="147" spans="1:14" s="51" customFormat="1" ht="50.1" customHeight="1" x14ac:dyDescent="0.25">
      <c r="A147" s="181" t="s">
        <v>258</v>
      </c>
      <c r="B147" s="207" t="s">
        <v>270</v>
      </c>
      <c r="C147" s="188" t="s">
        <v>40</v>
      </c>
      <c r="D147" s="115">
        <v>2</v>
      </c>
      <c r="E147" s="183"/>
      <c r="F147" s="129">
        <f t="shared" si="8"/>
        <v>0</v>
      </c>
      <c r="G147" s="49"/>
      <c r="H147" s="50"/>
      <c r="J147" s="62"/>
      <c r="K147" s="62"/>
      <c r="L147" s="64"/>
      <c r="M147" s="62"/>
      <c r="N147" s="62"/>
    </row>
    <row r="148" spans="1:14" s="51" customFormat="1" ht="50.1" customHeight="1" x14ac:dyDescent="0.25">
      <c r="A148" s="181">
        <v>10.210000000000001</v>
      </c>
      <c r="B148" s="212" t="s">
        <v>412</v>
      </c>
      <c r="C148" s="188" t="s">
        <v>40</v>
      </c>
      <c r="D148" s="115">
        <v>4</v>
      </c>
      <c r="E148" s="183"/>
      <c r="F148" s="129">
        <f t="shared" si="8"/>
        <v>0</v>
      </c>
      <c r="G148" s="49"/>
      <c r="H148" s="50"/>
      <c r="J148" s="62"/>
      <c r="K148" s="62"/>
      <c r="L148" s="64"/>
      <c r="M148" s="62"/>
      <c r="N148" s="62"/>
    </row>
    <row r="149" spans="1:14" ht="69.95" customHeight="1" x14ac:dyDescent="0.25">
      <c r="A149" s="177">
        <v>11</v>
      </c>
      <c r="B149" s="210" t="s">
        <v>227</v>
      </c>
      <c r="C149" s="122"/>
      <c r="D149" s="114" t="s">
        <v>45</v>
      </c>
      <c r="E149" s="114"/>
      <c r="F149" s="128">
        <f>SUBTOTAL(9, F150:F166)</f>
        <v>0</v>
      </c>
      <c r="G149" s="30"/>
      <c r="H149" s="30"/>
    </row>
    <row r="150" spans="1:14" s="51" customFormat="1" ht="50.1" customHeight="1" x14ac:dyDescent="0.25">
      <c r="A150" s="181">
        <v>11.1</v>
      </c>
      <c r="B150" s="207" t="s">
        <v>231</v>
      </c>
      <c r="C150" s="188" t="s">
        <v>56</v>
      </c>
      <c r="D150" s="115">
        <v>3</v>
      </c>
      <c r="E150" s="183"/>
      <c r="F150" s="129">
        <f t="shared" ref="F150:F166" si="9">ROUND(E150*D150,2)</f>
        <v>0</v>
      </c>
      <c r="G150" s="49"/>
      <c r="H150" s="50"/>
      <c r="J150" s="62"/>
      <c r="K150" s="62"/>
      <c r="L150" s="64"/>
      <c r="M150" s="62"/>
      <c r="N150" s="62"/>
    </row>
    <row r="151" spans="1:14" s="51" customFormat="1" ht="50.1" customHeight="1" x14ac:dyDescent="0.25">
      <c r="A151" s="181">
        <v>11.2</v>
      </c>
      <c r="B151" s="207" t="s">
        <v>59</v>
      </c>
      <c r="C151" s="188" t="s">
        <v>40</v>
      </c>
      <c r="D151" s="115">
        <v>3</v>
      </c>
      <c r="E151" s="183"/>
      <c r="F151" s="129">
        <f t="shared" si="9"/>
        <v>0</v>
      </c>
      <c r="G151" s="49"/>
      <c r="H151" s="50"/>
      <c r="J151" s="62"/>
      <c r="K151" s="62"/>
      <c r="L151" s="64"/>
      <c r="M151" s="62"/>
      <c r="N151" s="62"/>
    </row>
    <row r="152" spans="1:14" s="51" customFormat="1" ht="50.1" customHeight="1" x14ac:dyDescent="0.25">
      <c r="A152" s="181">
        <v>11.3</v>
      </c>
      <c r="B152" s="207" t="s">
        <v>60</v>
      </c>
      <c r="C152" s="188" t="s">
        <v>56</v>
      </c>
      <c r="D152" s="115">
        <v>12</v>
      </c>
      <c r="E152" s="183"/>
      <c r="F152" s="129">
        <f t="shared" si="9"/>
        <v>0</v>
      </c>
      <c r="G152" s="49"/>
      <c r="H152" s="50"/>
      <c r="J152" s="62"/>
      <c r="K152" s="62"/>
      <c r="L152" s="64"/>
      <c r="M152" s="62"/>
      <c r="N152" s="62"/>
    </row>
    <row r="153" spans="1:14" s="51" customFormat="1" ht="50.1" customHeight="1" x14ac:dyDescent="0.25">
      <c r="A153" s="181">
        <v>11.4</v>
      </c>
      <c r="B153" s="207" t="s">
        <v>61</v>
      </c>
      <c r="C153" s="188" t="s">
        <v>40</v>
      </c>
      <c r="D153" s="115">
        <v>3</v>
      </c>
      <c r="E153" s="183"/>
      <c r="F153" s="129">
        <f t="shared" si="9"/>
        <v>0</v>
      </c>
      <c r="G153" s="49"/>
      <c r="H153" s="50"/>
      <c r="J153" s="62"/>
      <c r="K153" s="62"/>
      <c r="L153" s="64"/>
      <c r="M153" s="62"/>
      <c r="N153" s="62"/>
    </row>
    <row r="154" spans="1:14" s="51" customFormat="1" ht="50.1" customHeight="1" x14ac:dyDescent="0.25">
      <c r="A154" s="181">
        <v>11.5</v>
      </c>
      <c r="B154" s="212" t="s">
        <v>412</v>
      </c>
      <c r="C154" s="188" t="s">
        <v>40</v>
      </c>
      <c r="D154" s="115">
        <v>6</v>
      </c>
      <c r="E154" s="183"/>
      <c r="F154" s="129">
        <f t="shared" si="9"/>
        <v>0</v>
      </c>
      <c r="G154" s="49"/>
      <c r="H154" s="50"/>
      <c r="J154" s="62"/>
      <c r="K154" s="62"/>
      <c r="L154" s="64"/>
      <c r="M154" s="62"/>
      <c r="N154" s="62"/>
    </row>
    <row r="155" spans="1:14" s="51" customFormat="1" ht="50.1" customHeight="1" x14ac:dyDescent="0.25">
      <c r="A155" s="181">
        <v>11.6</v>
      </c>
      <c r="B155" s="207" t="s">
        <v>62</v>
      </c>
      <c r="C155" s="188" t="s">
        <v>40</v>
      </c>
      <c r="D155" s="115">
        <v>9</v>
      </c>
      <c r="E155" s="183"/>
      <c r="F155" s="129">
        <f t="shared" si="9"/>
        <v>0</v>
      </c>
      <c r="G155" s="49"/>
      <c r="H155" s="50"/>
      <c r="J155" s="62"/>
      <c r="K155" s="62"/>
      <c r="L155" s="64"/>
      <c r="M155" s="62"/>
      <c r="N155" s="62"/>
    </row>
    <row r="156" spans="1:14" s="51" customFormat="1" ht="50.1" customHeight="1" x14ac:dyDescent="0.25">
      <c r="A156" s="181">
        <v>11.7</v>
      </c>
      <c r="B156" s="207" t="s">
        <v>49</v>
      </c>
      <c r="C156" s="188" t="s">
        <v>40</v>
      </c>
      <c r="D156" s="115">
        <v>3</v>
      </c>
      <c r="E156" s="183"/>
      <c r="F156" s="129">
        <f t="shared" si="9"/>
        <v>0</v>
      </c>
      <c r="G156" s="49"/>
      <c r="H156" s="50"/>
      <c r="J156" s="62"/>
      <c r="K156" s="62"/>
      <c r="L156" s="64"/>
      <c r="M156" s="62"/>
      <c r="N156" s="62"/>
    </row>
    <row r="157" spans="1:14" s="51" customFormat="1" ht="50.1" customHeight="1" x14ac:dyDescent="0.25">
      <c r="A157" s="181">
        <v>11.8</v>
      </c>
      <c r="B157" s="207" t="s">
        <v>226</v>
      </c>
      <c r="C157" s="188" t="s">
        <v>40</v>
      </c>
      <c r="D157" s="115">
        <v>21</v>
      </c>
      <c r="E157" s="183"/>
      <c r="F157" s="129">
        <f t="shared" si="9"/>
        <v>0</v>
      </c>
      <c r="G157" s="49"/>
      <c r="H157" s="50"/>
      <c r="J157" s="62"/>
      <c r="K157" s="62"/>
      <c r="L157" s="64"/>
      <c r="M157" s="62"/>
      <c r="N157" s="62"/>
    </row>
    <row r="158" spans="1:14" s="51" customFormat="1" ht="50.1" customHeight="1" x14ac:dyDescent="0.25">
      <c r="A158" s="181">
        <v>11.9</v>
      </c>
      <c r="B158" s="150" t="s">
        <v>411</v>
      </c>
      <c r="C158" s="188" t="s">
        <v>40</v>
      </c>
      <c r="D158" s="115">
        <v>6</v>
      </c>
      <c r="E158" s="183"/>
      <c r="F158" s="129">
        <f t="shared" si="9"/>
        <v>0</v>
      </c>
      <c r="G158" s="49"/>
      <c r="H158" s="50"/>
      <c r="J158" s="62"/>
      <c r="K158" s="62"/>
      <c r="L158" s="64"/>
      <c r="M158" s="62"/>
      <c r="N158" s="62"/>
    </row>
    <row r="159" spans="1:14" s="51" customFormat="1" ht="50.1" customHeight="1" x14ac:dyDescent="0.25">
      <c r="A159" s="189" t="s">
        <v>259</v>
      </c>
      <c r="B159" s="207" t="s">
        <v>225</v>
      </c>
      <c r="C159" s="188" t="s">
        <v>40</v>
      </c>
      <c r="D159" s="115">
        <v>6</v>
      </c>
      <c r="E159" s="183"/>
      <c r="F159" s="129">
        <f t="shared" si="9"/>
        <v>0</v>
      </c>
      <c r="G159" s="49"/>
      <c r="H159" s="50"/>
      <c r="J159" s="62"/>
      <c r="K159" s="62"/>
      <c r="L159" s="64"/>
      <c r="M159" s="62"/>
      <c r="N159" s="62"/>
    </row>
    <row r="160" spans="1:14" s="51" customFormat="1" ht="50.1" customHeight="1" x14ac:dyDescent="0.25">
      <c r="A160" s="181">
        <v>11.11</v>
      </c>
      <c r="B160" s="150" t="s">
        <v>375</v>
      </c>
      <c r="C160" s="188" t="s">
        <v>40</v>
      </c>
      <c r="D160" s="115">
        <f>13*3</f>
        <v>39</v>
      </c>
      <c r="E160" s="183"/>
      <c r="F160" s="129">
        <f t="shared" si="9"/>
        <v>0</v>
      </c>
      <c r="G160" s="49"/>
      <c r="H160" s="50"/>
      <c r="J160" s="62"/>
      <c r="K160" s="62"/>
      <c r="L160" s="64"/>
      <c r="M160" s="62"/>
      <c r="N160" s="62"/>
    </row>
    <row r="161" spans="1:14" s="51" customFormat="1" ht="50.1" customHeight="1" x14ac:dyDescent="0.25">
      <c r="A161" s="181">
        <v>11.12</v>
      </c>
      <c r="B161" s="207" t="s">
        <v>224</v>
      </c>
      <c r="C161" s="188" t="s">
        <v>40</v>
      </c>
      <c r="D161" s="115">
        <v>6</v>
      </c>
      <c r="E161" s="183"/>
      <c r="F161" s="129">
        <f t="shared" si="9"/>
        <v>0</v>
      </c>
      <c r="G161" s="49"/>
      <c r="H161" s="50"/>
      <c r="J161" s="62"/>
      <c r="K161" s="62"/>
      <c r="L161" s="64"/>
      <c r="M161" s="62"/>
      <c r="N161" s="62"/>
    </row>
    <row r="162" spans="1:14" s="51" customFormat="1" ht="50.1" customHeight="1" x14ac:dyDescent="0.25">
      <c r="A162" s="181">
        <v>11.13</v>
      </c>
      <c r="B162" s="207" t="s">
        <v>99</v>
      </c>
      <c r="C162" s="188" t="s">
        <v>40</v>
      </c>
      <c r="D162" s="115">
        <v>6</v>
      </c>
      <c r="E162" s="183"/>
      <c r="F162" s="129">
        <f t="shared" si="9"/>
        <v>0</v>
      </c>
      <c r="G162" s="49"/>
      <c r="H162" s="50"/>
      <c r="J162" s="62"/>
      <c r="K162" s="62"/>
      <c r="L162" s="64"/>
      <c r="M162" s="62"/>
      <c r="N162" s="62"/>
    </row>
    <row r="163" spans="1:14" s="51" customFormat="1" ht="50.1" customHeight="1" x14ac:dyDescent="0.25">
      <c r="A163" s="181">
        <v>11.14</v>
      </c>
      <c r="B163" s="207" t="s">
        <v>63</v>
      </c>
      <c r="C163" s="188" t="s">
        <v>40</v>
      </c>
      <c r="D163" s="115">
        <v>6</v>
      </c>
      <c r="E163" s="183"/>
      <c r="F163" s="129">
        <f t="shared" si="9"/>
        <v>0</v>
      </c>
      <c r="G163" s="49"/>
      <c r="H163" s="50"/>
      <c r="J163" s="62"/>
      <c r="K163" s="62"/>
      <c r="L163" s="64"/>
      <c r="M163" s="62"/>
      <c r="N163" s="62"/>
    </row>
    <row r="164" spans="1:14" s="51" customFormat="1" ht="50.1" customHeight="1" x14ac:dyDescent="0.25">
      <c r="A164" s="181">
        <v>11.15</v>
      </c>
      <c r="B164" s="207" t="s">
        <v>230</v>
      </c>
      <c r="C164" s="188" t="s">
        <v>40</v>
      </c>
      <c r="D164" s="115">
        <v>3</v>
      </c>
      <c r="E164" s="183"/>
      <c r="F164" s="129">
        <f t="shared" si="9"/>
        <v>0</v>
      </c>
      <c r="G164" s="49"/>
      <c r="H164" s="50"/>
      <c r="J164" s="62"/>
      <c r="K164" s="62"/>
      <c r="L164" s="64"/>
      <c r="M164" s="62"/>
      <c r="N164" s="62"/>
    </row>
    <row r="165" spans="1:14" s="51" customFormat="1" ht="50.1" customHeight="1" x14ac:dyDescent="0.25">
      <c r="A165" s="181">
        <v>11.16</v>
      </c>
      <c r="B165" s="207" t="s">
        <v>52</v>
      </c>
      <c r="C165" s="188" t="s">
        <v>40</v>
      </c>
      <c r="D165" s="115">
        <v>12</v>
      </c>
      <c r="E165" s="183"/>
      <c r="F165" s="129">
        <f t="shared" si="9"/>
        <v>0</v>
      </c>
      <c r="G165" s="49"/>
      <c r="H165" s="50"/>
      <c r="J165" s="62"/>
      <c r="K165" s="62"/>
      <c r="L165" s="64"/>
      <c r="M165" s="62"/>
      <c r="N165" s="62"/>
    </row>
    <row r="166" spans="1:14" s="51" customFormat="1" ht="50.1" customHeight="1" x14ac:dyDescent="0.25">
      <c r="A166" s="181">
        <v>11.17</v>
      </c>
      <c r="B166" s="207" t="s">
        <v>270</v>
      </c>
      <c r="C166" s="188" t="s">
        <v>40</v>
      </c>
      <c r="D166" s="115">
        <v>3</v>
      </c>
      <c r="E166" s="183"/>
      <c r="F166" s="129">
        <f t="shared" si="9"/>
        <v>0</v>
      </c>
      <c r="G166" s="49"/>
      <c r="H166" s="50"/>
      <c r="J166" s="62"/>
      <c r="K166" s="62"/>
      <c r="L166" s="64"/>
      <c r="M166" s="62"/>
      <c r="N166" s="62"/>
    </row>
    <row r="167" spans="1:14" ht="69.95" customHeight="1" x14ac:dyDescent="0.25">
      <c r="A167" s="177">
        <v>12</v>
      </c>
      <c r="B167" s="210" t="s">
        <v>154</v>
      </c>
      <c r="C167" s="122" t="s">
        <v>45</v>
      </c>
      <c r="D167" s="114" t="s">
        <v>45</v>
      </c>
      <c r="E167" s="114"/>
      <c r="F167" s="128">
        <f>SUBTOTAL(9, F168:F174)</f>
        <v>0</v>
      </c>
      <c r="G167" s="30"/>
      <c r="H167" s="30"/>
    </row>
    <row r="168" spans="1:14" s="51" customFormat="1" ht="50.1" customHeight="1" x14ac:dyDescent="0.25">
      <c r="A168" s="181">
        <v>12.1</v>
      </c>
      <c r="B168" s="131" t="s">
        <v>295</v>
      </c>
      <c r="C168" s="188" t="s">
        <v>41</v>
      </c>
      <c r="D168" s="115">
        <v>1</v>
      </c>
      <c r="E168" s="183"/>
      <c r="F168" s="129">
        <f t="shared" ref="F168:F174" si="10">ROUND(E168*D168,2)</f>
        <v>0</v>
      </c>
      <c r="G168" s="49"/>
      <c r="H168" s="50"/>
      <c r="J168" s="62"/>
      <c r="K168" s="62"/>
      <c r="L168" s="64"/>
      <c r="M168" s="62"/>
      <c r="N168" s="62"/>
    </row>
    <row r="169" spans="1:14" s="51" customFormat="1" ht="50.1" customHeight="1" x14ac:dyDescent="0.25">
      <c r="A169" s="181">
        <v>12.2</v>
      </c>
      <c r="B169" s="207" t="s">
        <v>140</v>
      </c>
      <c r="C169" s="188" t="s">
        <v>41</v>
      </c>
      <c r="D169" s="115">
        <v>1</v>
      </c>
      <c r="E169" s="183"/>
      <c r="F169" s="129">
        <f t="shared" si="10"/>
        <v>0</v>
      </c>
      <c r="G169" s="49"/>
      <c r="H169" s="50"/>
      <c r="J169" s="62" t="s">
        <v>45</v>
      </c>
      <c r="K169" s="62"/>
      <c r="L169" s="64"/>
      <c r="M169" s="62"/>
      <c r="N169" s="62"/>
    </row>
    <row r="170" spans="1:14" s="51" customFormat="1" ht="50.1" customHeight="1" x14ac:dyDescent="0.25">
      <c r="A170" s="181">
        <v>12.3</v>
      </c>
      <c r="B170" s="207" t="s">
        <v>68</v>
      </c>
      <c r="C170" s="188" t="s">
        <v>41</v>
      </c>
      <c r="D170" s="115">
        <v>1</v>
      </c>
      <c r="E170" s="183"/>
      <c r="F170" s="129">
        <f t="shared" si="10"/>
        <v>0</v>
      </c>
      <c r="G170" s="49"/>
      <c r="H170" s="50"/>
      <c r="J170" s="62"/>
      <c r="K170" s="62"/>
      <c r="L170" s="64"/>
      <c r="M170" s="62"/>
      <c r="N170" s="62"/>
    </row>
    <row r="171" spans="1:14" s="51" customFormat="1" ht="50.1" customHeight="1" x14ac:dyDescent="0.25">
      <c r="A171" s="181">
        <v>12.4</v>
      </c>
      <c r="B171" s="131" t="s">
        <v>69</v>
      </c>
      <c r="C171" s="188" t="s">
        <v>41</v>
      </c>
      <c r="D171" s="115">
        <v>1</v>
      </c>
      <c r="E171" s="183"/>
      <c r="F171" s="129">
        <f t="shared" si="10"/>
        <v>0</v>
      </c>
      <c r="G171" s="49"/>
      <c r="H171" s="50"/>
      <c r="J171" s="62"/>
      <c r="K171" s="62"/>
      <c r="L171" s="64"/>
      <c r="M171" s="62"/>
      <c r="N171" s="62"/>
    </row>
    <row r="172" spans="1:14" s="51" customFormat="1" ht="50.1" customHeight="1" x14ac:dyDescent="0.25">
      <c r="A172" s="181">
        <v>12.5</v>
      </c>
      <c r="B172" s="207" t="s">
        <v>70</v>
      </c>
      <c r="C172" s="188" t="s">
        <v>41</v>
      </c>
      <c r="D172" s="115">
        <v>1</v>
      </c>
      <c r="E172" s="183"/>
      <c r="F172" s="129">
        <f t="shared" si="10"/>
        <v>0</v>
      </c>
      <c r="G172" s="49"/>
      <c r="H172" s="50"/>
      <c r="J172" s="62"/>
      <c r="K172" s="62"/>
      <c r="L172" s="64"/>
      <c r="M172" s="62"/>
      <c r="N172" s="62"/>
    </row>
    <row r="173" spans="1:14" s="51" customFormat="1" ht="50.1" customHeight="1" x14ac:dyDescent="0.25">
      <c r="A173" s="181">
        <v>12.6</v>
      </c>
      <c r="B173" s="207" t="s">
        <v>194</v>
      </c>
      <c r="C173" s="188" t="s">
        <v>41</v>
      </c>
      <c r="D173" s="115">
        <v>1</v>
      </c>
      <c r="E173" s="183"/>
      <c r="F173" s="129">
        <f t="shared" si="10"/>
        <v>0</v>
      </c>
      <c r="G173" s="49"/>
      <c r="H173" s="50"/>
      <c r="J173" s="62"/>
      <c r="K173" s="62"/>
      <c r="L173" s="64"/>
      <c r="M173" s="62"/>
      <c r="N173" s="62"/>
    </row>
    <row r="174" spans="1:14" s="51" customFormat="1" ht="50.1" customHeight="1" x14ac:dyDescent="0.25">
      <c r="A174" s="181">
        <v>12.7</v>
      </c>
      <c r="B174" s="207" t="s">
        <v>232</v>
      </c>
      <c r="C174" s="188" t="s">
        <v>41</v>
      </c>
      <c r="D174" s="115">
        <v>1</v>
      </c>
      <c r="E174" s="183"/>
      <c r="F174" s="129">
        <f t="shared" si="10"/>
        <v>0</v>
      </c>
      <c r="G174" s="49"/>
      <c r="H174" s="50"/>
      <c r="J174" s="62"/>
      <c r="K174" s="62"/>
      <c r="L174" s="64"/>
      <c r="M174" s="62"/>
      <c r="N174" s="62"/>
    </row>
    <row r="175" spans="1:14" ht="69.95" customHeight="1" x14ac:dyDescent="0.25">
      <c r="A175" s="177">
        <v>13</v>
      </c>
      <c r="B175" s="210" t="s">
        <v>894</v>
      </c>
      <c r="C175" s="122" t="s">
        <v>45</v>
      </c>
      <c r="D175" s="114" t="s">
        <v>45</v>
      </c>
      <c r="E175" s="114"/>
      <c r="F175" s="128">
        <f>SUBTOTAL(9, F176:F191)</f>
        <v>0</v>
      </c>
      <c r="G175" s="30"/>
      <c r="H175" s="30"/>
    </row>
    <row r="176" spans="1:14" s="51" customFormat="1" ht="50.1" customHeight="1" x14ac:dyDescent="0.25">
      <c r="A176" s="181">
        <v>13.1</v>
      </c>
      <c r="B176" s="207" t="s">
        <v>268</v>
      </c>
      <c r="C176" s="188" t="s">
        <v>57</v>
      </c>
      <c r="D176" s="115">
        <f>29*1</f>
        <v>29</v>
      </c>
      <c r="E176" s="183"/>
      <c r="F176" s="129">
        <f t="shared" ref="F176:F191" si="11">ROUND(E176*D176,2)</f>
        <v>0</v>
      </c>
      <c r="G176" s="49"/>
      <c r="H176" s="50"/>
      <c r="J176" s="62"/>
      <c r="K176" s="64"/>
      <c r="L176" s="64"/>
      <c r="M176" s="62"/>
      <c r="N176" s="62"/>
    </row>
    <row r="177" spans="1:14" s="51" customFormat="1" ht="50.1" customHeight="1" x14ac:dyDescent="0.25">
      <c r="A177" s="181">
        <v>13.2</v>
      </c>
      <c r="B177" s="207" t="s">
        <v>84</v>
      </c>
      <c r="C177" s="188" t="s">
        <v>57</v>
      </c>
      <c r="D177" s="115">
        <v>20</v>
      </c>
      <c r="E177" s="183"/>
      <c r="F177" s="129">
        <f t="shared" si="11"/>
        <v>0</v>
      </c>
      <c r="G177" s="49"/>
      <c r="H177" s="50"/>
      <c r="J177" s="62"/>
      <c r="K177" s="64"/>
      <c r="L177" s="64"/>
      <c r="M177" s="62"/>
      <c r="N177" s="62"/>
    </row>
    <row r="178" spans="1:14" s="51" customFormat="1" ht="50.1" customHeight="1" x14ac:dyDescent="0.25">
      <c r="A178" s="181">
        <v>13.3</v>
      </c>
      <c r="B178" s="207" t="s">
        <v>85</v>
      </c>
      <c r="C178" s="188" t="s">
        <v>57</v>
      </c>
      <c r="D178" s="115">
        <v>40</v>
      </c>
      <c r="E178" s="183"/>
      <c r="F178" s="129">
        <f t="shared" si="11"/>
        <v>0</v>
      </c>
      <c r="G178" s="49"/>
      <c r="H178" s="50"/>
      <c r="J178" s="62"/>
      <c r="K178" s="64"/>
      <c r="L178" s="64"/>
      <c r="M178" s="62"/>
      <c r="N178" s="62"/>
    </row>
    <row r="179" spans="1:14" s="51" customFormat="1" ht="50.1" customHeight="1" x14ac:dyDescent="0.25">
      <c r="A179" s="181">
        <v>13.4</v>
      </c>
      <c r="B179" s="212" t="s">
        <v>385</v>
      </c>
      <c r="C179" s="188" t="s">
        <v>57</v>
      </c>
      <c r="D179" s="115">
        <v>60</v>
      </c>
      <c r="E179" s="183"/>
      <c r="F179" s="129">
        <f t="shared" si="11"/>
        <v>0</v>
      </c>
      <c r="G179" s="49"/>
      <c r="H179" s="50"/>
      <c r="J179" s="62"/>
      <c r="K179" s="64"/>
      <c r="L179" s="64"/>
      <c r="M179" s="62"/>
      <c r="N179" s="62"/>
    </row>
    <row r="180" spans="1:14" s="51" customFormat="1" ht="50.1" customHeight="1" x14ac:dyDescent="0.25">
      <c r="A180" s="181">
        <v>13.5</v>
      </c>
      <c r="B180" s="150" t="s">
        <v>386</v>
      </c>
      <c r="C180" s="188" t="s">
        <v>57</v>
      </c>
      <c r="D180" s="115">
        <v>20</v>
      </c>
      <c r="E180" s="183"/>
      <c r="F180" s="129">
        <f t="shared" si="11"/>
        <v>0</v>
      </c>
      <c r="G180" s="49"/>
      <c r="H180" s="50"/>
      <c r="J180" s="62"/>
      <c r="K180" s="64"/>
      <c r="L180" s="64"/>
      <c r="M180" s="62"/>
      <c r="N180" s="62"/>
    </row>
    <row r="181" spans="1:14" s="51" customFormat="1" ht="50.1" customHeight="1" x14ac:dyDescent="0.25">
      <c r="A181" s="181">
        <v>13.6</v>
      </c>
      <c r="B181" s="150" t="s">
        <v>387</v>
      </c>
      <c r="C181" s="188" t="s">
        <v>57</v>
      </c>
      <c r="D181" s="115">
        <f>284*1.2</f>
        <v>340.8</v>
      </c>
      <c r="E181" s="183"/>
      <c r="F181" s="129">
        <f t="shared" si="11"/>
        <v>0</v>
      </c>
      <c r="G181" s="49"/>
      <c r="H181" s="50"/>
      <c r="J181" s="62"/>
      <c r="K181" s="64"/>
      <c r="L181" s="64"/>
      <c r="M181" s="62"/>
      <c r="N181" s="62"/>
    </row>
    <row r="182" spans="1:14" s="51" customFormat="1" ht="50.1" customHeight="1" x14ac:dyDescent="0.25">
      <c r="A182" s="181">
        <v>13.7</v>
      </c>
      <c r="B182" s="150" t="s">
        <v>388</v>
      </c>
      <c r="C182" s="188" t="s">
        <v>57</v>
      </c>
      <c r="D182" s="115">
        <v>449</v>
      </c>
      <c r="E182" s="183"/>
      <c r="F182" s="129">
        <f t="shared" si="11"/>
        <v>0</v>
      </c>
      <c r="G182" s="49"/>
      <c r="H182" s="50"/>
      <c r="J182" s="62"/>
      <c r="K182" s="64"/>
      <c r="L182" s="64"/>
      <c r="M182" s="62"/>
      <c r="N182" s="62"/>
    </row>
    <row r="183" spans="1:14" s="51" customFormat="1" ht="50.1" customHeight="1" x14ac:dyDescent="0.25">
      <c r="A183" s="181">
        <v>13.8</v>
      </c>
      <c r="B183" s="150" t="s">
        <v>378</v>
      </c>
      <c r="C183" s="188" t="s">
        <v>40</v>
      </c>
      <c r="D183" s="115">
        <f>+D179/4</f>
        <v>15</v>
      </c>
      <c r="E183" s="183"/>
      <c r="F183" s="129">
        <f t="shared" si="11"/>
        <v>0</v>
      </c>
      <c r="G183" s="49"/>
      <c r="H183" s="50"/>
      <c r="J183" s="62"/>
      <c r="K183" s="62"/>
      <c r="L183" s="64"/>
      <c r="M183" s="62"/>
      <c r="N183" s="62"/>
    </row>
    <row r="184" spans="1:14" s="51" customFormat="1" ht="50.1" customHeight="1" x14ac:dyDescent="0.25">
      <c r="A184" s="181" t="s">
        <v>276</v>
      </c>
      <c r="B184" s="150" t="s">
        <v>375</v>
      </c>
      <c r="C184" s="188" t="s">
        <v>40</v>
      </c>
      <c r="D184" s="115">
        <f>+D181/4*2</f>
        <v>170.4</v>
      </c>
      <c r="E184" s="183"/>
      <c r="F184" s="129">
        <f t="shared" si="11"/>
        <v>0</v>
      </c>
      <c r="G184" s="49"/>
      <c r="H184" s="50"/>
      <c r="J184" s="62"/>
      <c r="K184" s="62"/>
      <c r="L184" s="64"/>
      <c r="M184" s="62"/>
      <c r="N184" s="62"/>
    </row>
    <row r="185" spans="1:14" s="51" customFormat="1" ht="50.1" customHeight="1" x14ac:dyDescent="0.25">
      <c r="A185" s="181" t="s">
        <v>136</v>
      </c>
      <c r="B185" s="150" t="s">
        <v>374</v>
      </c>
      <c r="C185" s="188" t="s">
        <v>40</v>
      </c>
      <c r="D185" s="115">
        <f>+D182/4*2</f>
        <v>224.5</v>
      </c>
      <c r="E185" s="183"/>
      <c r="F185" s="129">
        <f t="shared" si="11"/>
        <v>0</v>
      </c>
      <c r="G185" s="49"/>
      <c r="H185" s="50"/>
      <c r="J185" s="62"/>
      <c r="K185" s="62"/>
      <c r="L185" s="64"/>
      <c r="M185" s="62"/>
      <c r="N185" s="62"/>
    </row>
    <row r="186" spans="1:14" s="51" customFormat="1" ht="50.1" customHeight="1" x14ac:dyDescent="0.25">
      <c r="A186" s="181">
        <v>13.11</v>
      </c>
      <c r="B186" s="150" t="s">
        <v>419</v>
      </c>
      <c r="C186" s="188" t="s">
        <v>57</v>
      </c>
      <c r="D186" s="115">
        <f t="shared" ref="D186:D191" si="12">+D177</f>
        <v>20</v>
      </c>
      <c r="E186" s="183"/>
      <c r="F186" s="129">
        <f t="shared" si="11"/>
        <v>0</v>
      </c>
      <c r="G186" s="49"/>
      <c r="H186" s="50"/>
      <c r="J186" s="62"/>
      <c r="K186" s="62"/>
      <c r="L186" s="64"/>
      <c r="M186" s="62"/>
      <c r="N186" s="62"/>
    </row>
    <row r="187" spans="1:14" s="51" customFormat="1" ht="50.1" customHeight="1" x14ac:dyDescent="0.25">
      <c r="A187" s="181">
        <v>13.12</v>
      </c>
      <c r="B187" s="150" t="s">
        <v>420</v>
      </c>
      <c r="C187" s="188" t="s">
        <v>57</v>
      </c>
      <c r="D187" s="115">
        <f t="shared" si="12"/>
        <v>40</v>
      </c>
      <c r="E187" s="183"/>
      <c r="F187" s="129">
        <f t="shared" si="11"/>
        <v>0</v>
      </c>
      <c r="G187" s="49"/>
      <c r="H187" s="50"/>
      <c r="J187" s="62"/>
      <c r="K187" s="62"/>
      <c r="L187" s="64"/>
      <c r="M187" s="62"/>
      <c r="N187" s="62"/>
    </row>
    <row r="188" spans="1:14" s="51" customFormat="1" ht="50.1" customHeight="1" x14ac:dyDescent="0.25">
      <c r="A188" s="189">
        <v>13.13</v>
      </c>
      <c r="B188" s="150" t="s">
        <v>421</v>
      </c>
      <c r="C188" s="188" t="s">
        <v>57</v>
      </c>
      <c r="D188" s="115">
        <f t="shared" si="12"/>
        <v>60</v>
      </c>
      <c r="E188" s="183"/>
      <c r="F188" s="129">
        <f t="shared" si="11"/>
        <v>0</v>
      </c>
      <c r="G188" s="49"/>
      <c r="H188" s="50"/>
      <c r="J188" s="62"/>
      <c r="K188" s="62"/>
      <c r="L188" s="64"/>
      <c r="M188" s="62"/>
      <c r="N188" s="62"/>
    </row>
    <row r="189" spans="1:14" s="51" customFormat="1" ht="50.1" customHeight="1" x14ac:dyDescent="0.25">
      <c r="A189" s="181">
        <v>13.14</v>
      </c>
      <c r="B189" s="150" t="s">
        <v>422</v>
      </c>
      <c r="C189" s="188" t="s">
        <v>57</v>
      </c>
      <c r="D189" s="115">
        <f t="shared" si="12"/>
        <v>20</v>
      </c>
      <c r="E189" s="183"/>
      <c r="F189" s="129">
        <f t="shared" si="11"/>
        <v>0</v>
      </c>
      <c r="G189" s="49"/>
      <c r="H189" s="50"/>
      <c r="J189" s="62"/>
      <c r="K189" s="62"/>
      <c r="L189" s="64"/>
      <c r="M189" s="62"/>
      <c r="N189" s="62"/>
    </row>
    <row r="190" spans="1:14" s="51" customFormat="1" ht="50.1" customHeight="1" x14ac:dyDescent="0.25">
      <c r="A190" s="181">
        <v>13.15</v>
      </c>
      <c r="B190" s="150" t="s">
        <v>423</v>
      </c>
      <c r="C190" s="188" t="s">
        <v>57</v>
      </c>
      <c r="D190" s="115">
        <f t="shared" si="12"/>
        <v>340.8</v>
      </c>
      <c r="E190" s="183"/>
      <c r="F190" s="129">
        <f t="shared" si="11"/>
        <v>0</v>
      </c>
      <c r="G190" s="49"/>
      <c r="H190" s="50"/>
      <c r="J190" s="62"/>
      <c r="K190" s="62"/>
      <c r="L190" s="64"/>
      <c r="M190" s="62"/>
      <c r="N190" s="62"/>
    </row>
    <row r="191" spans="1:14" s="51" customFormat="1" ht="50.1" customHeight="1" x14ac:dyDescent="0.25">
      <c r="A191" s="181">
        <v>13.16</v>
      </c>
      <c r="B191" s="150" t="s">
        <v>424</v>
      </c>
      <c r="C191" s="188" t="s">
        <v>57</v>
      </c>
      <c r="D191" s="115">
        <f t="shared" si="12"/>
        <v>449</v>
      </c>
      <c r="E191" s="183"/>
      <c r="F191" s="129">
        <f t="shared" si="11"/>
        <v>0</v>
      </c>
      <c r="G191" s="49"/>
      <c r="H191" s="50"/>
      <c r="J191" s="62"/>
      <c r="K191" s="62"/>
      <c r="L191" s="64"/>
      <c r="M191" s="62"/>
      <c r="N191" s="62"/>
    </row>
    <row r="192" spans="1:14" ht="69.95" customHeight="1" x14ac:dyDescent="0.25">
      <c r="A192" s="177">
        <v>14</v>
      </c>
      <c r="B192" s="210" t="s">
        <v>895</v>
      </c>
      <c r="C192" s="122" t="s">
        <v>45</v>
      </c>
      <c r="D192" s="114" t="s">
        <v>45</v>
      </c>
      <c r="E192" s="114"/>
      <c r="F192" s="128">
        <f>SUBTOTAL(9, F193:F211)</f>
        <v>0</v>
      </c>
      <c r="G192" s="30"/>
      <c r="H192" s="30"/>
    </row>
    <row r="193" spans="1:14" s="51" customFormat="1" ht="50.1" customHeight="1" x14ac:dyDescent="0.25">
      <c r="A193" s="181">
        <v>14.1</v>
      </c>
      <c r="B193" s="207" t="s">
        <v>274</v>
      </c>
      <c r="C193" s="188" t="s">
        <v>56</v>
      </c>
      <c r="D193" s="115">
        <f>+D176</f>
        <v>29</v>
      </c>
      <c r="E193" s="183"/>
      <c r="F193" s="129">
        <f t="shared" ref="F193:F211" si="13">ROUND(E193*D193,2)</f>
        <v>0</v>
      </c>
      <c r="G193" s="49"/>
      <c r="H193" s="50"/>
      <c r="J193" s="62"/>
      <c r="K193" s="64"/>
      <c r="L193" s="64"/>
      <c r="M193" s="62"/>
      <c r="N193" s="62"/>
    </row>
    <row r="194" spans="1:14" s="51" customFormat="1" ht="50.1" customHeight="1" x14ac:dyDescent="0.25">
      <c r="A194" s="181">
        <v>14.2</v>
      </c>
      <c r="B194" s="207" t="s">
        <v>71</v>
      </c>
      <c r="C194" s="188" t="s">
        <v>56</v>
      </c>
      <c r="D194" s="115">
        <v>10</v>
      </c>
      <c r="E194" s="183"/>
      <c r="F194" s="129">
        <f t="shared" si="13"/>
        <v>0</v>
      </c>
      <c r="G194" s="49"/>
      <c r="H194" s="50"/>
      <c r="J194" s="62"/>
      <c r="K194" s="64"/>
      <c r="L194" s="64"/>
      <c r="M194" s="62"/>
      <c r="N194" s="62"/>
    </row>
    <row r="195" spans="1:14" s="51" customFormat="1" ht="50.1" customHeight="1" x14ac:dyDescent="0.25">
      <c r="A195" s="181">
        <v>14.3</v>
      </c>
      <c r="B195" s="207" t="s">
        <v>72</v>
      </c>
      <c r="C195" s="188" t="s">
        <v>56</v>
      </c>
      <c r="D195" s="115">
        <v>30</v>
      </c>
      <c r="E195" s="183"/>
      <c r="F195" s="129">
        <f t="shared" si="13"/>
        <v>0</v>
      </c>
      <c r="G195" s="49"/>
      <c r="H195" s="50"/>
      <c r="J195" s="62"/>
      <c r="K195" s="64"/>
      <c r="L195" s="64"/>
      <c r="M195" s="62"/>
      <c r="N195" s="62"/>
    </row>
    <row r="196" spans="1:14" s="51" customFormat="1" ht="50.1" customHeight="1" x14ac:dyDescent="0.25">
      <c r="A196" s="181">
        <v>14.4</v>
      </c>
      <c r="B196" s="207" t="s">
        <v>73</v>
      </c>
      <c r="C196" s="188" t="s">
        <v>56</v>
      </c>
      <c r="D196" s="115">
        <v>18</v>
      </c>
      <c r="E196" s="183"/>
      <c r="F196" s="129">
        <f t="shared" si="13"/>
        <v>0</v>
      </c>
      <c r="G196" s="49"/>
      <c r="H196" s="50"/>
      <c r="J196" s="62"/>
      <c r="K196" s="64"/>
      <c r="L196" s="64"/>
      <c r="M196" s="62"/>
      <c r="N196" s="62"/>
    </row>
    <row r="197" spans="1:14" s="51" customFormat="1" ht="50.1" customHeight="1" x14ac:dyDescent="0.25">
      <c r="A197" s="181">
        <v>14.5</v>
      </c>
      <c r="B197" s="207" t="s">
        <v>74</v>
      </c>
      <c r="C197" s="188" t="s">
        <v>56</v>
      </c>
      <c r="D197" s="115">
        <v>12</v>
      </c>
      <c r="E197" s="183"/>
      <c r="F197" s="129">
        <f t="shared" si="13"/>
        <v>0</v>
      </c>
      <c r="G197" s="49"/>
      <c r="H197" s="50"/>
      <c r="J197" s="62"/>
      <c r="K197" s="64"/>
      <c r="L197" s="64"/>
      <c r="M197" s="62"/>
      <c r="N197" s="62"/>
    </row>
    <row r="198" spans="1:14" s="51" customFormat="1" ht="50.1" customHeight="1" x14ac:dyDescent="0.25">
      <c r="A198" s="181">
        <v>14.6</v>
      </c>
      <c r="B198" s="207" t="s">
        <v>75</v>
      </c>
      <c r="C198" s="188" t="s">
        <v>56</v>
      </c>
      <c r="D198" s="115">
        <v>82</v>
      </c>
      <c r="E198" s="183"/>
      <c r="F198" s="129">
        <f t="shared" si="13"/>
        <v>0</v>
      </c>
      <c r="G198" s="49"/>
      <c r="H198" s="50"/>
      <c r="J198" s="62"/>
      <c r="K198" s="64"/>
      <c r="L198" s="64"/>
      <c r="M198" s="62"/>
      <c r="N198" s="62"/>
    </row>
    <row r="199" spans="1:14" s="51" customFormat="1" ht="50.1" customHeight="1" x14ac:dyDescent="0.25">
      <c r="A199" s="181">
        <v>14.7</v>
      </c>
      <c r="B199" s="207" t="s">
        <v>76</v>
      </c>
      <c r="C199" s="188" t="s">
        <v>56</v>
      </c>
      <c r="D199" s="115">
        <v>66</v>
      </c>
      <c r="E199" s="183"/>
      <c r="F199" s="129">
        <f t="shared" si="13"/>
        <v>0</v>
      </c>
      <c r="G199" s="49"/>
      <c r="H199" s="50"/>
      <c r="J199" s="62"/>
      <c r="K199" s="64"/>
      <c r="L199" s="64"/>
      <c r="M199" s="62"/>
      <c r="N199" s="62"/>
    </row>
    <row r="200" spans="1:14" s="51" customFormat="1" ht="50.1" customHeight="1" x14ac:dyDescent="0.25">
      <c r="A200" s="181">
        <v>14.8</v>
      </c>
      <c r="B200" s="207" t="s">
        <v>101</v>
      </c>
      <c r="C200" s="188" t="s">
        <v>56</v>
      </c>
      <c r="D200" s="115">
        <v>14</v>
      </c>
      <c r="E200" s="183"/>
      <c r="F200" s="129">
        <f t="shared" si="13"/>
        <v>0</v>
      </c>
      <c r="G200" s="49"/>
      <c r="H200" s="50"/>
      <c r="J200" s="62"/>
      <c r="K200" s="64"/>
      <c r="L200" s="64"/>
      <c r="M200" s="62"/>
      <c r="N200" s="62"/>
    </row>
    <row r="201" spans="1:14" s="51" customFormat="1" ht="50.1" customHeight="1" x14ac:dyDescent="0.25">
      <c r="A201" s="181">
        <v>14.9</v>
      </c>
      <c r="B201" s="150" t="s">
        <v>427</v>
      </c>
      <c r="C201" s="151" t="s">
        <v>40</v>
      </c>
      <c r="D201" s="115">
        <v>2</v>
      </c>
      <c r="E201" s="183"/>
      <c r="F201" s="129">
        <f t="shared" si="13"/>
        <v>0</v>
      </c>
      <c r="G201" s="49"/>
      <c r="H201" s="50"/>
      <c r="J201" s="62"/>
      <c r="K201" s="64"/>
      <c r="L201" s="64"/>
      <c r="M201" s="62"/>
      <c r="N201" s="62"/>
    </row>
    <row r="202" spans="1:14" s="51" customFormat="1" ht="50.1" customHeight="1" x14ac:dyDescent="0.25">
      <c r="A202" s="181" t="s">
        <v>137</v>
      </c>
      <c r="B202" s="207" t="s">
        <v>99</v>
      </c>
      <c r="C202" s="188" t="s">
        <v>56</v>
      </c>
      <c r="D202" s="115">
        <v>26</v>
      </c>
      <c r="E202" s="183"/>
      <c r="F202" s="129">
        <f t="shared" si="13"/>
        <v>0</v>
      </c>
      <c r="G202" s="49"/>
      <c r="H202" s="50"/>
      <c r="J202" s="62"/>
      <c r="K202" s="64"/>
      <c r="L202" s="64"/>
      <c r="M202" s="62"/>
      <c r="N202" s="62"/>
    </row>
    <row r="203" spans="1:14" s="51" customFormat="1" ht="50.1" customHeight="1" x14ac:dyDescent="0.25">
      <c r="A203" s="181">
        <v>14.11</v>
      </c>
      <c r="B203" s="207" t="s">
        <v>100</v>
      </c>
      <c r="C203" s="188" t="s">
        <v>56</v>
      </c>
      <c r="D203" s="115">
        <v>9</v>
      </c>
      <c r="E203" s="183"/>
      <c r="F203" s="129">
        <f t="shared" si="13"/>
        <v>0</v>
      </c>
      <c r="G203" s="49"/>
      <c r="H203" s="50"/>
      <c r="J203" s="62"/>
      <c r="K203" s="64"/>
      <c r="L203" s="64"/>
      <c r="M203" s="62"/>
      <c r="N203" s="62"/>
    </row>
    <row r="204" spans="1:14" s="51" customFormat="1" ht="50.1" customHeight="1" x14ac:dyDescent="0.25">
      <c r="A204" s="181">
        <v>14.12</v>
      </c>
      <c r="B204" s="150" t="s">
        <v>425</v>
      </c>
      <c r="C204" s="188" t="s">
        <v>40</v>
      </c>
      <c r="D204" s="115">
        <f>+D198*2+D200*2+D201*2+D216*2</f>
        <v>216</v>
      </c>
      <c r="E204" s="183"/>
      <c r="F204" s="129">
        <f t="shared" si="13"/>
        <v>0</v>
      </c>
      <c r="G204" s="49"/>
      <c r="H204" s="50"/>
      <c r="J204" s="62"/>
      <c r="K204" s="62"/>
      <c r="L204" s="64"/>
      <c r="M204" s="62"/>
      <c r="N204" s="62"/>
    </row>
    <row r="205" spans="1:14" s="51" customFormat="1" ht="50.1" customHeight="1" x14ac:dyDescent="0.25">
      <c r="A205" s="181">
        <v>14.13</v>
      </c>
      <c r="B205" s="150" t="s">
        <v>426</v>
      </c>
      <c r="C205" s="188" t="s">
        <v>40</v>
      </c>
      <c r="D205" s="115">
        <f>+D199*2+D202*2+D203*2+D217*2</f>
        <v>338</v>
      </c>
      <c r="E205" s="183"/>
      <c r="F205" s="129">
        <f t="shared" si="13"/>
        <v>0</v>
      </c>
      <c r="G205" s="49"/>
      <c r="H205" s="50"/>
      <c r="J205" s="62"/>
      <c r="K205" s="62"/>
      <c r="L205" s="64"/>
      <c r="M205" s="62"/>
      <c r="N205" s="62"/>
    </row>
    <row r="206" spans="1:14" s="51" customFormat="1" ht="50.1" customHeight="1" x14ac:dyDescent="0.25">
      <c r="A206" s="181">
        <v>14.14</v>
      </c>
      <c r="B206" s="150" t="s">
        <v>413</v>
      </c>
      <c r="C206" s="188" t="s">
        <v>56</v>
      </c>
      <c r="D206" s="115">
        <f>+D194</f>
        <v>10</v>
      </c>
      <c r="E206" s="183"/>
      <c r="F206" s="129">
        <f t="shared" si="13"/>
        <v>0</v>
      </c>
      <c r="G206" s="49"/>
      <c r="H206" s="50"/>
      <c r="J206" s="62"/>
      <c r="K206" s="64"/>
      <c r="L206" s="64"/>
      <c r="M206" s="62"/>
      <c r="N206" s="62"/>
    </row>
    <row r="207" spans="1:14" s="51" customFormat="1" ht="50.1" customHeight="1" x14ac:dyDescent="0.25">
      <c r="A207" s="181">
        <v>14.15</v>
      </c>
      <c r="B207" s="150" t="s">
        <v>414</v>
      </c>
      <c r="C207" s="188" t="s">
        <v>56</v>
      </c>
      <c r="D207" s="115">
        <f>+D195</f>
        <v>30</v>
      </c>
      <c r="E207" s="183"/>
      <c r="F207" s="129">
        <f t="shared" si="13"/>
        <v>0</v>
      </c>
      <c r="G207" s="49"/>
      <c r="H207" s="50"/>
      <c r="J207" s="62"/>
      <c r="K207" s="62"/>
      <c r="L207" s="64"/>
      <c r="M207" s="62"/>
      <c r="N207" s="62"/>
    </row>
    <row r="208" spans="1:14" s="51" customFormat="1" ht="50.1" customHeight="1" x14ac:dyDescent="0.25">
      <c r="A208" s="181">
        <v>14.16</v>
      </c>
      <c r="B208" s="150" t="s">
        <v>415</v>
      </c>
      <c r="C208" s="188" t="s">
        <v>56</v>
      </c>
      <c r="D208" s="115">
        <f>+D196</f>
        <v>18</v>
      </c>
      <c r="E208" s="183"/>
      <c r="F208" s="129">
        <f t="shared" si="13"/>
        <v>0</v>
      </c>
      <c r="G208" s="49"/>
      <c r="H208" s="50"/>
      <c r="J208" s="62"/>
      <c r="K208" s="62"/>
      <c r="L208" s="64"/>
      <c r="M208" s="62"/>
      <c r="N208" s="62"/>
    </row>
    <row r="209" spans="1:14" s="51" customFormat="1" ht="50.1" customHeight="1" x14ac:dyDescent="0.25">
      <c r="A209" s="181">
        <v>14.17</v>
      </c>
      <c r="B209" s="150" t="s">
        <v>416</v>
      </c>
      <c r="C209" s="188" t="s">
        <v>56</v>
      </c>
      <c r="D209" s="115">
        <f>+D197</f>
        <v>12</v>
      </c>
      <c r="E209" s="183"/>
      <c r="F209" s="129">
        <f t="shared" si="13"/>
        <v>0</v>
      </c>
      <c r="G209" s="49"/>
      <c r="H209" s="50"/>
      <c r="J209" s="62"/>
      <c r="K209" s="62"/>
      <c r="L209" s="64"/>
      <c r="M209" s="62"/>
      <c r="N209" s="62"/>
    </row>
    <row r="210" spans="1:14" s="51" customFormat="1" ht="50.1" customHeight="1" x14ac:dyDescent="0.25">
      <c r="A210" s="181">
        <v>14.18</v>
      </c>
      <c r="B210" s="150" t="s">
        <v>417</v>
      </c>
      <c r="C210" s="188" t="s">
        <v>56</v>
      </c>
      <c r="D210" s="115">
        <f>+D198+D200+D204</f>
        <v>312</v>
      </c>
      <c r="E210" s="183"/>
      <c r="F210" s="129">
        <f t="shared" si="13"/>
        <v>0</v>
      </c>
      <c r="G210" s="49"/>
      <c r="H210" s="50"/>
      <c r="J210" s="62"/>
      <c r="K210" s="62"/>
      <c r="L210" s="64"/>
      <c r="M210" s="62"/>
      <c r="N210" s="62"/>
    </row>
    <row r="211" spans="1:14" s="51" customFormat="1" ht="50.1" customHeight="1" x14ac:dyDescent="0.25">
      <c r="A211" s="181">
        <v>14.19</v>
      </c>
      <c r="B211" s="150" t="s">
        <v>418</v>
      </c>
      <c r="C211" s="188" t="s">
        <v>56</v>
      </c>
      <c r="D211" s="115">
        <f>+D199+D202+D203+D205</f>
        <v>439</v>
      </c>
      <c r="E211" s="183"/>
      <c r="F211" s="129">
        <f t="shared" si="13"/>
        <v>0</v>
      </c>
      <c r="G211" s="49"/>
      <c r="H211" s="50"/>
      <c r="J211" s="62"/>
      <c r="K211" s="62"/>
      <c r="L211" s="64"/>
      <c r="M211" s="62"/>
      <c r="N211" s="62"/>
    </row>
    <row r="212" spans="1:14" ht="69.95" customHeight="1" x14ac:dyDescent="0.25">
      <c r="A212" s="177">
        <v>15</v>
      </c>
      <c r="B212" s="210" t="s">
        <v>260</v>
      </c>
      <c r="C212" s="122" t="s">
        <v>45</v>
      </c>
      <c r="D212" s="114" t="s">
        <v>45</v>
      </c>
      <c r="E212" s="114"/>
      <c r="F212" s="128">
        <f>SUBTOTAL(9,F213:F229)</f>
        <v>0</v>
      </c>
      <c r="G212" s="30"/>
      <c r="H212" s="30"/>
    </row>
    <row r="213" spans="1:14" s="51" customFormat="1" ht="50.1" customHeight="1" x14ac:dyDescent="0.25">
      <c r="A213" s="181">
        <v>15.1</v>
      </c>
      <c r="B213" s="207" t="s">
        <v>271</v>
      </c>
      <c r="C213" s="188" t="s">
        <v>56</v>
      </c>
      <c r="D213" s="115">
        <v>6</v>
      </c>
      <c r="E213" s="183"/>
      <c r="F213" s="129">
        <f t="shared" ref="F213:F229" si="14">ROUND(E213*D213,2)</f>
        <v>0</v>
      </c>
      <c r="G213" s="49"/>
      <c r="H213" s="50"/>
      <c r="J213" s="62"/>
      <c r="K213" s="62"/>
      <c r="L213" s="64"/>
      <c r="M213" s="62"/>
      <c r="N213" s="62"/>
    </row>
    <row r="214" spans="1:14" s="51" customFormat="1" ht="50.1" customHeight="1" x14ac:dyDescent="0.25">
      <c r="A214" s="181">
        <v>15.2</v>
      </c>
      <c r="B214" s="207" t="s">
        <v>77</v>
      </c>
      <c r="C214" s="188" t="s">
        <v>56</v>
      </c>
      <c r="D214" s="115">
        <f>2+4+2</f>
        <v>8</v>
      </c>
      <c r="E214" s="183"/>
      <c r="F214" s="129">
        <f t="shared" si="14"/>
        <v>0</v>
      </c>
      <c r="G214" s="49"/>
      <c r="H214" s="50"/>
      <c r="J214" s="62"/>
      <c r="K214" s="62"/>
      <c r="L214" s="64"/>
      <c r="M214" s="62"/>
      <c r="N214" s="62"/>
    </row>
    <row r="215" spans="1:14" s="51" customFormat="1" ht="50.1" customHeight="1" x14ac:dyDescent="0.25">
      <c r="A215" s="181">
        <v>15.3</v>
      </c>
      <c r="B215" s="207" t="s">
        <v>78</v>
      </c>
      <c r="C215" s="188" t="s">
        <v>56</v>
      </c>
      <c r="D215" s="115">
        <v>4</v>
      </c>
      <c r="E215" s="183"/>
      <c r="F215" s="129">
        <f t="shared" si="14"/>
        <v>0</v>
      </c>
      <c r="G215" s="49"/>
      <c r="H215" s="50"/>
      <c r="J215" s="62"/>
      <c r="K215" s="62"/>
      <c r="L215" s="64"/>
      <c r="M215" s="62"/>
      <c r="N215" s="62"/>
    </row>
    <row r="216" spans="1:14" s="51" customFormat="1" ht="50.1" customHeight="1" x14ac:dyDescent="0.25">
      <c r="A216" s="181">
        <v>15.4</v>
      </c>
      <c r="B216" s="207" t="s">
        <v>79</v>
      </c>
      <c r="C216" s="188" t="s">
        <v>56</v>
      </c>
      <c r="D216" s="115">
        <v>10</v>
      </c>
      <c r="E216" s="183"/>
      <c r="F216" s="129">
        <f t="shared" si="14"/>
        <v>0</v>
      </c>
      <c r="G216" s="49"/>
      <c r="H216" s="50"/>
      <c r="J216" s="62"/>
      <c r="K216" s="62"/>
      <c r="L216" s="64"/>
      <c r="M216" s="62"/>
      <c r="N216" s="62"/>
    </row>
    <row r="217" spans="1:14" s="51" customFormat="1" ht="50.1" customHeight="1" x14ac:dyDescent="0.25">
      <c r="A217" s="181">
        <v>15.5</v>
      </c>
      <c r="B217" s="207" t="s">
        <v>80</v>
      </c>
      <c r="C217" s="188" t="s">
        <v>56</v>
      </c>
      <c r="D217" s="115">
        <v>68</v>
      </c>
      <c r="E217" s="183"/>
      <c r="F217" s="129">
        <f t="shared" si="14"/>
        <v>0</v>
      </c>
      <c r="G217" s="49"/>
      <c r="H217" s="50"/>
      <c r="J217" s="62"/>
      <c r="K217" s="62"/>
      <c r="L217" s="64"/>
      <c r="M217" s="62"/>
      <c r="N217" s="62"/>
    </row>
    <row r="218" spans="1:14" s="51" customFormat="1" ht="50.1" customHeight="1" x14ac:dyDescent="0.25">
      <c r="A218" s="181">
        <v>15.6</v>
      </c>
      <c r="B218" s="207" t="s">
        <v>261</v>
      </c>
      <c r="C218" s="188" t="s">
        <v>56</v>
      </c>
      <c r="D218" s="115">
        <v>6</v>
      </c>
      <c r="E218" s="183"/>
      <c r="F218" s="129">
        <f t="shared" si="14"/>
        <v>0</v>
      </c>
      <c r="G218" s="49"/>
      <c r="H218" s="50"/>
      <c r="J218" s="62"/>
      <c r="K218" s="62"/>
      <c r="L218" s="64"/>
      <c r="M218" s="62"/>
      <c r="N218" s="62"/>
    </row>
    <row r="219" spans="1:14" s="51" customFormat="1" ht="50.1" customHeight="1" x14ac:dyDescent="0.25">
      <c r="A219" s="181">
        <v>15.7</v>
      </c>
      <c r="B219" s="207" t="s">
        <v>262</v>
      </c>
      <c r="C219" s="188" t="s">
        <v>56</v>
      </c>
      <c r="D219" s="115">
        <f>+D214</f>
        <v>8</v>
      </c>
      <c r="E219" s="183"/>
      <c r="F219" s="129">
        <f t="shared" si="14"/>
        <v>0</v>
      </c>
      <c r="G219" s="49"/>
      <c r="H219" s="50"/>
      <c r="J219" s="62"/>
      <c r="K219" s="62"/>
      <c r="L219" s="64"/>
      <c r="M219" s="62"/>
      <c r="N219" s="62"/>
    </row>
    <row r="220" spans="1:14" s="51" customFormat="1" ht="50.1" customHeight="1" x14ac:dyDescent="0.25">
      <c r="A220" s="181">
        <v>15.8</v>
      </c>
      <c r="B220" s="207" t="s">
        <v>273</v>
      </c>
      <c r="C220" s="188" t="s">
        <v>56</v>
      </c>
      <c r="D220" s="115">
        <f>+D215</f>
        <v>4</v>
      </c>
      <c r="E220" s="183"/>
      <c r="F220" s="129">
        <f t="shared" si="14"/>
        <v>0</v>
      </c>
      <c r="G220" s="49"/>
      <c r="H220" s="50"/>
      <c r="J220" s="62"/>
      <c r="K220" s="62"/>
      <c r="L220" s="64"/>
      <c r="M220" s="62"/>
      <c r="N220" s="62"/>
    </row>
    <row r="221" spans="1:14" s="51" customFormat="1" ht="50.1" customHeight="1" x14ac:dyDescent="0.25">
      <c r="A221" s="181">
        <v>15.9</v>
      </c>
      <c r="B221" s="207" t="s">
        <v>263</v>
      </c>
      <c r="C221" s="188" t="s">
        <v>56</v>
      </c>
      <c r="D221" s="115">
        <f>+D216</f>
        <v>10</v>
      </c>
      <c r="E221" s="183"/>
      <c r="F221" s="129">
        <f t="shared" si="14"/>
        <v>0</v>
      </c>
      <c r="G221" s="49"/>
      <c r="H221" s="50"/>
      <c r="J221" s="62"/>
      <c r="K221" s="62"/>
      <c r="L221" s="64"/>
      <c r="M221" s="62"/>
      <c r="N221" s="62"/>
    </row>
    <row r="222" spans="1:14" s="51" customFormat="1" ht="50.1" customHeight="1" x14ac:dyDescent="0.25">
      <c r="A222" s="181" t="s">
        <v>285</v>
      </c>
      <c r="B222" s="207" t="s">
        <v>264</v>
      </c>
      <c r="C222" s="188" t="s">
        <v>56</v>
      </c>
      <c r="D222" s="115">
        <f>+D217</f>
        <v>68</v>
      </c>
      <c r="E222" s="183"/>
      <c r="F222" s="129">
        <f t="shared" si="14"/>
        <v>0</v>
      </c>
      <c r="G222" s="49"/>
      <c r="H222" s="50"/>
      <c r="J222" s="62"/>
      <c r="K222" s="62"/>
      <c r="L222" s="64"/>
      <c r="M222" s="62"/>
      <c r="N222" s="62"/>
    </row>
    <row r="223" spans="1:14" s="51" customFormat="1" ht="50.1" customHeight="1" x14ac:dyDescent="0.25">
      <c r="A223" s="181">
        <v>15.11</v>
      </c>
      <c r="B223" s="207" t="s">
        <v>81</v>
      </c>
      <c r="C223" s="188" t="s">
        <v>56</v>
      </c>
      <c r="D223" s="115">
        <v>4</v>
      </c>
      <c r="E223" s="183"/>
      <c r="F223" s="129">
        <f t="shared" si="14"/>
        <v>0</v>
      </c>
      <c r="G223" s="49"/>
      <c r="H223" s="50"/>
      <c r="J223" s="62"/>
      <c r="K223" s="62"/>
      <c r="L223" s="64"/>
      <c r="M223" s="62"/>
      <c r="N223" s="62"/>
    </row>
    <row r="224" spans="1:14" s="51" customFormat="1" ht="50.1" customHeight="1" x14ac:dyDescent="0.25">
      <c r="A224" s="181">
        <v>15.12</v>
      </c>
      <c r="B224" s="207" t="s">
        <v>82</v>
      </c>
      <c r="C224" s="188" t="s">
        <v>56</v>
      </c>
      <c r="D224" s="115">
        <v>4</v>
      </c>
      <c r="E224" s="183"/>
      <c r="F224" s="129">
        <f t="shared" si="14"/>
        <v>0</v>
      </c>
      <c r="G224" s="49"/>
      <c r="H224" s="50"/>
      <c r="J224" s="62"/>
      <c r="K224" s="62"/>
      <c r="L224" s="64"/>
      <c r="M224" s="62"/>
      <c r="N224" s="62"/>
    </row>
    <row r="225" spans="1:14" s="51" customFormat="1" ht="50.1" customHeight="1" x14ac:dyDescent="0.25">
      <c r="A225" s="181">
        <v>15.13</v>
      </c>
      <c r="B225" s="207" t="s">
        <v>83</v>
      </c>
      <c r="C225" s="188" t="s">
        <v>56</v>
      </c>
      <c r="D225" s="115">
        <v>8</v>
      </c>
      <c r="E225" s="183"/>
      <c r="F225" s="129">
        <f t="shared" si="14"/>
        <v>0</v>
      </c>
      <c r="G225" s="49"/>
      <c r="H225" s="50"/>
      <c r="J225" s="62"/>
      <c r="K225" s="62"/>
      <c r="L225" s="64"/>
      <c r="M225" s="62"/>
      <c r="N225" s="62"/>
    </row>
    <row r="226" spans="1:14" s="51" customFormat="1" ht="50.1" customHeight="1" x14ac:dyDescent="0.25">
      <c r="A226" s="181">
        <v>15.14</v>
      </c>
      <c r="B226" s="207" t="s">
        <v>52</v>
      </c>
      <c r="C226" s="188" t="s">
        <v>56</v>
      </c>
      <c r="D226" s="115">
        <v>24</v>
      </c>
      <c r="E226" s="183"/>
      <c r="F226" s="129">
        <f t="shared" si="14"/>
        <v>0</v>
      </c>
      <c r="G226" s="49"/>
      <c r="H226" s="50"/>
      <c r="J226" s="62"/>
      <c r="K226" s="62"/>
      <c r="L226" s="64"/>
      <c r="M226" s="62"/>
      <c r="N226" s="62"/>
    </row>
    <row r="227" spans="1:14" s="51" customFormat="1" ht="50.1" customHeight="1" x14ac:dyDescent="0.25">
      <c r="A227" s="181">
        <v>15.15</v>
      </c>
      <c r="B227" s="212" t="s">
        <v>428</v>
      </c>
      <c r="C227" s="188" t="s">
        <v>56</v>
      </c>
      <c r="D227" s="115">
        <v>3</v>
      </c>
      <c r="E227" s="183"/>
      <c r="F227" s="129">
        <f t="shared" si="14"/>
        <v>0</v>
      </c>
      <c r="G227" s="49"/>
      <c r="H227" s="50"/>
      <c r="J227" s="62"/>
      <c r="K227" s="62"/>
      <c r="L227" s="64"/>
      <c r="M227" s="62"/>
      <c r="N227" s="62"/>
    </row>
    <row r="228" spans="1:14" s="51" customFormat="1" ht="50.1" customHeight="1" x14ac:dyDescent="0.25">
      <c r="A228" s="181">
        <v>15.16</v>
      </c>
      <c r="B228" s="212" t="s">
        <v>272</v>
      </c>
      <c r="C228" s="188" t="s">
        <v>56</v>
      </c>
      <c r="D228" s="115">
        <v>4</v>
      </c>
      <c r="E228" s="183"/>
      <c r="F228" s="129">
        <f t="shared" si="14"/>
        <v>0</v>
      </c>
      <c r="G228" s="49"/>
      <c r="H228" s="50"/>
      <c r="J228" s="62"/>
      <c r="K228" s="62"/>
      <c r="L228" s="64"/>
      <c r="M228" s="62"/>
      <c r="N228" s="62"/>
    </row>
    <row r="229" spans="1:14" ht="50.1" customHeight="1" x14ac:dyDescent="0.25">
      <c r="A229" s="181">
        <v>15.17</v>
      </c>
      <c r="B229" s="207" t="s">
        <v>87</v>
      </c>
      <c r="C229" s="192" t="s">
        <v>56</v>
      </c>
      <c r="D229" s="115">
        <v>5</v>
      </c>
      <c r="E229" s="183"/>
      <c r="F229" s="129">
        <f t="shared" si="14"/>
        <v>0</v>
      </c>
      <c r="G229" s="31"/>
      <c r="H229" s="30"/>
    </row>
    <row r="230" spans="1:14" ht="91.5" customHeight="1" x14ac:dyDescent="0.25">
      <c r="A230" s="177">
        <v>16</v>
      </c>
      <c r="B230" s="210" t="s">
        <v>284</v>
      </c>
      <c r="C230" s="122" t="s">
        <v>45</v>
      </c>
      <c r="D230" s="114" t="s">
        <v>45</v>
      </c>
      <c r="E230" s="114"/>
      <c r="F230" s="128">
        <f>SUBTOTAL(9,F231:F235)</f>
        <v>0</v>
      </c>
      <c r="G230" s="30"/>
      <c r="H230" s="30"/>
    </row>
    <row r="231" spans="1:14" s="51" customFormat="1" ht="50.1" customHeight="1" x14ac:dyDescent="0.25">
      <c r="A231" s="181">
        <v>16.100000000000001</v>
      </c>
      <c r="B231" s="207" t="s">
        <v>280</v>
      </c>
      <c r="C231" s="188" t="s">
        <v>56</v>
      </c>
      <c r="D231" s="115">
        <v>78</v>
      </c>
      <c r="E231" s="183"/>
      <c r="F231" s="129">
        <f t="shared" ref="F231:F235" si="15">ROUND(E231*D231,2)</f>
        <v>0</v>
      </c>
      <c r="G231" s="49"/>
      <c r="H231" s="50"/>
      <c r="J231" s="62"/>
      <c r="K231" s="62"/>
      <c r="L231" s="64"/>
      <c r="M231" s="62"/>
      <c r="N231" s="62"/>
    </row>
    <row r="232" spans="1:14" s="51" customFormat="1" ht="50.1" customHeight="1" x14ac:dyDescent="0.25">
      <c r="A232" s="181">
        <v>16.2</v>
      </c>
      <c r="B232" s="207" t="s">
        <v>281</v>
      </c>
      <c r="C232" s="188" t="s">
        <v>56</v>
      </c>
      <c r="D232" s="115">
        <v>13</v>
      </c>
      <c r="E232" s="183"/>
      <c r="F232" s="129">
        <f t="shared" si="15"/>
        <v>0</v>
      </c>
      <c r="G232" s="49"/>
      <c r="H232" s="50"/>
      <c r="J232" s="62"/>
      <c r="K232" s="62"/>
      <c r="L232" s="64"/>
      <c r="M232" s="62"/>
      <c r="N232" s="62"/>
    </row>
    <row r="233" spans="1:14" s="51" customFormat="1" ht="50.1" customHeight="1" x14ac:dyDescent="0.25">
      <c r="A233" s="181">
        <v>16.3</v>
      </c>
      <c r="B233" s="207" t="s">
        <v>282</v>
      </c>
      <c r="C233" s="188" t="s">
        <v>56</v>
      </c>
      <c r="D233" s="115">
        <v>1</v>
      </c>
      <c r="E233" s="183"/>
      <c r="F233" s="129">
        <f t="shared" si="15"/>
        <v>0</v>
      </c>
      <c r="G233" s="49"/>
      <c r="H233" s="50"/>
      <c r="J233" s="62"/>
      <c r="K233" s="62"/>
      <c r="L233" s="64"/>
      <c r="M233" s="62"/>
      <c r="N233" s="62"/>
    </row>
    <row r="234" spans="1:14" s="51" customFormat="1" ht="50.1" customHeight="1" x14ac:dyDescent="0.25">
      <c r="A234" s="181">
        <v>16.399999999999999</v>
      </c>
      <c r="B234" s="207" t="s">
        <v>283</v>
      </c>
      <c r="C234" s="188" t="s">
        <v>56</v>
      </c>
      <c r="D234" s="115">
        <v>1</v>
      </c>
      <c r="E234" s="183"/>
      <c r="F234" s="129">
        <f t="shared" si="15"/>
        <v>0</v>
      </c>
      <c r="G234" s="49"/>
      <c r="H234" s="50"/>
      <c r="J234" s="62"/>
      <c r="K234" s="62"/>
      <c r="L234" s="64"/>
      <c r="M234" s="62"/>
      <c r="N234" s="62"/>
    </row>
    <row r="235" spans="1:14" s="51" customFormat="1" ht="50.1" customHeight="1" x14ac:dyDescent="0.25">
      <c r="A235" s="181">
        <v>16.5</v>
      </c>
      <c r="B235" s="150" t="s">
        <v>429</v>
      </c>
      <c r="C235" s="188" t="s">
        <v>41</v>
      </c>
      <c r="D235" s="115">
        <v>1</v>
      </c>
      <c r="E235" s="183"/>
      <c r="F235" s="129">
        <f t="shared" si="15"/>
        <v>0</v>
      </c>
      <c r="G235" s="49"/>
      <c r="H235" s="50"/>
      <c r="J235" s="62"/>
      <c r="K235" s="62"/>
      <c r="L235" s="64"/>
      <c r="M235" s="62"/>
      <c r="N235" s="62"/>
    </row>
    <row r="236" spans="1:14" ht="69.95" customHeight="1" x14ac:dyDescent="0.25">
      <c r="A236" s="177">
        <v>17</v>
      </c>
      <c r="B236" s="210" t="s">
        <v>896</v>
      </c>
      <c r="C236" s="122" t="s">
        <v>45</v>
      </c>
      <c r="D236" s="114" t="s">
        <v>45</v>
      </c>
      <c r="E236" s="114"/>
      <c r="F236" s="128">
        <f>SUBTOTAL(9, F237:F244)</f>
        <v>0</v>
      </c>
      <c r="G236" s="30"/>
      <c r="H236" s="30"/>
    </row>
    <row r="237" spans="1:14" s="51" customFormat="1" ht="50.1" customHeight="1" x14ac:dyDescent="0.25">
      <c r="A237" s="181">
        <v>17.100000000000001</v>
      </c>
      <c r="B237" s="150" t="s">
        <v>444</v>
      </c>
      <c r="C237" s="188" t="s">
        <v>57</v>
      </c>
      <c r="D237" s="115">
        <f>30+9*2</f>
        <v>48</v>
      </c>
      <c r="E237" s="183"/>
      <c r="F237" s="129">
        <f t="shared" ref="F237:F257" si="16">ROUND(E237*D237,2)</f>
        <v>0</v>
      </c>
      <c r="G237" s="49"/>
      <c r="H237" s="50"/>
      <c r="J237" s="62"/>
      <c r="K237" s="64"/>
      <c r="L237" s="64"/>
      <c r="M237" s="62"/>
      <c r="N237" s="62"/>
    </row>
    <row r="238" spans="1:14" s="51" customFormat="1" ht="50.1" customHeight="1" x14ac:dyDescent="0.25">
      <c r="A238" s="181">
        <v>17.2</v>
      </c>
      <c r="B238" s="150" t="s">
        <v>445</v>
      </c>
      <c r="C238" s="188" t="s">
        <v>57</v>
      </c>
      <c r="D238" s="115">
        <f>30*9</f>
        <v>270</v>
      </c>
      <c r="E238" s="183"/>
      <c r="F238" s="129">
        <f t="shared" si="16"/>
        <v>0</v>
      </c>
      <c r="G238" s="49"/>
      <c r="H238" s="50"/>
      <c r="J238" s="62"/>
      <c r="K238" s="64"/>
      <c r="L238" s="64"/>
      <c r="M238" s="62"/>
      <c r="N238" s="62"/>
    </row>
    <row r="239" spans="1:14" s="51" customFormat="1" ht="50.1" customHeight="1" x14ac:dyDescent="0.25">
      <c r="A239" s="181">
        <v>17.3</v>
      </c>
      <c r="B239" s="150" t="s">
        <v>448</v>
      </c>
      <c r="C239" s="188" t="s">
        <v>57</v>
      </c>
      <c r="D239" s="115">
        <f>200+20+200+20+50+50</f>
        <v>540</v>
      </c>
      <c r="E239" s="183"/>
      <c r="F239" s="129">
        <f t="shared" si="16"/>
        <v>0</v>
      </c>
      <c r="G239" s="49"/>
      <c r="H239" s="50"/>
      <c r="J239" s="62"/>
      <c r="K239" s="64"/>
      <c r="L239" s="64"/>
      <c r="M239" s="62"/>
      <c r="N239" s="62"/>
    </row>
    <row r="240" spans="1:14" s="51" customFormat="1" ht="50.1" customHeight="1" x14ac:dyDescent="0.25">
      <c r="A240" s="181">
        <v>17.399999999999999</v>
      </c>
      <c r="B240" s="150" t="s">
        <v>446</v>
      </c>
      <c r="C240" s="188" t="s">
        <v>40</v>
      </c>
      <c r="D240" s="115">
        <f>+D238/5</f>
        <v>54</v>
      </c>
      <c r="E240" s="183"/>
      <c r="F240" s="129">
        <f t="shared" si="16"/>
        <v>0</v>
      </c>
      <c r="G240" s="49"/>
      <c r="H240" s="50"/>
      <c r="J240" s="62"/>
      <c r="K240" s="62"/>
      <c r="L240" s="64"/>
      <c r="M240" s="62"/>
      <c r="N240" s="62"/>
    </row>
    <row r="241" spans="1:14" s="51" customFormat="1" ht="50.1" customHeight="1" x14ac:dyDescent="0.25">
      <c r="A241" s="181">
        <v>17.5</v>
      </c>
      <c r="B241" s="150" t="s">
        <v>447</v>
      </c>
      <c r="C241" s="188" t="s">
        <v>40</v>
      </c>
      <c r="D241" s="115">
        <f>48+40+16+20</f>
        <v>124</v>
      </c>
      <c r="E241" s="183"/>
      <c r="F241" s="129">
        <f t="shared" si="16"/>
        <v>0</v>
      </c>
      <c r="G241" s="49"/>
      <c r="H241" s="50"/>
      <c r="J241" s="62"/>
      <c r="K241" s="62"/>
      <c r="L241" s="64"/>
      <c r="M241" s="62"/>
      <c r="N241" s="62"/>
    </row>
    <row r="242" spans="1:14" s="51" customFormat="1" ht="50.1" customHeight="1" x14ac:dyDescent="0.25">
      <c r="A242" s="181">
        <v>17.600000000000001</v>
      </c>
      <c r="B242" s="150" t="s">
        <v>449</v>
      </c>
      <c r="C242" s="188" t="s">
        <v>57</v>
      </c>
      <c r="D242" s="115">
        <f>+D237</f>
        <v>48</v>
      </c>
      <c r="E242" s="183"/>
      <c r="F242" s="129">
        <f t="shared" si="16"/>
        <v>0</v>
      </c>
      <c r="G242" s="49"/>
      <c r="H242" s="50"/>
      <c r="J242" s="62"/>
      <c r="K242" s="64"/>
      <c r="L242" s="64"/>
      <c r="M242" s="62"/>
      <c r="N242" s="62"/>
    </row>
    <row r="243" spans="1:14" s="51" customFormat="1" ht="50.1" customHeight="1" x14ac:dyDescent="0.25">
      <c r="A243" s="181">
        <v>17.7</v>
      </c>
      <c r="B243" s="150" t="s">
        <v>450</v>
      </c>
      <c r="C243" s="188" t="s">
        <v>57</v>
      </c>
      <c r="D243" s="115">
        <f>+D238+D240</f>
        <v>324</v>
      </c>
      <c r="E243" s="183"/>
      <c r="F243" s="129">
        <f t="shared" si="16"/>
        <v>0</v>
      </c>
      <c r="G243" s="49"/>
      <c r="H243" s="50"/>
      <c r="J243" s="62"/>
      <c r="K243" s="64"/>
      <c r="L243" s="64"/>
      <c r="M243" s="62"/>
      <c r="N243" s="62"/>
    </row>
    <row r="244" spans="1:14" s="51" customFormat="1" ht="50.1" customHeight="1" x14ac:dyDescent="0.25">
      <c r="A244" s="181">
        <v>17.8</v>
      </c>
      <c r="B244" s="150" t="s">
        <v>451</v>
      </c>
      <c r="C244" s="188" t="s">
        <v>57</v>
      </c>
      <c r="D244" s="115">
        <f>+D239+D241</f>
        <v>664</v>
      </c>
      <c r="E244" s="183"/>
      <c r="F244" s="129">
        <f t="shared" si="16"/>
        <v>0</v>
      </c>
      <c r="G244" s="49"/>
      <c r="H244" s="50"/>
      <c r="J244" s="62"/>
      <c r="K244" s="64"/>
      <c r="L244" s="64"/>
      <c r="M244" s="62"/>
      <c r="N244" s="62"/>
    </row>
    <row r="245" spans="1:14" ht="69.95" customHeight="1" x14ac:dyDescent="0.25">
      <c r="A245" s="177">
        <v>18</v>
      </c>
      <c r="B245" s="210" t="s">
        <v>897</v>
      </c>
      <c r="C245" s="122" t="s">
        <v>45</v>
      </c>
      <c r="D245" s="114" t="s">
        <v>45</v>
      </c>
      <c r="E245" s="114"/>
      <c r="F245" s="128">
        <f>SUBTOTAL(9, F246:F257)</f>
        <v>0</v>
      </c>
      <c r="G245" s="30"/>
      <c r="H245" s="30"/>
      <c r="J245" s="62"/>
      <c r="K245" s="62"/>
      <c r="L245" s="64"/>
    </row>
    <row r="246" spans="1:14" s="51" customFormat="1" ht="50.1" customHeight="1" x14ac:dyDescent="0.25">
      <c r="A246" s="181">
        <v>18.100000000000001</v>
      </c>
      <c r="B246" s="150" t="s">
        <v>452</v>
      </c>
      <c r="C246" s="188" t="s">
        <v>56</v>
      </c>
      <c r="D246" s="115">
        <v>16</v>
      </c>
      <c r="E246" s="183"/>
      <c r="F246" s="129">
        <f t="shared" si="16"/>
        <v>0</v>
      </c>
      <c r="G246" s="49"/>
      <c r="H246" s="50"/>
      <c r="J246" s="62"/>
      <c r="K246" s="64"/>
      <c r="L246" s="64"/>
      <c r="M246" s="62"/>
      <c r="N246" s="62"/>
    </row>
    <row r="247" spans="1:14" s="51" customFormat="1" ht="50.1" customHeight="1" x14ac:dyDescent="0.25">
      <c r="A247" s="181">
        <v>18.2</v>
      </c>
      <c r="B247" s="150" t="s">
        <v>453</v>
      </c>
      <c r="C247" s="188" t="s">
        <v>56</v>
      </c>
      <c r="D247" s="115">
        <f>30*9</f>
        <v>270</v>
      </c>
      <c r="E247" s="183"/>
      <c r="F247" s="129">
        <f t="shared" si="16"/>
        <v>0</v>
      </c>
      <c r="G247" s="49"/>
      <c r="H247" s="50"/>
      <c r="J247" s="62"/>
      <c r="K247" s="64"/>
      <c r="L247" s="64"/>
      <c r="M247" s="62"/>
      <c r="N247" s="62"/>
    </row>
    <row r="248" spans="1:14" s="51" customFormat="1" ht="50.1" customHeight="1" x14ac:dyDescent="0.25">
      <c r="A248" s="181">
        <v>18.3</v>
      </c>
      <c r="B248" s="207" t="s">
        <v>75</v>
      </c>
      <c r="C248" s="188" t="s">
        <v>56</v>
      </c>
      <c r="D248" s="115">
        <v>80</v>
      </c>
      <c r="E248" s="183"/>
      <c r="F248" s="129">
        <f t="shared" si="16"/>
        <v>0</v>
      </c>
      <c r="G248" s="49"/>
      <c r="H248" s="50"/>
      <c r="J248" s="62"/>
      <c r="K248" s="64"/>
      <c r="L248" s="64"/>
      <c r="M248" s="62"/>
      <c r="N248" s="62"/>
    </row>
    <row r="249" spans="1:14" ht="50.1" customHeight="1" x14ac:dyDescent="0.25">
      <c r="A249" s="181">
        <v>18.399999999999999</v>
      </c>
      <c r="B249" s="207" t="s">
        <v>95</v>
      </c>
      <c r="C249" s="192" t="s">
        <v>56</v>
      </c>
      <c r="D249" s="115">
        <v>4</v>
      </c>
      <c r="E249" s="183"/>
      <c r="F249" s="129">
        <f t="shared" si="16"/>
        <v>0</v>
      </c>
      <c r="G249" s="31"/>
      <c r="H249" s="30"/>
      <c r="J249" s="62"/>
      <c r="K249" s="64"/>
      <c r="L249" s="64"/>
    </row>
    <row r="250" spans="1:14" ht="50.1" customHeight="1" x14ac:dyDescent="0.25">
      <c r="A250" s="181">
        <v>18.5</v>
      </c>
      <c r="B250" s="207" t="s">
        <v>278</v>
      </c>
      <c r="C250" s="192" t="s">
        <v>56</v>
      </c>
      <c r="D250" s="115">
        <f>30*2</f>
        <v>60</v>
      </c>
      <c r="E250" s="183"/>
      <c r="F250" s="129">
        <f t="shared" si="16"/>
        <v>0</v>
      </c>
      <c r="G250" s="31"/>
      <c r="H250" s="30"/>
      <c r="J250" s="62"/>
      <c r="K250" s="64"/>
      <c r="L250" s="64"/>
    </row>
    <row r="251" spans="1:14" ht="50.1" customHeight="1" x14ac:dyDescent="0.25">
      <c r="A251" s="181">
        <v>18.600000000000001</v>
      </c>
      <c r="B251" s="207" t="s">
        <v>97</v>
      </c>
      <c r="C251" s="188" t="s">
        <v>56</v>
      </c>
      <c r="D251" s="115">
        <f>2*30</f>
        <v>60</v>
      </c>
      <c r="E251" s="183"/>
      <c r="F251" s="129">
        <f t="shared" si="16"/>
        <v>0</v>
      </c>
      <c r="G251" s="31"/>
      <c r="H251" s="30"/>
      <c r="J251" s="62"/>
      <c r="K251" s="64"/>
      <c r="L251" s="64"/>
    </row>
    <row r="252" spans="1:14" ht="50.1" customHeight="1" x14ac:dyDescent="0.25">
      <c r="A252" s="181">
        <v>18.7</v>
      </c>
      <c r="B252" s="207" t="s">
        <v>96</v>
      </c>
      <c r="C252" s="188" t="s">
        <v>56</v>
      </c>
      <c r="D252" s="115">
        <v>20</v>
      </c>
      <c r="E252" s="183"/>
      <c r="F252" s="129">
        <f t="shared" si="16"/>
        <v>0</v>
      </c>
      <c r="G252" s="31"/>
      <c r="H252" s="30"/>
      <c r="J252" s="62"/>
      <c r="K252" s="64"/>
      <c r="L252" s="64"/>
    </row>
    <row r="253" spans="1:14" s="51" customFormat="1" ht="50.1" customHeight="1" x14ac:dyDescent="0.25">
      <c r="A253" s="181">
        <v>18.8</v>
      </c>
      <c r="B253" s="150" t="s">
        <v>378</v>
      </c>
      <c r="C253" s="188" t="s">
        <v>56</v>
      </c>
      <c r="D253" s="115">
        <f>30*2</f>
        <v>60</v>
      </c>
      <c r="E253" s="183"/>
      <c r="F253" s="129">
        <f t="shared" si="16"/>
        <v>0</v>
      </c>
      <c r="G253" s="49"/>
      <c r="H253" s="50"/>
      <c r="J253" s="62"/>
      <c r="K253" s="64"/>
      <c r="L253" s="64"/>
      <c r="M253" s="62"/>
      <c r="N253" s="62"/>
    </row>
    <row r="254" spans="1:14" s="51" customFormat="1" ht="50.1" customHeight="1" x14ac:dyDescent="0.25">
      <c r="A254" s="181">
        <v>18.899999999999999</v>
      </c>
      <c r="B254" s="150" t="s">
        <v>375</v>
      </c>
      <c r="C254" s="188" t="s">
        <v>56</v>
      </c>
      <c r="D254" s="115">
        <f>12*30+9*4+9*4+9*8</f>
        <v>504</v>
      </c>
      <c r="E254" s="183"/>
      <c r="F254" s="129">
        <f t="shared" si="16"/>
        <v>0</v>
      </c>
      <c r="G254" s="49"/>
      <c r="H254" s="50"/>
      <c r="J254" s="62"/>
      <c r="K254" s="64"/>
      <c r="L254" s="64"/>
      <c r="M254" s="62"/>
      <c r="N254" s="62"/>
    </row>
    <row r="255" spans="1:14" s="51" customFormat="1" ht="50.1" customHeight="1" x14ac:dyDescent="0.25">
      <c r="A255" s="181" t="s">
        <v>286</v>
      </c>
      <c r="B255" s="150" t="s">
        <v>380</v>
      </c>
      <c r="C255" s="188" t="s">
        <v>56</v>
      </c>
      <c r="D255" s="115">
        <f>+D246</f>
        <v>16</v>
      </c>
      <c r="E255" s="183"/>
      <c r="F255" s="129">
        <f t="shared" si="16"/>
        <v>0</v>
      </c>
      <c r="G255" s="49"/>
      <c r="H255" s="50"/>
      <c r="J255" s="62"/>
      <c r="K255" s="64"/>
      <c r="L255" s="64"/>
      <c r="M255" s="62"/>
      <c r="N255" s="62"/>
    </row>
    <row r="256" spans="1:14" s="51" customFormat="1" ht="50.1" customHeight="1" x14ac:dyDescent="0.25">
      <c r="A256" s="181">
        <v>18.11</v>
      </c>
      <c r="B256" s="150" t="s">
        <v>381</v>
      </c>
      <c r="C256" s="188" t="s">
        <v>56</v>
      </c>
      <c r="D256" s="115">
        <f>+D247+D249+D253+D250</f>
        <v>394</v>
      </c>
      <c r="E256" s="183"/>
      <c r="F256" s="129">
        <f t="shared" si="16"/>
        <v>0</v>
      </c>
      <c r="G256" s="49"/>
      <c r="H256" s="50"/>
      <c r="J256" s="62"/>
      <c r="K256" s="64"/>
      <c r="L256" s="64"/>
      <c r="M256" s="62"/>
      <c r="N256" s="62"/>
    </row>
    <row r="257" spans="1:14" s="51" customFormat="1" ht="50.1" customHeight="1" x14ac:dyDescent="0.25">
      <c r="A257" s="181">
        <v>18.12</v>
      </c>
      <c r="B257" s="150" t="s">
        <v>382</v>
      </c>
      <c r="C257" s="188" t="s">
        <v>56</v>
      </c>
      <c r="D257" s="115">
        <f>+D248+D252+D254+D251</f>
        <v>664</v>
      </c>
      <c r="E257" s="183"/>
      <c r="F257" s="129">
        <f t="shared" si="16"/>
        <v>0</v>
      </c>
      <c r="G257" s="49"/>
      <c r="H257" s="50"/>
      <c r="J257" s="62"/>
      <c r="K257" s="64"/>
      <c r="L257" s="64"/>
      <c r="M257" s="62"/>
      <c r="N257" s="62"/>
    </row>
    <row r="258" spans="1:14" ht="69.95" customHeight="1" x14ac:dyDescent="0.25">
      <c r="A258" s="177">
        <v>19</v>
      </c>
      <c r="B258" s="210" t="s">
        <v>277</v>
      </c>
      <c r="C258" s="122" t="s">
        <v>45</v>
      </c>
      <c r="D258" s="114" t="s">
        <v>45</v>
      </c>
      <c r="E258" s="114"/>
      <c r="F258" s="128">
        <f>SUBTOTAL(9, F259:F272)</f>
        <v>0</v>
      </c>
      <c r="G258" s="30"/>
      <c r="H258" s="30"/>
    </row>
    <row r="259" spans="1:14" ht="50.1" customHeight="1" x14ac:dyDescent="0.25">
      <c r="A259" s="181">
        <v>19.100000000000001</v>
      </c>
      <c r="B259" s="207" t="s">
        <v>279</v>
      </c>
      <c r="C259" s="188" t="s">
        <v>40</v>
      </c>
      <c r="D259" s="115">
        <v>6</v>
      </c>
      <c r="E259" s="183"/>
      <c r="F259" s="129">
        <f t="shared" ref="F259:F272" si="17">ROUND(E259*D259,2)</f>
        <v>0</v>
      </c>
      <c r="G259" s="31"/>
      <c r="H259" s="30"/>
    </row>
    <row r="260" spans="1:14" s="51" customFormat="1" ht="50.1" customHeight="1" x14ac:dyDescent="0.25">
      <c r="A260" s="181">
        <v>19.2</v>
      </c>
      <c r="B260" s="207" t="s">
        <v>78</v>
      </c>
      <c r="C260" s="188" t="s">
        <v>40</v>
      </c>
      <c r="D260" s="115">
        <v>12</v>
      </c>
      <c r="E260" s="183"/>
      <c r="F260" s="129">
        <f t="shared" si="17"/>
        <v>0</v>
      </c>
      <c r="G260" s="49"/>
      <c r="H260" s="50"/>
      <c r="J260" s="62"/>
      <c r="K260" s="62"/>
      <c r="L260" s="64"/>
      <c r="M260" s="62"/>
      <c r="N260" s="62"/>
    </row>
    <row r="261" spans="1:14" s="51" customFormat="1" ht="50.1" customHeight="1" x14ac:dyDescent="0.25">
      <c r="A261" s="181">
        <v>19.3</v>
      </c>
      <c r="B261" s="207" t="s">
        <v>79</v>
      </c>
      <c r="C261" s="188" t="s">
        <v>40</v>
      </c>
      <c r="D261" s="115">
        <v>180</v>
      </c>
      <c r="E261" s="183"/>
      <c r="F261" s="129">
        <f t="shared" si="17"/>
        <v>0</v>
      </c>
      <c r="G261" s="49"/>
      <c r="H261" s="50"/>
      <c r="J261" s="62"/>
      <c r="K261" s="62"/>
      <c r="L261" s="64"/>
      <c r="M261" s="62"/>
      <c r="N261" s="62"/>
    </row>
    <row r="262" spans="1:14" s="51" customFormat="1" ht="50.1" customHeight="1" x14ac:dyDescent="0.25">
      <c r="A262" s="181">
        <v>19.399999999999999</v>
      </c>
      <c r="B262" s="207" t="s">
        <v>265</v>
      </c>
      <c r="C262" s="188" t="s">
        <v>40</v>
      </c>
      <c r="D262" s="115">
        <f>+D259</f>
        <v>6</v>
      </c>
      <c r="E262" s="183"/>
      <c r="F262" s="129">
        <f t="shared" si="17"/>
        <v>0</v>
      </c>
      <c r="G262" s="49"/>
      <c r="H262" s="50"/>
      <c r="J262" s="62"/>
      <c r="K262" s="62"/>
      <c r="L262" s="64"/>
      <c r="M262" s="62"/>
      <c r="N262" s="62"/>
    </row>
    <row r="263" spans="1:14" s="51" customFormat="1" ht="50.1" customHeight="1" x14ac:dyDescent="0.25">
      <c r="A263" s="181">
        <v>19.5</v>
      </c>
      <c r="B263" s="207" t="s">
        <v>266</v>
      </c>
      <c r="C263" s="188" t="s">
        <v>40</v>
      </c>
      <c r="D263" s="115">
        <f>+D260</f>
        <v>12</v>
      </c>
      <c r="E263" s="183"/>
      <c r="F263" s="129">
        <f t="shared" si="17"/>
        <v>0</v>
      </c>
      <c r="G263" s="49"/>
      <c r="H263" s="50"/>
      <c r="J263" s="62"/>
      <c r="K263" s="62"/>
      <c r="L263" s="64"/>
      <c r="M263" s="62"/>
      <c r="N263" s="62"/>
    </row>
    <row r="264" spans="1:14" s="51" customFormat="1" ht="50.1" customHeight="1" x14ac:dyDescent="0.25">
      <c r="A264" s="181">
        <v>19.600000000000001</v>
      </c>
      <c r="B264" s="207" t="s">
        <v>267</v>
      </c>
      <c r="C264" s="188" t="s">
        <v>40</v>
      </c>
      <c r="D264" s="115">
        <f>+D261</f>
        <v>180</v>
      </c>
      <c r="E264" s="183"/>
      <c r="F264" s="129">
        <f t="shared" si="17"/>
        <v>0</v>
      </c>
      <c r="G264" s="49"/>
      <c r="H264" s="50"/>
      <c r="J264" s="62"/>
      <c r="K264" s="62"/>
      <c r="L264" s="64"/>
      <c r="M264" s="62"/>
      <c r="N264" s="62"/>
    </row>
    <row r="265" spans="1:14" s="51" customFormat="1" ht="50.1" customHeight="1" x14ac:dyDescent="0.25">
      <c r="A265" s="181">
        <v>19.7</v>
      </c>
      <c r="B265" s="207" t="s">
        <v>81</v>
      </c>
      <c r="C265" s="188" t="s">
        <v>40</v>
      </c>
      <c r="D265" s="115">
        <v>4</v>
      </c>
      <c r="E265" s="183"/>
      <c r="F265" s="129">
        <f t="shared" si="17"/>
        <v>0</v>
      </c>
      <c r="G265" s="49"/>
      <c r="H265" s="50"/>
      <c r="J265" s="62"/>
      <c r="K265" s="62"/>
      <c r="L265" s="64"/>
      <c r="M265" s="62"/>
      <c r="N265" s="62"/>
    </row>
    <row r="266" spans="1:14" s="51" customFormat="1" ht="50.1" customHeight="1" x14ac:dyDescent="0.25">
      <c r="A266" s="181">
        <v>19.8</v>
      </c>
      <c r="B266" s="207" t="s">
        <v>82</v>
      </c>
      <c r="C266" s="188" t="s">
        <v>40</v>
      </c>
      <c r="D266" s="115">
        <v>4</v>
      </c>
      <c r="E266" s="183"/>
      <c r="F266" s="129">
        <f t="shared" si="17"/>
        <v>0</v>
      </c>
      <c r="G266" s="49"/>
      <c r="H266" s="50"/>
      <c r="J266" s="62"/>
      <c r="K266" s="62"/>
      <c r="L266" s="64"/>
      <c r="M266" s="62"/>
      <c r="N266" s="62"/>
    </row>
    <row r="267" spans="1:14" s="51" customFormat="1" ht="50.1" customHeight="1" x14ac:dyDescent="0.25">
      <c r="A267" s="181">
        <v>19.899999999999999</v>
      </c>
      <c r="B267" s="207" t="s">
        <v>83</v>
      </c>
      <c r="C267" s="188" t="s">
        <v>40</v>
      </c>
      <c r="D267" s="115">
        <v>6</v>
      </c>
      <c r="E267" s="183"/>
      <c r="F267" s="129">
        <f t="shared" si="17"/>
        <v>0</v>
      </c>
      <c r="G267" s="49"/>
      <c r="H267" s="50"/>
      <c r="J267" s="62"/>
      <c r="K267" s="62"/>
      <c r="L267" s="64"/>
      <c r="M267" s="62"/>
      <c r="N267" s="62"/>
    </row>
    <row r="268" spans="1:14" s="51" customFormat="1" ht="50.1" customHeight="1" x14ac:dyDescent="0.25">
      <c r="A268" s="181" t="s">
        <v>138</v>
      </c>
      <c r="B268" s="207" t="s">
        <v>52</v>
      </c>
      <c r="C268" s="188" t="s">
        <v>40</v>
      </c>
      <c r="D268" s="115">
        <v>18</v>
      </c>
      <c r="E268" s="183"/>
      <c r="F268" s="129">
        <f t="shared" si="17"/>
        <v>0</v>
      </c>
      <c r="G268" s="49"/>
      <c r="H268" s="50"/>
      <c r="J268" s="62"/>
      <c r="K268" s="62"/>
      <c r="L268" s="64"/>
      <c r="M268" s="62"/>
      <c r="N268" s="62"/>
    </row>
    <row r="269" spans="1:14" s="51" customFormat="1" ht="50.1" customHeight="1" x14ac:dyDescent="0.25">
      <c r="A269" s="181">
        <v>19.11</v>
      </c>
      <c r="B269" s="212" t="s">
        <v>454</v>
      </c>
      <c r="C269" s="188" t="s">
        <v>40</v>
      </c>
      <c r="D269" s="115">
        <v>4</v>
      </c>
      <c r="E269" s="183"/>
      <c r="F269" s="129">
        <f t="shared" si="17"/>
        <v>0</v>
      </c>
      <c r="G269" s="49"/>
      <c r="H269" s="50"/>
      <c r="J269" s="62"/>
      <c r="K269" s="62"/>
      <c r="L269" s="64"/>
      <c r="M269" s="62"/>
      <c r="N269" s="62"/>
    </row>
    <row r="270" spans="1:14" ht="63.75" customHeight="1" x14ac:dyDescent="0.25">
      <c r="A270" s="193">
        <v>19.12</v>
      </c>
      <c r="B270" s="207" t="s">
        <v>294</v>
      </c>
      <c r="C270" s="188" t="s">
        <v>41</v>
      </c>
      <c r="D270" s="115">
        <v>38</v>
      </c>
      <c r="E270" s="183"/>
      <c r="F270" s="129">
        <f t="shared" si="17"/>
        <v>0</v>
      </c>
      <c r="G270" s="31"/>
      <c r="H270" s="30"/>
    </row>
    <row r="271" spans="1:14" ht="50.1" customHeight="1" x14ac:dyDescent="0.25">
      <c r="A271" s="193">
        <v>19.13</v>
      </c>
      <c r="B271" s="207" t="s">
        <v>88</v>
      </c>
      <c r="C271" s="188" t="s">
        <v>56</v>
      </c>
      <c r="D271" s="115">
        <v>13</v>
      </c>
      <c r="E271" s="183"/>
      <c r="F271" s="129">
        <f t="shared" si="17"/>
        <v>0</v>
      </c>
      <c r="G271" s="31"/>
      <c r="H271" s="30"/>
    </row>
    <row r="272" spans="1:14" ht="50.1" customHeight="1" x14ac:dyDescent="0.25">
      <c r="A272" s="181">
        <v>19.14</v>
      </c>
      <c r="B272" s="207" t="s">
        <v>87</v>
      </c>
      <c r="C272" s="188" t="s">
        <v>56</v>
      </c>
      <c r="D272" s="115">
        <v>10</v>
      </c>
      <c r="E272" s="183"/>
      <c r="F272" s="129">
        <f t="shared" si="17"/>
        <v>0</v>
      </c>
      <c r="G272" s="31"/>
      <c r="H272" s="30"/>
    </row>
    <row r="273" spans="1:8" ht="69.95" customHeight="1" x14ac:dyDescent="0.25">
      <c r="A273" s="177">
        <v>20</v>
      </c>
      <c r="B273" s="210" t="s">
        <v>199</v>
      </c>
      <c r="C273" s="122"/>
      <c r="D273" s="114"/>
      <c r="E273" s="114"/>
      <c r="F273" s="128">
        <f>SUBTOTAL(9,F274:F289)</f>
        <v>0</v>
      </c>
      <c r="G273" s="30"/>
      <c r="H273" s="30"/>
    </row>
    <row r="274" spans="1:8" ht="50.1" customHeight="1" x14ac:dyDescent="0.25">
      <c r="A274" s="181">
        <v>20.100000000000001</v>
      </c>
      <c r="B274" s="207" t="s">
        <v>157</v>
      </c>
      <c r="C274" s="188" t="s">
        <v>40</v>
      </c>
      <c r="D274" s="115">
        <v>1</v>
      </c>
      <c r="E274" s="183"/>
      <c r="F274" s="129">
        <f t="shared" ref="F274:F289" si="18">ROUND(E274*D274,2)</f>
        <v>0</v>
      </c>
      <c r="G274" s="31"/>
      <c r="H274" s="30"/>
    </row>
    <row r="275" spans="1:8" ht="50.1" customHeight="1" x14ac:dyDescent="0.25">
      <c r="A275" s="181">
        <v>20.2</v>
      </c>
      <c r="B275" s="207" t="s">
        <v>155</v>
      </c>
      <c r="C275" s="188" t="s">
        <v>57</v>
      </c>
      <c r="D275" s="115">
        <v>8</v>
      </c>
      <c r="E275" s="183"/>
      <c r="F275" s="129">
        <f t="shared" si="18"/>
        <v>0</v>
      </c>
      <c r="G275" s="31"/>
      <c r="H275" s="30"/>
    </row>
    <row r="276" spans="1:8" ht="50.1" customHeight="1" x14ac:dyDescent="0.25">
      <c r="A276" s="181">
        <v>20.3</v>
      </c>
      <c r="B276" s="207" t="s">
        <v>159</v>
      </c>
      <c r="C276" s="188" t="s">
        <v>40</v>
      </c>
      <c r="D276" s="115">
        <v>8</v>
      </c>
      <c r="E276" s="183"/>
      <c r="F276" s="129">
        <f t="shared" si="18"/>
        <v>0</v>
      </c>
      <c r="G276" s="31"/>
      <c r="H276" s="30"/>
    </row>
    <row r="277" spans="1:8" ht="50.1" customHeight="1" x14ac:dyDescent="0.25">
      <c r="A277" s="181">
        <v>20.399999999999999</v>
      </c>
      <c r="B277" s="207" t="s">
        <v>156</v>
      </c>
      <c r="C277" s="188" t="s">
        <v>57</v>
      </c>
      <c r="D277" s="115">
        <v>35</v>
      </c>
      <c r="E277" s="183"/>
      <c r="F277" s="129">
        <f t="shared" si="18"/>
        <v>0</v>
      </c>
      <c r="G277" s="31"/>
      <c r="H277" s="30"/>
    </row>
    <row r="278" spans="1:8" ht="50.1" customHeight="1" x14ac:dyDescent="0.25">
      <c r="A278" s="181">
        <v>20.5</v>
      </c>
      <c r="B278" s="207" t="s">
        <v>160</v>
      </c>
      <c r="C278" s="188" t="s">
        <v>57</v>
      </c>
      <c r="D278" s="115">
        <v>22</v>
      </c>
      <c r="E278" s="183"/>
      <c r="F278" s="129">
        <f t="shared" si="18"/>
        <v>0</v>
      </c>
      <c r="G278" s="31"/>
      <c r="H278" s="30"/>
    </row>
    <row r="279" spans="1:8" ht="50.1" customHeight="1" x14ac:dyDescent="0.25">
      <c r="A279" s="181">
        <v>20.6</v>
      </c>
      <c r="B279" s="207" t="s">
        <v>158</v>
      </c>
      <c r="C279" s="188" t="s">
        <v>40</v>
      </c>
      <c r="D279" s="115">
        <v>1</v>
      </c>
      <c r="E279" s="183"/>
      <c r="F279" s="129">
        <f t="shared" si="18"/>
        <v>0</v>
      </c>
      <c r="G279" s="31"/>
      <c r="H279" s="30"/>
    </row>
    <row r="280" spans="1:8" ht="50.1" customHeight="1" x14ac:dyDescent="0.25">
      <c r="A280" s="181">
        <v>20.7</v>
      </c>
      <c r="B280" s="207" t="s">
        <v>161</v>
      </c>
      <c r="C280" s="188" t="s">
        <v>40</v>
      </c>
      <c r="D280" s="115">
        <v>7</v>
      </c>
      <c r="E280" s="183"/>
      <c r="F280" s="129">
        <f t="shared" si="18"/>
        <v>0</v>
      </c>
      <c r="G280" s="31"/>
      <c r="H280" s="30"/>
    </row>
    <row r="281" spans="1:8" ht="50.1" customHeight="1" x14ac:dyDescent="0.25">
      <c r="A281" s="181">
        <v>20.8</v>
      </c>
      <c r="B281" s="150" t="s">
        <v>466</v>
      </c>
      <c r="C281" s="188" t="s">
        <v>40</v>
      </c>
      <c r="D281" s="115">
        <v>4</v>
      </c>
      <c r="E281" s="183"/>
      <c r="F281" s="129">
        <f t="shared" si="18"/>
        <v>0</v>
      </c>
      <c r="G281" s="31"/>
      <c r="H281" s="30"/>
    </row>
    <row r="282" spans="1:8" ht="50.1" customHeight="1" x14ac:dyDescent="0.25">
      <c r="A282" s="181">
        <v>20.9</v>
      </c>
      <c r="B282" s="150" t="s">
        <v>467</v>
      </c>
      <c r="C282" s="188" t="s">
        <v>41</v>
      </c>
      <c r="D282" s="115">
        <v>2</v>
      </c>
      <c r="E282" s="183"/>
      <c r="F282" s="129">
        <f t="shared" si="18"/>
        <v>0</v>
      </c>
      <c r="G282" s="31"/>
      <c r="H282" s="30"/>
    </row>
    <row r="283" spans="1:8" ht="50.1" customHeight="1" x14ac:dyDescent="0.25">
      <c r="A283" s="194" t="s">
        <v>163</v>
      </c>
      <c r="B283" s="214" t="s">
        <v>468</v>
      </c>
      <c r="C283" s="195" t="s">
        <v>41</v>
      </c>
      <c r="D283" s="115">
        <v>1</v>
      </c>
      <c r="E283" s="183"/>
      <c r="F283" s="129">
        <f t="shared" si="18"/>
        <v>0</v>
      </c>
      <c r="G283" s="31"/>
      <c r="H283" s="30"/>
    </row>
    <row r="284" spans="1:8" ht="50.1" customHeight="1" x14ac:dyDescent="0.25">
      <c r="A284" s="196">
        <v>20.11</v>
      </c>
      <c r="B284" s="222" t="s">
        <v>469</v>
      </c>
      <c r="C284" s="197" t="s">
        <v>41</v>
      </c>
      <c r="D284" s="198">
        <v>4</v>
      </c>
      <c r="E284" s="183"/>
      <c r="F284" s="129">
        <f t="shared" si="18"/>
        <v>0</v>
      </c>
      <c r="G284" s="31"/>
      <c r="H284" s="30"/>
    </row>
    <row r="285" spans="1:8" ht="50.1" customHeight="1" x14ac:dyDescent="0.25">
      <c r="A285" s="199">
        <v>20.12</v>
      </c>
      <c r="B285" s="223" t="s">
        <v>296</v>
      </c>
      <c r="C285" s="200" t="s">
        <v>41</v>
      </c>
      <c r="D285" s="198">
        <v>1</v>
      </c>
      <c r="E285" s="183"/>
      <c r="F285" s="129">
        <f t="shared" si="18"/>
        <v>0</v>
      </c>
      <c r="G285" s="31"/>
      <c r="H285" s="30"/>
    </row>
    <row r="286" spans="1:8" ht="50.1" customHeight="1" x14ac:dyDescent="0.25">
      <c r="A286" s="199">
        <v>20.13</v>
      </c>
      <c r="B286" s="224" t="s">
        <v>162</v>
      </c>
      <c r="C286" s="201" t="s">
        <v>41</v>
      </c>
      <c r="D286" s="198">
        <v>1</v>
      </c>
      <c r="E286" s="183"/>
      <c r="F286" s="129">
        <f t="shared" si="18"/>
        <v>0</v>
      </c>
      <c r="G286" s="31"/>
      <c r="H286" s="30"/>
    </row>
    <row r="287" spans="1:8" ht="50.1" customHeight="1" x14ac:dyDescent="0.25">
      <c r="A287" s="199">
        <v>20.14</v>
      </c>
      <c r="B287" s="224" t="s">
        <v>90</v>
      </c>
      <c r="C287" s="201" t="s">
        <v>40</v>
      </c>
      <c r="D287" s="198">
        <v>600</v>
      </c>
      <c r="E287" s="183"/>
      <c r="F287" s="129">
        <f t="shared" si="18"/>
        <v>0</v>
      </c>
      <c r="G287" s="31"/>
      <c r="H287" s="30"/>
    </row>
    <row r="288" spans="1:8" ht="50.1" customHeight="1" x14ac:dyDescent="0.25">
      <c r="A288" s="202">
        <v>20.149999999999999</v>
      </c>
      <c r="B288" s="225" t="s">
        <v>233</v>
      </c>
      <c r="C288" s="203" t="s">
        <v>41</v>
      </c>
      <c r="D288" s="198">
        <v>1</v>
      </c>
      <c r="E288" s="183"/>
      <c r="F288" s="129">
        <f t="shared" si="18"/>
        <v>0</v>
      </c>
      <c r="G288" s="31"/>
      <c r="H288" s="30"/>
    </row>
    <row r="289" spans="1:14" ht="50.1" customHeight="1" x14ac:dyDescent="0.25">
      <c r="A289" s="204">
        <v>20.16</v>
      </c>
      <c r="B289" s="226" t="s">
        <v>234</v>
      </c>
      <c r="C289" s="205" t="s">
        <v>41</v>
      </c>
      <c r="D289" s="198">
        <v>1</v>
      </c>
      <c r="E289" s="183"/>
      <c r="F289" s="129">
        <f t="shared" si="18"/>
        <v>0</v>
      </c>
      <c r="G289" s="31"/>
      <c r="H289" s="30"/>
    </row>
    <row r="290" spans="1:14" ht="52.5" customHeight="1" x14ac:dyDescent="0.25">
      <c r="A290" s="177" t="s">
        <v>874</v>
      </c>
      <c r="B290" s="210" t="s">
        <v>873</v>
      </c>
      <c r="C290" s="122" t="s">
        <v>472</v>
      </c>
      <c r="D290" s="294">
        <v>1</v>
      </c>
      <c r="E290" s="295">
        <f>+ROUND(SUBTOTAL(9,F13:F289)*15%,2)</f>
        <v>0</v>
      </c>
      <c r="F290" s="296">
        <f>ROUND(E290*D290,2)</f>
        <v>0</v>
      </c>
      <c r="G290" s="30"/>
      <c r="H290" s="30"/>
    </row>
    <row r="291" spans="1:14" s="36" customFormat="1" ht="69.95" customHeight="1" x14ac:dyDescent="0.25">
      <c r="A291" s="419" t="s">
        <v>308</v>
      </c>
      <c r="B291" s="420"/>
      <c r="C291" s="420"/>
      <c r="D291" s="421"/>
      <c r="E291" s="422"/>
      <c r="F291" s="206">
        <f>+SUBTOTAL(9,F13:F290)</f>
        <v>0</v>
      </c>
      <c r="G291" s="37"/>
      <c r="H291" s="37"/>
      <c r="J291" s="66"/>
      <c r="K291" s="66"/>
      <c r="L291" s="73"/>
      <c r="M291" s="66"/>
      <c r="N291" s="66"/>
    </row>
    <row r="292" spans="1:14" x14ac:dyDescent="0.25">
      <c r="A292" s="17"/>
      <c r="B292" s="56"/>
      <c r="C292" s="123"/>
      <c r="D292" s="116"/>
      <c r="E292" s="111"/>
      <c r="F292" s="111"/>
      <c r="G292" s="18"/>
      <c r="H292" s="18"/>
    </row>
    <row r="293" spans="1:14" ht="16.5" thickBot="1" x14ac:dyDescent="0.3">
      <c r="A293" s="17"/>
      <c r="B293" s="56"/>
      <c r="C293" s="123"/>
      <c r="D293" s="116"/>
      <c r="E293" s="111"/>
      <c r="F293" s="412"/>
      <c r="G293" s="18"/>
      <c r="H293" s="18"/>
    </row>
    <row r="294" spans="1:14" ht="36.6" customHeight="1" x14ac:dyDescent="0.25">
      <c r="A294" s="17"/>
      <c r="B294" s="423" t="s">
        <v>22</v>
      </c>
      <c r="C294" s="426"/>
      <c r="D294" s="427"/>
      <c r="E294" s="428"/>
      <c r="F294" s="111"/>
      <c r="G294" s="18"/>
      <c r="H294" s="18"/>
    </row>
    <row r="295" spans="1:14" ht="27.6" customHeight="1" x14ac:dyDescent="0.25">
      <c r="A295" s="17"/>
      <c r="B295" s="424"/>
      <c r="C295" s="429" t="s">
        <v>21</v>
      </c>
      <c r="D295" s="430"/>
      <c r="E295" s="431"/>
      <c r="F295" s="111"/>
      <c r="G295" s="18"/>
      <c r="H295" s="18"/>
    </row>
    <row r="296" spans="1:14" ht="35.1" customHeight="1" x14ac:dyDescent="0.25">
      <c r="A296" s="17"/>
      <c r="B296" s="424"/>
      <c r="C296" s="429"/>
      <c r="D296" s="430"/>
      <c r="E296" s="431"/>
      <c r="F296" s="111"/>
      <c r="G296" s="18"/>
      <c r="H296" s="18"/>
    </row>
    <row r="297" spans="1:14" ht="36" customHeight="1" thickBot="1" x14ac:dyDescent="0.3">
      <c r="A297" s="17"/>
      <c r="B297" s="425"/>
      <c r="C297" s="432" t="s">
        <v>25</v>
      </c>
      <c r="D297" s="433"/>
      <c r="E297" s="434"/>
      <c r="F297" s="111"/>
      <c r="G297" s="18"/>
      <c r="H297" s="18"/>
    </row>
    <row r="298" spans="1:14" x14ac:dyDescent="0.25">
      <c r="A298" s="17"/>
      <c r="B298" s="56"/>
      <c r="C298" s="123"/>
      <c r="D298" s="116"/>
      <c r="E298" s="111"/>
      <c r="F298" s="111"/>
      <c r="G298" s="18"/>
      <c r="H298" s="18"/>
    </row>
    <row r="299" spans="1:14" x14ac:dyDescent="0.25">
      <c r="A299" s="17"/>
      <c r="B299" s="56"/>
      <c r="C299" s="123"/>
      <c r="D299" s="116"/>
      <c r="E299" s="111"/>
      <c r="F299" s="111"/>
      <c r="G299" s="18"/>
      <c r="H299" s="18"/>
    </row>
  </sheetData>
  <sheetProtection formatCells="0" formatColumns="0" formatRows="0" insertRows="0" deleteRows="0"/>
  <protectedRanges>
    <protectedRange sqref="C294:E296" name="Range7"/>
    <protectedRange sqref="G13:H291" name="Range6"/>
    <protectedRange sqref="A38:A55 B70 A100:A107 A68:A79 A97:B99 A259:A269 A14:B14 B68 A109:A126 A246:A248 A57:A66 A168:A174 A176:A191 B34 B57 A83:A95 A229:B229 A237:A244 A36:B37 N80 A253:A257 A249:B252 B19:B22 A231:A235 A213:A228 B32 B29 E25 C36:E36 A212:E212 A67:E67 A56:E56 A258:E258 A245:E245 A236:E236 A127:E127 A230:E230 A192:E192 A175:E175 A167:E167 A108:E108 A96:E96 A80:E80 C273:E273 A149:E149 A23:E23 A13:E13 D24:E24 A24:B26 B15:B16 A15:A22 A27:A35 A81:B82 A270:B289 C25 A128:A148 A150:A166 A193:A211 A290:E290 D14:E22 D26:E35 D37:E55 D57:E66 D68:E79 D81:E95 D97:E107 D109:E126 D128:E148 D150:E166 D168:E174 D176:E191 D193:E211 D213:E229 D231:E235 D237:E244 D246:E257 D259:E272 D274:E289" name="Range3"/>
    <protectedRange sqref="B3:B5" name="Range1"/>
    <protectedRange sqref="B17:B18" name="Range3_2"/>
  </protectedRanges>
  <mergeCells count="6">
    <mergeCell ref="A291:E291"/>
    <mergeCell ref="B294:B297"/>
    <mergeCell ref="C294:E294"/>
    <mergeCell ref="C295:E295"/>
    <mergeCell ref="C296:E296"/>
    <mergeCell ref="C297:E297"/>
  </mergeCells>
  <dataValidations count="1">
    <dataValidation type="decimal" operator="greaterThanOrEqual" allowBlank="1" showInputMessage="1" showErrorMessage="1" sqref="D231:D235 D37:D55 D57:D66 D68:D79 D97:D107 D109:D126 D168:D174 D237:D244 D150:D166 D193:D211 D246:D257 D274:D289 D26:D35 D128:D148 D213:D229 D81:D95 D176:D191 D259:D272 D13:E24 E25:E290" xr:uid="{F9DB113C-B62F-4B74-8D5C-01A75811CBBB}">
      <formula1>0</formula1>
    </dataValidation>
  </dataValidations>
  <pageMargins left="0.70866141732283472" right="0.70866141732283472" top="0.74803149606299213" bottom="0.74803149606299213" header="0.31496062992125984" footer="0.31496062992125984"/>
  <pageSetup paperSize="8" scale="60" orientation="landscape" cellComments="asDisplayed" r:id="rId1"/>
  <rowBreaks count="2" manualBreakCount="2">
    <brk id="55" max="7" man="1"/>
    <brk id="100"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AC4DF-68AC-4631-8AD7-3A435F7F7751}">
  <sheetPr>
    <tabColor theme="0"/>
  </sheetPr>
  <dimension ref="A1:N91"/>
  <sheetViews>
    <sheetView showGridLines="0" view="pageBreakPreview" topLeftCell="A79" zoomScale="85" zoomScaleNormal="85" zoomScaleSheetLayoutView="85" workbookViewId="0">
      <selection activeCell="B3" sqref="B3"/>
    </sheetView>
  </sheetViews>
  <sheetFormatPr defaultColWidth="9.140625" defaultRowHeight="15.75" x14ac:dyDescent="0.25"/>
  <cols>
    <col min="1" max="1" width="13.42578125" style="15" customWidth="1"/>
    <col min="2" max="2" width="105.28515625" style="57" customWidth="1"/>
    <col min="3" max="3" width="18.140625" style="124" customWidth="1"/>
    <col min="4" max="4" width="11" style="117" customWidth="1"/>
    <col min="5" max="5" width="40.85546875" style="112" customWidth="1"/>
    <col min="6" max="6" width="58.28515625" style="112" customWidth="1"/>
    <col min="7" max="7" width="69.7109375" style="14" customWidth="1"/>
    <col min="8" max="8" width="85.7109375" style="14" customWidth="1"/>
    <col min="9" max="9" width="9.140625" style="14"/>
    <col min="10" max="10" width="13.140625" style="15" customWidth="1"/>
    <col min="11" max="11" width="27.140625" style="15" customWidth="1"/>
    <col min="12" max="12" width="9.140625" style="70"/>
    <col min="13" max="14" width="9.140625" style="15"/>
    <col min="15" max="16384" width="9.140625" style="14"/>
  </cols>
  <sheetData>
    <row r="1" spans="1:14" s="11" customFormat="1" ht="31.5" x14ac:dyDescent="0.5">
      <c r="A1" s="40"/>
      <c r="B1" s="55" t="s">
        <v>16</v>
      </c>
      <c r="C1" s="118"/>
      <c r="D1" s="107"/>
      <c r="E1" s="125"/>
      <c r="F1" s="125"/>
      <c r="G1" s="2"/>
      <c r="H1" s="2"/>
      <c r="J1" s="60"/>
      <c r="K1" s="60"/>
      <c r="L1" s="67"/>
      <c r="M1" s="60"/>
      <c r="N1" s="60"/>
    </row>
    <row r="2" spans="1:14" customFormat="1" ht="29.1" customHeight="1" x14ac:dyDescent="0.25">
      <c r="A2" s="41"/>
      <c r="B2" s="55" t="s">
        <v>26</v>
      </c>
      <c r="C2" s="119"/>
      <c r="D2" s="108"/>
      <c r="E2" s="126"/>
      <c r="F2" s="126"/>
      <c r="G2" s="12"/>
      <c r="H2" s="12"/>
      <c r="J2" s="28"/>
      <c r="K2" s="28"/>
      <c r="L2" s="68"/>
      <c r="M2" s="28"/>
      <c r="N2" s="28"/>
    </row>
    <row r="3" spans="1:14" customFormat="1" x14ac:dyDescent="0.25">
      <c r="A3" s="42" t="s">
        <v>6</v>
      </c>
      <c r="B3" s="95" t="s">
        <v>1049</v>
      </c>
      <c r="C3" s="120"/>
      <c r="D3" s="109"/>
      <c r="E3" s="143"/>
      <c r="F3" s="111"/>
      <c r="G3" s="13"/>
      <c r="H3" s="13"/>
      <c r="I3" s="13"/>
      <c r="J3" s="27"/>
      <c r="K3" s="27"/>
      <c r="L3" s="69"/>
      <c r="M3" s="27"/>
      <c r="N3" s="28"/>
    </row>
    <row r="4" spans="1:14" customFormat="1" ht="46.5" customHeight="1" x14ac:dyDescent="0.25">
      <c r="A4" s="43" t="s">
        <v>7</v>
      </c>
      <c r="B4" s="96" t="s">
        <v>899</v>
      </c>
      <c r="C4" s="120"/>
      <c r="D4" s="110"/>
      <c r="E4" s="435" t="s">
        <v>513</v>
      </c>
      <c r="F4" s="435"/>
      <c r="G4" s="13"/>
      <c r="H4" s="13"/>
      <c r="I4" s="13"/>
      <c r="J4" s="27"/>
      <c r="K4" s="27"/>
      <c r="L4" s="69"/>
      <c r="M4" s="27"/>
      <c r="N4" s="28"/>
    </row>
    <row r="5" spans="1:14" customFormat="1" x14ac:dyDescent="0.25">
      <c r="A5" s="44" t="s">
        <v>17</v>
      </c>
      <c r="B5" s="16"/>
      <c r="C5" s="120"/>
      <c r="D5" s="109"/>
      <c r="E5" s="143"/>
      <c r="F5" s="111"/>
      <c r="G5" s="13"/>
      <c r="H5" s="13"/>
      <c r="I5" s="13"/>
      <c r="J5" s="27"/>
      <c r="K5" s="27"/>
      <c r="L5" s="69"/>
      <c r="M5" s="27"/>
      <c r="N5" s="28"/>
    </row>
    <row r="6" spans="1:14" customFormat="1" x14ac:dyDescent="0.25">
      <c r="A6" s="45"/>
      <c r="B6" s="52"/>
      <c r="C6" s="120"/>
      <c r="D6" s="109"/>
      <c r="E6" s="143"/>
      <c r="F6" s="111"/>
      <c r="G6" s="13"/>
      <c r="H6" s="13"/>
      <c r="I6" s="13"/>
      <c r="J6" s="27"/>
      <c r="K6" s="27"/>
      <c r="L6" s="69"/>
      <c r="M6" s="27"/>
      <c r="N6" s="28"/>
    </row>
    <row r="7" spans="1:14" s="13" customFormat="1" ht="15" customHeight="1" x14ac:dyDescent="0.25">
      <c r="A7" s="48" t="s">
        <v>3</v>
      </c>
      <c r="B7" s="132"/>
      <c r="C7" s="133"/>
      <c r="D7" s="109"/>
      <c r="E7" s="143"/>
      <c r="F7" s="143"/>
      <c r="G7" s="7"/>
      <c r="H7" s="7"/>
      <c r="I7" s="7"/>
      <c r="J7" s="7"/>
      <c r="K7" s="7"/>
      <c r="L7" s="7"/>
    </row>
    <row r="8" spans="1:14" s="13" customFormat="1" ht="15" customHeight="1" x14ac:dyDescent="0.25">
      <c r="A8" s="134" t="s">
        <v>27</v>
      </c>
      <c r="B8" s="319"/>
      <c r="C8" s="373"/>
      <c r="D8" s="109"/>
      <c r="E8" s="143"/>
      <c r="F8" s="143"/>
      <c r="G8" s="7"/>
      <c r="H8" s="7"/>
      <c r="I8" s="7"/>
      <c r="J8" s="7"/>
      <c r="K8" s="7"/>
      <c r="L8" s="7"/>
    </row>
    <row r="9" spans="1:14" s="13" customFormat="1" ht="15" customHeight="1" x14ac:dyDescent="0.25">
      <c r="A9" s="135" t="s">
        <v>28</v>
      </c>
      <c r="B9" s="320"/>
      <c r="C9" s="374"/>
      <c r="D9" s="109"/>
      <c r="E9" s="143"/>
      <c r="F9" s="143"/>
      <c r="G9" s="7"/>
      <c r="H9" s="7"/>
      <c r="I9" s="7"/>
      <c r="J9" s="7"/>
      <c r="K9" s="7"/>
      <c r="L9" s="7"/>
    </row>
    <row r="10" spans="1:14" s="13" customFormat="1" ht="15" customHeight="1" x14ac:dyDescent="0.25">
      <c r="A10" s="135" t="s">
        <v>900</v>
      </c>
      <c r="B10" s="320"/>
      <c r="C10" s="374"/>
      <c r="D10" s="109"/>
      <c r="E10" s="143"/>
      <c r="F10" s="143"/>
      <c r="G10" s="7"/>
      <c r="H10" s="7"/>
      <c r="I10" s="7"/>
      <c r="J10" s="7"/>
      <c r="K10" s="7"/>
      <c r="L10" s="7"/>
    </row>
    <row r="11" spans="1:14" s="13" customFormat="1" ht="15" customHeight="1" x14ac:dyDescent="0.25">
      <c r="A11" s="321" t="s">
        <v>901</v>
      </c>
      <c r="B11" s="78"/>
      <c r="C11" s="120"/>
      <c r="D11" s="111"/>
      <c r="E11" s="111"/>
      <c r="F11" s="111"/>
    </row>
    <row r="12" spans="1:14" s="244" customFormat="1" ht="50.1" customHeight="1" x14ac:dyDescent="0.25">
      <c r="A12" s="172" t="s">
        <v>0</v>
      </c>
      <c r="B12" s="172" t="s">
        <v>18</v>
      </c>
      <c r="C12" s="172" t="s">
        <v>1</v>
      </c>
      <c r="D12" s="174" t="s">
        <v>4</v>
      </c>
      <c r="E12" s="172" t="s">
        <v>42</v>
      </c>
      <c r="F12" s="175" t="s">
        <v>15</v>
      </c>
      <c r="G12" s="175" t="s">
        <v>23</v>
      </c>
      <c r="H12" s="175" t="s">
        <v>24</v>
      </c>
      <c r="L12" s="245"/>
    </row>
    <row r="13" spans="1:14" s="238" customFormat="1" ht="69.95" customHeight="1" x14ac:dyDescent="0.25">
      <c r="A13" s="231">
        <v>21</v>
      </c>
      <c r="B13" s="232" t="s">
        <v>524</v>
      </c>
      <c r="C13" s="233"/>
      <c r="D13" s="234"/>
      <c r="E13" s="234"/>
      <c r="F13" s="236">
        <f>SUBTOTAL(9, F14:F15)</f>
        <v>0</v>
      </c>
      <c r="G13" s="237"/>
      <c r="H13" s="237"/>
      <c r="J13" s="239"/>
      <c r="K13" s="239"/>
      <c r="L13" s="240"/>
      <c r="M13" s="239"/>
      <c r="N13" s="239"/>
    </row>
    <row r="14" spans="1:14" s="243" customFormat="1" ht="50.1" customHeight="1" x14ac:dyDescent="0.25">
      <c r="A14" s="330" t="s">
        <v>514</v>
      </c>
      <c r="B14" s="331" t="s">
        <v>287</v>
      </c>
      <c r="C14" s="332" t="s">
        <v>129</v>
      </c>
      <c r="D14" s="333">
        <v>3.7620000000000008E-2</v>
      </c>
      <c r="E14" s="265"/>
      <c r="F14" s="325">
        <f>ROUND(E14*D14,2)</f>
        <v>0</v>
      </c>
      <c r="G14" s="242"/>
      <c r="H14" s="237"/>
      <c r="J14" s="244"/>
      <c r="K14" s="244"/>
      <c r="L14" s="245"/>
      <c r="M14" s="244"/>
      <c r="N14" s="244"/>
    </row>
    <row r="15" spans="1:14" s="243" customFormat="1" ht="99.95" customHeight="1" x14ac:dyDescent="0.25">
      <c r="A15" s="330" t="s">
        <v>515</v>
      </c>
      <c r="B15" s="334" t="s">
        <v>128</v>
      </c>
      <c r="C15" s="335" t="s">
        <v>129</v>
      </c>
      <c r="D15" s="333">
        <v>1.8810000000000004E-2</v>
      </c>
      <c r="E15" s="265"/>
      <c r="F15" s="325">
        <f>ROUND(E15*D15,2)</f>
        <v>0</v>
      </c>
      <c r="G15" s="242"/>
      <c r="H15" s="237"/>
      <c r="J15" s="244"/>
      <c r="K15" s="244"/>
      <c r="L15" s="245"/>
      <c r="M15" s="244"/>
      <c r="N15" s="244"/>
    </row>
    <row r="16" spans="1:14" s="243" customFormat="1" ht="50.1" customHeight="1" x14ac:dyDescent="0.25">
      <c r="A16" s="241">
        <v>22</v>
      </c>
      <c r="B16" s="241" t="s">
        <v>102</v>
      </c>
      <c r="C16" s="241"/>
      <c r="D16" s="241"/>
      <c r="E16" s="241"/>
      <c r="F16" s="247">
        <f>SUBTOTAL(9, F17:F19)</f>
        <v>0</v>
      </c>
      <c r="G16" s="242"/>
      <c r="H16" s="237"/>
      <c r="J16" s="244"/>
      <c r="K16" s="244"/>
      <c r="L16" s="245"/>
      <c r="M16" s="244"/>
      <c r="N16" s="244"/>
    </row>
    <row r="17" spans="1:14" s="243" customFormat="1" ht="50.1" customHeight="1" x14ac:dyDescent="0.25">
      <c r="A17" s="336" t="s">
        <v>516</v>
      </c>
      <c r="B17" s="337" t="s">
        <v>103</v>
      </c>
      <c r="C17" s="335" t="s">
        <v>909</v>
      </c>
      <c r="D17" s="264">
        <v>31.020000000000003</v>
      </c>
      <c r="E17" s="265"/>
      <c r="F17" s="325">
        <f>ROUND(E17*D17,2)</f>
        <v>0</v>
      </c>
      <c r="G17" s="242"/>
      <c r="H17" s="237"/>
      <c r="J17" s="244"/>
      <c r="K17" s="244"/>
      <c r="L17" s="245"/>
      <c r="M17" s="244"/>
      <c r="N17" s="244"/>
    </row>
    <row r="18" spans="1:14" s="243" customFormat="1" ht="50.1" customHeight="1" x14ac:dyDescent="0.25">
      <c r="A18" s="336" t="s">
        <v>517</v>
      </c>
      <c r="B18" s="338" t="s">
        <v>104</v>
      </c>
      <c r="C18" s="339" t="s">
        <v>130</v>
      </c>
      <c r="D18" s="264">
        <v>2</v>
      </c>
      <c r="E18" s="265"/>
      <c r="F18" s="325">
        <f t="shared" ref="F18:F19" si="0">ROUND(E18*D18,2)</f>
        <v>0</v>
      </c>
      <c r="G18" s="242"/>
      <c r="H18" s="237"/>
      <c r="J18" s="244"/>
      <c r="K18" s="244"/>
      <c r="L18" s="245"/>
      <c r="M18" s="244"/>
      <c r="N18" s="244"/>
    </row>
    <row r="19" spans="1:14" s="243" customFormat="1" ht="50.1" customHeight="1" x14ac:dyDescent="0.25">
      <c r="A19" s="336" t="s">
        <v>518</v>
      </c>
      <c r="B19" s="338" t="s">
        <v>200</v>
      </c>
      <c r="C19" s="340" t="s">
        <v>909</v>
      </c>
      <c r="D19" s="264">
        <v>7.7550000000000008</v>
      </c>
      <c r="E19" s="265"/>
      <c r="F19" s="325">
        <f t="shared" si="0"/>
        <v>0</v>
      </c>
      <c r="G19" s="242"/>
      <c r="H19" s="237"/>
      <c r="J19" s="244"/>
      <c r="K19" s="244"/>
      <c r="L19" s="245"/>
      <c r="M19" s="244"/>
      <c r="N19" s="244"/>
    </row>
    <row r="20" spans="1:14" s="243" customFormat="1" ht="50.1" customHeight="1" x14ac:dyDescent="0.25">
      <c r="A20" s="241">
        <v>23</v>
      </c>
      <c r="B20" s="241" t="s">
        <v>105</v>
      </c>
      <c r="C20" s="241"/>
      <c r="D20" s="241"/>
      <c r="E20" s="241"/>
      <c r="F20" s="247">
        <f>SUBTOTAL(9, F21)</f>
        <v>0</v>
      </c>
      <c r="G20" s="242"/>
      <c r="H20" s="237"/>
      <c r="J20" s="244"/>
      <c r="K20" s="244"/>
      <c r="L20" s="245"/>
      <c r="M20" s="244"/>
      <c r="N20" s="244"/>
    </row>
    <row r="21" spans="1:14" s="243" customFormat="1" ht="50.1" customHeight="1" x14ac:dyDescent="0.25">
      <c r="A21" s="336" t="s">
        <v>519</v>
      </c>
      <c r="B21" s="341" t="s">
        <v>106</v>
      </c>
      <c r="C21" s="342" t="s">
        <v>909</v>
      </c>
      <c r="D21" s="264">
        <v>28.2</v>
      </c>
      <c r="E21" s="265"/>
      <c r="F21" s="325">
        <f>ROUND(E21*D21,2)</f>
        <v>0</v>
      </c>
      <c r="G21" s="242"/>
      <c r="H21" s="237"/>
      <c r="J21" s="244"/>
      <c r="K21" s="244"/>
      <c r="L21" s="245"/>
      <c r="M21" s="244"/>
      <c r="N21" s="244"/>
    </row>
    <row r="22" spans="1:14" s="243" customFormat="1" ht="50.1" customHeight="1" x14ac:dyDescent="0.25">
      <c r="A22" s="241">
        <v>24</v>
      </c>
      <c r="B22" s="241" t="s">
        <v>107</v>
      </c>
      <c r="C22" s="241"/>
      <c r="D22" s="241"/>
      <c r="E22" s="241"/>
      <c r="F22" s="247">
        <f>SUBTOTAL(9, F23:F26)</f>
        <v>0</v>
      </c>
      <c r="G22" s="242"/>
      <c r="H22" s="237"/>
      <c r="J22" s="244"/>
      <c r="K22" s="244"/>
      <c r="L22" s="245"/>
      <c r="M22" s="244"/>
      <c r="N22" s="244"/>
    </row>
    <row r="23" spans="1:14" s="243" customFormat="1" ht="50.1" customHeight="1" x14ac:dyDescent="0.25">
      <c r="A23" s="336" t="s">
        <v>520</v>
      </c>
      <c r="B23" s="337" t="s">
        <v>108</v>
      </c>
      <c r="C23" s="343" t="s">
        <v>910</v>
      </c>
      <c r="D23" s="264">
        <v>300</v>
      </c>
      <c r="E23" s="265"/>
      <c r="F23" s="325">
        <f>ROUND(E23*D23,2)</f>
        <v>0</v>
      </c>
      <c r="G23" s="242"/>
      <c r="H23" s="237"/>
      <c r="J23" s="244"/>
      <c r="K23" s="244"/>
      <c r="L23" s="245"/>
      <c r="M23" s="244"/>
      <c r="N23" s="244"/>
    </row>
    <row r="24" spans="1:14" s="243" customFormat="1" ht="50.1" customHeight="1" x14ac:dyDescent="0.25">
      <c r="A24" s="336" t="s">
        <v>521</v>
      </c>
      <c r="B24" s="341" t="s">
        <v>109</v>
      </c>
      <c r="C24" s="344" t="s">
        <v>909</v>
      </c>
      <c r="D24" s="264">
        <v>42</v>
      </c>
      <c r="E24" s="265"/>
      <c r="F24" s="325">
        <f t="shared" ref="F24:F26" si="1">ROUND(E24*D24,2)</f>
        <v>0</v>
      </c>
      <c r="G24" s="242"/>
      <c r="H24" s="237"/>
      <c r="J24" s="244"/>
      <c r="K24" s="244"/>
      <c r="L24" s="245"/>
      <c r="M24" s="244"/>
      <c r="N24" s="244"/>
    </row>
    <row r="25" spans="1:14" s="243" customFormat="1" ht="50.1" customHeight="1" x14ac:dyDescent="0.25">
      <c r="A25" s="336" t="s">
        <v>522</v>
      </c>
      <c r="B25" s="341" t="s">
        <v>297</v>
      </c>
      <c r="C25" s="343" t="s">
        <v>909</v>
      </c>
      <c r="D25" s="264">
        <v>31.02</v>
      </c>
      <c r="E25" s="265"/>
      <c r="F25" s="325">
        <f t="shared" si="1"/>
        <v>0</v>
      </c>
      <c r="G25" s="242"/>
      <c r="H25" s="237"/>
      <c r="J25" s="244"/>
      <c r="K25" s="244"/>
      <c r="L25" s="245"/>
      <c r="M25" s="244"/>
      <c r="N25" s="244"/>
    </row>
    <row r="26" spans="1:14" s="243" customFormat="1" ht="50.1" customHeight="1" x14ac:dyDescent="0.25">
      <c r="A26" s="336" t="s">
        <v>523</v>
      </c>
      <c r="B26" s="341" t="s">
        <v>110</v>
      </c>
      <c r="C26" s="342" t="s">
        <v>909</v>
      </c>
      <c r="D26" s="264">
        <v>59.219999999999992</v>
      </c>
      <c r="E26" s="265"/>
      <c r="F26" s="325">
        <f t="shared" si="1"/>
        <v>0</v>
      </c>
      <c r="G26" s="242"/>
      <c r="H26" s="237"/>
      <c r="J26" s="244"/>
      <c r="K26" s="244"/>
      <c r="L26" s="245"/>
      <c r="M26" s="244"/>
      <c r="N26" s="244"/>
    </row>
    <row r="27" spans="1:14" s="243" customFormat="1" ht="50.1" customHeight="1" x14ac:dyDescent="0.25">
      <c r="A27" s="241">
        <v>25</v>
      </c>
      <c r="B27" s="241" t="s">
        <v>111</v>
      </c>
      <c r="C27" s="241"/>
      <c r="D27" s="241"/>
      <c r="E27" s="241"/>
      <c r="F27" s="247">
        <f>SUBTOTAL(9, F28:F32)</f>
        <v>0</v>
      </c>
      <c r="G27" s="242"/>
      <c r="H27" s="237"/>
      <c r="J27" s="244"/>
      <c r="K27" s="244"/>
      <c r="L27" s="245"/>
      <c r="M27" s="244"/>
      <c r="N27" s="244"/>
    </row>
    <row r="28" spans="1:14" s="243" customFormat="1" ht="50.1" customHeight="1" x14ac:dyDescent="0.25">
      <c r="A28" s="336" t="s">
        <v>525</v>
      </c>
      <c r="B28" s="341" t="s">
        <v>112</v>
      </c>
      <c r="C28" s="345" t="s">
        <v>909</v>
      </c>
      <c r="D28" s="264">
        <v>376.2000000000001</v>
      </c>
      <c r="E28" s="265"/>
      <c r="F28" s="325">
        <f>ROUND(E28*D28,2)</f>
        <v>0</v>
      </c>
      <c r="G28" s="242"/>
      <c r="H28" s="237"/>
      <c r="J28" s="244"/>
      <c r="K28" s="244"/>
      <c r="L28" s="245"/>
      <c r="M28" s="244"/>
      <c r="N28" s="244"/>
    </row>
    <row r="29" spans="1:14" s="243" customFormat="1" ht="50.1" customHeight="1" x14ac:dyDescent="0.25">
      <c r="A29" s="336" t="s">
        <v>526</v>
      </c>
      <c r="B29" s="341" t="s">
        <v>113</v>
      </c>
      <c r="C29" s="345" t="s">
        <v>131</v>
      </c>
      <c r="D29" s="264">
        <v>3</v>
      </c>
      <c r="E29" s="265"/>
      <c r="F29" s="325">
        <f t="shared" ref="F29:F32" si="2">ROUND(E29*D29,2)</f>
        <v>0</v>
      </c>
      <c r="G29" s="242"/>
      <c r="H29" s="237"/>
      <c r="J29" s="244"/>
      <c r="K29" s="244"/>
      <c r="L29" s="245"/>
      <c r="M29" s="244"/>
      <c r="N29" s="244"/>
    </row>
    <row r="30" spans="1:14" s="243" customFormat="1" ht="50.1" customHeight="1" x14ac:dyDescent="0.25">
      <c r="A30" s="336" t="s">
        <v>527</v>
      </c>
      <c r="B30" s="341" t="s">
        <v>114</v>
      </c>
      <c r="C30" s="345" t="s">
        <v>909</v>
      </c>
      <c r="D30" s="264">
        <v>37.620000000000012</v>
      </c>
      <c r="E30" s="265"/>
      <c r="F30" s="325">
        <f t="shared" si="2"/>
        <v>0</v>
      </c>
      <c r="G30" s="242"/>
      <c r="H30" s="237"/>
      <c r="J30" s="244"/>
      <c r="K30" s="244"/>
      <c r="L30" s="245"/>
      <c r="M30" s="244"/>
      <c r="N30" s="244"/>
    </row>
    <row r="31" spans="1:14" s="243" customFormat="1" ht="50.1" customHeight="1" x14ac:dyDescent="0.25">
      <c r="A31" s="336" t="s">
        <v>528</v>
      </c>
      <c r="B31" s="341" t="s">
        <v>115</v>
      </c>
      <c r="C31" s="345" t="s">
        <v>909</v>
      </c>
      <c r="D31" s="264">
        <v>7.5240000000000018</v>
      </c>
      <c r="E31" s="265"/>
      <c r="F31" s="325">
        <f t="shared" si="2"/>
        <v>0</v>
      </c>
      <c r="G31" s="242"/>
      <c r="H31" s="237"/>
      <c r="J31" s="244"/>
      <c r="K31" s="244"/>
      <c r="L31" s="245"/>
      <c r="M31" s="244"/>
      <c r="N31" s="244"/>
    </row>
    <row r="32" spans="1:14" s="243" customFormat="1" ht="50.1" customHeight="1" x14ac:dyDescent="0.25">
      <c r="A32" s="336" t="s">
        <v>529</v>
      </c>
      <c r="B32" s="341" t="s">
        <v>298</v>
      </c>
      <c r="C32" s="345" t="s">
        <v>909</v>
      </c>
      <c r="D32" s="264">
        <v>565</v>
      </c>
      <c r="E32" s="265"/>
      <c r="F32" s="325">
        <f t="shared" si="2"/>
        <v>0</v>
      </c>
      <c r="G32" s="242"/>
      <c r="H32" s="237"/>
      <c r="J32" s="244"/>
      <c r="K32" s="244"/>
      <c r="L32" s="245"/>
      <c r="M32" s="244"/>
      <c r="N32" s="244"/>
    </row>
    <row r="33" spans="1:14" s="243" customFormat="1" ht="50.1" customHeight="1" x14ac:dyDescent="0.25">
      <c r="A33" s="241">
        <v>26</v>
      </c>
      <c r="B33" s="241" t="s">
        <v>116</v>
      </c>
      <c r="C33" s="241"/>
      <c r="D33" s="241"/>
      <c r="E33" s="241"/>
      <c r="F33" s="247">
        <f>SUBTOTAL(9, F34)</f>
        <v>0</v>
      </c>
      <c r="G33" s="242"/>
      <c r="H33" s="237"/>
      <c r="J33" s="244"/>
      <c r="K33" s="244"/>
      <c r="L33" s="245"/>
      <c r="M33" s="244"/>
      <c r="N33" s="244"/>
    </row>
    <row r="34" spans="1:14" s="243" customFormat="1" ht="50.1" customHeight="1" x14ac:dyDescent="0.25">
      <c r="A34" s="336" t="s">
        <v>530</v>
      </c>
      <c r="B34" s="341" t="s">
        <v>117</v>
      </c>
      <c r="C34" s="346" t="s">
        <v>911</v>
      </c>
      <c r="D34" s="264">
        <v>68</v>
      </c>
      <c r="E34" s="265"/>
      <c r="F34" s="325">
        <f>ROUND(E34*D34,2)</f>
        <v>0</v>
      </c>
      <c r="G34" s="242"/>
      <c r="H34" s="237"/>
      <c r="J34" s="244"/>
      <c r="K34" s="244"/>
      <c r="L34" s="245"/>
      <c r="M34" s="244"/>
      <c r="N34" s="244"/>
    </row>
    <row r="35" spans="1:14" s="243" customFormat="1" ht="50.1" customHeight="1" x14ac:dyDescent="0.25">
      <c r="A35" s="241">
        <v>27</v>
      </c>
      <c r="B35" s="241" t="s">
        <v>118</v>
      </c>
      <c r="C35" s="241"/>
      <c r="D35" s="241"/>
      <c r="E35" s="241"/>
      <c r="F35" s="247">
        <f>SUBTOTAL(9, F36)</f>
        <v>0</v>
      </c>
      <c r="G35" s="242"/>
      <c r="H35" s="237"/>
      <c r="J35" s="244"/>
      <c r="K35" s="244"/>
      <c r="L35" s="245"/>
      <c r="M35" s="244"/>
      <c r="N35" s="244"/>
    </row>
    <row r="36" spans="1:14" s="243" customFormat="1" ht="50.1" customHeight="1" x14ac:dyDescent="0.25">
      <c r="A36" s="336" t="s">
        <v>531</v>
      </c>
      <c r="B36" s="341" t="s">
        <v>299</v>
      </c>
      <c r="C36" s="346" t="s">
        <v>912</v>
      </c>
      <c r="D36" s="264">
        <v>14.4</v>
      </c>
      <c r="E36" s="265"/>
      <c r="F36" s="325">
        <f>ROUND(E36*D36,2)</f>
        <v>0</v>
      </c>
      <c r="G36" s="242"/>
      <c r="H36" s="237"/>
      <c r="J36" s="244"/>
      <c r="K36" s="244"/>
      <c r="L36" s="245"/>
      <c r="M36" s="244"/>
      <c r="N36" s="244"/>
    </row>
    <row r="37" spans="1:14" s="243" customFormat="1" ht="50.1" customHeight="1" x14ac:dyDescent="0.25">
      <c r="A37" s="241">
        <v>28</v>
      </c>
      <c r="B37" s="241" t="s">
        <v>119</v>
      </c>
      <c r="C37" s="241"/>
      <c r="D37" s="241"/>
      <c r="E37" s="241"/>
      <c r="F37" s="247">
        <f>SUBTOTAL(9, F38:F39)</f>
        <v>0</v>
      </c>
      <c r="G37" s="242"/>
      <c r="H37" s="237"/>
      <c r="J37" s="244"/>
      <c r="K37" s="244"/>
      <c r="L37" s="245"/>
      <c r="M37" s="244"/>
      <c r="N37" s="244"/>
    </row>
    <row r="38" spans="1:14" s="243" customFormat="1" ht="50.1" customHeight="1" x14ac:dyDescent="0.25">
      <c r="A38" s="336" t="s">
        <v>532</v>
      </c>
      <c r="B38" s="341" t="s">
        <v>120</v>
      </c>
      <c r="C38" s="346" t="s">
        <v>911</v>
      </c>
      <c r="D38" s="264">
        <v>38</v>
      </c>
      <c r="E38" s="265"/>
      <c r="F38" s="325">
        <f>ROUND(E38*D38,2)</f>
        <v>0</v>
      </c>
      <c r="G38" s="242"/>
      <c r="H38" s="237"/>
      <c r="J38" s="244"/>
      <c r="K38" s="244"/>
      <c r="L38" s="245"/>
      <c r="M38" s="244"/>
      <c r="N38" s="244"/>
    </row>
    <row r="39" spans="1:14" s="243" customFormat="1" ht="50.1" customHeight="1" x14ac:dyDescent="0.25">
      <c r="A39" s="336" t="s">
        <v>533</v>
      </c>
      <c r="B39" s="341" t="s">
        <v>121</v>
      </c>
      <c r="C39" s="346" t="s">
        <v>911</v>
      </c>
      <c r="D39" s="264">
        <v>38</v>
      </c>
      <c r="E39" s="265"/>
      <c r="F39" s="325">
        <f>ROUND(E39*D39,2)</f>
        <v>0</v>
      </c>
      <c r="G39" s="242"/>
      <c r="H39" s="237"/>
      <c r="J39" s="244"/>
      <c r="K39" s="244"/>
      <c r="L39" s="245"/>
      <c r="M39" s="244"/>
      <c r="N39" s="244"/>
    </row>
    <row r="40" spans="1:14" s="243" customFormat="1" ht="50.1" customHeight="1" x14ac:dyDescent="0.25">
      <c r="A40" s="241">
        <v>29</v>
      </c>
      <c r="B40" s="241" t="s">
        <v>122</v>
      </c>
      <c r="C40" s="241"/>
      <c r="D40" s="241"/>
      <c r="E40" s="241"/>
      <c r="F40" s="247">
        <f>SUBTOTAL(9, F41:F42)</f>
        <v>0</v>
      </c>
      <c r="G40" s="242"/>
      <c r="H40" s="237"/>
      <c r="J40" s="244"/>
      <c r="K40" s="244"/>
      <c r="L40" s="245"/>
      <c r="M40" s="244"/>
      <c r="N40" s="244"/>
    </row>
    <row r="41" spans="1:14" s="243" customFormat="1" ht="50.1" customHeight="1" x14ac:dyDescent="0.25">
      <c r="A41" s="336" t="s">
        <v>534</v>
      </c>
      <c r="B41" s="341" t="s">
        <v>123</v>
      </c>
      <c r="C41" s="346" t="s">
        <v>912</v>
      </c>
      <c r="D41" s="264">
        <v>18</v>
      </c>
      <c r="E41" s="265"/>
      <c r="F41" s="325">
        <f>ROUND(E41*D41,2)</f>
        <v>0</v>
      </c>
      <c r="G41" s="242"/>
      <c r="H41" s="237"/>
      <c r="J41" s="244"/>
      <c r="K41" s="244"/>
      <c r="L41" s="245"/>
      <c r="M41" s="244"/>
      <c r="N41" s="244"/>
    </row>
    <row r="42" spans="1:14" s="243" customFormat="1" ht="50.1" customHeight="1" x14ac:dyDescent="0.25">
      <c r="A42" s="336" t="s">
        <v>535</v>
      </c>
      <c r="B42" s="341" t="s">
        <v>150</v>
      </c>
      <c r="C42" s="346" t="s">
        <v>911</v>
      </c>
      <c r="D42" s="264">
        <v>350</v>
      </c>
      <c r="E42" s="265"/>
      <c r="F42" s="325">
        <f>ROUND(E42*D42,2)</f>
        <v>0</v>
      </c>
      <c r="G42" s="242"/>
      <c r="H42" s="237"/>
      <c r="J42" s="244"/>
      <c r="K42" s="244"/>
      <c r="L42" s="245"/>
      <c r="M42" s="244"/>
      <c r="N42" s="244"/>
    </row>
    <row r="43" spans="1:14" s="243" customFormat="1" ht="50.1" customHeight="1" x14ac:dyDescent="0.25">
      <c r="A43" s="241">
        <v>30</v>
      </c>
      <c r="B43" s="241" t="s">
        <v>124</v>
      </c>
      <c r="C43" s="241"/>
      <c r="D43" s="241"/>
      <c r="E43" s="241"/>
      <c r="F43" s="247">
        <f>SUBTOTAL(9, F44:F45)</f>
        <v>0</v>
      </c>
      <c r="G43" s="242"/>
      <c r="H43" s="237"/>
      <c r="J43" s="244"/>
      <c r="K43" s="244"/>
      <c r="L43" s="245"/>
      <c r="M43" s="244"/>
      <c r="N43" s="244"/>
    </row>
    <row r="44" spans="1:14" s="243" customFormat="1" ht="50.1" customHeight="1" x14ac:dyDescent="0.25">
      <c r="A44" s="336" t="s">
        <v>536</v>
      </c>
      <c r="B44" s="341" t="s">
        <v>201</v>
      </c>
      <c r="C44" s="346" t="s">
        <v>912</v>
      </c>
      <c r="D44" s="264">
        <v>54.400000000000006</v>
      </c>
      <c r="E44" s="265"/>
      <c r="F44" s="325">
        <f>ROUND(E44*D44,2)</f>
        <v>0</v>
      </c>
      <c r="G44" s="242"/>
      <c r="H44" s="237"/>
      <c r="J44" s="244"/>
      <c r="K44" s="244"/>
      <c r="L44" s="245"/>
      <c r="M44" s="244"/>
      <c r="N44" s="244"/>
    </row>
    <row r="45" spans="1:14" s="243" customFormat="1" ht="50.1" customHeight="1" x14ac:dyDescent="0.25">
      <c r="A45" s="336" t="s">
        <v>537</v>
      </c>
      <c r="B45" s="341" t="s">
        <v>125</v>
      </c>
      <c r="C45" s="346" t="s">
        <v>911</v>
      </c>
      <c r="D45" s="264">
        <v>13.200000000000001</v>
      </c>
      <c r="E45" s="265"/>
      <c r="F45" s="325">
        <f>ROUND(E45*D45,2)</f>
        <v>0</v>
      </c>
      <c r="G45" s="242"/>
      <c r="H45" s="237"/>
      <c r="J45" s="244"/>
      <c r="K45" s="244"/>
      <c r="L45" s="245"/>
      <c r="M45" s="244"/>
      <c r="N45" s="244"/>
    </row>
    <row r="46" spans="1:14" s="243" customFormat="1" ht="50.1" customHeight="1" x14ac:dyDescent="0.25">
      <c r="A46" s="241">
        <v>31</v>
      </c>
      <c r="B46" s="241" t="s">
        <v>126</v>
      </c>
      <c r="C46" s="241"/>
      <c r="D46" s="241"/>
      <c r="E46" s="241"/>
      <c r="F46" s="247">
        <f>SUBTOTAL(9, F47:F48)</f>
        <v>0</v>
      </c>
      <c r="G46" s="242"/>
      <c r="H46" s="237"/>
      <c r="J46" s="244"/>
      <c r="K46" s="244"/>
      <c r="L46" s="245"/>
      <c r="M46" s="244"/>
      <c r="N46" s="244"/>
    </row>
    <row r="47" spans="1:14" s="243" customFormat="1" ht="50.1" customHeight="1" x14ac:dyDescent="0.25">
      <c r="A47" s="336" t="s">
        <v>538</v>
      </c>
      <c r="B47" s="341" t="s">
        <v>201</v>
      </c>
      <c r="C47" s="346" t="s">
        <v>912</v>
      </c>
      <c r="D47" s="264">
        <v>10</v>
      </c>
      <c r="E47" s="265"/>
      <c r="F47" s="325">
        <f>ROUND(E47*D47,2)</f>
        <v>0</v>
      </c>
      <c r="G47" s="242"/>
      <c r="H47" s="237"/>
      <c r="J47" s="244"/>
      <c r="K47" s="244"/>
      <c r="L47" s="245"/>
      <c r="M47" s="244"/>
      <c r="N47" s="244"/>
    </row>
    <row r="48" spans="1:14" s="243" customFormat="1" ht="50.1" customHeight="1" x14ac:dyDescent="0.25">
      <c r="A48" s="336" t="s">
        <v>537</v>
      </c>
      <c r="B48" s="341" t="s">
        <v>125</v>
      </c>
      <c r="C48" s="346" t="s">
        <v>911</v>
      </c>
      <c r="D48" s="264">
        <v>10</v>
      </c>
      <c r="E48" s="265"/>
      <c r="F48" s="325">
        <f>ROUND(E48*D48,2)</f>
        <v>0</v>
      </c>
      <c r="G48" s="242"/>
      <c r="H48" s="237"/>
      <c r="J48" s="244"/>
      <c r="K48" s="244"/>
      <c r="L48" s="245"/>
      <c r="M48" s="244"/>
      <c r="N48" s="244"/>
    </row>
    <row r="49" spans="1:14" s="243" customFormat="1" ht="50.1" customHeight="1" x14ac:dyDescent="0.25">
      <c r="A49" s="241">
        <v>32</v>
      </c>
      <c r="B49" s="241" t="s">
        <v>127</v>
      </c>
      <c r="C49" s="241"/>
      <c r="D49" s="241"/>
      <c r="E49" s="241"/>
      <c r="F49" s="247">
        <f>SUBTOTAL(9, F50:F51)</f>
        <v>0</v>
      </c>
      <c r="G49" s="242"/>
      <c r="H49" s="237"/>
      <c r="J49" s="244"/>
      <c r="K49" s="244"/>
      <c r="L49" s="245"/>
      <c r="M49" s="244"/>
      <c r="N49" s="244"/>
    </row>
    <row r="50" spans="1:14" s="243" customFormat="1" ht="50.1" customHeight="1" x14ac:dyDescent="0.25">
      <c r="A50" s="336" t="s">
        <v>539</v>
      </c>
      <c r="B50" s="341" t="s">
        <v>201</v>
      </c>
      <c r="C50" s="346" t="s">
        <v>912</v>
      </c>
      <c r="D50" s="264">
        <v>12</v>
      </c>
      <c r="E50" s="265"/>
      <c r="F50" s="325">
        <f>ROUND(E50*D50,2)</f>
        <v>0</v>
      </c>
      <c r="G50" s="242"/>
      <c r="H50" s="237"/>
      <c r="J50" s="244"/>
      <c r="K50" s="244"/>
      <c r="L50" s="245"/>
      <c r="M50" s="244"/>
      <c r="N50" s="244"/>
    </row>
    <row r="51" spans="1:14" s="243" customFormat="1" ht="50.1" customHeight="1" x14ac:dyDescent="0.25">
      <c r="A51" s="336" t="s">
        <v>540</v>
      </c>
      <c r="B51" s="341" t="s">
        <v>125</v>
      </c>
      <c r="C51" s="346" t="s">
        <v>911</v>
      </c>
      <c r="D51" s="264">
        <v>8</v>
      </c>
      <c r="E51" s="265"/>
      <c r="F51" s="325">
        <f>ROUND(E51*D51,2)</f>
        <v>0</v>
      </c>
      <c r="G51" s="242"/>
      <c r="H51" s="237"/>
      <c r="J51" s="244"/>
      <c r="K51" s="244"/>
      <c r="L51" s="245"/>
      <c r="M51" s="244"/>
      <c r="N51" s="244"/>
    </row>
    <row r="52" spans="1:14" s="243" customFormat="1" ht="50.1" customHeight="1" x14ac:dyDescent="0.25">
      <c r="A52" s="241">
        <v>33</v>
      </c>
      <c r="B52" s="241" t="s">
        <v>132</v>
      </c>
      <c r="C52" s="241"/>
      <c r="D52" s="241"/>
      <c r="E52" s="241"/>
      <c r="F52" s="247">
        <f>SUBTOTAL(9, F53:F54)</f>
        <v>0</v>
      </c>
      <c r="G52" s="242"/>
      <c r="H52" s="237"/>
      <c r="J52" s="244"/>
      <c r="K52" s="244"/>
      <c r="L52" s="245"/>
      <c r="M52" s="244"/>
      <c r="N52" s="244"/>
    </row>
    <row r="53" spans="1:14" s="243" customFormat="1" ht="50.1" customHeight="1" x14ac:dyDescent="0.25">
      <c r="A53" s="336" t="s">
        <v>541</v>
      </c>
      <c r="B53" s="341" t="s">
        <v>139</v>
      </c>
      <c r="C53" s="346" t="s">
        <v>41</v>
      </c>
      <c r="D53" s="264">
        <v>1</v>
      </c>
      <c r="E53" s="265"/>
      <c r="F53" s="325">
        <f>ROUND(E53*D53,2)</f>
        <v>0</v>
      </c>
      <c r="G53" s="242"/>
      <c r="H53" s="237"/>
      <c r="J53" s="244"/>
      <c r="K53" s="244"/>
      <c r="L53" s="245"/>
      <c r="M53" s="244"/>
      <c r="N53" s="244"/>
    </row>
    <row r="54" spans="1:14" s="243" customFormat="1" ht="50.1" customHeight="1" x14ac:dyDescent="0.25">
      <c r="A54" s="336" t="s">
        <v>542</v>
      </c>
      <c r="B54" s="341" t="s">
        <v>142</v>
      </c>
      <c r="C54" s="346" t="s">
        <v>41</v>
      </c>
      <c r="D54" s="264">
        <v>1</v>
      </c>
      <c r="E54" s="265"/>
      <c r="F54" s="325">
        <f>ROUND(E54*D54,2)</f>
        <v>0</v>
      </c>
      <c r="G54" s="242"/>
      <c r="H54" s="237"/>
      <c r="J54" s="244"/>
      <c r="K54" s="244"/>
      <c r="L54" s="245"/>
      <c r="M54" s="244"/>
      <c r="N54" s="244"/>
    </row>
    <row r="55" spans="1:14" s="243" customFormat="1" ht="50.1" customHeight="1" x14ac:dyDescent="0.25">
      <c r="A55" s="241">
        <v>34</v>
      </c>
      <c r="B55" s="241" t="s">
        <v>133</v>
      </c>
      <c r="C55" s="241"/>
      <c r="D55" s="241"/>
      <c r="E55" s="241"/>
      <c r="F55" s="247">
        <f>SUBTOTAL(9, F56:F59)</f>
        <v>0</v>
      </c>
      <c r="G55" s="242"/>
      <c r="H55" s="237"/>
      <c r="J55" s="244"/>
      <c r="K55" s="244"/>
      <c r="L55" s="245"/>
      <c r="M55" s="244"/>
      <c r="N55" s="244"/>
    </row>
    <row r="56" spans="1:14" s="243" customFormat="1" ht="50.1" customHeight="1" x14ac:dyDescent="0.25">
      <c r="A56" s="336" t="s">
        <v>543</v>
      </c>
      <c r="B56" s="341" t="s">
        <v>134</v>
      </c>
      <c r="C56" s="346" t="s">
        <v>41</v>
      </c>
      <c r="D56" s="264">
        <v>1</v>
      </c>
      <c r="E56" s="265"/>
      <c r="F56" s="325">
        <f>ROUND(E56*D56,2)</f>
        <v>0</v>
      </c>
      <c r="G56" s="242"/>
      <c r="H56" s="237"/>
      <c r="J56" s="244"/>
      <c r="K56" s="244"/>
      <c r="L56" s="245"/>
      <c r="M56" s="244"/>
      <c r="N56" s="244"/>
    </row>
    <row r="57" spans="1:14" s="243" customFormat="1" ht="50.1" customHeight="1" x14ac:dyDescent="0.25">
      <c r="A57" s="336">
        <v>34.200000000000003</v>
      </c>
      <c r="B57" s="341" t="s">
        <v>135</v>
      </c>
      <c r="C57" s="346" t="s">
        <v>41</v>
      </c>
      <c r="D57" s="264">
        <v>1</v>
      </c>
      <c r="E57" s="265"/>
      <c r="F57" s="325">
        <f t="shared" ref="F57:F59" si="3">ROUND(E57*D57,2)</f>
        <v>0</v>
      </c>
      <c r="G57" s="242"/>
      <c r="H57" s="237"/>
      <c r="J57" s="244"/>
      <c r="K57" s="244"/>
      <c r="L57" s="245"/>
      <c r="M57" s="244"/>
      <c r="N57" s="244"/>
    </row>
    <row r="58" spans="1:14" s="243" customFormat="1" ht="50.1" customHeight="1" x14ac:dyDescent="0.25">
      <c r="A58" s="336" t="s">
        <v>544</v>
      </c>
      <c r="B58" s="341" t="s">
        <v>143</v>
      </c>
      <c r="C58" s="346" t="s">
        <v>41</v>
      </c>
      <c r="D58" s="264">
        <v>1</v>
      </c>
      <c r="E58" s="265"/>
      <c r="F58" s="325">
        <f t="shared" si="3"/>
        <v>0</v>
      </c>
      <c r="G58" s="242"/>
      <c r="H58" s="237"/>
      <c r="J58" s="244"/>
      <c r="K58" s="244"/>
      <c r="L58" s="245"/>
      <c r="M58" s="244"/>
      <c r="N58" s="244"/>
    </row>
    <row r="59" spans="1:14" s="243" customFormat="1" ht="50.1" customHeight="1" x14ac:dyDescent="0.25">
      <c r="A59" s="336">
        <v>35.200000000000003</v>
      </c>
      <c r="B59" s="322" t="s">
        <v>300</v>
      </c>
      <c r="C59" s="324" t="s">
        <v>41</v>
      </c>
      <c r="D59" s="264">
        <v>1</v>
      </c>
      <c r="E59" s="265"/>
      <c r="F59" s="325">
        <f t="shared" si="3"/>
        <v>0</v>
      </c>
      <c r="G59" s="242"/>
      <c r="H59" s="237"/>
      <c r="J59" s="244"/>
      <c r="K59" s="244"/>
      <c r="L59" s="245"/>
      <c r="M59" s="244"/>
      <c r="N59" s="244"/>
    </row>
    <row r="60" spans="1:14" s="243" customFormat="1" ht="50.1" customHeight="1" x14ac:dyDescent="0.25">
      <c r="A60" s="241">
        <v>35</v>
      </c>
      <c r="B60" s="241" t="s">
        <v>165</v>
      </c>
      <c r="C60" s="241"/>
      <c r="D60" s="241"/>
      <c r="E60" s="241"/>
      <c r="F60" s="247">
        <f>SUBTOTAL(9, F61)</f>
        <v>0</v>
      </c>
      <c r="G60" s="242"/>
      <c r="H60" s="237"/>
      <c r="J60" s="244"/>
      <c r="K60" s="244"/>
      <c r="L60" s="245"/>
      <c r="M60" s="244"/>
      <c r="N60" s="244"/>
    </row>
    <row r="61" spans="1:14" s="243" customFormat="1" ht="50.1" customHeight="1" x14ac:dyDescent="0.25">
      <c r="A61" s="323" t="s">
        <v>545</v>
      </c>
      <c r="B61" s="322" t="s">
        <v>144</v>
      </c>
      <c r="C61" s="324" t="s">
        <v>41</v>
      </c>
      <c r="D61" s="264">
        <v>1</v>
      </c>
      <c r="E61" s="265"/>
      <c r="F61" s="325">
        <f>ROUND(E61*D61,2)</f>
        <v>0</v>
      </c>
      <c r="G61" s="242"/>
      <c r="H61" s="237"/>
      <c r="J61" s="244"/>
      <c r="K61" s="244"/>
      <c r="L61" s="245"/>
      <c r="M61" s="244"/>
      <c r="N61" s="244"/>
    </row>
    <row r="62" spans="1:14" s="243" customFormat="1" ht="50.1" customHeight="1" x14ac:dyDescent="0.25">
      <c r="A62" s="241">
        <v>36</v>
      </c>
      <c r="B62" s="274" t="s">
        <v>698</v>
      </c>
      <c r="C62" s="241"/>
      <c r="D62" s="241"/>
      <c r="E62" s="241"/>
      <c r="F62" s="247">
        <f>SUBTOTAL(9, F63:F66)</f>
        <v>0</v>
      </c>
      <c r="G62" s="242"/>
      <c r="H62" s="237"/>
      <c r="J62" s="244"/>
      <c r="K62" s="244"/>
      <c r="L62" s="245"/>
      <c r="M62" s="244"/>
      <c r="N62" s="244"/>
    </row>
    <row r="63" spans="1:14" s="243" customFormat="1" ht="50.1" customHeight="1" x14ac:dyDescent="0.25">
      <c r="A63" s="323" t="s">
        <v>546</v>
      </c>
      <c r="B63" s="322" t="s">
        <v>196</v>
      </c>
      <c r="C63" s="324" t="s">
        <v>56</v>
      </c>
      <c r="D63" s="264">
        <v>12</v>
      </c>
      <c r="E63" s="265"/>
      <c r="F63" s="325">
        <f>ROUND(E63*D63,2)</f>
        <v>0</v>
      </c>
      <c r="G63" s="242"/>
      <c r="H63" s="237"/>
      <c r="J63" s="244"/>
      <c r="K63" s="244"/>
      <c r="L63" s="245"/>
      <c r="M63" s="244"/>
      <c r="N63" s="244"/>
    </row>
    <row r="64" spans="1:14" s="238" customFormat="1" ht="32.1" customHeight="1" x14ac:dyDescent="0.25">
      <c r="A64" s="323" t="s">
        <v>810</v>
      </c>
      <c r="B64" s="271" t="s">
        <v>699</v>
      </c>
      <c r="C64" s="263" t="s">
        <v>40</v>
      </c>
      <c r="D64" s="264">
        <v>32</v>
      </c>
      <c r="E64" s="265"/>
      <c r="F64" s="325">
        <f>ROUND(E64*D64,2)</f>
        <v>0</v>
      </c>
      <c r="G64" s="275"/>
      <c r="H64" s="237"/>
    </row>
    <row r="65" spans="1:14" s="238" customFormat="1" ht="32.1" customHeight="1" x14ac:dyDescent="0.25">
      <c r="A65" s="323" t="s">
        <v>811</v>
      </c>
      <c r="B65" s="271" t="s">
        <v>700</v>
      </c>
      <c r="C65" s="263" t="s">
        <v>40</v>
      </c>
      <c r="D65" s="264">
        <v>32</v>
      </c>
      <c r="E65" s="265"/>
      <c r="F65" s="325">
        <f>ROUND(E65*D65,2)</f>
        <v>0</v>
      </c>
      <c r="G65" s="275"/>
      <c r="H65" s="237"/>
    </row>
    <row r="66" spans="1:14" s="238" customFormat="1" ht="32.1" customHeight="1" x14ac:dyDescent="0.25">
      <c r="A66" s="323" t="s">
        <v>812</v>
      </c>
      <c r="B66" s="271" t="s">
        <v>701</v>
      </c>
      <c r="C66" s="263" t="s">
        <v>40</v>
      </c>
      <c r="D66" s="264">
        <v>120</v>
      </c>
      <c r="E66" s="265"/>
      <c r="F66" s="325">
        <f>ROUND(E66*D66,2)</f>
        <v>0</v>
      </c>
      <c r="G66" s="275"/>
      <c r="H66" s="237"/>
    </row>
    <row r="67" spans="1:14" s="243" customFormat="1" ht="50.1" customHeight="1" x14ac:dyDescent="0.25">
      <c r="A67" s="241">
        <v>37</v>
      </c>
      <c r="B67" s="241" t="s">
        <v>145</v>
      </c>
      <c r="C67" s="241"/>
      <c r="D67" s="241"/>
      <c r="E67" s="241"/>
      <c r="F67" s="247">
        <f>SUBTOTAL(9, F68:F71)</f>
        <v>0</v>
      </c>
      <c r="G67" s="242"/>
      <c r="H67" s="237"/>
      <c r="J67" s="244"/>
      <c r="K67" s="244"/>
      <c r="L67" s="245"/>
      <c r="M67" s="244"/>
      <c r="N67" s="244"/>
    </row>
    <row r="68" spans="1:14" s="243" customFormat="1" ht="99.95" customHeight="1" x14ac:dyDescent="0.25">
      <c r="A68" s="323" t="s">
        <v>547</v>
      </c>
      <c r="B68" s="322" t="s">
        <v>383</v>
      </c>
      <c r="C68" s="324" t="s">
        <v>41</v>
      </c>
      <c r="D68" s="264">
        <v>1</v>
      </c>
      <c r="E68" s="265"/>
      <c r="F68" s="325">
        <f>ROUND(E68*D68,2)</f>
        <v>0</v>
      </c>
      <c r="G68" s="242"/>
      <c r="H68" s="237"/>
      <c r="J68" s="244"/>
      <c r="K68" s="244"/>
      <c r="L68" s="245"/>
      <c r="M68" s="244"/>
      <c r="N68" s="244"/>
    </row>
    <row r="69" spans="1:14" s="243" customFormat="1" ht="174.95" customHeight="1" x14ac:dyDescent="0.25">
      <c r="A69" s="323" t="s">
        <v>548</v>
      </c>
      <c r="B69" s="322" t="s">
        <v>913</v>
      </c>
      <c r="C69" s="346" t="s">
        <v>911</v>
      </c>
      <c r="D69" s="264">
        <v>58</v>
      </c>
      <c r="E69" s="265"/>
      <c r="F69" s="325">
        <f t="shared" ref="F69:F71" si="4">ROUND(E69*D69,2)</f>
        <v>0</v>
      </c>
      <c r="G69" s="242"/>
      <c r="H69" s="237"/>
      <c r="J69" s="244"/>
      <c r="K69" s="244"/>
      <c r="L69" s="245"/>
      <c r="M69" s="244"/>
      <c r="N69" s="244"/>
    </row>
    <row r="70" spans="1:14" s="243" customFormat="1" ht="174.95" customHeight="1" x14ac:dyDescent="0.25">
      <c r="A70" s="323" t="s">
        <v>549</v>
      </c>
      <c r="B70" s="322" t="s">
        <v>914</v>
      </c>
      <c r="C70" s="346" t="s">
        <v>911</v>
      </c>
      <c r="D70" s="264">
        <v>45</v>
      </c>
      <c r="E70" s="265"/>
      <c r="F70" s="325">
        <f t="shared" si="4"/>
        <v>0</v>
      </c>
      <c r="G70" s="242"/>
      <c r="H70" s="237"/>
      <c r="J70" s="244"/>
      <c r="K70" s="244"/>
      <c r="L70" s="245"/>
      <c r="M70" s="244"/>
      <c r="N70" s="244"/>
    </row>
    <row r="71" spans="1:14" s="243" customFormat="1" ht="174.95" customHeight="1" x14ac:dyDescent="0.25">
      <c r="A71" s="323" t="s">
        <v>550</v>
      </c>
      <c r="B71" s="322" t="s">
        <v>915</v>
      </c>
      <c r="C71" s="346" t="s">
        <v>911</v>
      </c>
      <c r="D71" s="264">
        <v>44</v>
      </c>
      <c r="E71" s="265"/>
      <c r="F71" s="325">
        <f t="shared" si="4"/>
        <v>0</v>
      </c>
      <c r="G71" s="242"/>
      <c r="H71" s="237"/>
      <c r="J71" s="244"/>
      <c r="K71" s="244"/>
      <c r="L71" s="245"/>
      <c r="M71" s="244"/>
      <c r="N71" s="244"/>
    </row>
    <row r="72" spans="1:14" s="243" customFormat="1" ht="50.1" customHeight="1" x14ac:dyDescent="0.25">
      <c r="A72" s="241">
        <v>38</v>
      </c>
      <c r="B72" s="241" t="s">
        <v>146</v>
      </c>
      <c r="C72" s="241"/>
      <c r="D72" s="241"/>
      <c r="E72" s="241"/>
      <c r="F72" s="247">
        <f>SUBTOTAL(9, F73:F81)</f>
        <v>0</v>
      </c>
      <c r="G72" s="242"/>
      <c r="H72" s="237"/>
      <c r="J72" s="244"/>
      <c r="K72" s="244"/>
      <c r="L72" s="245"/>
      <c r="M72" s="244"/>
      <c r="N72" s="244"/>
    </row>
    <row r="73" spans="1:14" s="243" customFormat="1" ht="174.95" customHeight="1" x14ac:dyDescent="0.25">
      <c r="A73" s="347" t="s">
        <v>551</v>
      </c>
      <c r="B73" s="322" t="s">
        <v>916</v>
      </c>
      <c r="C73" s="346" t="s">
        <v>911</v>
      </c>
      <c r="D73" s="264">
        <v>62</v>
      </c>
      <c r="E73" s="265"/>
      <c r="F73" s="325">
        <f>ROUND(E73*D73,2)</f>
        <v>0</v>
      </c>
      <c r="G73" s="242"/>
      <c r="H73" s="237"/>
      <c r="J73" s="244"/>
      <c r="K73" s="244"/>
      <c r="L73" s="245"/>
      <c r="M73" s="244"/>
      <c r="N73" s="244"/>
    </row>
    <row r="74" spans="1:14" s="243" customFormat="1" ht="174.95" customHeight="1" x14ac:dyDescent="0.25">
      <c r="A74" s="323" t="s">
        <v>552</v>
      </c>
      <c r="B74" s="322" t="s">
        <v>917</v>
      </c>
      <c r="C74" s="346" t="s">
        <v>911</v>
      </c>
      <c r="D74" s="264">
        <v>43</v>
      </c>
      <c r="E74" s="265"/>
      <c r="F74" s="325">
        <f t="shared" ref="F74:F81" si="5">ROUND(E74*D74,2)</f>
        <v>0</v>
      </c>
      <c r="G74" s="242"/>
      <c r="H74" s="237"/>
      <c r="J74" s="244"/>
      <c r="K74" s="244"/>
      <c r="L74" s="245"/>
      <c r="M74" s="244"/>
      <c r="N74" s="244"/>
    </row>
    <row r="75" spans="1:14" s="243" customFormat="1" ht="174.95" customHeight="1" x14ac:dyDescent="0.25">
      <c r="A75" s="347" t="s">
        <v>553</v>
      </c>
      <c r="B75" s="322" t="s">
        <v>918</v>
      </c>
      <c r="C75" s="346" t="s">
        <v>911</v>
      </c>
      <c r="D75" s="264">
        <v>44</v>
      </c>
      <c r="E75" s="265"/>
      <c r="F75" s="325">
        <f t="shared" si="5"/>
        <v>0</v>
      </c>
      <c r="G75" s="242"/>
      <c r="H75" s="237"/>
      <c r="J75" s="244"/>
      <c r="K75" s="244"/>
      <c r="L75" s="245"/>
      <c r="M75" s="244"/>
      <c r="N75" s="244"/>
    </row>
    <row r="76" spans="1:14" s="243" customFormat="1" ht="120" customHeight="1" x14ac:dyDescent="0.25">
      <c r="A76" s="323" t="s">
        <v>554</v>
      </c>
      <c r="B76" s="322" t="s">
        <v>919</v>
      </c>
      <c r="C76" s="346" t="s">
        <v>911</v>
      </c>
      <c r="D76" s="264">
        <v>15</v>
      </c>
      <c r="E76" s="265"/>
      <c r="F76" s="325">
        <f t="shared" si="5"/>
        <v>0</v>
      </c>
      <c r="G76" s="242"/>
      <c r="H76" s="237"/>
      <c r="J76" s="244"/>
      <c r="K76" s="244"/>
      <c r="L76" s="245"/>
      <c r="M76" s="244"/>
      <c r="N76" s="244"/>
    </row>
    <row r="77" spans="1:14" s="243" customFormat="1" ht="123.75" customHeight="1" x14ac:dyDescent="0.25">
      <c r="A77" s="347" t="s">
        <v>555</v>
      </c>
      <c r="B77" s="348" t="s">
        <v>920</v>
      </c>
      <c r="C77" s="324" t="s">
        <v>57</v>
      </c>
      <c r="D77" s="264">
        <v>141</v>
      </c>
      <c r="E77" s="265"/>
      <c r="F77" s="325">
        <f t="shared" si="5"/>
        <v>0</v>
      </c>
      <c r="G77" s="242"/>
      <c r="H77" s="237"/>
      <c r="J77" s="244"/>
      <c r="K77" s="244"/>
      <c r="L77" s="245"/>
      <c r="M77" s="244"/>
      <c r="N77" s="244"/>
    </row>
    <row r="78" spans="1:14" s="243" customFormat="1" ht="99.95" customHeight="1" x14ac:dyDescent="0.25">
      <c r="A78" s="323" t="s">
        <v>556</v>
      </c>
      <c r="B78" s="322" t="s">
        <v>301</v>
      </c>
      <c r="C78" s="324" t="s">
        <v>41</v>
      </c>
      <c r="D78" s="264">
        <v>1</v>
      </c>
      <c r="E78" s="265"/>
      <c r="F78" s="325">
        <f t="shared" si="5"/>
        <v>0</v>
      </c>
      <c r="G78" s="242"/>
      <c r="H78" s="237"/>
      <c r="J78" s="244"/>
      <c r="K78" s="244"/>
      <c r="L78" s="245"/>
      <c r="M78" s="244"/>
      <c r="N78" s="244"/>
    </row>
    <row r="79" spans="1:14" s="243" customFormat="1" ht="99.95" customHeight="1" x14ac:dyDescent="0.25">
      <c r="A79" s="347" t="s">
        <v>557</v>
      </c>
      <c r="B79" s="322" t="s">
        <v>302</v>
      </c>
      <c r="C79" s="324" t="s">
        <v>57</v>
      </c>
      <c r="D79" s="264">
        <v>410</v>
      </c>
      <c r="E79" s="265"/>
      <c r="F79" s="325">
        <f t="shared" si="5"/>
        <v>0</v>
      </c>
      <c r="G79" s="242"/>
      <c r="H79" s="237"/>
      <c r="J79" s="244"/>
      <c r="K79" s="244"/>
      <c r="L79" s="245"/>
      <c r="M79" s="244"/>
      <c r="N79" s="244"/>
    </row>
    <row r="80" spans="1:14" s="243" customFormat="1" ht="99.95" customHeight="1" x14ac:dyDescent="0.25">
      <c r="A80" s="323" t="s">
        <v>558</v>
      </c>
      <c r="B80" s="322" t="s">
        <v>303</v>
      </c>
      <c r="C80" s="324" t="s">
        <v>57</v>
      </c>
      <c r="D80" s="264">
        <v>410</v>
      </c>
      <c r="E80" s="265"/>
      <c r="F80" s="325">
        <f t="shared" si="5"/>
        <v>0</v>
      </c>
      <c r="G80" s="242"/>
      <c r="H80" s="237"/>
      <c r="J80" s="244"/>
      <c r="K80" s="244"/>
      <c r="L80" s="245"/>
      <c r="M80" s="244"/>
      <c r="N80" s="244"/>
    </row>
    <row r="81" spans="1:14" s="243" customFormat="1" ht="99.95" customHeight="1" x14ac:dyDescent="0.25">
      <c r="A81" s="347" t="s">
        <v>559</v>
      </c>
      <c r="B81" s="322" t="s">
        <v>151</v>
      </c>
      <c r="C81" s="324" t="s">
        <v>57</v>
      </c>
      <c r="D81" s="264">
        <v>410</v>
      </c>
      <c r="E81" s="265"/>
      <c r="F81" s="325">
        <f t="shared" si="5"/>
        <v>0</v>
      </c>
      <c r="G81" s="242"/>
      <c r="H81" s="237"/>
      <c r="J81" s="244"/>
      <c r="K81" s="244"/>
      <c r="L81" s="245"/>
      <c r="M81" s="244"/>
      <c r="N81" s="244"/>
    </row>
    <row r="82" spans="1:14" s="238" customFormat="1" ht="52.5" customHeight="1" x14ac:dyDescent="0.25">
      <c r="A82" s="349" t="s">
        <v>875</v>
      </c>
      <c r="B82" s="350" t="s">
        <v>887</v>
      </c>
      <c r="C82" s="233" t="s">
        <v>472</v>
      </c>
      <c r="D82" s="241">
        <v>1</v>
      </c>
      <c r="E82" s="247">
        <f>+ROUND(SUBTOTAL(9,F13:F81)*25%,2)</f>
        <v>0</v>
      </c>
      <c r="F82" s="351">
        <f>ROUND(E82*D82,2)</f>
        <v>0</v>
      </c>
      <c r="G82" s="237"/>
      <c r="H82" s="237"/>
      <c r="J82" s="239"/>
      <c r="K82" s="239"/>
      <c r="L82" s="240"/>
      <c r="M82" s="239"/>
      <c r="N82" s="239"/>
    </row>
    <row r="83" spans="1:14" s="238" customFormat="1" ht="69.95" customHeight="1" x14ac:dyDescent="0.25">
      <c r="A83" s="448" t="s">
        <v>309</v>
      </c>
      <c r="B83" s="449"/>
      <c r="C83" s="449"/>
      <c r="D83" s="449"/>
      <c r="E83" s="450"/>
      <c r="F83" s="246">
        <f>+SUBTOTAL(9,F13:F82)</f>
        <v>0</v>
      </c>
      <c r="G83" s="242"/>
      <c r="H83" s="242"/>
      <c r="J83" s="239"/>
      <c r="K83" s="239"/>
      <c r="L83" s="240"/>
      <c r="M83" s="239"/>
      <c r="N83" s="239"/>
    </row>
    <row r="84" spans="1:14" s="238" customFormat="1" ht="18.75" x14ac:dyDescent="0.25">
      <c r="A84" s="352"/>
      <c r="B84" s="353"/>
      <c r="C84" s="354"/>
      <c r="D84" s="355"/>
      <c r="E84" s="356"/>
      <c r="F84" s="356"/>
      <c r="G84" s="270"/>
      <c r="H84" s="270"/>
      <c r="J84" s="239"/>
      <c r="K84" s="239"/>
      <c r="L84" s="240"/>
      <c r="M84" s="239"/>
      <c r="N84" s="239"/>
    </row>
    <row r="85" spans="1:14" s="238" customFormat="1" ht="19.5" thickBot="1" x14ac:dyDescent="0.3">
      <c r="A85" s="352"/>
      <c r="B85" s="353"/>
      <c r="C85" s="354"/>
      <c r="D85" s="355"/>
      <c r="E85" s="356"/>
      <c r="F85" s="413">
        <f>F82+F72+F67+F62+F60+F55+F49+F46+F43+F37+F35+F33+F27+F22+F20+F16+F13+F52+F40</f>
        <v>0</v>
      </c>
      <c r="G85" s="270"/>
      <c r="H85" s="270"/>
      <c r="J85" s="239"/>
      <c r="K85" s="239"/>
      <c r="L85" s="240"/>
      <c r="M85" s="239"/>
      <c r="N85" s="239"/>
    </row>
    <row r="86" spans="1:14" s="238" customFormat="1" ht="36.6" customHeight="1" x14ac:dyDescent="0.25">
      <c r="A86" s="352"/>
      <c r="B86" s="436" t="s">
        <v>22</v>
      </c>
      <c r="C86" s="439"/>
      <c r="D86" s="440"/>
      <c r="E86" s="441"/>
      <c r="F86" s="356"/>
      <c r="G86" s="270"/>
      <c r="H86" s="270"/>
      <c r="J86" s="239"/>
      <c r="K86" s="239"/>
      <c r="L86" s="240"/>
      <c r="M86" s="239"/>
      <c r="N86" s="239"/>
    </row>
    <row r="87" spans="1:14" s="238" customFormat="1" ht="27.6" customHeight="1" x14ac:dyDescent="0.25">
      <c r="A87" s="352"/>
      <c r="B87" s="437"/>
      <c r="C87" s="442" t="s">
        <v>21</v>
      </c>
      <c r="D87" s="443"/>
      <c r="E87" s="444"/>
      <c r="F87" s="356"/>
      <c r="G87" s="270"/>
      <c r="H87" s="270"/>
      <c r="J87" s="239"/>
      <c r="K87" s="239"/>
      <c r="L87" s="240"/>
      <c r="M87" s="239"/>
      <c r="N87" s="239"/>
    </row>
    <row r="88" spans="1:14" s="238" customFormat="1" ht="35.1" customHeight="1" x14ac:dyDescent="0.25">
      <c r="A88" s="352"/>
      <c r="B88" s="437"/>
      <c r="C88" s="442"/>
      <c r="D88" s="443"/>
      <c r="E88" s="444"/>
      <c r="F88" s="356"/>
      <c r="G88" s="270"/>
      <c r="H88" s="270"/>
      <c r="J88" s="239"/>
      <c r="K88" s="239"/>
      <c r="L88" s="240"/>
      <c r="M88" s="239"/>
      <c r="N88" s="239"/>
    </row>
    <row r="89" spans="1:14" s="238" customFormat="1" ht="36" customHeight="1" thickBot="1" x14ac:dyDescent="0.3">
      <c r="A89" s="352"/>
      <c r="B89" s="438"/>
      <c r="C89" s="445" t="s">
        <v>25</v>
      </c>
      <c r="D89" s="446"/>
      <c r="E89" s="447"/>
      <c r="F89" s="356"/>
      <c r="G89" s="270"/>
      <c r="H89" s="270"/>
      <c r="J89" s="239"/>
      <c r="K89" s="239"/>
      <c r="L89" s="240"/>
      <c r="M89" s="239"/>
      <c r="N89" s="239"/>
    </row>
    <row r="90" spans="1:14" s="238" customFormat="1" ht="18.75" x14ac:dyDescent="0.25">
      <c r="A90" s="352"/>
      <c r="B90" s="353"/>
      <c r="C90" s="354"/>
      <c r="D90" s="355"/>
      <c r="E90" s="356"/>
      <c r="F90" s="356"/>
      <c r="G90" s="270"/>
      <c r="H90" s="270"/>
      <c r="J90" s="239"/>
      <c r="K90" s="239"/>
      <c r="L90" s="240"/>
      <c r="M90" s="239"/>
      <c r="N90" s="239"/>
    </row>
    <row r="91" spans="1:14" s="238" customFormat="1" ht="18.75" x14ac:dyDescent="0.25">
      <c r="A91" s="352"/>
      <c r="B91" s="353"/>
      <c r="C91" s="354"/>
      <c r="D91" s="355"/>
      <c r="E91" s="356"/>
      <c r="F91" s="356"/>
      <c r="G91" s="270"/>
      <c r="H91" s="270"/>
      <c r="J91" s="239"/>
      <c r="K91" s="239"/>
      <c r="L91" s="240"/>
      <c r="M91" s="239"/>
      <c r="N91" s="239"/>
    </row>
  </sheetData>
  <sheetProtection formatCells="0" formatColumns="0" formatRows="0" insertRows="0" deleteRows="0"/>
  <protectedRanges>
    <protectedRange sqref="C86:E88" name="Range7"/>
    <protectedRange sqref="G13:H63 G83:H83 G67:H81" name="Range6"/>
    <protectedRange sqref="A52:B52 A17:B17 A42:B42 A43 A44:B44 A46:B46 A47 A48:B48 A49 A50:B50 A38:B38 A23:B23 A51 A13:E13 A45 B58 B30 A39:A41 A27:B27 A14:A16 A18:A22 A24:A26 A28:A37 A53:A59 A60:B61 A67:B81 A63:B63 A62 A64:A66 D14:E63 E64:E66 D67:E81" name="Range3"/>
    <protectedRange sqref="B3:B5" name="Range1_2"/>
    <protectedRange sqref="G64:H66" name="Range6_4"/>
    <protectedRange sqref="B62 D64:D66 B64:B66" name="Range3_4"/>
    <protectedRange sqref="G82:H82" name="Range6_1"/>
    <protectedRange sqref="A82:E82" name="Range3_1"/>
  </protectedRanges>
  <mergeCells count="7">
    <mergeCell ref="E4:F4"/>
    <mergeCell ref="B86:B89"/>
    <mergeCell ref="C86:E86"/>
    <mergeCell ref="C87:E87"/>
    <mergeCell ref="C88:E88"/>
    <mergeCell ref="C89:E89"/>
    <mergeCell ref="A83:E83"/>
  </mergeCells>
  <phoneticPr fontId="39" type="noConversion"/>
  <dataValidations count="1">
    <dataValidation type="decimal" operator="greaterThanOrEqual" allowBlank="1" showInputMessage="1" showErrorMessage="1" sqref="E13:E82 D14:D81" xr:uid="{C7464950-8CE3-4B7D-A545-23F3BC389E6C}">
      <formula1>0</formula1>
    </dataValidation>
  </dataValidations>
  <pageMargins left="0.70866141732283472" right="0.70866141732283472" top="0.74803149606299213" bottom="0.74803149606299213" header="0.31496062992125984" footer="0.31496062992125984"/>
  <pageSetup paperSize="8" scale="61" orientation="landscape" cellComments="asDisplayed"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A76FE-D3E9-449A-ACCE-54852FF01288}">
  <sheetPr>
    <tabColor theme="0"/>
  </sheetPr>
  <dimension ref="A1:N42"/>
  <sheetViews>
    <sheetView showGridLines="0" view="pageBreakPreview" topLeftCell="A26" zoomScale="79" zoomScaleNormal="85" zoomScaleSheetLayoutView="110" workbookViewId="0">
      <selection activeCell="B3" sqref="B3"/>
    </sheetView>
  </sheetViews>
  <sheetFormatPr defaultColWidth="9.140625" defaultRowHeight="15.75" x14ac:dyDescent="0.25"/>
  <cols>
    <col min="1" max="1" width="13.42578125" style="15" customWidth="1"/>
    <col min="2" max="2" width="69.85546875" style="57" customWidth="1"/>
    <col min="3" max="3" width="18.140625" style="15" customWidth="1"/>
    <col min="4" max="4" width="11" style="25" customWidth="1"/>
    <col min="5" max="5" width="33.5703125" style="14" customWidth="1"/>
    <col min="6" max="6" width="31.85546875" style="14" customWidth="1"/>
    <col min="7" max="7" width="32.85546875" style="14" customWidth="1"/>
    <col min="8" max="8" width="36.85546875" style="14" customWidth="1"/>
    <col min="9" max="9" width="9.140625" style="14"/>
    <col min="10" max="10" width="13.140625" style="15" customWidth="1"/>
    <col min="11" max="11" width="27.140625" style="15" customWidth="1"/>
    <col min="12" max="12" width="9.140625" style="70"/>
    <col min="13" max="14" width="9.140625" style="15"/>
    <col min="15" max="16384" width="9.140625" style="14"/>
  </cols>
  <sheetData>
    <row r="1" spans="1:14" s="11" customFormat="1" ht="31.5" x14ac:dyDescent="0.5">
      <c r="A1" s="40"/>
      <c r="B1" s="55" t="s">
        <v>16</v>
      </c>
      <c r="C1" s="3"/>
      <c r="D1" s="19"/>
      <c r="E1" s="2"/>
      <c r="F1" s="2"/>
      <c r="G1" s="2"/>
      <c r="H1" s="2"/>
      <c r="J1" s="60"/>
      <c r="K1" s="60"/>
      <c r="L1" s="67"/>
      <c r="M1" s="60"/>
      <c r="N1" s="60"/>
    </row>
    <row r="2" spans="1:14" customFormat="1" ht="29.1" customHeight="1" x14ac:dyDescent="0.25">
      <c r="A2" s="41"/>
      <c r="B2" s="255" t="s">
        <v>26</v>
      </c>
      <c r="C2" s="4"/>
      <c r="D2" s="20"/>
      <c r="E2" s="12"/>
      <c r="F2" s="12"/>
      <c r="G2" s="12"/>
      <c r="H2" s="12"/>
      <c r="J2" s="28"/>
      <c r="K2" s="28"/>
      <c r="L2" s="68"/>
      <c r="M2" s="28"/>
      <c r="N2" s="28"/>
    </row>
    <row r="3" spans="1:14" customFormat="1" x14ac:dyDescent="0.25">
      <c r="A3" s="92" t="s">
        <v>6</v>
      </c>
      <c r="B3" s="90" t="s">
        <v>1049</v>
      </c>
      <c r="C3" s="9"/>
      <c r="D3" s="21"/>
      <c r="E3" s="8"/>
      <c r="F3" s="13"/>
      <c r="G3" s="13"/>
      <c r="H3" s="13"/>
      <c r="I3" s="13"/>
      <c r="J3" s="27"/>
      <c r="K3" s="27"/>
      <c r="L3" s="69"/>
      <c r="M3" s="27"/>
      <c r="N3" s="28"/>
    </row>
    <row r="4" spans="1:14" customFormat="1" ht="45" x14ac:dyDescent="0.25">
      <c r="A4" s="93" t="s">
        <v>7</v>
      </c>
      <c r="B4" s="91" t="s">
        <v>899</v>
      </c>
      <c r="C4" s="9"/>
      <c r="D4" s="22"/>
      <c r="E4" s="451" t="s">
        <v>400</v>
      </c>
      <c r="F4" s="451"/>
      <c r="G4" s="13"/>
      <c r="H4" s="13"/>
      <c r="I4" s="13"/>
      <c r="J4" s="27"/>
      <c r="K4" s="27"/>
      <c r="L4" s="69"/>
      <c r="M4" s="27"/>
      <c r="N4" s="28"/>
    </row>
    <row r="5" spans="1:14" customFormat="1" x14ac:dyDescent="0.25">
      <c r="A5" s="94" t="s">
        <v>17</v>
      </c>
      <c r="B5" s="97"/>
      <c r="C5" s="9"/>
      <c r="D5" s="23"/>
      <c r="E5" s="7"/>
      <c r="F5" s="13"/>
      <c r="G5" s="13"/>
      <c r="H5" s="13"/>
      <c r="I5" s="13"/>
      <c r="J5" s="27"/>
      <c r="K5" s="27"/>
      <c r="L5" s="69"/>
      <c r="M5" s="27"/>
      <c r="N5" s="28"/>
    </row>
    <row r="6" spans="1:14" customFormat="1" x14ac:dyDescent="0.25">
      <c r="A6" s="45"/>
      <c r="B6" s="52"/>
      <c r="C6" s="9"/>
      <c r="D6" s="23"/>
      <c r="E6" s="7"/>
      <c r="F6" s="13"/>
      <c r="G6" s="13"/>
      <c r="H6" s="13"/>
      <c r="I6" s="13"/>
      <c r="J6" s="27"/>
      <c r="K6" s="27"/>
      <c r="L6" s="69"/>
      <c r="M6" s="27"/>
      <c r="N6" s="28"/>
    </row>
    <row r="7" spans="1:14" s="13" customFormat="1" ht="15" customHeight="1" x14ac:dyDescent="0.25">
      <c r="A7" s="48" t="s">
        <v>3</v>
      </c>
      <c r="B7" s="132"/>
      <c r="C7" s="133"/>
      <c r="D7" s="23"/>
      <c r="E7" s="7"/>
      <c r="F7" s="7"/>
      <c r="G7" s="7"/>
      <c r="H7" s="7"/>
      <c r="I7" s="7"/>
      <c r="J7" s="7"/>
      <c r="K7" s="7"/>
      <c r="L7" s="7"/>
    </row>
    <row r="8" spans="1:14" s="13" customFormat="1" ht="15" customHeight="1" x14ac:dyDescent="0.25">
      <c r="A8" s="134" t="s">
        <v>27</v>
      </c>
      <c r="B8" s="319"/>
      <c r="C8" s="26"/>
      <c r="D8" s="23"/>
      <c r="E8" s="7"/>
      <c r="F8" s="7"/>
      <c r="G8" s="7"/>
      <c r="H8" s="7"/>
      <c r="I8" s="7"/>
      <c r="J8" s="7"/>
      <c r="K8" s="7"/>
      <c r="L8" s="7"/>
    </row>
    <row r="9" spans="1:14" s="13" customFormat="1" ht="15" customHeight="1" x14ac:dyDescent="0.25">
      <c r="A9" s="135" t="s">
        <v>28</v>
      </c>
      <c r="B9" s="320"/>
      <c r="C9" s="136"/>
      <c r="D9" s="23"/>
      <c r="E9" s="7"/>
      <c r="F9" s="7"/>
      <c r="G9" s="7"/>
      <c r="H9" s="7"/>
      <c r="I9" s="7"/>
      <c r="J9" s="7"/>
      <c r="K9" s="7"/>
      <c r="L9" s="7"/>
    </row>
    <row r="10" spans="1:14" s="13" customFormat="1" ht="15" customHeight="1" x14ac:dyDescent="0.25">
      <c r="A10" s="135" t="s">
        <v>900</v>
      </c>
      <c r="B10" s="320"/>
      <c r="C10" s="136"/>
      <c r="D10" s="23"/>
      <c r="E10" s="7"/>
      <c r="F10" s="7"/>
      <c r="G10" s="7"/>
      <c r="H10" s="7"/>
      <c r="I10" s="7"/>
      <c r="J10" s="7"/>
      <c r="K10" s="7"/>
      <c r="L10" s="7"/>
    </row>
    <row r="11" spans="1:14" s="13" customFormat="1" ht="15" customHeight="1" x14ac:dyDescent="0.25">
      <c r="A11" s="321" t="s">
        <v>901</v>
      </c>
      <c r="B11" s="78"/>
      <c r="C11" s="9"/>
    </row>
    <row r="12" spans="1:14" s="238" customFormat="1" ht="50.1" customHeight="1" x14ac:dyDescent="0.25">
      <c r="A12" s="251" t="s">
        <v>0</v>
      </c>
      <c r="B12" s="168" t="s">
        <v>18</v>
      </c>
      <c r="C12" s="252" t="s">
        <v>1</v>
      </c>
      <c r="D12" s="169" t="s">
        <v>4</v>
      </c>
      <c r="E12" s="170" t="s">
        <v>42</v>
      </c>
      <c r="F12" s="171" t="s">
        <v>15</v>
      </c>
      <c r="G12" s="171" t="s">
        <v>23</v>
      </c>
      <c r="H12" s="171" t="s">
        <v>24</v>
      </c>
      <c r="J12" s="239"/>
      <c r="K12" s="239"/>
      <c r="L12" s="240"/>
      <c r="M12" s="239"/>
      <c r="N12" s="239"/>
    </row>
    <row r="13" spans="1:14" s="238" customFormat="1" ht="50.1" customHeight="1" x14ac:dyDescent="0.25">
      <c r="A13" s="248">
        <v>39</v>
      </c>
      <c r="B13" s="232" t="s">
        <v>164</v>
      </c>
      <c r="C13" s="249"/>
      <c r="D13" s="235"/>
      <c r="E13" s="235"/>
      <c r="F13" s="250">
        <f>SUBTOTAL(9,F14:F32)</f>
        <v>0</v>
      </c>
      <c r="G13" s="237"/>
      <c r="H13" s="237"/>
      <c r="J13" s="239"/>
      <c r="K13" s="239"/>
      <c r="L13" s="240"/>
      <c r="M13" s="239"/>
      <c r="N13" s="239"/>
    </row>
    <row r="14" spans="1:14" s="227" customFormat="1" ht="60" customHeight="1" x14ac:dyDescent="0.25">
      <c r="A14" s="253" t="s">
        <v>560</v>
      </c>
      <c r="B14" s="256" t="s">
        <v>235</v>
      </c>
      <c r="C14" s="190" t="s">
        <v>41</v>
      </c>
      <c r="D14" s="115">
        <v>1</v>
      </c>
      <c r="E14" s="183"/>
      <c r="F14" s="129">
        <f>ROUND(E14*D14,2)</f>
        <v>0</v>
      </c>
      <c r="G14" s="49"/>
      <c r="H14" s="50"/>
      <c r="J14" s="228"/>
      <c r="K14" s="228"/>
      <c r="L14" s="229"/>
      <c r="M14" s="228"/>
      <c r="N14" s="228"/>
    </row>
    <row r="15" spans="1:14" s="227" customFormat="1" ht="60" customHeight="1" x14ac:dyDescent="0.25">
      <c r="A15" s="253" t="s">
        <v>561</v>
      </c>
      <c r="B15" s="256" t="s">
        <v>236</v>
      </c>
      <c r="C15" s="190" t="s">
        <v>41</v>
      </c>
      <c r="D15" s="115">
        <v>1</v>
      </c>
      <c r="E15" s="183"/>
      <c r="F15" s="129">
        <f t="shared" ref="F15:F32" si="0">ROUND(E15*D15,2)</f>
        <v>0</v>
      </c>
      <c r="G15" s="49"/>
      <c r="H15" s="50"/>
      <c r="J15" s="228"/>
      <c r="K15" s="228"/>
      <c r="L15" s="229"/>
      <c r="M15" s="228"/>
      <c r="N15" s="228"/>
    </row>
    <row r="16" spans="1:14" s="227" customFormat="1" ht="60" customHeight="1" x14ac:dyDescent="0.25">
      <c r="A16" s="253" t="s">
        <v>562</v>
      </c>
      <c r="B16" s="256" t="s">
        <v>237</v>
      </c>
      <c r="C16" s="190" t="s">
        <v>41</v>
      </c>
      <c r="D16" s="115">
        <v>1</v>
      </c>
      <c r="E16" s="183"/>
      <c r="F16" s="129">
        <f t="shared" si="0"/>
        <v>0</v>
      </c>
      <c r="G16" s="49"/>
      <c r="H16" s="50"/>
      <c r="J16" s="228"/>
      <c r="K16" s="228"/>
      <c r="L16" s="229"/>
      <c r="M16" s="228"/>
      <c r="N16" s="228"/>
    </row>
    <row r="17" spans="1:14" s="227" customFormat="1" ht="60" customHeight="1" x14ac:dyDescent="0.25">
      <c r="A17" s="253" t="s">
        <v>563</v>
      </c>
      <c r="B17" s="256" t="s">
        <v>290</v>
      </c>
      <c r="C17" s="190" t="s">
        <v>41</v>
      </c>
      <c r="D17" s="115">
        <v>1</v>
      </c>
      <c r="E17" s="183"/>
      <c r="F17" s="129">
        <f t="shared" si="0"/>
        <v>0</v>
      </c>
      <c r="G17" s="49"/>
      <c r="H17" s="50"/>
      <c r="J17" s="228"/>
      <c r="K17" s="228"/>
      <c r="L17" s="229"/>
      <c r="M17" s="228"/>
      <c r="N17" s="228"/>
    </row>
    <row r="18" spans="1:14" s="227" customFormat="1" ht="60" customHeight="1" x14ac:dyDescent="0.25">
      <c r="A18" s="253" t="s">
        <v>564</v>
      </c>
      <c r="B18" s="256" t="s">
        <v>291</v>
      </c>
      <c r="C18" s="190" t="s">
        <v>41</v>
      </c>
      <c r="D18" s="115">
        <v>1</v>
      </c>
      <c r="E18" s="183"/>
      <c r="F18" s="129">
        <f t="shared" si="0"/>
        <v>0</v>
      </c>
      <c r="G18" s="49"/>
      <c r="H18" s="50"/>
      <c r="J18" s="228"/>
      <c r="K18" s="228"/>
      <c r="L18" s="229"/>
      <c r="M18" s="228"/>
      <c r="N18" s="228"/>
    </row>
    <row r="19" spans="1:14" s="227" customFormat="1" ht="60" customHeight="1" x14ac:dyDescent="0.25">
      <c r="A19" s="253" t="s">
        <v>565</v>
      </c>
      <c r="B19" s="256" t="s">
        <v>89</v>
      </c>
      <c r="C19" s="190" t="s">
        <v>41</v>
      </c>
      <c r="D19" s="115">
        <v>1</v>
      </c>
      <c r="E19" s="183"/>
      <c r="F19" s="129">
        <f t="shared" si="0"/>
        <v>0</v>
      </c>
      <c r="G19" s="49"/>
      <c r="H19" s="50"/>
      <c r="J19" s="228"/>
      <c r="K19" s="228"/>
      <c r="L19" s="229"/>
      <c r="M19" s="228"/>
      <c r="N19" s="228"/>
    </row>
    <row r="20" spans="1:14" s="227" customFormat="1" ht="60" customHeight="1" x14ac:dyDescent="0.25">
      <c r="A20" s="253" t="s">
        <v>566</v>
      </c>
      <c r="B20" s="256" t="s">
        <v>402</v>
      </c>
      <c r="C20" s="254" t="s">
        <v>40</v>
      </c>
      <c r="D20" s="115">
        <v>3</v>
      </c>
      <c r="E20" s="183"/>
      <c r="F20" s="129">
        <f t="shared" si="0"/>
        <v>0</v>
      </c>
      <c r="G20" s="49"/>
      <c r="H20" s="50"/>
      <c r="J20" s="228"/>
      <c r="K20" s="228"/>
      <c r="L20" s="229"/>
      <c r="M20" s="228"/>
      <c r="N20" s="228"/>
    </row>
    <row r="21" spans="1:14" s="227" customFormat="1" ht="60" customHeight="1" x14ac:dyDescent="0.25">
      <c r="A21" s="253" t="s">
        <v>567</v>
      </c>
      <c r="B21" s="256" t="s">
        <v>403</v>
      </c>
      <c r="C21" s="254" t="s">
        <v>40</v>
      </c>
      <c r="D21" s="115">
        <v>4</v>
      </c>
      <c r="E21" s="183"/>
      <c r="F21" s="129">
        <f t="shared" si="0"/>
        <v>0</v>
      </c>
      <c r="G21" s="49"/>
      <c r="H21" s="50"/>
      <c r="J21" s="228"/>
      <c r="K21" s="228"/>
      <c r="L21" s="229"/>
      <c r="M21" s="228"/>
      <c r="N21" s="228"/>
    </row>
    <row r="22" spans="1:14" s="227" customFormat="1" ht="60" customHeight="1" x14ac:dyDescent="0.25">
      <c r="A22" s="253" t="s">
        <v>568</v>
      </c>
      <c r="B22" s="256" t="s">
        <v>404</v>
      </c>
      <c r="C22" s="254" t="s">
        <v>40</v>
      </c>
      <c r="D22" s="115">
        <v>9</v>
      </c>
      <c r="E22" s="183"/>
      <c r="F22" s="129">
        <f t="shared" si="0"/>
        <v>0</v>
      </c>
      <c r="G22" s="49"/>
      <c r="H22" s="50"/>
      <c r="J22" s="228"/>
      <c r="K22" s="228"/>
      <c r="L22" s="229"/>
      <c r="M22" s="228"/>
      <c r="N22" s="228"/>
    </row>
    <row r="23" spans="1:14" s="227" customFormat="1" ht="60" customHeight="1" x14ac:dyDescent="0.25">
      <c r="A23" s="253" t="s">
        <v>569</v>
      </c>
      <c r="B23" s="256" t="s">
        <v>405</v>
      </c>
      <c r="C23" s="254" t="s">
        <v>40</v>
      </c>
      <c r="D23" s="115">
        <v>2</v>
      </c>
      <c r="E23" s="183"/>
      <c r="F23" s="129">
        <f t="shared" si="0"/>
        <v>0</v>
      </c>
      <c r="G23" s="49"/>
      <c r="H23" s="50"/>
      <c r="J23" s="228"/>
      <c r="K23" s="228"/>
      <c r="L23" s="229"/>
      <c r="M23" s="228"/>
      <c r="N23" s="228"/>
    </row>
    <row r="24" spans="1:14" s="227" customFormat="1" ht="60" customHeight="1" x14ac:dyDescent="0.25">
      <c r="A24" s="253" t="s">
        <v>570</v>
      </c>
      <c r="B24" s="256" t="s">
        <v>292</v>
      </c>
      <c r="C24" s="190" t="s">
        <v>41</v>
      </c>
      <c r="D24" s="115">
        <v>1</v>
      </c>
      <c r="E24" s="183"/>
      <c r="F24" s="129">
        <f t="shared" si="0"/>
        <v>0</v>
      </c>
      <c r="G24" s="49"/>
      <c r="H24" s="50"/>
      <c r="J24" s="228"/>
      <c r="K24" s="228"/>
      <c r="L24" s="229"/>
      <c r="M24" s="228"/>
      <c r="N24" s="228"/>
    </row>
    <row r="25" spans="1:14" s="227" customFormat="1" ht="60" customHeight="1" x14ac:dyDescent="0.25">
      <c r="A25" s="253" t="s">
        <v>571</v>
      </c>
      <c r="B25" s="256" t="s">
        <v>293</v>
      </c>
      <c r="C25" s="190" t="s">
        <v>41</v>
      </c>
      <c r="D25" s="115">
        <v>1</v>
      </c>
      <c r="E25" s="183"/>
      <c r="F25" s="129">
        <f t="shared" si="0"/>
        <v>0</v>
      </c>
      <c r="G25" s="49"/>
      <c r="H25" s="50"/>
      <c r="J25" s="228"/>
      <c r="K25" s="228"/>
      <c r="L25" s="229"/>
      <c r="M25" s="228"/>
      <c r="N25" s="228"/>
    </row>
    <row r="26" spans="1:14" s="227" customFormat="1" ht="60" customHeight="1" x14ac:dyDescent="0.25">
      <c r="A26" s="253" t="s">
        <v>572</v>
      </c>
      <c r="B26" s="256" t="s">
        <v>455</v>
      </c>
      <c r="C26" s="190" t="s">
        <v>41</v>
      </c>
      <c r="D26" s="115">
        <v>1</v>
      </c>
      <c r="E26" s="183"/>
      <c r="F26" s="129">
        <f t="shared" si="0"/>
        <v>0</v>
      </c>
      <c r="G26" s="49"/>
      <c r="H26" s="50"/>
      <c r="J26" s="228"/>
      <c r="K26" s="228"/>
      <c r="L26" s="229"/>
      <c r="M26" s="228"/>
      <c r="N26" s="228"/>
    </row>
    <row r="27" spans="1:14" s="227" customFormat="1" ht="60" customHeight="1" x14ac:dyDescent="0.25">
      <c r="A27" s="253" t="s">
        <v>573</v>
      </c>
      <c r="B27" s="256" t="s">
        <v>456</v>
      </c>
      <c r="C27" s="190" t="s">
        <v>41</v>
      </c>
      <c r="D27" s="115">
        <v>8</v>
      </c>
      <c r="E27" s="183"/>
      <c r="F27" s="129">
        <f t="shared" si="0"/>
        <v>0</v>
      </c>
      <c r="G27" s="49"/>
      <c r="H27" s="50"/>
      <c r="J27" s="228"/>
      <c r="K27" s="228"/>
      <c r="L27" s="229"/>
      <c r="M27" s="228"/>
      <c r="N27" s="228"/>
    </row>
    <row r="28" spans="1:14" s="227" customFormat="1" ht="60" customHeight="1" x14ac:dyDescent="0.25">
      <c r="A28" s="253" t="s">
        <v>574</v>
      </c>
      <c r="B28" s="256" t="s">
        <v>238</v>
      </c>
      <c r="C28" s="190" t="s">
        <v>41</v>
      </c>
      <c r="D28" s="115">
        <v>1</v>
      </c>
      <c r="E28" s="183"/>
      <c r="F28" s="129">
        <f t="shared" si="0"/>
        <v>0</v>
      </c>
      <c r="G28" s="49"/>
      <c r="H28" s="50"/>
      <c r="J28" s="228"/>
      <c r="K28" s="228"/>
      <c r="L28" s="229"/>
      <c r="M28" s="228"/>
      <c r="N28" s="228"/>
    </row>
    <row r="29" spans="1:14" s="227" customFormat="1" ht="60" customHeight="1" x14ac:dyDescent="0.25">
      <c r="A29" s="253" t="s">
        <v>575</v>
      </c>
      <c r="B29" s="256" t="s">
        <v>401</v>
      </c>
      <c r="C29" s="190" t="s">
        <v>41</v>
      </c>
      <c r="D29" s="115">
        <v>1</v>
      </c>
      <c r="E29" s="183"/>
      <c r="F29" s="129">
        <f t="shared" si="0"/>
        <v>0</v>
      </c>
      <c r="G29" s="49"/>
      <c r="H29" s="50"/>
      <c r="J29" s="228"/>
      <c r="K29" s="228"/>
      <c r="L29" s="229"/>
      <c r="M29" s="228"/>
      <c r="N29" s="228"/>
    </row>
    <row r="30" spans="1:14" s="227" customFormat="1" ht="60" customHeight="1" x14ac:dyDescent="0.25">
      <c r="A30" s="253" t="s">
        <v>576</v>
      </c>
      <c r="B30" s="256" t="s">
        <v>457</v>
      </c>
      <c r="C30" s="190" t="s">
        <v>41</v>
      </c>
      <c r="D30" s="115">
        <v>1</v>
      </c>
      <c r="E30" s="183"/>
      <c r="F30" s="129">
        <f t="shared" si="0"/>
        <v>0</v>
      </c>
      <c r="G30" s="49"/>
      <c r="H30" s="50"/>
      <c r="J30" s="228"/>
      <c r="K30" s="228"/>
      <c r="L30" s="229"/>
      <c r="M30" s="228"/>
      <c r="N30" s="228"/>
    </row>
    <row r="31" spans="1:14" s="227" customFormat="1" ht="60" customHeight="1" x14ac:dyDescent="0.25">
      <c r="A31" s="253" t="s">
        <v>577</v>
      </c>
      <c r="B31" s="256" t="s">
        <v>239</v>
      </c>
      <c r="C31" s="190" t="s">
        <v>41</v>
      </c>
      <c r="D31" s="115">
        <v>1</v>
      </c>
      <c r="E31" s="183"/>
      <c r="F31" s="129">
        <f t="shared" si="0"/>
        <v>0</v>
      </c>
      <c r="G31" s="49"/>
      <c r="H31" s="50"/>
      <c r="J31" s="228"/>
      <c r="K31" s="228"/>
      <c r="L31" s="229"/>
      <c r="M31" s="228"/>
      <c r="N31" s="228"/>
    </row>
    <row r="32" spans="1:14" s="227" customFormat="1" ht="60" customHeight="1" x14ac:dyDescent="0.25">
      <c r="A32" s="253" t="s">
        <v>578</v>
      </c>
      <c r="B32" s="256" t="s">
        <v>202</v>
      </c>
      <c r="C32" s="190" t="s">
        <v>41</v>
      </c>
      <c r="D32" s="115">
        <v>1</v>
      </c>
      <c r="E32" s="183"/>
      <c r="F32" s="129">
        <f t="shared" si="0"/>
        <v>0</v>
      </c>
      <c r="G32" s="49"/>
      <c r="H32" s="50"/>
      <c r="J32" s="228"/>
      <c r="K32" s="228"/>
      <c r="L32" s="229"/>
      <c r="M32" s="228"/>
      <c r="N32" s="228"/>
    </row>
    <row r="33" spans="1:14" ht="52.5" customHeight="1" x14ac:dyDescent="0.25">
      <c r="A33" s="177" t="s">
        <v>876</v>
      </c>
      <c r="B33" s="210" t="s">
        <v>886</v>
      </c>
      <c r="C33" s="122" t="s">
        <v>472</v>
      </c>
      <c r="D33" s="294">
        <v>1</v>
      </c>
      <c r="E33" s="295">
        <f>+ROUND(SUBTOTAL(9,F13:F32)*20%,2)</f>
        <v>0</v>
      </c>
      <c r="F33" s="296">
        <f>ROUND(E33*D33,2)</f>
        <v>0</v>
      </c>
      <c r="G33" s="30"/>
      <c r="H33" s="30"/>
    </row>
    <row r="34" spans="1:14" s="238" customFormat="1" ht="50.1" customHeight="1" x14ac:dyDescent="0.25">
      <c r="A34" s="452" t="s">
        <v>579</v>
      </c>
      <c r="B34" s="452"/>
      <c r="C34" s="452"/>
      <c r="D34" s="452"/>
      <c r="E34" s="452"/>
      <c r="F34" s="246">
        <f>+SUBTOTAL(9,F14:F33)</f>
        <v>0</v>
      </c>
      <c r="G34" s="242"/>
      <c r="H34" s="242"/>
      <c r="J34" s="239"/>
      <c r="K34" s="239"/>
      <c r="L34" s="240"/>
      <c r="M34" s="239"/>
      <c r="N34" s="239"/>
    </row>
    <row r="35" spans="1:14" x14ac:dyDescent="0.25">
      <c r="A35" s="17"/>
      <c r="B35" s="56"/>
      <c r="C35" s="17"/>
      <c r="D35" s="24"/>
      <c r="E35" s="18"/>
      <c r="F35" s="18"/>
      <c r="G35" s="18"/>
      <c r="H35" s="18"/>
    </row>
    <row r="36" spans="1:14" ht="16.5" thickBot="1" x14ac:dyDescent="0.3">
      <c r="A36" s="17"/>
      <c r="B36" s="56"/>
      <c r="C36" s="17"/>
      <c r="D36" s="24"/>
      <c r="E36" s="18"/>
      <c r="F36" s="18"/>
      <c r="G36" s="18"/>
      <c r="H36" s="18"/>
    </row>
    <row r="37" spans="1:14" ht="36.6" customHeight="1" x14ac:dyDescent="0.25">
      <c r="A37" s="257"/>
      <c r="B37" s="453" t="s">
        <v>22</v>
      </c>
      <c r="C37" s="427"/>
      <c r="D37" s="427"/>
      <c r="E37" s="428"/>
      <c r="F37" s="18"/>
      <c r="G37" s="18"/>
      <c r="H37" s="18"/>
    </row>
    <row r="38" spans="1:14" ht="27.6" customHeight="1" x14ac:dyDescent="0.25">
      <c r="A38" s="258"/>
      <c r="B38" s="454"/>
      <c r="C38" s="456" t="s">
        <v>21</v>
      </c>
      <c r="D38" s="456"/>
      <c r="E38" s="457"/>
      <c r="F38" s="18"/>
      <c r="G38" s="18"/>
      <c r="H38" s="18"/>
    </row>
    <row r="39" spans="1:14" ht="35.1" customHeight="1" x14ac:dyDescent="0.25">
      <c r="A39" s="258"/>
      <c r="B39" s="454"/>
      <c r="C39" s="456"/>
      <c r="D39" s="456"/>
      <c r="E39" s="457"/>
      <c r="F39" s="18"/>
      <c r="G39" s="18"/>
      <c r="H39" s="18"/>
    </row>
    <row r="40" spans="1:14" ht="36" customHeight="1" thickBot="1" x14ac:dyDescent="0.3">
      <c r="A40" s="259"/>
      <c r="B40" s="455"/>
      <c r="C40" s="458" t="s">
        <v>25</v>
      </c>
      <c r="D40" s="458"/>
      <c r="E40" s="459"/>
      <c r="F40" s="18"/>
      <c r="G40" s="18"/>
      <c r="H40" s="18"/>
    </row>
    <row r="41" spans="1:14" x14ac:dyDescent="0.25">
      <c r="A41" s="17"/>
      <c r="B41" s="56"/>
      <c r="C41" s="17"/>
      <c r="D41" s="24"/>
      <c r="E41" s="18"/>
      <c r="F41" s="18"/>
      <c r="G41" s="18"/>
      <c r="H41" s="18"/>
    </row>
    <row r="42" spans="1:14" x14ac:dyDescent="0.25">
      <c r="A42" s="17"/>
      <c r="B42" s="56"/>
      <c r="C42" s="17"/>
      <c r="D42" s="24"/>
      <c r="E42" s="18"/>
      <c r="F42" s="18"/>
      <c r="G42" s="18"/>
      <c r="H42" s="18"/>
    </row>
  </sheetData>
  <sheetProtection formatCells="0" formatColumns="0" formatRows="0" insertRows="0" deleteRows="0"/>
  <protectedRanges>
    <protectedRange sqref="C37:E39" name="Range7"/>
    <protectedRange sqref="G13:H32 G34:H34" name="Range6"/>
    <protectedRange sqref="B17 A13:E13 B19 B24 B28:B32 A14:A32 D14:E32" name="Range3"/>
    <protectedRange sqref="B3:B5" name="Range1_2"/>
    <protectedRange sqref="G33:H33" name="Range6_1"/>
    <protectedRange sqref="A33:E33" name="Range3_1"/>
  </protectedRanges>
  <mergeCells count="7">
    <mergeCell ref="E4:F4"/>
    <mergeCell ref="A34:E34"/>
    <mergeCell ref="B37:B40"/>
    <mergeCell ref="C37:E37"/>
    <mergeCell ref="C38:E38"/>
    <mergeCell ref="C39:E39"/>
    <mergeCell ref="C40:E40"/>
  </mergeCells>
  <phoneticPr fontId="39" type="noConversion"/>
  <dataValidations count="1">
    <dataValidation type="decimal" operator="greaterThanOrEqual" allowBlank="1" showInputMessage="1" showErrorMessage="1" sqref="D14:D32 E13:E33" xr:uid="{5FEDB7B0-5AED-4DFF-B6A7-FEBD03AC2F4A}">
      <formula1>0</formula1>
    </dataValidation>
  </dataValidations>
  <pageMargins left="0.70866141732283472" right="0.70866141732283472" top="0.74803149606299213" bottom="0.74803149606299213" header="0.31496062992125984" footer="0.31496062992125984"/>
  <pageSetup paperSize="8" scale="61" orientation="landscape" cellComments="asDisplayed"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98126-14F2-450D-A38A-39303F4171A3}">
  <sheetPr>
    <tabColor theme="0"/>
  </sheetPr>
  <dimension ref="A1:N98"/>
  <sheetViews>
    <sheetView showGridLines="0" view="pageBreakPreview" topLeftCell="A82" zoomScale="85" zoomScaleNormal="85" zoomScaleSheetLayoutView="85" workbookViewId="0">
      <selection activeCell="B3" sqref="B3"/>
    </sheetView>
  </sheetViews>
  <sheetFormatPr defaultColWidth="9.140625" defaultRowHeight="15.75" x14ac:dyDescent="0.25"/>
  <cols>
    <col min="1" max="1" width="13.42578125" style="15" customWidth="1"/>
    <col min="2" max="2" width="95.42578125" style="57" customWidth="1"/>
    <col min="3" max="3" width="18.140625" style="124" customWidth="1"/>
    <col min="4" max="4" width="11" style="117" customWidth="1"/>
    <col min="5" max="5" width="48.85546875" style="112" customWidth="1"/>
    <col min="6" max="6" width="53" style="112" customWidth="1"/>
    <col min="7" max="7" width="62.7109375" style="14" customWidth="1"/>
    <col min="8" max="8" width="68.5703125" style="14" customWidth="1"/>
    <col min="9" max="9" width="9.140625" style="14"/>
    <col min="10" max="10" width="13.140625" style="15" customWidth="1"/>
    <col min="11" max="11" width="27.140625" style="15" customWidth="1"/>
    <col min="12" max="12" width="9.140625" style="70"/>
    <col min="13" max="14" width="9.140625" style="15"/>
    <col min="15" max="16384" width="9.140625" style="14"/>
  </cols>
  <sheetData>
    <row r="1" spans="1:14" s="11" customFormat="1" ht="31.5" x14ac:dyDescent="0.5">
      <c r="A1" s="40"/>
      <c r="B1" s="55" t="s">
        <v>16</v>
      </c>
      <c r="C1" s="118"/>
      <c r="D1" s="107"/>
      <c r="E1" s="125"/>
      <c r="F1" s="125"/>
      <c r="G1" s="2"/>
      <c r="H1" s="2"/>
      <c r="J1" s="60"/>
      <c r="K1" s="60"/>
      <c r="L1" s="67"/>
      <c r="M1" s="60"/>
      <c r="N1" s="60"/>
    </row>
    <row r="2" spans="1:14" customFormat="1" ht="29.1" customHeight="1" x14ac:dyDescent="0.25">
      <c r="A2" s="41"/>
      <c r="B2" s="55" t="s">
        <v>26</v>
      </c>
      <c r="C2" s="119"/>
      <c r="D2" s="108"/>
      <c r="E2" s="126"/>
      <c r="F2" s="126"/>
      <c r="G2" s="12"/>
      <c r="H2" s="12"/>
      <c r="J2" s="28"/>
      <c r="K2" s="28"/>
      <c r="L2" s="68"/>
      <c r="M2" s="28"/>
      <c r="N2" s="28"/>
    </row>
    <row r="3" spans="1:14" customFormat="1" x14ac:dyDescent="0.25">
      <c r="A3" s="92" t="s">
        <v>6</v>
      </c>
      <c r="B3" s="95" t="s">
        <v>1049</v>
      </c>
      <c r="C3" s="120"/>
      <c r="D3" s="109"/>
      <c r="E3" s="143"/>
      <c r="F3" s="111"/>
      <c r="G3" s="13"/>
      <c r="H3" s="13"/>
      <c r="I3" s="13"/>
      <c r="J3" s="27"/>
      <c r="K3" s="27"/>
      <c r="L3" s="69"/>
      <c r="M3" s="27"/>
      <c r="N3" s="28"/>
    </row>
    <row r="4" spans="1:14" customFormat="1" ht="31.5" customHeight="1" x14ac:dyDescent="0.25">
      <c r="A4" s="93" t="s">
        <v>7</v>
      </c>
      <c r="B4" s="96" t="s">
        <v>899</v>
      </c>
      <c r="C4" s="120"/>
      <c r="D4" s="110"/>
      <c r="E4" s="460" t="s">
        <v>366</v>
      </c>
      <c r="F4" s="460"/>
      <c r="G4" s="13"/>
      <c r="H4" s="13"/>
      <c r="I4" s="13"/>
      <c r="J4" s="27"/>
      <c r="K4" s="27"/>
      <c r="L4" s="69"/>
      <c r="M4" s="27"/>
      <c r="N4" s="28"/>
    </row>
    <row r="5" spans="1:14" customFormat="1" x14ac:dyDescent="0.25">
      <c r="A5" s="94" t="s">
        <v>17</v>
      </c>
      <c r="B5" s="16"/>
      <c r="C5" s="120"/>
      <c r="D5" s="109"/>
      <c r="E5" s="143"/>
      <c r="F5" s="111"/>
      <c r="G5" s="13"/>
      <c r="H5" s="13"/>
      <c r="I5" s="13"/>
      <c r="J5" s="27"/>
      <c r="K5" s="27"/>
      <c r="L5" s="69"/>
      <c r="M5" s="27"/>
      <c r="N5" s="28"/>
    </row>
    <row r="6" spans="1:14" customFormat="1" x14ac:dyDescent="0.25">
      <c r="A6" s="45"/>
      <c r="B6" s="52"/>
      <c r="C6" s="120"/>
      <c r="D6" s="109"/>
      <c r="E6" s="143"/>
      <c r="F6" s="111"/>
      <c r="G6" s="13"/>
      <c r="H6" s="13"/>
      <c r="I6" s="13"/>
      <c r="J6" s="27"/>
      <c r="K6" s="27"/>
      <c r="L6" s="69"/>
      <c r="M6" s="27"/>
      <c r="N6" s="28"/>
    </row>
    <row r="7" spans="1:14" s="13" customFormat="1" ht="15" customHeight="1" x14ac:dyDescent="0.25">
      <c r="A7" s="48" t="s">
        <v>3</v>
      </c>
      <c r="B7" s="132"/>
      <c r="C7" s="133"/>
      <c r="D7" s="109"/>
      <c r="E7" s="143"/>
      <c r="F7" s="143"/>
      <c r="G7" s="7"/>
      <c r="H7" s="7"/>
      <c r="I7" s="7"/>
      <c r="J7" s="7"/>
      <c r="K7" s="7"/>
      <c r="L7" s="7"/>
    </row>
    <row r="8" spans="1:14" s="13" customFormat="1" ht="15" customHeight="1" x14ac:dyDescent="0.25">
      <c r="A8" s="134" t="s">
        <v>27</v>
      </c>
      <c r="B8" s="319"/>
      <c r="C8" s="373"/>
      <c r="D8" s="109"/>
      <c r="E8" s="143"/>
      <c r="F8" s="143"/>
      <c r="G8" s="7"/>
      <c r="H8" s="7"/>
      <c r="I8" s="7"/>
      <c r="J8" s="7"/>
      <c r="K8" s="7"/>
      <c r="L8" s="7"/>
    </row>
    <row r="9" spans="1:14" s="13" customFormat="1" ht="15" customHeight="1" x14ac:dyDescent="0.25">
      <c r="A9" s="135" t="s">
        <v>28</v>
      </c>
      <c r="B9" s="320"/>
      <c r="C9" s="374"/>
      <c r="D9" s="109"/>
      <c r="E9" s="143"/>
      <c r="F9" s="143"/>
      <c r="G9" s="7"/>
      <c r="H9" s="7"/>
      <c r="I9" s="7"/>
      <c r="J9" s="7"/>
      <c r="K9" s="7"/>
      <c r="L9" s="7"/>
    </row>
    <row r="10" spans="1:14" s="13" customFormat="1" ht="15" customHeight="1" x14ac:dyDescent="0.25">
      <c r="A10" s="135" t="s">
        <v>900</v>
      </c>
      <c r="B10" s="320"/>
      <c r="C10" s="374"/>
      <c r="D10" s="109"/>
      <c r="E10" s="143"/>
      <c r="F10" s="143"/>
      <c r="G10" s="7"/>
      <c r="H10" s="7"/>
      <c r="I10" s="7"/>
      <c r="J10" s="7"/>
      <c r="K10" s="7"/>
      <c r="L10" s="7"/>
    </row>
    <row r="11" spans="1:14" s="13" customFormat="1" ht="15" customHeight="1" x14ac:dyDescent="0.25">
      <c r="A11" s="321" t="s">
        <v>901</v>
      </c>
      <c r="B11" s="78"/>
      <c r="C11" s="120"/>
      <c r="D11" s="111"/>
      <c r="E11" s="111"/>
      <c r="F11" s="111"/>
    </row>
    <row r="12" spans="1:14" ht="58.5" customHeight="1" x14ac:dyDescent="0.25">
      <c r="A12" s="32" t="s">
        <v>0</v>
      </c>
      <c r="B12" s="53" t="s">
        <v>18</v>
      </c>
      <c r="C12" s="121" t="s">
        <v>1</v>
      </c>
      <c r="D12" s="113" t="s">
        <v>4</v>
      </c>
      <c r="E12" s="148" t="s">
        <v>42</v>
      </c>
      <c r="F12" s="127" t="s">
        <v>15</v>
      </c>
      <c r="G12" s="39" t="s">
        <v>23</v>
      </c>
      <c r="H12" s="39" t="s">
        <v>24</v>
      </c>
    </row>
    <row r="13" spans="1:14" ht="50.1" customHeight="1" x14ac:dyDescent="0.25">
      <c r="A13" s="10">
        <v>40</v>
      </c>
      <c r="B13" s="54" t="s">
        <v>580</v>
      </c>
      <c r="C13" s="122"/>
      <c r="D13" s="122"/>
      <c r="E13" s="122"/>
      <c r="F13" s="296">
        <f>SUBTOTAL(9,F14:F18)</f>
        <v>0</v>
      </c>
      <c r="G13" s="31"/>
      <c r="H13" s="30"/>
    </row>
    <row r="14" spans="1:14" s="51" customFormat="1" ht="50.1" customHeight="1" x14ac:dyDescent="0.25">
      <c r="A14" s="106" t="s">
        <v>584</v>
      </c>
      <c r="B14" s="260" t="s">
        <v>166</v>
      </c>
      <c r="C14" s="188" t="s">
        <v>40</v>
      </c>
      <c r="D14" s="115">
        <v>5</v>
      </c>
      <c r="E14" s="183"/>
      <c r="F14" s="129">
        <f t="shared" ref="F14:F73" si="0">ROUND(E14*D14,2)</f>
        <v>0</v>
      </c>
      <c r="G14" s="49"/>
      <c r="H14" s="50"/>
      <c r="J14" s="62"/>
      <c r="K14" s="62"/>
      <c r="L14" s="64"/>
      <c r="M14" s="62"/>
      <c r="N14" s="62"/>
    </row>
    <row r="15" spans="1:14" s="51" customFormat="1" ht="50.1" customHeight="1" x14ac:dyDescent="0.25">
      <c r="A15" s="106" t="s">
        <v>585</v>
      </c>
      <c r="B15" s="260" t="s">
        <v>168</v>
      </c>
      <c r="C15" s="188" t="s">
        <v>40</v>
      </c>
      <c r="D15" s="115">
        <v>6</v>
      </c>
      <c r="E15" s="183"/>
      <c r="F15" s="129">
        <f t="shared" si="0"/>
        <v>0</v>
      </c>
      <c r="G15" s="49"/>
      <c r="H15" s="50"/>
      <c r="J15" s="62"/>
      <c r="K15" s="62"/>
      <c r="L15" s="64"/>
      <c r="M15" s="62"/>
      <c r="N15" s="62"/>
    </row>
    <row r="16" spans="1:14" s="51" customFormat="1" ht="50.1" customHeight="1" x14ac:dyDescent="0.25">
      <c r="A16" s="106" t="s">
        <v>586</v>
      </c>
      <c r="B16" s="260" t="s">
        <v>169</v>
      </c>
      <c r="C16" s="188" t="s">
        <v>40</v>
      </c>
      <c r="D16" s="115">
        <v>6</v>
      </c>
      <c r="E16" s="183"/>
      <c r="F16" s="129">
        <f t="shared" si="0"/>
        <v>0</v>
      </c>
      <c r="G16" s="49"/>
      <c r="H16" s="50"/>
      <c r="J16" s="62"/>
      <c r="K16" s="62"/>
      <c r="L16" s="64"/>
      <c r="M16" s="62"/>
      <c r="N16" s="62"/>
    </row>
    <row r="17" spans="1:14" s="51" customFormat="1" ht="50.1" customHeight="1" x14ac:dyDescent="0.25">
      <c r="A17" s="106" t="s">
        <v>587</v>
      </c>
      <c r="B17" s="260" t="s">
        <v>304</v>
      </c>
      <c r="C17" s="188" t="s">
        <v>40</v>
      </c>
      <c r="D17" s="115">
        <v>6</v>
      </c>
      <c r="E17" s="183"/>
      <c r="F17" s="129">
        <f t="shared" si="0"/>
        <v>0</v>
      </c>
      <c r="G17" s="49"/>
      <c r="H17" s="50"/>
      <c r="J17" s="62"/>
      <c r="K17" s="62"/>
      <c r="L17" s="64"/>
      <c r="M17" s="62"/>
      <c r="N17" s="62"/>
    </row>
    <row r="18" spans="1:14" s="51" customFormat="1" ht="50.1" customHeight="1" x14ac:dyDescent="0.25">
      <c r="A18" s="106" t="s">
        <v>588</v>
      </c>
      <c r="B18" s="260" t="s">
        <v>167</v>
      </c>
      <c r="C18" s="188" t="s">
        <v>41</v>
      </c>
      <c r="D18" s="115">
        <v>1</v>
      </c>
      <c r="E18" s="183"/>
      <c r="F18" s="129">
        <f t="shared" si="0"/>
        <v>0</v>
      </c>
      <c r="G18" s="49"/>
      <c r="H18" s="50"/>
      <c r="J18" s="62"/>
      <c r="K18" s="62"/>
      <c r="L18" s="64"/>
      <c r="M18" s="62"/>
      <c r="N18" s="62"/>
    </row>
    <row r="19" spans="1:14" s="51" customFormat="1" ht="50.1" customHeight="1" x14ac:dyDescent="0.25">
      <c r="A19" s="10">
        <v>41</v>
      </c>
      <c r="B19" s="176" t="s">
        <v>170</v>
      </c>
      <c r="C19" s="122"/>
      <c r="D19" s="122"/>
      <c r="E19" s="122"/>
      <c r="F19" s="296">
        <f>SUBTOTAL(9,F20:F22)</f>
        <v>0</v>
      </c>
      <c r="G19" s="49"/>
      <c r="H19" s="50"/>
      <c r="J19" s="62"/>
      <c r="K19" s="62"/>
      <c r="L19" s="64"/>
      <c r="M19" s="62"/>
      <c r="N19" s="62"/>
    </row>
    <row r="20" spans="1:14" s="51" customFormat="1" ht="50.1" customHeight="1" x14ac:dyDescent="0.25">
      <c r="A20" s="106" t="s">
        <v>589</v>
      </c>
      <c r="B20" s="260" t="s">
        <v>172</v>
      </c>
      <c r="C20" s="188" t="s">
        <v>40</v>
      </c>
      <c r="D20" s="115">
        <v>4</v>
      </c>
      <c r="E20" s="183"/>
      <c r="F20" s="129">
        <f t="shared" si="0"/>
        <v>0</v>
      </c>
      <c r="G20" s="49"/>
      <c r="H20" s="50"/>
      <c r="J20" s="62"/>
      <c r="K20" s="62"/>
      <c r="L20" s="64"/>
      <c r="M20" s="62"/>
      <c r="N20" s="62"/>
    </row>
    <row r="21" spans="1:14" s="51" customFormat="1" ht="50.1" customHeight="1" x14ac:dyDescent="0.25">
      <c r="A21" s="106" t="s">
        <v>590</v>
      </c>
      <c r="B21" s="260" t="s">
        <v>168</v>
      </c>
      <c r="C21" s="188" t="s">
        <v>40</v>
      </c>
      <c r="D21" s="115">
        <v>2</v>
      </c>
      <c r="E21" s="183"/>
      <c r="F21" s="129">
        <f t="shared" si="0"/>
        <v>0</v>
      </c>
      <c r="G21" s="49"/>
      <c r="H21" s="50"/>
      <c r="J21" s="62"/>
      <c r="K21" s="62"/>
      <c r="L21" s="64"/>
      <c r="M21" s="62"/>
      <c r="N21" s="62"/>
    </row>
    <row r="22" spans="1:14" s="51" customFormat="1" ht="50.1" customHeight="1" x14ac:dyDescent="0.25">
      <c r="A22" s="106" t="s">
        <v>591</v>
      </c>
      <c r="B22" s="260" t="s">
        <v>171</v>
      </c>
      <c r="C22" s="188" t="s">
        <v>40</v>
      </c>
      <c r="D22" s="115">
        <v>2</v>
      </c>
      <c r="E22" s="183"/>
      <c r="F22" s="129">
        <f t="shared" si="0"/>
        <v>0</v>
      </c>
      <c r="G22" s="49"/>
      <c r="H22" s="50"/>
      <c r="J22" s="62"/>
      <c r="K22" s="62"/>
      <c r="L22" s="64"/>
      <c r="M22" s="62"/>
      <c r="N22" s="62"/>
    </row>
    <row r="23" spans="1:14" s="51" customFormat="1" ht="50.1" customHeight="1" x14ac:dyDescent="0.25">
      <c r="A23" s="10">
        <v>42</v>
      </c>
      <c r="B23" s="54" t="s">
        <v>581</v>
      </c>
      <c r="C23" s="122"/>
      <c r="D23" s="122"/>
      <c r="E23" s="122"/>
      <c r="F23" s="296">
        <f>SUBTOTAL(9,F24:F27)</f>
        <v>0</v>
      </c>
      <c r="G23" s="49"/>
      <c r="H23" s="50"/>
      <c r="J23" s="62"/>
      <c r="K23" s="62"/>
      <c r="L23" s="64"/>
      <c r="M23" s="62"/>
      <c r="N23" s="62"/>
    </row>
    <row r="24" spans="1:14" s="51" customFormat="1" ht="50.1" customHeight="1" x14ac:dyDescent="0.25">
      <c r="A24" s="106" t="s">
        <v>592</v>
      </c>
      <c r="B24" s="260" t="s">
        <v>174</v>
      </c>
      <c r="C24" s="188" t="s">
        <v>40</v>
      </c>
      <c r="D24" s="115">
        <v>1</v>
      </c>
      <c r="E24" s="183"/>
      <c r="F24" s="129">
        <f t="shared" si="0"/>
        <v>0</v>
      </c>
      <c r="G24" s="49"/>
      <c r="H24" s="50"/>
      <c r="J24" s="62"/>
      <c r="K24" s="62"/>
      <c r="L24" s="64"/>
      <c r="M24" s="62"/>
      <c r="N24" s="62"/>
    </row>
    <row r="25" spans="1:14" s="51" customFormat="1" ht="50.1" customHeight="1" x14ac:dyDescent="0.25">
      <c r="A25" s="106" t="s">
        <v>593</v>
      </c>
      <c r="B25" s="260" t="s">
        <v>389</v>
      </c>
      <c r="C25" s="188" t="s">
        <v>40</v>
      </c>
      <c r="D25" s="115">
        <v>4</v>
      </c>
      <c r="E25" s="183"/>
      <c r="F25" s="129">
        <f t="shared" si="0"/>
        <v>0</v>
      </c>
      <c r="G25" s="49"/>
      <c r="H25" s="50"/>
      <c r="J25" s="62"/>
      <c r="K25" s="62"/>
      <c r="L25" s="64"/>
      <c r="M25" s="62"/>
      <c r="N25" s="62"/>
    </row>
    <row r="26" spans="1:14" s="51" customFormat="1" ht="50.1" customHeight="1" x14ac:dyDescent="0.25">
      <c r="A26" s="106" t="s">
        <v>594</v>
      </c>
      <c r="B26" s="260" t="s">
        <v>175</v>
      </c>
      <c r="C26" s="188" t="s">
        <v>40</v>
      </c>
      <c r="D26" s="115">
        <v>1</v>
      </c>
      <c r="E26" s="183"/>
      <c r="F26" s="129">
        <f t="shared" si="0"/>
        <v>0</v>
      </c>
      <c r="G26" s="49"/>
      <c r="H26" s="50"/>
      <c r="J26" s="62"/>
      <c r="K26" s="62"/>
      <c r="L26" s="64"/>
      <c r="M26" s="62"/>
      <c r="N26" s="62"/>
    </row>
    <row r="27" spans="1:14" s="51" customFormat="1" ht="50.1" customHeight="1" x14ac:dyDescent="0.25">
      <c r="A27" s="106" t="s">
        <v>595</v>
      </c>
      <c r="B27" s="260" t="s">
        <v>173</v>
      </c>
      <c r="C27" s="188" t="s">
        <v>40</v>
      </c>
      <c r="D27" s="115">
        <v>1</v>
      </c>
      <c r="E27" s="183"/>
      <c r="F27" s="416">
        <f t="shared" si="0"/>
        <v>0</v>
      </c>
      <c r="G27" s="49"/>
      <c r="H27" s="50"/>
      <c r="J27" s="62"/>
      <c r="K27" s="62"/>
      <c r="L27" s="64"/>
      <c r="M27" s="62"/>
      <c r="N27" s="62"/>
    </row>
    <row r="28" spans="1:14" s="51" customFormat="1" ht="50.1" customHeight="1" x14ac:dyDescent="0.25">
      <c r="A28" s="10">
        <v>43</v>
      </c>
      <c r="B28" s="54" t="s">
        <v>582</v>
      </c>
      <c r="C28" s="122"/>
      <c r="D28" s="122"/>
      <c r="E28" s="122"/>
      <c r="F28" s="296">
        <f>SUBTOTAL(9,F29:F38)</f>
        <v>0</v>
      </c>
      <c r="G28" s="49"/>
      <c r="H28" s="50"/>
      <c r="J28" s="62"/>
      <c r="K28" s="62"/>
      <c r="L28" s="64"/>
      <c r="M28" s="62"/>
      <c r="N28" s="62"/>
    </row>
    <row r="29" spans="1:14" s="51" customFormat="1" ht="50.1" customHeight="1" x14ac:dyDescent="0.25">
      <c r="A29" s="106" t="s">
        <v>596</v>
      </c>
      <c r="B29" s="260" t="s">
        <v>184</v>
      </c>
      <c r="C29" s="188" t="s">
        <v>40</v>
      </c>
      <c r="D29" s="115">
        <v>5</v>
      </c>
      <c r="E29" s="183"/>
      <c r="F29" s="129">
        <f t="shared" si="0"/>
        <v>0</v>
      </c>
      <c r="G29" s="49"/>
      <c r="H29" s="50"/>
      <c r="J29" s="62"/>
      <c r="K29" s="62"/>
      <c r="L29" s="64"/>
      <c r="M29" s="62"/>
      <c r="N29" s="62"/>
    </row>
    <row r="30" spans="1:14" s="51" customFormat="1" ht="50.1" customHeight="1" x14ac:dyDescent="0.25">
      <c r="A30" s="106" t="s">
        <v>597</v>
      </c>
      <c r="B30" s="260" t="s">
        <v>176</v>
      </c>
      <c r="C30" s="188" t="s">
        <v>40</v>
      </c>
      <c r="D30" s="115">
        <v>5</v>
      </c>
      <c r="E30" s="183"/>
      <c r="F30" s="129">
        <f t="shared" si="0"/>
        <v>0</v>
      </c>
      <c r="G30" s="49"/>
      <c r="H30" s="50"/>
      <c r="J30" s="62"/>
      <c r="K30" s="62"/>
      <c r="L30" s="64"/>
      <c r="M30" s="62"/>
      <c r="N30" s="62"/>
    </row>
    <row r="31" spans="1:14" s="51" customFormat="1" ht="50.1" customHeight="1" x14ac:dyDescent="0.25">
      <c r="A31" s="106" t="s">
        <v>598</v>
      </c>
      <c r="B31" s="260" t="s">
        <v>177</v>
      </c>
      <c r="C31" s="188" t="s">
        <v>40</v>
      </c>
      <c r="D31" s="115">
        <v>2</v>
      </c>
      <c r="E31" s="183"/>
      <c r="F31" s="129">
        <f t="shared" si="0"/>
        <v>0</v>
      </c>
      <c r="G31" s="49"/>
      <c r="H31" s="50"/>
      <c r="J31" s="62"/>
      <c r="K31" s="62"/>
      <c r="L31" s="64"/>
      <c r="M31" s="62"/>
      <c r="N31" s="62"/>
    </row>
    <row r="32" spans="1:14" s="51" customFormat="1" ht="50.1" customHeight="1" x14ac:dyDescent="0.25">
      <c r="A32" s="106" t="s">
        <v>599</v>
      </c>
      <c r="B32" s="260" t="s">
        <v>178</v>
      </c>
      <c r="C32" s="188" t="s">
        <v>40</v>
      </c>
      <c r="D32" s="115">
        <v>2</v>
      </c>
      <c r="E32" s="183"/>
      <c r="F32" s="129">
        <f t="shared" si="0"/>
        <v>0</v>
      </c>
      <c r="G32" s="49"/>
      <c r="H32" s="50"/>
      <c r="J32" s="62"/>
      <c r="K32" s="62"/>
      <c r="L32" s="64"/>
      <c r="M32" s="62"/>
      <c r="N32" s="62"/>
    </row>
    <row r="33" spans="1:14" s="51" customFormat="1" ht="50.1" customHeight="1" x14ac:dyDescent="0.25">
      <c r="A33" s="106" t="s">
        <v>600</v>
      </c>
      <c r="B33" s="260" t="s">
        <v>179</v>
      </c>
      <c r="C33" s="188" t="s">
        <v>40</v>
      </c>
      <c r="D33" s="115">
        <v>2</v>
      </c>
      <c r="E33" s="183"/>
      <c r="F33" s="129">
        <f t="shared" si="0"/>
        <v>0</v>
      </c>
      <c r="G33" s="49"/>
      <c r="H33" s="50"/>
      <c r="J33" s="62"/>
      <c r="K33" s="62"/>
      <c r="L33" s="64"/>
      <c r="M33" s="62"/>
      <c r="N33" s="62"/>
    </row>
    <row r="34" spans="1:14" s="51" customFormat="1" ht="50.1" customHeight="1" x14ac:dyDescent="0.25">
      <c r="A34" s="106" t="s">
        <v>601</v>
      </c>
      <c r="B34" s="260" t="s">
        <v>180</v>
      </c>
      <c r="C34" s="188" t="s">
        <v>40</v>
      </c>
      <c r="D34" s="115">
        <v>2</v>
      </c>
      <c r="E34" s="183"/>
      <c r="F34" s="129">
        <f t="shared" si="0"/>
        <v>0</v>
      </c>
      <c r="G34" s="49"/>
      <c r="H34" s="50"/>
      <c r="J34" s="62"/>
      <c r="K34" s="62"/>
      <c r="L34" s="64"/>
      <c r="M34" s="62"/>
      <c r="N34" s="62"/>
    </row>
    <row r="35" spans="1:14" s="51" customFormat="1" ht="50.1" customHeight="1" x14ac:dyDescent="0.25">
      <c r="A35" s="106" t="s">
        <v>602</v>
      </c>
      <c r="B35" s="260" t="s">
        <v>181</v>
      </c>
      <c r="C35" s="188" t="s">
        <v>40</v>
      </c>
      <c r="D35" s="115">
        <v>1</v>
      </c>
      <c r="E35" s="183"/>
      <c r="F35" s="129">
        <f t="shared" si="0"/>
        <v>0</v>
      </c>
      <c r="G35" s="49"/>
      <c r="H35" s="50"/>
      <c r="J35" s="62"/>
      <c r="K35" s="62"/>
      <c r="L35" s="64"/>
      <c r="M35" s="62"/>
      <c r="N35" s="62"/>
    </row>
    <row r="36" spans="1:14" s="51" customFormat="1" ht="50.1" customHeight="1" x14ac:dyDescent="0.25">
      <c r="A36" s="106" t="s">
        <v>603</v>
      </c>
      <c r="B36" s="260" t="s">
        <v>182</v>
      </c>
      <c r="C36" s="188" t="s">
        <v>40</v>
      </c>
      <c r="D36" s="115">
        <v>1</v>
      </c>
      <c r="E36" s="183"/>
      <c r="F36" s="129">
        <f t="shared" si="0"/>
        <v>0</v>
      </c>
      <c r="G36" s="49"/>
      <c r="H36" s="50"/>
      <c r="J36" s="62"/>
      <c r="K36" s="62"/>
      <c r="L36" s="64"/>
      <c r="M36" s="62"/>
      <c r="N36" s="62"/>
    </row>
    <row r="37" spans="1:14" s="51" customFormat="1" ht="50.1" customHeight="1" x14ac:dyDescent="0.25">
      <c r="A37" s="106" t="s">
        <v>604</v>
      </c>
      <c r="B37" s="260" t="s">
        <v>185</v>
      </c>
      <c r="C37" s="188" t="s">
        <v>40</v>
      </c>
      <c r="D37" s="115">
        <v>1</v>
      </c>
      <c r="E37" s="183"/>
      <c r="F37" s="129">
        <f t="shared" si="0"/>
        <v>0</v>
      </c>
      <c r="G37" s="49"/>
      <c r="H37" s="50"/>
      <c r="J37" s="62"/>
      <c r="K37" s="62"/>
      <c r="L37" s="64"/>
      <c r="M37" s="62"/>
      <c r="N37" s="62"/>
    </row>
    <row r="38" spans="1:14" ht="50.1" customHeight="1" x14ac:dyDescent="0.25">
      <c r="A38" s="106" t="s">
        <v>605</v>
      </c>
      <c r="B38" s="260" t="s">
        <v>183</v>
      </c>
      <c r="C38" s="188" t="s">
        <v>40</v>
      </c>
      <c r="D38" s="115">
        <v>1</v>
      </c>
      <c r="E38" s="183"/>
      <c r="F38" s="129">
        <f t="shared" si="0"/>
        <v>0</v>
      </c>
      <c r="G38" s="31"/>
      <c r="H38" s="30"/>
    </row>
    <row r="39" spans="1:14" ht="50.1" customHeight="1" x14ac:dyDescent="0.25">
      <c r="A39" s="10">
        <v>44</v>
      </c>
      <c r="B39" s="54" t="s">
        <v>240</v>
      </c>
      <c r="C39" s="122" t="s">
        <v>45</v>
      </c>
      <c r="D39" s="122"/>
      <c r="E39" s="122"/>
      <c r="F39" s="296">
        <f>SUBTOTAL(9,F40:F52)</f>
        <v>0</v>
      </c>
      <c r="G39" s="31"/>
      <c r="H39" s="30"/>
    </row>
    <row r="40" spans="1:14" ht="50.1" customHeight="1" x14ac:dyDescent="0.25">
      <c r="A40" s="46">
        <v>44.1</v>
      </c>
      <c r="B40" s="260" t="s">
        <v>243</v>
      </c>
      <c r="C40" s="188" t="s">
        <v>40</v>
      </c>
      <c r="D40" s="115">
        <v>2</v>
      </c>
      <c r="E40" s="183"/>
      <c r="F40" s="129">
        <f t="shared" si="0"/>
        <v>0</v>
      </c>
      <c r="G40" s="31"/>
      <c r="H40" s="30"/>
    </row>
    <row r="41" spans="1:14" ht="50.1" customHeight="1" x14ac:dyDescent="0.25">
      <c r="A41" s="106" t="s">
        <v>606</v>
      </c>
      <c r="B41" s="260" t="s">
        <v>241</v>
      </c>
      <c r="C41" s="188" t="s">
        <v>40</v>
      </c>
      <c r="D41" s="115">
        <v>1</v>
      </c>
      <c r="E41" s="183"/>
      <c r="F41" s="129">
        <f t="shared" si="0"/>
        <v>0</v>
      </c>
      <c r="G41" s="31"/>
      <c r="H41" s="30"/>
    </row>
    <row r="42" spans="1:14" ht="50.1" customHeight="1" x14ac:dyDescent="0.25">
      <c r="A42" s="106" t="s">
        <v>607</v>
      </c>
      <c r="B42" s="260" t="s">
        <v>242</v>
      </c>
      <c r="C42" s="188" t="s">
        <v>40</v>
      </c>
      <c r="D42" s="115">
        <v>1</v>
      </c>
      <c r="E42" s="183"/>
      <c r="F42" s="129">
        <f t="shared" si="0"/>
        <v>0</v>
      </c>
      <c r="G42" s="31"/>
      <c r="H42" s="30"/>
    </row>
    <row r="43" spans="1:14" ht="50.1" customHeight="1" x14ac:dyDescent="0.25">
      <c r="A43" s="46">
        <v>45.1</v>
      </c>
      <c r="B43" s="260" t="s">
        <v>244</v>
      </c>
      <c r="C43" s="188" t="s">
        <v>40</v>
      </c>
      <c r="D43" s="115">
        <v>1</v>
      </c>
      <c r="E43" s="183"/>
      <c r="F43" s="129">
        <f t="shared" si="0"/>
        <v>0</v>
      </c>
      <c r="G43" s="31"/>
      <c r="H43" s="30"/>
    </row>
    <row r="44" spans="1:14" ht="50.1" customHeight="1" x14ac:dyDescent="0.25">
      <c r="A44" s="106" t="s">
        <v>608</v>
      </c>
      <c r="B44" s="260" t="s">
        <v>245</v>
      </c>
      <c r="C44" s="188" t="s">
        <v>40</v>
      </c>
      <c r="D44" s="115">
        <v>1</v>
      </c>
      <c r="E44" s="183"/>
      <c r="F44" s="129">
        <f t="shared" si="0"/>
        <v>0</v>
      </c>
      <c r="G44" s="31"/>
      <c r="H44" s="30"/>
    </row>
    <row r="45" spans="1:14" ht="50.1" customHeight="1" x14ac:dyDescent="0.25">
      <c r="A45" s="106" t="s">
        <v>609</v>
      </c>
      <c r="B45" s="260" t="s">
        <v>246</v>
      </c>
      <c r="C45" s="188" t="s">
        <v>40</v>
      </c>
      <c r="D45" s="115">
        <v>1</v>
      </c>
      <c r="E45" s="183"/>
      <c r="F45" s="129">
        <f t="shared" si="0"/>
        <v>0</v>
      </c>
      <c r="G45" s="31"/>
      <c r="H45" s="30"/>
    </row>
    <row r="46" spans="1:14" ht="50.1" customHeight="1" x14ac:dyDescent="0.25">
      <c r="A46" s="46">
        <v>46.1</v>
      </c>
      <c r="B46" s="260" t="s">
        <v>247</v>
      </c>
      <c r="C46" s="188" t="s">
        <v>40</v>
      </c>
      <c r="D46" s="115">
        <v>1</v>
      </c>
      <c r="E46" s="183"/>
      <c r="F46" s="129">
        <f t="shared" si="0"/>
        <v>0</v>
      </c>
      <c r="G46" s="31"/>
      <c r="H46" s="30"/>
    </row>
    <row r="47" spans="1:14" ht="50.1" customHeight="1" x14ac:dyDescent="0.25">
      <c r="A47" s="106" t="s">
        <v>610</v>
      </c>
      <c r="B47" s="260" t="s">
        <v>248</v>
      </c>
      <c r="C47" s="188" t="s">
        <v>40</v>
      </c>
      <c r="D47" s="115">
        <v>1</v>
      </c>
      <c r="E47" s="183"/>
      <c r="F47" s="129">
        <f t="shared" si="0"/>
        <v>0</v>
      </c>
      <c r="G47" s="31"/>
      <c r="H47" s="30"/>
    </row>
    <row r="48" spans="1:14" ht="50.1" customHeight="1" x14ac:dyDescent="0.25">
      <c r="A48" s="106" t="s">
        <v>611</v>
      </c>
      <c r="B48" s="260" t="s">
        <v>249</v>
      </c>
      <c r="C48" s="188" t="s">
        <v>40</v>
      </c>
      <c r="D48" s="115">
        <v>2</v>
      </c>
      <c r="E48" s="183"/>
      <c r="F48" s="129">
        <f t="shared" si="0"/>
        <v>0</v>
      </c>
      <c r="G48" s="31"/>
      <c r="H48" s="30"/>
    </row>
    <row r="49" spans="1:14" ht="50.1" customHeight="1" x14ac:dyDescent="0.25">
      <c r="A49" s="46">
        <v>47.1</v>
      </c>
      <c r="B49" s="260" t="s">
        <v>250</v>
      </c>
      <c r="C49" s="188" t="s">
        <v>40</v>
      </c>
      <c r="D49" s="115">
        <v>1</v>
      </c>
      <c r="E49" s="183"/>
      <c r="F49" s="129">
        <f t="shared" si="0"/>
        <v>0</v>
      </c>
      <c r="G49" s="31"/>
      <c r="H49" s="30"/>
    </row>
    <row r="50" spans="1:14" ht="50.1" customHeight="1" x14ac:dyDescent="0.25">
      <c r="A50" s="106" t="s">
        <v>612</v>
      </c>
      <c r="B50" s="260" t="s">
        <v>251</v>
      </c>
      <c r="C50" s="188" t="s">
        <v>40</v>
      </c>
      <c r="D50" s="115">
        <v>1</v>
      </c>
      <c r="E50" s="183"/>
      <c r="F50" s="129">
        <f t="shared" si="0"/>
        <v>0</v>
      </c>
      <c r="G50" s="31"/>
      <c r="H50" s="30"/>
    </row>
    <row r="51" spans="1:14" ht="50.1" customHeight="1" x14ac:dyDescent="0.25">
      <c r="A51" s="46">
        <v>48.1</v>
      </c>
      <c r="B51" s="260" t="s">
        <v>252</v>
      </c>
      <c r="C51" s="188" t="s">
        <v>40</v>
      </c>
      <c r="D51" s="115">
        <v>2</v>
      </c>
      <c r="E51" s="183"/>
      <c r="F51" s="129">
        <f t="shared" si="0"/>
        <v>0</v>
      </c>
      <c r="G51" s="31"/>
      <c r="H51" s="30"/>
    </row>
    <row r="52" spans="1:14" ht="50.1" customHeight="1" x14ac:dyDescent="0.25">
      <c r="A52" s="106" t="s">
        <v>613</v>
      </c>
      <c r="B52" s="260" t="s">
        <v>253</v>
      </c>
      <c r="C52" s="188" t="s">
        <v>40</v>
      </c>
      <c r="D52" s="115">
        <v>1</v>
      </c>
      <c r="E52" s="183"/>
      <c r="F52" s="129">
        <f t="shared" si="0"/>
        <v>0</v>
      </c>
      <c r="G52" s="31"/>
      <c r="H52" s="30"/>
    </row>
    <row r="53" spans="1:14" s="51" customFormat="1" ht="71.25" customHeight="1" x14ac:dyDescent="0.25">
      <c r="A53" s="10">
        <v>45</v>
      </c>
      <c r="B53" s="54" t="s">
        <v>902</v>
      </c>
      <c r="C53" s="122"/>
      <c r="D53" s="122"/>
      <c r="E53" s="122"/>
      <c r="F53" s="296">
        <f>SUBTOTAL(9,F54:F59)</f>
        <v>0</v>
      </c>
      <c r="G53" s="49"/>
      <c r="H53" s="50"/>
      <c r="J53" s="62"/>
      <c r="K53" s="62"/>
      <c r="L53" s="64"/>
      <c r="M53" s="62"/>
      <c r="N53" s="62"/>
    </row>
    <row r="54" spans="1:14" s="51" customFormat="1" ht="50.1" customHeight="1" x14ac:dyDescent="0.25">
      <c r="A54" s="106" t="s">
        <v>614</v>
      </c>
      <c r="B54" s="105" t="s">
        <v>458</v>
      </c>
      <c r="C54" s="188" t="s">
        <v>40</v>
      </c>
      <c r="D54" s="115">
        <v>1</v>
      </c>
      <c r="E54" s="183"/>
      <c r="F54" s="129">
        <f t="shared" si="0"/>
        <v>0</v>
      </c>
      <c r="G54" s="49"/>
      <c r="H54" s="50"/>
      <c r="J54" s="62"/>
      <c r="K54" s="62"/>
      <c r="L54" s="64"/>
      <c r="M54" s="62"/>
      <c r="N54" s="62"/>
    </row>
    <row r="55" spans="1:14" s="51" customFormat="1" ht="50.1" customHeight="1" x14ac:dyDescent="0.25">
      <c r="A55" s="106" t="s">
        <v>615</v>
      </c>
      <c r="B55" s="105" t="s">
        <v>459</v>
      </c>
      <c r="C55" s="188" t="s">
        <v>40</v>
      </c>
      <c r="D55" s="115">
        <v>1</v>
      </c>
      <c r="E55" s="183"/>
      <c r="F55" s="129">
        <f t="shared" si="0"/>
        <v>0</v>
      </c>
      <c r="G55" s="49"/>
      <c r="H55" s="50"/>
      <c r="J55" s="62"/>
      <c r="K55" s="62"/>
      <c r="L55" s="64"/>
      <c r="M55" s="62"/>
      <c r="N55" s="62"/>
    </row>
    <row r="56" spans="1:14" s="51" customFormat="1" ht="50.1" customHeight="1" x14ac:dyDescent="0.25">
      <c r="A56" s="106" t="s">
        <v>616</v>
      </c>
      <c r="B56" s="105" t="s">
        <v>390</v>
      </c>
      <c r="C56" s="188" t="s">
        <v>40</v>
      </c>
      <c r="D56" s="115">
        <v>1</v>
      </c>
      <c r="E56" s="183"/>
      <c r="F56" s="129">
        <f t="shared" si="0"/>
        <v>0</v>
      </c>
      <c r="G56" s="49"/>
      <c r="H56" s="50"/>
      <c r="J56" s="62"/>
      <c r="K56" s="62"/>
      <c r="L56" s="64"/>
      <c r="M56" s="62"/>
      <c r="N56" s="62"/>
    </row>
    <row r="57" spans="1:14" s="51" customFormat="1" ht="50.1" customHeight="1" x14ac:dyDescent="0.25">
      <c r="A57" s="106" t="s">
        <v>617</v>
      </c>
      <c r="B57" s="260" t="s">
        <v>186</v>
      </c>
      <c r="C57" s="188" t="s">
        <v>40</v>
      </c>
      <c r="D57" s="115">
        <v>1</v>
      </c>
      <c r="E57" s="183"/>
      <c r="F57" s="129">
        <f t="shared" si="0"/>
        <v>0</v>
      </c>
      <c r="G57" s="49"/>
      <c r="H57" s="50"/>
      <c r="J57" s="62"/>
      <c r="K57" s="62"/>
      <c r="L57" s="64"/>
      <c r="M57" s="62"/>
      <c r="N57" s="62"/>
    </row>
    <row r="58" spans="1:14" s="51" customFormat="1" ht="50.1" customHeight="1" x14ac:dyDescent="0.25">
      <c r="A58" s="106" t="s">
        <v>618</v>
      </c>
      <c r="B58" s="260" t="s">
        <v>460</v>
      </c>
      <c r="C58" s="188" t="s">
        <v>41</v>
      </c>
      <c r="D58" s="115">
        <v>1</v>
      </c>
      <c r="E58" s="183"/>
      <c r="F58" s="129">
        <f t="shared" si="0"/>
        <v>0</v>
      </c>
      <c r="G58" s="49"/>
      <c r="H58" s="50"/>
      <c r="J58" s="62"/>
      <c r="K58" s="62"/>
      <c r="L58" s="64"/>
      <c r="M58" s="62"/>
      <c r="N58" s="62"/>
    </row>
    <row r="59" spans="1:14" s="51" customFormat="1" ht="50.1" customHeight="1" x14ac:dyDescent="0.25">
      <c r="A59" s="106" t="s">
        <v>619</v>
      </c>
      <c r="B59" s="260" t="s">
        <v>463</v>
      </c>
      <c r="C59" s="188" t="s">
        <v>41</v>
      </c>
      <c r="D59" s="115">
        <v>1</v>
      </c>
      <c r="E59" s="183"/>
      <c r="F59" s="129">
        <f t="shared" si="0"/>
        <v>0</v>
      </c>
      <c r="G59" s="49"/>
      <c r="H59" s="50"/>
      <c r="J59" s="62"/>
      <c r="K59" s="62"/>
      <c r="L59" s="64"/>
      <c r="M59" s="62"/>
      <c r="N59" s="62"/>
    </row>
    <row r="60" spans="1:14" s="51" customFormat="1" ht="50.1" customHeight="1" x14ac:dyDescent="0.25">
      <c r="A60" s="10">
        <v>46</v>
      </c>
      <c r="B60" s="54" t="s">
        <v>903</v>
      </c>
      <c r="C60" s="122"/>
      <c r="D60" s="122"/>
      <c r="E60" s="122"/>
      <c r="F60" s="296">
        <f>SUBTOTAL(9,F61:F64)</f>
        <v>0</v>
      </c>
      <c r="G60" s="49"/>
      <c r="H60" s="50"/>
      <c r="J60" s="62"/>
      <c r="K60" s="62"/>
      <c r="L60" s="64"/>
      <c r="M60" s="62"/>
      <c r="N60" s="62"/>
    </row>
    <row r="61" spans="1:14" s="51" customFormat="1" ht="50.1" customHeight="1" x14ac:dyDescent="0.25">
      <c r="A61" s="106" t="s">
        <v>620</v>
      </c>
      <c r="B61" s="105" t="s">
        <v>461</v>
      </c>
      <c r="C61" s="188" t="s">
        <v>40</v>
      </c>
      <c r="D61" s="115">
        <v>2</v>
      </c>
      <c r="E61" s="183"/>
      <c r="F61" s="129">
        <f t="shared" si="0"/>
        <v>0</v>
      </c>
      <c r="G61" s="49"/>
      <c r="H61" s="50"/>
      <c r="J61" s="62"/>
      <c r="K61" s="62"/>
      <c r="L61" s="64"/>
      <c r="M61" s="62"/>
      <c r="N61" s="62"/>
    </row>
    <row r="62" spans="1:14" s="51" customFormat="1" ht="50.1" customHeight="1" x14ac:dyDescent="0.25">
      <c r="A62" s="106" t="s">
        <v>621</v>
      </c>
      <c r="B62" s="105" t="s">
        <v>462</v>
      </c>
      <c r="C62" s="188" t="s">
        <v>40</v>
      </c>
      <c r="D62" s="115">
        <v>1</v>
      </c>
      <c r="E62" s="183"/>
      <c r="F62" s="129">
        <f t="shared" si="0"/>
        <v>0</v>
      </c>
      <c r="G62" s="49"/>
      <c r="H62" s="50"/>
      <c r="J62" s="62"/>
      <c r="K62" s="62"/>
      <c r="L62" s="64"/>
      <c r="M62" s="62"/>
      <c r="N62" s="62"/>
    </row>
    <row r="63" spans="1:14" s="51" customFormat="1" ht="50.1" customHeight="1" x14ac:dyDescent="0.25">
      <c r="A63" s="106" t="s">
        <v>622</v>
      </c>
      <c r="B63" s="260" t="s">
        <v>186</v>
      </c>
      <c r="C63" s="188" t="s">
        <v>40</v>
      </c>
      <c r="D63" s="115">
        <v>1</v>
      </c>
      <c r="E63" s="183"/>
      <c r="F63" s="129">
        <f t="shared" si="0"/>
        <v>0</v>
      </c>
      <c r="G63" s="49"/>
      <c r="H63" s="50"/>
      <c r="J63" s="62"/>
      <c r="K63" s="62"/>
      <c r="L63" s="64"/>
      <c r="M63" s="62"/>
      <c r="N63" s="62"/>
    </row>
    <row r="64" spans="1:14" s="51" customFormat="1" ht="50.1" customHeight="1" x14ac:dyDescent="0.25">
      <c r="A64" s="106" t="s">
        <v>623</v>
      </c>
      <c r="B64" s="260" t="s">
        <v>392</v>
      </c>
      <c r="C64" s="188" t="s">
        <v>41</v>
      </c>
      <c r="D64" s="115">
        <v>1</v>
      </c>
      <c r="E64" s="183"/>
      <c r="F64" s="129">
        <f t="shared" si="0"/>
        <v>0</v>
      </c>
      <c r="G64" s="49"/>
      <c r="H64" s="50"/>
      <c r="J64" s="62"/>
      <c r="K64" s="62"/>
      <c r="L64" s="64"/>
      <c r="M64" s="62"/>
      <c r="N64" s="62"/>
    </row>
    <row r="65" spans="1:14" s="51" customFormat="1" ht="50.1" customHeight="1" x14ac:dyDescent="0.25">
      <c r="A65" s="10">
        <v>47</v>
      </c>
      <c r="B65" s="54" t="s">
        <v>583</v>
      </c>
      <c r="C65" s="122"/>
      <c r="D65" s="122"/>
      <c r="E65" s="122"/>
      <c r="F65" s="296">
        <f>SUBTOTAL(9,F66)</f>
        <v>0</v>
      </c>
      <c r="G65" s="49"/>
      <c r="H65" s="50"/>
      <c r="J65" s="62"/>
      <c r="K65" s="62"/>
      <c r="L65" s="64"/>
      <c r="M65" s="62"/>
      <c r="N65" s="62"/>
    </row>
    <row r="66" spans="1:14" s="51" customFormat="1" ht="50.1" customHeight="1" x14ac:dyDescent="0.25">
      <c r="A66" s="106" t="s">
        <v>624</v>
      </c>
      <c r="B66" s="260" t="s">
        <v>391</v>
      </c>
      <c r="C66" s="188" t="s">
        <v>41</v>
      </c>
      <c r="D66" s="115">
        <v>1</v>
      </c>
      <c r="E66" s="183"/>
      <c r="F66" s="129">
        <f t="shared" si="0"/>
        <v>0</v>
      </c>
      <c r="G66" s="49"/>
      <c r="H66" s="50"/>
      <c r="J66" s="62"/>
      <c r="K66" s="62"/>
      <c r="L66" s="64"/>
      <c r="M66" s="62"/>
      <c r="N66" s="62"/>
    </row>
    <row r="67" spans="1:14" s="51" customFormat="1" ht="50.1" customHeight="1" x14ac:dyDescent="0.25">
      <c r="A67" s="10">
        <v>48</v>
      </c>
      <c r="B67" s="54" t="s">
        <v>904</v>
      </c>
      <c r="C67" s="122" t="s">
        <v>45</v>
      </c>
      <c r="D67" s="122"/>
      <c r="E67" s="122"/>
      <c r="F67" s="296">
        <f>SUBTOTAL(9,F68:F71)</f>
        <v>0</v>
      </c>
      <c r="G67" s="49"/>
      <c r="H67" s="50"/>
      <c r="J67" s="62"/>
      <c r="K67" s="62"/>
      <c r="L67" s="64"/>
      <c r="M67" s="62"/>
      <c r="N67" s="62"/>
    </row>
    <row r="68" spans="1:14" s="51" customFormat="1" ht="50.1" customHeight="1" x14ac:dyDescent="0.25">
      <c r="A68" s="106" t="s">
        <v>625</v>
      </c>
      <c r="B68" s="260" t="s">
        <v>464</v>
      </c>
      <c r="C68" s="151" t="s">
        <v>40</v>
      </c>
      <c r="D68" s="115">
        <v>2</v>
      </c>
      <c r="E68" s="183"/>
      <c r="F68" s="129">
        <f t="shared" si="0"/>
        <v>0</v>
      </c>
      <c r="G68" s="49"/>
      <c r="H68" s="50"/>
      <c r="J68" s="62"/>
      <c r="K68" s="62"/>
      <c r="L68" s="64"/>
      <c r="M68" s="62"/>
      <c r="N68" s="62"/>
    </row>
    <row r="69" spans="1:14" s="51" customFormat="1" ht="50.1" customHeight="1" x14ac:dyDescent="0.25">
      <c r="A69" s="106" t="s">
        <v>626</v>
      </c>
      <c r="B69" s="260" t="s">
        <v>465</v>
      </c>
      <c r="C69" s="151" t="s">
        <v>56</v>
      </c>
      <c r="D69" s="115">
        <v>1</v>
      </c>
      <c r="E69" s="183"/>
      <c r="F69" s="129">
        <f t="shared" si="0"/>
        <v>0</v>
      </c>
      <c r="G69" s="49"/>
      <c r="H69" s="50"/>
      <c r="J69" s="62"/>
      <c r="K69" s="62"/>
      <c r="L69" s="64"/>
      <c r="M69" s="62"/>
      <c r="N69" s="62"/>
    </row>
    <row r="70" spans="1:14" s="51" customFormat="1" ht="50.1" customHeight="1" x14ac:dyDescent="0.25">
      <c r="A70" s="106" t="s">
        <v>627</v>
      </c>
      <c r="B70" s="260" t="s">
        <v>393</v>
      </c>
      <c r="C70" s="151" t="s">
        <v>40</v>
      </c>
      <c r="D70" s="115">
        <v>2</v>
      </c>
      <c r="E70" s="183"/>
      <c r="F70" s="129">
        <f t="shared" si="0"/>
        <v>0</v>
      </c>
      <c r="G70" s="49"/>
      <c r="H70" s="50"/>
      <c r="J70" s="62"/>
      <c r="K70" s="62"/>
      <c r="L70" s="64"/>
      <c r="M70" s="62"/>
      <c r="N70" s="62"/>
    </row>
    <row r="71" spans="1:14" s="51" customFormat="1" ht="50.1" customHeight="1" x14ac:dyDescent="0.25">
      <c r="A71" s="106" t="s">
        <v>628</v>
      </c>
      <c r="B71" s="260" t="s">
        <v>394</v>
      </c>
      <c r="C71" s="151" t="s">
        <v>56</v>
      </c>
      <c r="D71" s="115">
        <v>2</v>
      </c>
      <c r="E71" s="183"/>
      <c r="F71" s="129">
        <f t="shared" si="0"/>
        <v>0</v>
      </c>
      <c r="G71" s="49"/>
      <c r="H71" s="50"/>
      <c r="J71" s="62"/>
      <c r="K71" s="62"/>
      <c r="L71" s="64"/>
      <c r="M71" s="62"/>
      <c r="N71" s="62"/>
    </row>
    <row r="72" spans="1:14" s="51" customFormat="1" ht="50.1" customHeight="1" x14ac:dyDescent="0.25">
      <c r="A72" s="10">
        <v>49</v>
      </c>
      <c r="B72" s="54" t="s">
        <v>905</v>
      </c>
      <c r="C72" s="122"/>
      <c r="D72" s="122"/>
      <c r="E72" s="122"/>
      <c r="F72" s="296">
        <f>SUBTOTAL(9,F73:F76)</f>
        <v>0</v>
      </c>
      <c r="G72" s="49"/>
      <c r="H72" s="50"/>
      <c r="J72" s="62"/>
      <c r="K72" s="62"/>
      <c r="L72" s="64"/>
      <c r="M72" s="62"/>
      <c r="N72" s="62"/>
    </row>
    <row r="73" spans="1:14" s="51" customFormat="1" ht="50.1" customHeight="1" x14ac:dyDescent="0.25">
      <c r="A73" s="106" t="s">
        <v>629</v>
      </c>
      <c r="B73" s="260" t="s">
        <v>395</v>
      </c>
      <c r="C73" s="151" t="s">
        <v>40</v>
      </c>
      <c r="D73" s="115">
        <v>2</v>
      </c>
      <c r="E73" s="183"/>
      <c r="F73" s="129">
        <f t="shared" si="0"/>
        <v>0</v>
      </c>
      <c r="G73" s="49"/>
      <c r="H73" s="50"/>
      <c r="J73" s="62"/>
      <c r="K73" s="62"/>
      <c r="L73" s="64"/>
      <c r="M73" s="62"/>
      <c r="N73" s="62"/>
    </row>
    <row r="74" spans="1:14" s="51" customFormat="1" ht="50.1" customHeight="1" x14ac:dyDescent="0.25">
      <c r="A74" s="106" t="s">
        <v>630</v>
      </c>
      <c r="B74" s="260" t="s">
        <v>465</v>
      </c>
      <c r="C74" s="151" t="s">
        <v>56</v>
      </c>
      <c r="D74" s="115">
        <v>1</v>
      </c>
      <c r="E74" s="183"/>
      <c r="F74" s="129">
        <f t="shared" ref="F74:F88" si="1">ROUND(E74*D74,2)</f>
        <v>0</v>
      </c>
      <c r="G74" s="49"/>
      <c r="H74" s="50"/>
      <c r="J74" s="62"/>
      <c r="K74" s="62"/>
      <c r="L74" s="64"/>
      <c r="M74" s="62"/>
      <c r="N74" s="62"/>
    </row>
    <row r="75" spans="1:14" s="51" customFormat="1" ht="50.1" customHeight="1" x14ac:dyDescent="0.25">
      <c r="A75" s="106" t="s">
        <v>631</v>
      </c>
      <c r="B75" s="260" t="s">
        <v>393</v>
      </c>
      <c r="C75" s="151" t="s">
        <v>40</v>
      </c>
      <c r="D75" s="115">
        <v>2</v>
      </c>
      <c r="E75" s="183"/>
      <c r="F75" s="129">
        <f t="shared" si="1"/>
        <v>0</v>
      </c>
      <c r="G75" s="49"/>
      <c r="H75" s="50"/>
      <c r="J75" s="62"/>
      <c r="K75" s="62"/>
      <c r="L75" s="64"/>
      <c r="M75" s="62"/>
      <c r="N75" s="62"/>
    </row>
    <row r="76" spans="1:14" s="51" customFormat="1" ht="50.1" customHeight="1" x14ac:dyDescent="0.25">
      <c r="A76" s="106" t="s">
        <v>632</v>
      </c>
      <c r="B76" s="260" t="s">
        <v>394</v>
      </c>
      <c r="C76" s="151" t="s">
        <v>41</v>
      </c>
      <c r="D76" s="115">
        <v>1</v>
      </c>
      <c r="E76" s="183"/>
      <c r="F76" s="129">
        <f t="shared" si="1"/>
        <v>0</v>
      </c>
      <c r="G76" s="49"/>
      <c r="H76" s="50"/>
      <c r="J76" s="62"/>
      <c r="K76" s="62"/>
      <c r="L76" s="64"/>
      <c r="M76" s="62"/>
      <c r="N76" s="62"/>
    </row>
    <row r="77" spans="1:14" s="51" customFormat="1" ht="50.1" customHeight="1" x14ac:dyDescent="0.25">
      <c r="A77" s="10">
        <v>50</v>
      </c>
      <c r="B77" s="54" t="s">
        <v>906</v>
      </c>
      <c r="C77" s="122"/>
      <c r="D77" s="122"/>
      <c r="E77" s="122"/>
      <c r="F77" s="296">
        <f>SUBTOTAL(9,F78:F80)</f>
        <v>0</v>
      </c>
      <c r="G77" s="49"/>
      <c r="H77" s="50"/>
      <c r="J77" s="62"/>
      <c r="K77" s="62"/>
      <c r="L77" s="64"/>
      <c r="M77" s="62"/>
      <c r="N77" s="62"/>
    </row>
    <row r="78" spans="1:14" s="51" customFormat="1" ht="50.1" customHeight="1" x14ac:dyDescent="0.25">
      <c r="A78" s="106" t="s">
        <v>633</v>
      </c>
      <c r="B78" s="260" t="s">
        <v>396</v>
      </c>
      <c r="C78" s="151" t="s">
        <v>56</v>
      </c>
      <c r="D78" s="115">
        <v>6</v>
      </c>
      <c r="E78" s="183"/>
      <c r="F78" s="129">
        <f t="shared" si="1"/>
        <v>0</v>
      </c>
      <c r="G78" s="49"/>
      <c r="H78" s="50"/>
      <c r="J78" s="62"/>
      <c r="K78" s="62"/>
      <c r="L78" s="64"/>
      <c r="M78" s="62"/>
      <c r="N78" s="62"/>
    </row>
    <row r="79" spans="1:14" s="51" customFormat="1" ht="50.1" customHeight="1" x14ac:dyDescent="0.25">
      <c r="A79" s="106" t="s">
        <v>634</v>
      </c>
      <c r="B79" s="260" t="s">
        <v>397</v>
      </c>
      <c r="C79" s="151" t="s">
        <v>56</v>
      </c>
      <c r="D79" s="115">
        <v>6</v>
      </c>
      <c r="E79" s="183"/>
      <c r="F79" s="129">
        <f t="shared" si="1"/>
        <v>0</v>
      </c>
      <c r="G79" s="49"/>
      <c r="H79" s="50"/>
      <c r="J79" s="62"/>
      <c r="K79" s="62"/>
      <c r="L79" s="64"/>
      <c r="M79" s="62"/>
      <c r="N79" s="62"/>
    </row>
    <row r="80" spans="1:14" s="51" customFormat="1" ht="50.1" customHeight="1" x14ac:dyDescent="0.25">
      <c r="A80" s="106" t="s">
        <v>635</v>
      </c>
      <c r="B80" s="260" t="s">
        <v>398</v>
      </c>
      <c r="C80" s="151" t="s">
        <v>56</v>
      </c>
      <c r="D80" s="115">
        <v>6</v>
      </c>
      <c r="E80" s="183"/>
      <c r="F80" s="129">
        <f t="shared" si="1"/>
        <v>0</v>
      </c>
      <c r="G80" s="49"/>
      <c r="H80" s="50"/>
      <c r="J80" s="62"/>
      <c r="K80" s="62"/>
      <c r="L80" s="64"/>
      <c r="M80" s="62"/>
      <c r="N80" s="62"/>
    </row>
    <row r="81" spans="1:14" s="51" customFormat="1" ht="50.1" customHeight="1" x14ac:dyDescent="0.25">
      <c r="A81" s="10">
        <v>51</v>
      </c>
      <c r="B81" s="54" t="s">
        <v>907</v>
      </c>
      <c r="C81" s="122"/>
      <c r="D81" s="122"/>
      <c r="E81" s="122"/>
      <c r="F81" s="296">
        <f>SUBTOTAL(9,F82:F84)</f>
        <v>0</v>
      </c>
      <c r="G81" s="49"/>
      <c r="H81" s="50"/>
      <c r="J81" s="62"/>
      <c r="K81" s="62"/>
      <c r="L81" s="64"/>
      <c r="M81" s="62"/>
      <c r="N81" s="62"/>
    </row>
    <row r="82" spans="1:14" s="51" customFormat="1" ht="50.1" customHeight="1" x14ac:dyDescent="0.25">
      <c r="A82" s="106" t="s">
        <v>636</v>
      </c>
      <c r="B82" s="260" t="s">
        <v>396</v>
      </c>
      <c r="C82" s="151" t="s">
        <v>56</v>
      </c>
      <c r="D82" s="115">
        <v>3</v>
      </c>
      <c r="E82" s="183"/>
      <c r="F82" s="129">
        <f t="shared" si="1"/>
        <v>0</v>
      </c>
      <c r="G82" s="49"/>
      <c r="H82" s="50"/>
      <c r="J82" s="62"/>
      <c r="K82" s="62"/>
      <c r="L82" s="64"/>
      <c r="M82" s="62"/>
      <c r="N82" s="62"/>
    </row>
    <row r="83" spans="1:14" s="51" customFormat="1" ht="50.1" customHeight="1" x14ac:dyDescent="0.25">
      <c r="A83" s="106" t="s">
        <v>637</v>
      </c>
      <c r="B83" s="260" t="s">
        <v>397</v>
      </c>
      <c r="C83" s="151" t="s">
        <v>56</v>
      </c>
      <c r="D83" s="115">
        <v>3</v>
      </c>
      <c r="E83" s="183"/>
      <c r="F83" s="129">
        <f t="shared" si="1"/>
        <v>0</v>
      </c>
      <c r="G83" s="49"/>
      <c r="H83" s="50"/>
      <c r="J83" s="62"/>
      <c r="K83" s="62"/>
      <c r="L83" s="64"/>
      <c r="M83" s="62"/>
      <c r="N83" s="62"/>
    </row>
    <row r="84" spans="1:14" s="51" customFormat="1" ht="50.1" customHeight="1" x14ac:dyDescent="0.25">
      <c r="A84" s="106" t="s">
        <v>638</v>
      </c>
      <c r="B84" s="260" t="s">
        <v>398</v>
      </c>
      <c r="C84" s="151" t="s">
        <v>56</v>
      </c>
      <c r="D84" s="115">
        <v>3</v>
      </c>
      <c r="E84" s="183"/>
      <c r="F84" s="129">
        <f t="shared" si="1"/>
        <v>0</v>
      </c>
      <c r="G84" s="49"/>
      <c r="H84" s="50"/>
      <c r="J84" s="62"/>
      <c r="K84" s="62"/>
      <c r="L84" s="64"/>
      <c r="M84" s="62"/>
      <c r="N84" s="62"/>
    </row>
    <row r="85" spans="1:14" s="51" customFormat="1" ht="50.1" customHeight="1" x14ac:dyDescent="0.25">
      <c r="A85" s="10">
        <v>52</v>
      </c>
      <c r="B85" s="54" t="s">
        <v>908</v>
      </c>
      <c r="C85" s="122"/>
      <c r="D85" s="122"/>
      <c r="E85" s="122"/>
      <c r="F85" s="296">
        <f>SUBTOTAL(9,F86:F88)</f>
        <v>0</v>
      </c>
      <c r="G85" s="49"/>
      <c r="H85" s="50"/>
      <c r="J85" s="62"/>
      <c r="K85" s="62"/>
      <c r="L85" s="64"/>
      <c r="M85" s="62"/>
      <c r="N85" s="62"/>
    </row>
    <row r="86" spans="1:14" s="51" customFormat="1" ht="50.1" customHeight="1" x14ac:dyDescent="0.25">
      <c r="A86" s="106" t="s">
        <v>639</v>
      </c>
      <c r="B86" s="260" t="s">
        <v>396</v>
      </c>
      <c r="C86" s="151" t="s">
        <v>56</v>
      </c>
      <c r="D86" s="115">
        <v>3</v>
      </c>
      <c r="E86" s="183"/>
      <c r="F86" s="129">
        <f t="shared" si="1"/>
        <v>0</v>
      </c>
      <c r="G86" s="49"/>
      <c r="H86" s="50"/>
      <c r="J86" s="62"/>
      <c r="K86" s="62"/>
      <c r="L86" s="64"/>
      <c r="M86" s="62"/>
      <c r="N86" s="62"/>
    </row>
    <row r="87" spans="1:14" s="51" customFormat="1" ht="50.1" customHeight="1" x14ac:dyDescent="0.25">
      <c r="A87" s="106" t="s">
        <v>640</v>
      </c>
      <c r="B87" s="260" t="s">
        <v>399</v>
      </c>
      <c r="C87" s="151" t="s">
        <v>56</v>
      </c>
      <c r="D87" s="115">
        <v>3</v>
      </c>
      <c r="E87" s="183"/>
      <c r="F87" s="129">
        <f t="shared" si="1"/>
        <v>0</v>
      </c>
      <c r="G87" s="49"/>
      <c r="H87" s="50"/>
      <c r="J87" s="62"/>
      <c r="K87" s="62"/>
      <c r="L87" s="64"/>
      <c r="M87" s="62"/>
      <c r="N87" s="62"/>
    </row>
    <row r="88" spans="1:14" s="51" customFormat="1" ht="50.1" customHeight="1" x14ac:dyDescent="0.25">
      <c r="A88" s="106" t="s">
        <v>641</v>
      </c>
      <c r="B88" s="260" t="s">
        <v>398</v>
      </c>
      <c r="C88" s="151" t="s">
        <v>56</v>
      </c>
      <c r="D88" s="115">
        <v>3</v>
      </c>
      <c r="E88" s="183"/>
      <c r="F88" s="129">
        <f t="shared" si="1"/>
        <v>0</v>
      </c>
      <c r="G88" s="49"/>
      <c r="H88" s="50"/>
      <c r="J88" s="62"/>
      <c r="K88" s="62"/>
      <c r="L88" s="64"/>
      <c r="M88" s="62"/>
      <c r="N88" s="62"/>
    </row>
    <row r="89" spans="1:14" ht="52.5" customHeight="1" x14ac:dyDescent="0.25">
      <c r="A89" s="177" t="s">
        <v>877</v>
      </c>
      <c r="B89" s="210" t="s">
        <v>885</v>
      </c>
      <c r="C89" s="122" t="s">
        <v>472</v>
      </c>
      <c r="D89" s="294">
        <v>1</v>
      </c>
      <c r="E89" s="295">
        <f>+ROUND(SUBTOTAL(9,F13:F88)*15%,2)</f>
        <v>0</v>
      </c>
      <c r="F89" s="296">
        <f>ROUND(E89*D89,2)</f>
        <v>0</v>
      </c>
      <c r="G89" s="30"/>
      <c r="H89" s="30"/>
    </row>
    <row r="90" spans="1:14" ht="50.1" customHeight="1" x14ac:dyDescent="0.25">
      <c r="A90" s="461" t="s">
        <v>311</v>
      </c>
      <c r="B90" s="461"/>
      <c r="C90" s="461"/>
      <c r="D90" s="461"/>
      <c r="E90" s="461"/>
      <c r="F90" s="376">
        <f>+SUBTOTAL(9,F13:F89)</f>
        <v>0</v>
      </c>
      <c r="G90" s="31"/>
      <c r="H90" s="31"/>
    </row>
    <row r="91" spans="1:14" x14ac:dyDescent="0.25">
      <c r="A91" s="17"/>
      <c r="B91" s="56"/>
      <c r="C91" s="123"/>
      <c r="D91" s="116"/>
      <c r="E91" s="111"/>
      <c r="F91" s="412"/>
      <c r="G91" s="18"/>
      <c r="H91" s="18"/>
    </row>
    <row r="92" spans="1:14" ht="16.5" thickBot="1" x14ac:dyDescent="0.3">
      <c r="A92" s="17"/>
      <c r="B92" s="56"/>
      <c r="C92" s="123"/>
      <c r="D92" s="116"/>
      <c r="E92" s="111"/>
      <c r="F92" s="412"/>
      <c r="G92" s="18"/>
      <c r="H92" s="18"/>
    </row>
    <row r="93" spans="1:14" ht="36.6" customHeight="1" x14ac:dyDescent="0.25">
      <c r="A93" s="17"/>
      <c r="B93" s="423" t="s">
        <v>22</v>
      </c>
      <c r="C93" s="426"/>
      <c r="D93" s="427"/>
      <c r="E93" s="428"/>
      <c r="F93" s="412"/>
      <c r="G93" s="18"/>
      <c r="H93" s="18"/>
    </row>
    <row r="94" spans="1:14" ht="27.6" customHeight="1" x14ac:dyDescent="0.25">
      <c r="A94" s="17"/>
      <c r="B94" s="424"/>
      <c r="C94" s="429" t="s">
        <v>21</v>
      </c>
      <c r="D94" s="430"/>
      <c r="E94" s="431"/>
      <c r="F94" s="412"/>
      <c r="G94" s="18"/>
      <c r="H94" s="18"/>
    </row>
    <row r="95" spans="1:14" ht="35.1" customHeight="1" x14ac:dyDescent="0.25">
      <c r="A95" s="17"/>
      <c r="B95" s="424"/>
      <c r="C95" s="429"/>
      <c r="D95" s="430"/>
      <c r="E95" s="431"/>
      <c r="F95" s="111"/>
      <c r="G95" s="18"/>
      <c r="H95" s="18"/>
    </row>
    <row r="96" spans="1:14" ht="36" customHeight="1" thickBot="1" x14ac:dyDescent="0.3">
      <c r="A96" s="17"/>
      <c r="B96" s="425"/>
      <c r="C96" s="432" t="s">
        <v>25</v>
      </c>
      <c r="D96" s="433"/>
      <c r="E96" s="434"/>
      <c r="F96" s="111"/>
      <c r="G96" s="18"/>
      <c r="H96" s="18"/>
    </row>
    <row r="97" spans="1:8" x14ac:dyDescent="0.25">
      <c r="A97" s="17"/>
      <c r="B97" s="56"/>
      <c r="C97" s="123"/>
      <c r="D97" s="116"/>
      <c r="E97" s="111"/>
      <c r="F97" s="111"/>
      <c r="G97" s="18"/>
      <c r="H97" s="18"/>
    </row>
    <row r="98" spans="1:8" x14ac:dyDescent="0.25">
      <c r="A98" s="17"/>
      <c r="B98" s="56"/>
      <c r="C98" s="123"/>
      <c r="D98" s="116"/>
      <c r="E98" s="111"/>
      <c r="F98" s="111"/>
      <c r="G98" s="18"/>
      <c r="H98" s="18"/>
    </row>
  </sheetData>
  <sheetProtection formatCells="0" formatColumns="0" formatRows="0" insertRows="0" deleteRows="0"/>
  <protectedRanges>
    <protectedRange sqref="C93:E95" name="Range7"/>
    <protectedRange sqref="G90:H90 G13:H88" name="Range6"/>
    <protectedRange sqref="A65:B65 A13:A64 A66:A88 D13:E88" name="Range3"/>
    <protectedRange sqref="B3:B5" name="Range1_2"/>
    <protectedRange sqref="G89:H89" name="Range6_1"/>
    <protectedRange sqref="A89:E89" name="Range3_1"/>
  </protectedRanges>
  <mergeCells count="7">
    <mergeCell ref="E4:F4"/>
    <mergeCell ref="A90:E90"/>
    <mergeCell ref="B93:B96"/>
    <mergeCell ref="C93:E93"/>
    <mergeCell ref="C94:E94"/>
    <mergeCell ref="C95:E95"/>
    <mergeCell ref="C96:E96"/>
  </mergeCells>
  <phoneticPr fontId="39" type="noConversion"/>
  <dataValidations count="1">
    <dataValidation type="decimal" operator="greaterThanOrEqual" allowBlank="1" showInputMessage="1" showErrorMessage="1" sqref="D13:D88 E13:E89" xr:uid="{D2CE459E-9A69-43C4-9813-629DD2CE3914}">
      <formula1>0</formula1>
    </dataValidation>
  </dataValidations>
  <pageMargins left="0.70866141732283472" right="0.70866141732283472" top="0.74803149606299213" bottom="0.74803149606299213" header="0.31496062992125984" footer="0.31496062992125984"/>
  <pageSetup paperSize="8" scale="61" orientation="landscape" cellComments="asDisplayed"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44C54-E7A6-4A68-AFD6-332D34437924}">
  <sheetPr>
    <tabColor theme="0"/>
  </sheetPr>
  <dimension ref="A1:N210"/>
  <sheetViews>
    <sheetView showGridLines="0" view="pageBreakPreview" topLeftCell="A81" zoomScale="80" zoomScaleNormal="85" zoomScaleSheetLayoutView="80" workbookViewId="0">
      <selection activeCell="B3" sqref="B3"/>
    </sheetView>
  </sheetViews>
  <sheetFormatPr defaultColWidth="9.140625" defaultRowHeight="15.75" x14ac:dyDescent="0.25"/>
  <cols>
    <col min="1" max="1" width="13.42578125" style="15" customWidth="1"/>
    <col min="2" max="2" width="69.85546875" style="138" customWidth="1"/>
    <col min="3" max="3" width="18.140625" style="124" customWidth="1"/>
    <col min="4" max="4" width="11" style="117" customWidth="1"/>
    <col min="5" max="5" width="45" style="112" customWidth="1"/>
    <col min="6" max="6" width="47.5703125" style="112" customWidth="1"/>
    <col min="7" max="7" width="32.85546875" style="14" customWidth="1"/>
    <col min="8" max="8" width="36.85546875" style="14" customWidth="1"/>
    <col min="9" max="9" width="9.140625" style="14"/>
    <col min="10" max="10" width="13.140625" style="15" customWidth="1"/>
    <col min="11" max="11" width="27.140625" style="15" customWidth="1"/>
    <col min="12" max="12" width="9.140625" style="70"/>
    <col min="13" max="14" width="9.140625" style="15"/>
    <col min="15" max="16384" width="9.140625" style="14"/>
  </cols>
  <sheetData>
    <row r="1" spans="1:14" s="11" customFormat="1" ht="31.5" x14ac:dyDescent="0.5">
      <c r="A1" s="40"/>
      <c r="B1" s="55" t="s">
        <v>16</v>
      </c>
      <c r="C1" s="118"/>
      <c r="D1" s="107"/>
      <c r="E1" s="125"/>
      <c r="F1" s="125"/>
      <c r="G1" s="2"/>
      <c r="H1" s="2"/>
      <c r="J1" s="60"/>
      <c r="K1" s="60"/>
      <c r="L1" s="67"/>
      <c r="M1" s="60"/>
      <c r="N1" s="60"/>
    </row>
    <row r="2" spans="1:14" customFormat="1" ht="29.1" customHeight="1" x14ac:dyDescent="0.25">
      <c r="A2" s="41"/>
      <c r="B2" s="55" t="s">
        <v>26</v>
      </c>
      <c r="C2" s="119"/>
      <c r="D2" s="108"/>
      <c r="E2" s="126"/>
      <c r="F2" s="126"/>
      <c r="G2" s="12"/>
      <c r="H2" s="12"/>
      <c r="J2" s="28"/>
      <c r="K2" s="28"/>
      <c r="L2" s="68"/>
      <c r="M2" s="28"/>
      <c r="N2" s="28"/>
    </row>
    <row r="3" spans="1:14" customFormat="1" x14ac:dyDescent="0.25">
      <c r="A3" s="92" t="s">
        <v>6</v>
      </c>
      <c r="B3" s="95" t="s">
        <v>1049</v>
      </c>
      <c r="C3" s="120"/>
      <c r="D3" s="109"/>
      <c r="E3" s="143"/>
      <c r="F3" s="111"/>
      <c r="G3" s="13"/>
      <c r="H3" s="13"/>
      <c r="I3" s="13"/>
      <c r="J3" s="27"/>
      <c r="K3" s="27"/>
      <c r="L3" s="69"/>
      <c r="M3" s="27"/>
      <c r="N3" s="28"/>
    </row>
    <row r="4" spans="1:14" customFormat="1" ht="45" x14ac:dyDescent="0.25">
      <c r="A4" s="93" t="s">
        <v>7</v>
      </c>
      <c r="B4" s="96" t="s">
        <v>899</v>
      </c>
      <c r="C4" s="120"/>
      <c r="D4" s="110"/>
      <c r="E4" s="372" t="s">
        <v>367</v>
      </c>
      <c r="F4" s="111"/>
      <c r="G4" s="13"/>
      <c r="H4" s="13"/>
      <c r="I4" s="13"/>
      <c r="J4" s="27"/>
      <c r="K4" s="27"/>
      <c r="L4" s="69"/>
      <c r="M4" s="27"/>
      <c r="N4" s="28"/>
    </row>
    <row r="5" spans="1:14" customFormat="1" x14ac:dyDescent="0.25">
      <c r="A5" s="94" t="s">
        <v>17</v>
      </c>
      <c r="B5" s="16"/>
      <c r="C5" s="120"/>
      <c r="D5" s="109"/>
      <c r="E5" s="143"/>
      <c r="F5" s="111"/>
      <c r="G5" s="13"/>
      <c r="H5" s="13"/>
      <c r="I5" s="13"/>
      <c r="J5" s="27"/>
      <c r="K5" s="27"/>
      <c r="L5" s="69"/>
      <c r="M5" s="27"/>
      <c r="N5" s="28"/>
    </row>
    <row r="6" spans="1:14" customFormat="1" x14ac:dyDescent="0.25">
      <c r="A6" s="45"/>
      <c r="B6" s="52"/>
      <c r="C6" s="120"/>
      <c r="D6" s="109"/>
      <c r="E6" s="143"/>
      <c r="F6" s="111"/>
      <c r="G6" s="13"/>
      <c r="H6" s="13"/>
      <c r="I6" s="13"/>
      <c r="J6" s="27"/>
      <c r="K6" s="27"/>
      <c r="L6" s="69"/>
      <c r="M6" s="27"/>
      <c r="N6" s="28"/>
    </row>
    <row r="7" spans="1:14" s="13" customFormat="1" ht="15" customHeight="1" x14ac:dyDescent="0.25">
      <c r="A7" s="48" t="s">
        <v>3</v>
      </c>
      <c r="B7" s="132"/>
      <c r="C7" s="133"/>
      <c r="D7" s="109"/>
      <c r="E7" s="143"/>
      <c r="F7" s="143"/>
      <c r="G7" s="7"/>
      <c r="H7" s="7"/>
      <c r="I7" s="7"/>
      <c r="J7" s="7"/>
      <c r="K7" s="7"/>
      <c r="L7" s="7"/>
    </row>
    <row r="8" spans="1:14" s="13" customFormat="1" ht="15" customHeight="1" x14ac:dyDescent="0.25">
      <c r="A8" s="134" t="s">
        <v>27</v>
      </c>
      <c r="B8" s="319"/>
      <c r="C8" s="373"/>
      <c r="D8" s="109"/>
      <c r="E8" s="143"/>
      <c r="F8" s="143"/>
      <c r="G8" s="7"/>
      <c r="H8" s="7"/>
      <c r="I8" s="7"/>
      <c r="J8" s="7"/>
      <c r="K8" s="7"/>
      <c r="L8" s="7"/>
    </row>
    <row r="9" spans="1:14" s="13" customFormat="1" ht="15" customHeight="1" x14ac:dyDescent="0.25">
      <c r="A9" s="135" t="s">
        <v>28</v>
      </c>
      <c r="B9" s="320"/>
      <c r="C9" s="374"/>
      <c r="D9" s="109"/>
      <c r="E9" s="143"/>
      <c r="F9" s="143"/>
      <c r="G9" s="7"/>
      <c r="H9" s="7"/>
      <c r="I9" s="7"/>
      <c r="J9" s="7"/>
      <c r="K9" s="7"/>
      <c r="L9" s="7"/>
    </row>
    <row r="10" spans="1:14" s="13" customFormat="1" ht="15" customHeight="1" x14ac:dyDescent="0.25">
      <c r="A10" s="135" t="s">
        <v>900</v>
      </c>
      <c r="B10" s="320"/>
      <c r="C10" s="374"/>
      <c r="D10" s="109"/>
      <c r="E10" s="143"/>
      <c r="F10" s="143"/>
      <c r="G10" s="7"/>
      <c r="H10" s="7"/>
      <c r="I10" s="7"/>
      <c r="J10" s="7"/>
      <c r="K10" s="7"/>
      <c r="L10" s="7"/>
    </row>
    <row r="11" spans="1:14" s="13" customFormat="1" ht="15" customHeight="1" x14ac:dyDescent="0.25">
      <c r="A11" s="321" t="s">
        <v>901</v>
      </c>
      <c r="B11" s="78"/>
      <c r="C11" s="120"/>
      <c r="D11" s="111"/>
      <c r="E11" s="111"/>
      <c r="F11" s="111"/>
    </row>
    <row r="12" spans="1:14" customFormat="1" x14ac:dyDescent="0.25">
      <c r="A12" s="32"/>
      <c r="B12" s="53"/>
      <c r="C12" s="121"/>
      <c r="D12" s="364"/>
      <c r="E12" s="364"/>
      <c r="F12" s="121" t="s">
        <v>5</v>
      </c>
      <c r="G12" s="27"/>
      <c r="H12" s="28"/>
      <c r="J12" s="28"/>
      <c r="K12" s="28"/>
      <c r="L12" s="68"/>
      <c r="M12" s="28"/>
      <c r="N12" s="28"/>
    </row>
    <row r="13" spans="1:14" ht="31.5" x14ac:dyDescent="0.25">
      <c r="A13" s="32" t="s">
        <v>0</v>
      </c>
      <c r="B13" s="53" t="s">
        <v>18</v>
      </c>
      <c r="C13" s="121" t="s">
        <v>1</v>
      </c>
      <c r="D13" s="113" t="s">
        <v>4</v>
      </c>
      <c r="E13" s="148" t="s">
        <v>42</v>
      </c>
      <c r="F13" s="127" t="s">
        <v>15</v>
      </c>
      <c r="G13" s="359" t="s">
        <v>23</v>
      </c>
      <c r="H13" s="39" t="s">
        <v>24</v>
      </c>
    </row>
    <row r="14" spans="1:14" ht="99" customHeight="1" x14ac:dyDescent="0.25">
      <c r="A14" s="231">
        <v>53</v>
      </c>
      <c r="B14" s="74" t="s">
        <v>706</v>
      </c>
      <c r="C14" s="122"/>
      <c r="D14" s="234"/>
      <c r="E14" s="234"/>
      <c r="F14" s="236">
        <f>SUBTOTAL(9,F15:F18)</f>
        <v>0</v>
      </c>
      <c r="G14" s="360"/>
      <c r="H14" s="30"/>
      <c r="J14" s="14"/>
      <c r="K14" s="14"/>
      <c r="L14" s="14"/>
      <c r="M14" s="14"/>
      <c r="N14" s="14"/>
    </row>
    <row r="15" spans="1:14" s="238" customFormat="1" ht="168.75" x14ac:dyDescent="0.25">
      <c r="A15" s="261" t="s">
        <v>707</v>
      </c>
      <c r="B15" s="262" t="s">
        <v>880</v>
      </c>
      <c r="C15" s="263" t="s">
        <v>40</v>
      </c>
      <c r="D15" s="264">
        <v>2</v>
      </c>
      <c r="E15" s="265"/>
      <c r="F15" s="358">
        <f>ROUND(E15*D15,2)</f>
        <v>0</v>
      </c>
      <c r="G15" s="275"/>
      <c r="H15" s="237"/>
    </row>
    <row r="16" spans="1:14" s="238" customFormat="1" ht="168.75" x14ac:dyDescent="0.25">
      <c r="A16" s="261" t="s">
        <v>708</v>
      </c>
      <c r="B16" s="262" t="s">
        <v>881</v>
      </c>
      <c r="C16" s="263" t="s">
        <v>40</v>
      </c>
      <c r="D16" s="264">
        <v>2</v>
      </c>
      <c r="E16" s="265"/>
      <c r="F16" s="358">
        <f>ROUND(E16*D16,2)</f>
        <v>0</v>
      </c>
      <c r="G16" s="275"/>
      <c r="H16" s="237"/>
    </row>
    <row r="17" spans="1:14" s="35" customFormat="1" ht="39.950000000000003" customHeight="1" x14ac:dyDescent="0.25">
      <c r="A17" s="261" t="s">
        <v>815</v>
      </c>
      <c r="B17" s="260" t="s">
        <v>470</v>
      </c>
      <c r="C17" s="375" t="s">
        <v>40</v>
      </c>
      <c r="D17" s="365">
        <v>7</v>
      </c>
      <c r="E17" s="370"/>
      <c r="F17" s="358">
        <f t="shared" ref="F17:F18" si="0">ROUND(E17*D17,2)</f>
        <v>0</v>
      </c>
      <c r="G17" s="360"/>
      <c r="H17" s="30"/>
      <c r="J17" s="65"/>
      <c r="K17" s="65"/>
      <c r="L17" s="72"/>
      <c r="M17" s="65"/>
      <c r="N17" s="65"/>
    </row>
    <row r="18" spans="1:14" s="35" customFormat="1" ht="39.950000000000003" customHeight="1" x14ac:dyDescent="0.25">
      <c r="A18" s="261" t="s">
        <v>816</v>
      </c>
      <c r="B18" s="260" t="s">
        <v>471</v>
      </c>
      <c r="C18" s="375" t="s">
        <v>40</v>
      </c>
      <c r="D18" s="365">
        <v>7</v>
      </c>
      <c r="E18" s="370"/>
      <c r="F18" s="358">
        <f t="shared" si="0"/>
        <v>0</v>
      </c>
      <c r="G18" s="360"/>
      <c r="H18" s="30"/>
      <c r="J18" s="65"/>
      <c r="K18" s="65"/>
      <c r="L18" s="72"/>
      <c r="M18" s="65"/>
      <c r="N18" s="65"/>
    </row>
    <row r="19" spans="1:14" ht="99" customHeight="1" x14ac:dyDescent="0.25">
      <c r="A19" s="231">
        <v>54</v>
      </c>
      <c r="B19" s="74" t="s">
        <v>879</v>
      </c>
      <c r="C19" s="122"/>
      <c r="D19" s="234"/>
      <c r="E19" s="234"/>
      <c r="F19" s="236">
        <f>SUBTOTAL(9,F20:F27)</f>
        <v>0</v>
      </c>
      <c r="G19" s="360"/>
      <c r="H19" s="30"/>
      <c r="J19" s="14"/>
      <c r="K19" s="14"/>
      <c r="L19" s="14"/>
      <c r="M19" s="14"/>
      <c r="N19" s="14"/>
    </row>
    <row r="20" spans="1:14" s="371" customFormat="1" ht="126" x14ac:dyDescent="0.25">
      <c r="A20" s="106" t="s">
        <v>709</v>
      </c>
      <c r="B20" s="368" t="s">
        <v>932</v>
      </c>
      <c r="C20" s="151" t="s">
        <v>40</v>
      </c>
      <c r="D20" s="369">
        <v>1</v>
      </c>
      <c r="E20" s="370"/>
      <c r="F20" s="129">
        <f t="shared" ref="F20:F27" si="1">ROUND(E20*D20,2)</f>
        <v>0</v>
      </c>
      <c r="G20" s="49"/>
      <c r="H20" s="50"/>
    </row>
    <row r="21" spans="1:14" s="371" customFormat="1" ht="126" x14ac:dyDescent="0.25">
      <c r="A21" s="106" t="s">
        <v>710</v>
      </c>
      <c r="B21" s="368" t="s">
        <v>940</v>
      </c>
      <c r="C21" s="151" t="s">
        <v>40</v>
      </c>
      <c r="D21" s="369">
        <v>1</v>
      </c>
      <c r="E21" s="370"/>
      <c r="F21" s="129">
        <f t="shared" si="1"/>
        <v>0</v>
      </c>
      <c r="G21" s="49"/>
      <c r="H21" s="50"/>
    </row>
    <row r="22" spans="1:14" s="371" customFormat="1" ht="126" x14ac:dyDescent="0.25">
      <c r="A22" s="106" t="s">
        <v>711</v>
      </c>
      <c r="B22" s="368" t="s">
        <v>933</v>
      </c>
      <c r="C22" s="151" t="s">
        <v>40</v>
      </c>
      <c r="D22" s="369">
        <v>1</v>
      </c>
      <c r="E22" s="370"/>
      <c r="F22" s="129">
        <f t="shared" si="1"/>
        <v>0</v>
      </c>
      <c r="G22" s="49"/>
      <c r="H22" s="50"/>
    </row>
    <row r="23" spans="1:14" s="371" customFormat="1" ht="126" x14ac:dyDescent="0.25">
      <c r="A23" s="106" t="s">
        <v>712</v>
      </c>
      <c r="B23" s="368" t="s">
        <v>934</v>
      </c>
      <c r="C23" s="151" t="s">
        <v>40</v>
      </c>
      <c r="D23" s="369">
        <v>1</v>
      </c>
      <c r="E23" s="370"/>
      <c r="F23" s="129">
        <f t="shared" si="1"/>
        <v>0</v>
      </c>
      <c r="G23" s="49"/>
      <c r="H23" s="50"/>
    </row>
    <row r="24" spans="1:14" s="371" customFormat="1" ht="126" x14ac:dyDescent="0.25">
      <c r="A24" s="106" t="s">
        <v>928</v>
      </c>
      <c r="B24" s="368" t="s">
        <v>935</v>
      </c>
      <c r="C24" s="151" t="s">
        <v>40</v>
      </c>
      <c r="D24" s="369">
        <v>1</v>
      </c>
      <c r="E24" s="370"/>
      <c r="F24" s="129">
        <f t="shared" si="1"/>
        <v>0</v>
      </c>
      <c r="G24" s="49"/>
      <c r="H24" s="50"/>
    </row>
    <row r="25" spans="1:14" s="371" customFormat="1" ht="126" x14ac:dyDescent="0.25">
      <c r="A25" s="106" t="s">
        <v>929</v>
      </c>
      <c r="B25" s="368" t="s">
        <v>936</v>
      </c>
      <c r="C25" s="151" t="s">
        <v>40</v>
      </c>
      <c r="D25" s="369">
        <v>1</v>
      </c>
      <c r="E25" s="370"/>
      <c r="F25" s="129">
        <f t="shared" si="1"/>
        <v>0</v>
      </c>
      <c r="G25" s="49"/>
      <c r="H25" s="50"/>
    </row>
    <row r="26" spans="1:14" s="371" customFormat="1" ht="126" x14ac:dyDescent="0.25">
      <c r="A26" s="106" t="s">
        <v>930</v>
      </c>
      <c r="B26" s="368" t="s">
        <v>937</v>
      </c>
      <c r="C26" s="151" t="s">
        <v>40</v>
      </c>
      <c r="D26" s="369">
        <v>1</v>
      </c>
      <c r="E26" s="370"/>
      <c r="F26" s="129">
        <f t="shared" si="1"/>
        <v>0</v>
      </c>
      <c r="G26" s="49"/>
      <c r="H26" s="50"/>
    </row>
    <row r="27" spans="1:14" s="371" customFormat="1" ht="126" x14ac:dyDescent="0.25">
      <c r="A27" s="106" t="s">
        <v>931</v>
      </c>
      <c r="B27" s="368" t="s">
        <v>938</v>
      </c>
      <c r="C27" s="151" t="s">
        <v>40</v>
      </c>
      <c r="D27" s="369">
        <v>1</v>
      </c>
      <c r="E27" s="370"/>
      <c r="F27" s="129">
        <f t="shared" si="1"/>
        <v>0</v>
      </c>
      <c r="G27" s="49"/>
      <c r="H27" s="50"/>
    </row>
    <row r="28" spans="1:14" ht="180" customHeight="1" x14ac:dyDescent="0.25">
      <c r="A28" s="231">
        <v>55</v>
      </c>
      <c r="B28" s="74" t="s">
        <v>882</v>
      </c>
      <c r="C28" s="122"/>
      <c r="D28" s="234"/>
      <c r="E28" s="234"/>
      <c r="F28" s="236">
        <f>SUBTOTAL(9,F29:F40)</f>
        <v>0</v>
      </c>
      <c r="G28" s="360"/>
      <c r="H28" s="30"/>
      <c r="J28" s="14"/>
      <c r="K28" s="14"/>
      <c r="L28" s="14"/>
      <c r="M28" s="14"/>
      <c r="N28" s="14"/>
    </row>
    <row r="29" spans="1:14" s="238" customFormat="1" ht="45" customHeight="1" x14ac:dyDescent="0.25">
      <c r="A29" s="261" t="s">
        <v>951</v>
      </c>
      <c r="B29" s="262" t="s">
        <v>944</v>
      </c>
      <c r="C29" s="263" t="s">
        <v>40</v>
      </c>
      <c r="D29" s="264">
        <v>2</v>
      </c>
      <c r="E29" s="265"/>
      <c r="F29" s="358">
        <f>ROUND(E29*D29,2)</f>
        <v>0</v>
      </c>
      <c r="G29" s="275"/>
      <c r="H29" s="237"/>
    </row>
    <row r="30" spans="1:14" s="238" customFormat="1" ht="45" customHeight="1" x14ac:dyDescent="0.25">
      <c r="A30" s="261" t="s">
        <v>952</v>
      </c>
      <c r="B30" s="262" t="s">
        <v>941</v>
      </c>
      <c r="C30" s="263" t="s">
        <v>40</v>
      </c>
      <c r="D30" s="264">
        <v>2</v>
      </c>
      <c r="E30" s="265"/>
      <c r="F30" s="358">
        <f>ROUND(E30*D30,2)</f>
        <v>0</v>
      </c>
      <c r="G30" s="275"/>
      <c r="H30" s="237"/>
    </row>
    <row r="31" spans="1:14" s="371" customFormat="1" ht="45" customHeight="1" x14ac:dyDescent="0.25">
      <c r="A31" s="261" t="s">
        <v>953</v>
      </c>
      <c r="B31" s="368" t="s">
        <v>943</v>
      </c>
      <c r="C31" s="151" t="s">
        <v>40</v>
      </c>
      <c r="D31" s="369">
        <v>1</v>
      </c>
      <c r="E31" s="265"/>
      <c r="F31" s="129">
        <f t="shared" ref="F31:F38" si="2">ROUND(E31*D31,2)</f>
        <v>0</v>
      </c>
      <c r="G31" s="49"/>
      <c r="H31" s="50"/>
    </row>
    <row r="32" spans="1:14" s="371" customFormat="1" ht="45" customHeight="1" x14ac:dyDescent="0.25">
      <c r="A32" s="261" t="s">
        <v>954</v>
      </c>
      <c r="B32" s="368" t="s">
        <v>945</v>
      </c>
      <c r="C32" s="151" t="s">
        <v>40</v>
      </c>
      <c r="D32" s="369">
        <v>1</v>
      </c>
      <c r="E32" s="265"/>
      <c r="F32" s="129">
        <f t="shared" si="2"/>
        <v>0</v>
      </c>
      <c r="G32" s="49"/>
      <c r="H32" s="50"/>
    </row>
    <row r="33" spans="1:14" s="371" customFormat="1" ht="45" customHeight="1" x14ac:dyDescent="0.25">
      <c r="A33" s="261" t="s">
        <v>955</v>
      </c>
      <c r="B33" s="368" t="s">
        <v>946</v>
      </c>
      <c r="C33" s="151" t="s">
        <v>40</v>
      </c>
      <c r="D33" s="369">
        <v>1</v>
      </c>
      <c r="E33" s="265"/>
      <c r="F33" s="129">
        <f t="shared" si="2"/>
        <v>0</v>
      </c>
      <c r="G33" s="49"/>
      <c r="H33" s="50"/>
    </row>
    <row r="34" spans="1:14" s="371" customFormat="1" ht="45" customHeight="1" x14ac:dyDescent="0.25">
      <c r="A34" s="261" t="s">
        <v>956</v>
      </c>
      <c r="B34" s="368" t="s">
        <v>947</v>
      </c>
      <c r="C34" s="151" t="s">
        <v>40</v>
      </c>
      <c r="D34" s="369">
        <v>1</v>
      </c>
      <c r="E34" s="265"/>
      <c r="F34" s="129">
        <f t="shared" si="2"/>
        <v>0</v>
      </c>
      <c r="G34" s="49"/>
      <c r="H34" s="50"/>
    </row>
    <row r="35" spans="1:14" s="371" customFormat="1" ht="45" customHeight="1" x14ac:dyDescent="0.25">
      <c r="A35" s="261" t="s">
        <v>957</v>
      </c>
      <c r="B35" s="368" t="s">
        <v>948</v>
      </c>
      <c r="C35" s="151" t="s">
        <v>40</v>
      </c>
      <c r="D35" s="369">
        <v>1</v>
      </c>
      <c r="E35" s="265"/>
      <c r="F35" s="129">
        <f t="shared" si="2"/>
        <v>0</v>
      </c>
      <c r="G35" s="49"/>
      <c r="H35" s="50"/>
    </row>
    <row r="36" spans="1:14" s="371" customFormat="1" ht="45" customHeight="1" x14ac:dyDescent="0.25">
      <c r="A36" s="261" t="s">
        <v>958</v>
      </c>
      <c r="B36" s="368" t="s">
        <v>949</v>
      </c>
      <c r="C36" s="151" t="s">
        <v>40</v>
      </c>
      <c r="D36" s="369">
        <v>1</v>
      </c>
      <c r="E36" s="265"/>
      <c r="F36" s="129">
        <f t="shared" si="2"/>
        <v>0</v>
      </c>
      <c r="G36" s="49"/>
      <c r="H36" s="50"/>
    </row>
    <row r="37" spans="1:14" s="371" customFormat="1" ht="45" customHeight="1" x14ac:dyDescent="0.25">
      <c r="A37" s="261" t="s">
        <v>959</v>
      </c>
      <c r="B37" s="368" t="s">
        <v>942</v>
      </c>
      <c r="C37" s="151" t="s">
        <v>40</v>
      </c>
      <c r="D37" s="369">
        <v>1</v>
      </c>
      <c r="E37" s="265"/>
      <c r="F37" s="129">
        <f t="shared" si="2"/>
        <v>0</v>
      </c>
      <c r="G37" s="49"/>
      <c r="H37" s="50"/>
    </row>
    <row r="38" spans="1:14" s="371" customFormat="1" ht="45" customHeight="1" x14ac:dyDescent="0.25">
      <c r="A38" s="261" t="s">
        <v>939</v>
      </c>
      <c r="B38" s="368" t="s">
        <v>950</v>
      </c>
      <c r="C38" s="151" t="s">
        <v>40</v>
      </c>
      <c r="D38" s="369">
        <v>1</v>
      </c>
      <c r="E38" s="265"/>
      <c r="F38" s="129">
        <f t="shared" si="2"/>
        <v>0</v>
      </c>
      <c r="G38" s="49"/>
      <c r="H38" s="50"/>
    </row>
    <row r="39" spans="1:14" s="35" customFormat="1" ht="45" customHeight="1" x14ac:dyDescent="0.25">
      <c r="A39" s="261" t="s">
        <v>960</v>
      </c>
      <c r="B39" s="366" t="s">
        <v>470</v>
      </c>
      <c r="C39" s="263" t="s">
        <v>40</v>
      </c>
      <c r="D39" s="367">
        <v>7</v>
      </c>
      <c r="E39" s="265"/>
      <c r="F39" s="358">
        <f t="shared" ref="F39:F40" si="3">ROUND(E39*D39,2)</f>
        <v>0</v>
      </c>
      <c r="G39" s="357"/>
      <c r="H39" s="237"/>
      <c r="J39" s="65"/>
      <c r="K39" s="65"/>
      <c r="L39" s="72"/>
      <c r="M39" s="65"/>
      <c r="N39" s="65"/>
    </row>
    <row r="40" spans="1:14" s="35" customFormat="1" ht="45" customHeight="1" x14ac:dyDescent="0.25">
      <c r="A40" s="261" t="s">
        <v>961</v>
      </c>
      <c r="B40" s="366" t="s">
        <v>471</v>
      </c>
      <c r="C40" s="263" t="s">
        <v>40</v>
      </c>
      <c r="D40" s="367">
        <v>7</v>
      </c>
      <c r="E40" s="265"/>
      <c r="F40" s="358">
        <f t="shared" si="3"/>
        <v>0</v>
      </c>
      <c r="G40" s="357"/>
      <c r="H40" s="237"/>
      <c r="J40" s="65"/>
      <c r="K40" s="65"/>
      <c r="L40" s="72"/>
      <c r="M40" s="65"/>
      <c r="N40" s="65"/>
    </row>
    <row r="41" spans="1:14" ht="99.95" customHeight="1" x14ac:dyDescent="0.25">
      <c r="A41" s="231">
        <v>56</v>
      </c>
      <c r="B41" s="74" t="s">
        <v>642</v>
      </c>
      <c r="C41" s="122"/>
      <c r="D41" s="234"/>
      <c r="E41" s="234"/>
      <c r="F41" s="236">
        <f>SUBTOTAL(9,F42:F47)</f>
        <v>0</v>
      </c>
      <c r="G41" s="360"/>
      <c r="H41" s="30"/>
      <c r="J41" s="14"/>
      <c r="K41" s="14"/>
      <c r="L41" s="14"/>
      <c r="M41" s="14"/>
      <c r="N41" s="14"/>
    </row>
    <row r="42" spans="1:14" s="238" customFormat="1" ht="39.950000000000003" customHeight="1" x14ac:dyDescent="0.25">
      <c r="A42" s="261" t="s">
        <v>717</v>
      </c>
      <c r="B42" s="266" t="s">
        <v>643</v>
      </c>
      <c r="C42" s="263" t="s">
        <v>40</v>
      </c>
      <c r="D42" s="264">
        <v>25</v>
      </c>
      <c r="E42" s="265"/>
      <c r="F42" s="358">
        <f t="shared" ref="F42:F47" si="4">ROUND(E42*D42,2)</f>
        <v>0</v>
      </c>
      <c r="G42" s="275"/>
      <c r="H42" s="237"/>
    </row>
    <row r="43" spans="1:14" s="238" customFormat="1" ht="39.950000000000003" customHeight="1" x14ac:dyDescent="0.25">
      <c r="A43" s="261" t="s">
        <v>718</v>
      </c>
      <c r="B43" s="266" t="s">
        <v>644</v>
      </c>
      <c r="C43" s="263" t="s">
        <v>40</v>
      </c>
      <c r="D43" s="264">
        <v>25</v>
      </c>
      <c r="E43" s="265"/>
      <c r="F43" s="358">
        <f t="shared" si="4"/>
        <v>0</v>
      </c>
      <c r="G43" s="275"/>
      <c r="H43" s="237"/>
    </row>
    <row r="44" spans="1:14" s="238" customFormat="1" ht="39.950000000000003" customHeight="1" x14ac:dyDescent="0.25">
      <c r="A44" s="261" t="s">
        <v>719</v>
      </c>
      <c r="B44" s="266" t="s">
        <v>645</v>
      </c>
      <c r="C44" s="263" t="s">
        <v>40</v>
      </c>
      <c r="D44" s="264">
        <v>45</v>
      </c>
      <c r="E44" s="265"/>
      <c r="F44" s="358">
        <f t="shared" si="4"/>
        <v>0</v>
      </c>
      <c r="G44" s="275"/>
      <c r="H44" s="237"/>
    </row>
    <row r="45" spans="1:14" s="238" customFormat="1" ht="39.950000000000003" customHeight="1" x14ac:dyDescent="0.25">
      <c r="A45" s="261" t="s">
        <v>720</v>
      </c>
      <c r="B45" s="266" t="s">
        <v>646</v>
      </c>
      <c r="C45" s="263" t="s">
        <v>40</v>
      </c>
      <c r="D45" s="264">
        <v>32</v>
      </c>
      <c r="E45" s="265"/>
      <c r="F45" s="358">
        <f t="shared" si="4"/>
        <v>0</v>
      </c>
      <c r="G45" s="275"/>
      <c r="H45" s="237"/>
    </row>
    <row r="46" spans="1:14" s="238" customFormat="1" ht="39.950000000000003" customHeight="1" x14ac:dyDescent="0.25">
      <c r="A46" s="261" t="s">
        <v>721</v>
      </c>
      <c r="B46" s="266" t="s">
        <v>647</v>
      </c>
      <c r="C46" s="263" t="s">
        <v>40</v>
      </c>
      <c r="D46" s="264">
        <v>32</v>
      </c>
      <c r="E46" s="265"/>
      <c r="F46" s="358">
        <f t="shared" si="4"/>
        <v>0</v>
      </c>
      <c r="G46" s="275"/>
      <c r="H46" s="237"/>
    </row>
    <row r="47" spans="1:14" s="238" customFormat="1" ht="39.950000000000003" customHeight="1" x14ac:dyDescent="0.25">
      <c r="A47" s="261" t="s">
        <v>722</v>
      </c>
      <c r="B47" s="266" t="s">
        <v>648</v>
      </c>
      <c r="C47" s="263" t="s">
        <v>40</v>
      </c>
      <c r="D47" s="264">
        <v>80</v>
      </c>
      <c r="E47" s="265"/>
      <c r="F47" s="358">
        <f t="shared" si="4"/>
        <v>0</v>
      </c>
      <c r="G47" s="275"/>
      <c r="H47" s="237"/>
    </row>
    <row r="48" spans="1:14" ht="124.5" customHeight="1" x14ac:dyDescent="0.25">
      <c r="A48" s="231">
        <v>57</v>
      </c>
      <c r="B48" s="74" t="s">
        <v>649</v>
      </c>
      <c r="C48" s="122"/>
      <c r="D48" s="234"/>
      <c r="E48" s="234"/>
      <c r="F48" s="236">
        <f>SUBTOTAL(9,F49:F72)</f>
        <v>0</v>
      </c>
      <c r="G48" s="360"/>
      <c r="H48" s="30"/>
      <c r="J48" s="14"/>
      <c r="K48" s="14"/>
      <c r="L48" s="14"/>
      <c r="M48" s="14"/>
      <c r="N48" s="14"/>
    </row>
    <row r="49" spans="1:8" s="270" customFormat="1" ht="39.950000000000003" customHeight="1" x14ac:dyDescent="0.25">
      <c r="A49" s="261" t="s">
        <v>723</v>
      </c>
      <c r="B49" s="267" t="s">
        <v>651</v>
      </c>
      <c r="C49" s="268" t="s">
        <v>650</v>
      </c>
      <c r="D49" s="269">
        <v>1000</v>
      </c>
      <c r="E49" s="265"/>
      <c r="F49" s="358">
        <f t="shared" ref="F49:F70" si="5">ROUND(E49*D49,2)</f>
        <v>0</v>
      </c>
      <c r="G49" s="357"/>
      <c r="H49" s="237"/>
    </row>
    <row r="50" spans="1:8" s="270" customFormat="1" ht="39.950000000000003" customHeight="1" x14ac:dyDescent="0.25">
      <c r="A50" s="261" t="s">
        <v>724</v>
      </c>
      <c r="B50" s="267" t="s">
        <v>652</v>
      </c>
      <c r="C50" s="268" t="s">
        <v>650</v>
      </c>
      <c r="D50" s="269">
        <v>1000</v>
      </c>
      <c r="E50" s="265"/>
      <c r="F50" s="358">
        <f t="shared" si="5"/>
        <v>0</v>
      </c>
      <c r="G50" s="357"/>
      <c r="H50" s="237"/>
    </row>
    <row r="51" spans="1:8" s="270" customFormat="1" ht="39.950000000000003" customHeight="1" x14ac:dyDescent="0.25">
      <c r="A51" s="261" t="s">
        <v>725</v>
      </c>
      <c r="B51" s="267" t="s">
        <v>653</v>
      </c>
      <c r="C51" s="268" t="s">
        <v>650</v>
      </c>
      <c r="D51" s="269">
        <v>1000</v>
      </c>
      <c r="E51" s="265"/>
      <c r="F51" s="358">
        <f t="shared" si="5"/>
        <v>0</v>
      </c>
      <c r="G51" s="357"/>
      <c r="H51" s="237"/>
    </row>
    <row r="52" spans="1:8" s="270" customFormat="1" ht="39.950000000000003" customHeight="1" x14ac:dyDescent="0.25">
      <c r="A52" s="261" t="s">
        <v>726</v>
      </c>
      <c r="B52" s="267" t="s">
        <v>654</v>
      </c>
      <c r="C52" s="268" t="s">
        <v>650</v>
      </c>
      <c r="D52" s="269">
        <v>1000</v>
      </c>
      <c r="E52" s="265"/>
      <c r="F52" s="358">
        <f t="shared" si="5"/>
        <v>0</v>
      </c>
      <c r="G52" s="357"/>
      <c r="H52" s="237"/>
    </row>
    <row r="53" spans="1:8" s="270" customFormat="1" ht="39.950000000000003" customHeight="1" x14ac:dyDescent="0.25">
      <c r="A53" s="261" t="s">
        <v>727</v>
      </c>
      <c r="B53" s="267" t="s">
        <v>655</v>
      </c>
      <c r="C53" s="268" t="s">
        <v>650</v>
      </c>
      <c r="D53" s="269">
        <v>1000</v>
      </c>
      <c r="E53" s="265"/>
      <c r="F53" s="358">
        <f t="shared" si="5"/>
        <v>0</v>
      </c>
      <c r="G53" s="357"/>
      <c r="H53" s="237"/>
    </row>
    <row r="54" spans="1:8" s="270" customFormat="1" ht="39.950000000000003" customHeight="1" x14ac:dyDescent="0.25">
      <c r="A54" s="261" t="s">
        <v>728</v>
      </c>
      <c r="B54" s="267" t="s">
        <v>656</v>
      </c>
      <c r="C54" s="268" t="s">
        <v>650</v>
      </c>
      <c r="D54" s="269">
        <v>1000</v>
      </c>
      <c r="E54" s="265"/>
      <c r="F54" s="358">
        <f t="shared" si="5"/>
        <v>0</v>
      </c>
      <c r="G54" s="357"/>
      <c r="H54" s="237"/>
    </row>
    <row r="55" spans="1:8" s="270" customFormat="1" ht="39.950000000000003" customHeight="1" x14ac:dyDescent="0.25">
      <c r="A55" s="261" t="s">
        <v>962</v>
      </c>
      <c r="B55" s="267" t="s">
        <v>657</v>
      </c>
      <c r="C55" s="268" t="s">
        <v>650</v>
      </c>
      <c r="D55" s="269">
        <v>1000</v>
      </c>
      <c r="E55" s="265"/>
      <c r="F55" s="358">
        <f t="shared" si="5"/>
        <v>0</v>
      </c>
      <c r="G55" s="357"/>
      <c r="H55" s="237"/>
    </row>
    <row r="56" spans="1:8" s="270" customFormat="1" ht="39.950000000000003" customHeight="1" x14ac:dyDescent="0.25">
      <c r="A56" s="261" t="s">
        <v>963</v>
      </c>
      <c r="B56" s="267" t="s">
        <v>658</v>
      </c>
      <c r="C56" s="268" t="s">
        <v>650</v>
      </c>
      <c r="D56" s="269">
        <v>1000</v>
      </c>
      <c r="E56" s="265"/>
      <c r="F56" s="358">
        <f t="shared" si="5"/>
        <v>0</v>
      </c>
      <c r="G56" s="357"/>
      <c r="H56" s="237"/>
    </row>
    <row r="57" spans="1:8" s="270" customFormat="1" ht="39.950000000000003" customHeight="1" x14ac:dyDescent="0.25">
      <c r="A57" s="261" t="s">
        <v>964</v>
      </c>
      <c r="B57" s="267" t="s">
        <v>659</v>
      </c>
      <c r="C57" s="268" t="s">
        <v>650</v>
      </c>
      <c r="D57" s="269">
        <v>1000</v>
      </c>
      <c r="E57" s="265"/>
      <c r="F57" s="358">
        <f t="shared" si="5"/>
        <v>0</v>
      </c>
      <c r="G57" s="357"/>
      <c r="H57" s="237"/>
    </row>
    <row r="58" spans="1:8" s="270" customFormat="1" ht="39.950000000000003" customHeight="1" x14ac:dyDescent="0.25">
      <c r="A58" s="261" t="s">
        <v>965</v>
      </c>
      <c r="B58" s="267" t="s">
        <v>660</v>
      </c>
      <c r="C58" s="268" t="s">
        <v>650</v>
      </c>
      <c r="D58" s="269">
        <v>1000</v>
      </c>
      <c r="E58" s="265"/>
      <c r="F58" s="358">
        <f t="shared" si="5"/>
        <v>0</v>
      </c>
      <c r="G58" s="357"/>
      <c r="H58" s="237"/>
    </row>
    <row r="59" spans="1:8" s="270" customFormat="1" ht="39.950000000000003" customHeight="1" x14ac:dyDescent="0.25">
      <c r="A59" s="261" t="s">
        <v>966</v>
      </c>
      <c r="B59" s="267" t="s">
        <v>661</v>
      </c>
      <c r="C59" s="268" t="s">
        <v>650</v>
      </c>
      <c r="D59" s="269">
        <v>1000</v>
      </c>
      <c r="E59" s="265"/>
      <c r="F59" s="358">
        <f t="shared" si="5"/>
        <v>0</v>
      </c>
      <c r="G59" s="357"/>
      <c r="H59" s="237"/>
    </row>
    <row r="60" spans="1:8" s="270" customFormat="1" ht="39.950000000000003" customHeight="1" x14ac:dyDescent="0.25">
      <c r="A60" s="261" t="s">
        <v>967</v>
      </c>
      <c r="B60" s="267" t="s">
        <v>713</v>
      </c>
      <c r="C60" s="268" t="s">
        <v>650</v>
      </c>
      <c r="D60" s="269">
        <v>2000</v>
      </c>
      <c r="E60" s="265"/>
      <c r="F60" s="358">
        <f t="shared" si="5"/>
        <v>0</v>
      </c>
      <c r="G60" s="357"/>
      <c r="H60" s="237"/>
    </row>
    <row r="61" spans="1:8" s="270" customFormat="1" ht="39.950000000000003" customHeight="1" x14ac:dyDescent="0.25">
      <c r="A61" s="261" t="s">
        <v>968</v>
      </c>
      <c r="B61" s="267" t="s">
        <v>662</v>
      </c>
      <c r="C61" s="268" t="s">
        <v>650</v>
      </c>
      <c r="D61" s="269">
        <v>2000</v>
      </c>
      <c r="E61" s="265"/>
      <c r="F61" s="358">
        <f t="shared" si="5"/>
        <v>0</v>
      </c>
      <c r="G61" s="357"/>
      <c r="H61" s="237"/>
    </row>
    <row r="62" spans="1:8" s="270" customFormat="1" ht="39.950000000000003" customHeight="1" x14ac:dyDescent="0.25">
      <c r="A62" s="261" t="s">
        <v>969</v>
      </c>
      <c r="B62" s="267" t="s">
        <v>714</v>
      </c>
      <c r="C62" s="268" t="s">
        <v>650</v>
      </c>
      <c r="D62" s="269">
        <v>2000</v>
      </c>
      <c r="E62" s="265"/>
      <c r="F62" s="358">
        <f t="shared" si="5"/>
        <v>0</v>
      </c>
      <c r="G62" s="357"/>
      <c r="H62" s="237"/>
    </row>
    <row r="63" spans="1:8" s="270" customFormat="1" ht="39.950000000000003" customHeight="1" x14ac:dyDescent="0.25">
      <c r="A63" s="261" t="s">
        <v>970</v>
      </c>
      <c r="B63" s="267" t="s">
        <v>715</v>
      </c>
      <c r="C63" s="268" t="s">
        <v>650</v>
      </c>
      <c r="D63" s="269">
        <v>2000</v>
      </c>
      <c r="E63" s="265"/>
      <c r="F63" s="358">
        <f t="shared" si="5"/>
        <v>0</v>
      </c>
      <c r="G63" s="357"/>
      <c r="H63" s="237"/>
    </row>
    <row r="64" spans="1:8" s="270" customFormat="1" ht="39.950000000000003" customHeight="1" x14ac:dyDescent="0.25">
      <c r="A64" s="261" t="s">
        <v>971</v>
      </c>
      <c r="B64" s="267" t="s">
        <v>716</v>
      </c>
      <c r="C64" s="268" t="s">
        <v>650</v>
      </c>
      <c r="D64" s="269">
        <v>1000</v>
      </c>
      <c r="E64" s="265"/>
      <c r="F64" s="358">
        <f t="shared" si="5"/>
        <v>0</v>
      </c>
      <c r="G64" s="357"/>
      <c r="H64" s="237"/>
    </row>
    <row r="65" spans="1:14" s="270" customFormat="1" ht="39.950000000000003" customHeight="1" x14ac:dyDescent="0.25">
      <c r="A65" s="261" t="s">
        <v>972</v>
      </c>
      <c r="B65" s="266" t="s">
        <v>663</v>
      </c>
      <c r="C65" s="268" t="s">
        <v>650</v>
      </c>
      <c r="D65" s="269">
        <v>1000</v>
      </c>
      <c r="E65" s="265"/>
      <c r="F65" s="358">
        <f t="shared" si="5"/>
        <v>0</v>
      </c>
      <c r="G65" s="357"/>
      <c r="H65" s="237"/>
    </row>
    <row r="66" spans="1:14" s="270" customFormat="1" ht="39.950000000000003" customHeight="1" x14ac:dyDescent="0.25">
      <c r="A66" s="261" t="s">
        <v>973</v>
      </c>
      <c r="B66" s="266" t="s">
        <v>664</v>
      </c>
      <c r="C66" s="268" t="s">
        <v>650</v>
      </c>
      <c r="D66" s="269">
        <v>1500</v>
      </c>
      <c r="E66" s="265"/>
      <c r="F66" s="358">
        <f t="shared" si="5"/>
        <v>0</v>
      </c>
      <c r="G66" s="357"/>
      <c r="H66" s="237"/>
    </row>
    <row r="67" spans="1:14" s="270" customFormat="1" ht="39.950000000000003" customHeight="1" x14ac:dyDescent="0.25">
      <c r="A67" s="261" t="s">
        <v>974</v>
      </c>
      <c r="B67" s="267" t="s">
        <v>665</v>
      </c>
      <c r="C67" s="268" t="s">
        <v>650</v>
      </c>
      <c r="D67" s="269">
        <v>1000</v>
      </c>
      <c r="E67" s="265"/>
      <c r="F67" s="358">
        <f t="shared" si="5"/>
        <v>0</v>
      </c>
      <c r="G67" s="357"/>
      <c r="H67" s="237"/>
    </row>
    <row r="68" spans="1:14" s="270" customFormat="1" ht="39.950000000000003" customHeight="1" x14ac:dyDescent="0.25">
      <c r="A68" s="261" t="s">
        <v>975</v>
      </c>
      <c r="B68" s="267" t="s">
        <v>666</v>
      </c>
      <c r="C68" s="268" t="s">
        <v>650</v>
      </c>
      <c r="D68" s="269">
        <v>1000</v>
      </c>
      <c r="E68" s="265"/>
      <c r="F68" s="358">
        <f t="shared" si="5"/>
        <v>0</v>
      </c>
      <c r="G68" s="357"/>
      <c r="H68" s="237"/>
    </row>
    <row r="69" spans="1:14" s="270" customFormat="1" ht="39.950000000000003" customHeight="1" x14ac:dyDescent="0.25">
      <c r="A69" s="261" t="s">
        <v>976</v>
      </c>
      <c r="B69" s="267" t="s">
        <v>667</v>
      </c>
      <c r="C69" s="268" t="s">
        <v>650</v>
      </c>
      <c r="D69" s="269">
        <v>1000</v>
      </c>
      <c r="E69" s="265"/>
      <c r="F69" s="358">
        <f t="shared" si="5"/>
        <v>0</v>
      </c>
      <c r="G69" s="357"/>
      <c r="H69" s="237"/>
    </row>
    <row r="70" spans="1:14" s="270" customFormat="1" ht="39.950000000000003" customHeight="1" x14ac:dyDescent="0.25">
      <c r="A70" s="261" t="s">
        <v>977</v>
      </c>
      <c r="B70" s="267" t="s">
        <v>668</v>
      </c>
      <c r="C70" s="268" t="s">
        <v>650</v>
      </c>
      <c r="D70" s="264">
        <v>2000</v>
      </c>
      <c r="E70" s="265"/>
      <c r="F70" s="358">
        <f t="shared" si="5"/>
        <v>0</v>
      </c>
      <c r="G70" s="357"/>
      <c r="H70" s="237"/>
    </row>
    <row r="71" spans="1:14" s="270" customFormat="1" ht="39.950000000000003" customHeight="1" x14ac:dyDescent="0.25">
      <c r="A71" s="261" t="s">
        <v>978</v>
      </c>
      <c r="B71" s="267" t="s">
        <v>669</v>
      </c>
      <c r="C71" s="268" t="s">
        <v>650</v>
      </c>
      <c r="D71" s="269">
        <v>500</v>
      </c>
      <c r="E71" s="265"/>
      <c r="F71" s="417">
        <f>E71*D71</f>
        <v>0</v>
      </c>
      <c r="G71" s="275"/>
      <c r="H71" s="237"/>
    </row>
    <row r="72" spans="1:14" s="270" customFormat="1" ht="39.950000000000003" customHeight="1" x14ac:dyDescent="0.25">
      <c r="A72" s="261" t="s">
        <v>979</v>
      </c>
      <c r="B72" s="267" t="s">
        <v>670</v>
      </c>
      <c r="C72" s="268" t="s">
        <v>650</v>
      </c>
      <c r="D72" s="269">
        <v>3000</v>
      </c>
      <c r="E72" s="265"/>
      <c r="F72" s="417">
        <f>E72*D72</f>
        <v>0</v>
      </c>
      <c r="G72" s="275"/>
      <c r="H72" s="237"/>
    </row>
    <row r="73" spans="1:14" ht="125.1" customHeight="1" x14ac:dyDescent="0.25">
      <c r="A73" s="231">
        <v>58</v>
      </c>
      <c r="B73" s="74" t="s">
        <v>671</v>
      </c>
      <c r="C73" s="122"/>
      <c r="D73" s="234"/>
      <c r="E73" s="234"/>
      <c r="F73" s="236">
        <f>SUBTOTAL(9,F74:F97)</f>
        <v>0</v>
      </c>
      <c r="G73" s="360"/>
      <c r="H73" s="30"/>
      <c r="J73" s="14"/>
      <c r="K73" s="14"/>
      <c r="L73" s="14"/>
      <c r="M73" s="14"/>
      <c r="N73" s="14"/>
    </row>
    <row r="74" spans="1:14" s="270" customFormat="1" ht="39.950000000000003" customHeight="1" x14ac:dyDescent="0.25">
      <c r="A74" s="261" t="s">
        <v>729</v>
      </c>
      <c r="B74" s="267" t="s">
        <v>651</v>
      </c>
      <c r="C74" s="268" t="s">
        <v>650</v>
      </c>
      <c r="D74" s="269">
        <v>1000</v>
      </c>
      <c r="E74" s="265"/>
      <c r="F74" s="358">
        <f t="shared" ref="F74:F95" si="6">ROUND(E74*D74,2)</f>
        <v>0</v>
      </c>
      <c r="G74" s="357"/>
      <c r="H74" s="237"/>
    </row>
    <row r="75" spans="1:14" s="270" customFormat="1" ht="39.950000000000003" customHeight="1" x14ac:dyDescent="0.25">
      <c r="A75" s="261" t="s">
        <v>730</v>
      </c>
      <c r="B75" s="267" t="s">
        <v>652</v>
      </c>
      <c r="C75" s="268" t="s">
        <v>650</v>
      </c>
      <c r="D75" s="269">
        <v>1000</v>
      </c>
      <c r="E75" s="265"/>
      <c r="F75" s="358">
        <f t="shared" si="6"/>
        <v>0</v>
      </c>
      <c r="G75" s="357"/>
      <c r="H75" s="237"/>
    </row>
    <row r="76" spans="1:14" s="270" customFormat="1" ht="39.950000000000003" customHeight="1" x14ac:dyDescent="0.25">
      <c r="A76" s="261" t="s">
        <v>731</v>
      </c>
      <c r="B76" s="267" t="s">
        <v>653</v>
      </c>
      <c r="C76" s="268" t="s">
        <v>650</v>
      </c>
      <c r="D76" s="269">
        <v>1000</v>
      </c>
      <c r="E76" s="265"/>
      <c r="F76" s="358">
        <f t="shared" si="6"/>
        <v>0</v>
      </c>
      <c r="G76" s="357"/>
      <c r="H76" s="237"/>
    </row>
    <row r="77" spans="1:14" s="270" customFormat="1" ht="39.950000000000003" customHeight="1" x14ac:dyDescent="0.25">
      <c r="A77" s="261" t="s">
        <v>732</v>
      </c>
      <c r="B77" s="267" t="s">
        <v>654</v>
      </c>
      <c r="C77" s="268" t="s">
        <v>650</v>
      </c>
      <c r="D77" s="269">
        <v>1000</v>
      </c>
      <c r="E77" s="265"/>
      <c r="F77" s="358">
        <f t="shared" si="6"/>
        <v>0</v>
      </c>
      <c r="G77" s="357"/>
      <c r="H77" s="237"/>
    </row>
    <row r="78" spans="1:14" s="270" customFormat="1" ht="39.950000000000003" customHeight="1" x14ac:dyDescent="0.25">
      <c r="A78" s="261" t="s">
        <v>733</v>
      </c>
      <c r="B78" s="267" t="s">
        <v>655</v>
      </c>
      <c r="C78" s="268" t="s">
        <v>650</v>
      </c>
      <c r="D78" s="269">
        <v>1000</v>
      </c>
      <c r="E78" s="265"/>
      <c r="F78" s="358">
        <f t="shared" si="6"/>
        <v>0</v>
      </c>
      <c r="G78" s="357"/>
      <c r="H78" s="237"/>
    </row>
    <row r="79" spans="1:14" s="270" customFormat="1" ht="39.950000000000003" customHeight="1" x14ac:dyDescent="0.25">
      <c r="A79" s="261" t="s">
        <v>734</v>
      </c>
      <c r="B79" s="267" t="s">
        <v>656</v>
      </c>
      <c r="C79" s="268" t="s">
        <v>650</v>
      </c>
      <c r="D79" s="269">
        <v>1000</v>
      </c>
      <c r="E79" s="265"/>
      <c r="F79" s="358">
        <f t="shared" si="6"/>
        <v>0</v>
      </c>
      <c r="G79" s="357"/>
      <c r="H79" s="237"/>
    </row>
    <row r="80" spans="1:14" s="270" customFormat="1" ht="39.950000000000003" customHeight="1" x14ac:dyDescent="0.25">
      <c r="A80" s="261" t="s">
        <v>735</v>
      </c>
      <c r="B80" s="267" t="s">
        <v>657</v>
      </c>
      <c r="C80" s="268" t="s">
        <v>650</v>
      </c>
      <c r="D80" s="269">
        <v>1000</v>
      </c>
      <c r="E80" s="265"/>
      <c r="F80" s="358">
        <f t="shared" si="6"/>
        <v>0</v>
      </c>
      <c r="G80" s="357"/>
      <c r="H80" s="237"/>
    </row>
    <row r="81" spans="1:8" s="270" customFormat="1" ht="39.950000000000003" customHeight="1" x14ac:dyDescent="0.25">
      <c r="A81" s="261" t="s">
        <v>736</v>
      </c>
      <c r="B81" s="267" t="s">
        <v>658</v>
      </c>
      <c r="C81" s="268" t="s">
        <v>650</v>
      </c>
      <c r="D81" s="269">
        <v>1000</v>
      </c>
      <c r="E81" s="265"/>
      <c r="F81" s="358">
        <f t="shared" si="6"/>
        <v>0</v>
      </c>
      <c r="G81" s="357"/>
      <c r="H81" s="237"/>
    </row>
    <row r="82" spans="1:8" s="270" customFormat="1" ht="39.950000000000003" customHeight="1" x14ac:dyDescent="0.25">
      <c r="A82" s="261" t="s">
        <v>737</v>
      </c>
      <c r="B82" s="267" t="s">
        <v>659</v>
      </c>
      <c r="C82" s="268" t="s">
        <v>650</v>
      </c>
      <c r="D82" s="269">
        <v>1000</v>
      </c>
      <c r="E82" s="265"/>
      <c r="F82" s="358">
        <f t="shared" si="6"/>
        <v>0</v>
      </c>
      <c r="G82" s="357"/>
      <c r="H82" s="237"/>
    </row>
    <row r="83" spans="1:8" s="270" customFormat="1" ht="39.950000000000003" customHeight="1" x14ac:dyDescent="0.25">
      <c r="A83" s="261" t="s">
        <v>738</v>
      </c>
      <c r="B83" s="267" t="s">
        <v>660</v>
      </c>
      <c r="C83" s="268" t="s">
        <v>650</v>
      </c>
      <c r="D83" s="269">
        <v>1000</v>
      </c>
      <c r="E83" s="265"/>
      <c r="F83" s="358">
        <f t="shared" si="6"/>
        <v>0</v>
      </c>
      <c r="G83" s="357"/>
      <c r="H83" s="237"/>
    </row>
    <row r="84" spans="1:8" s="270" customFormat="1" ht="39.950000000000003" customHeight="1" x14ac:dyDescent="0.25">
      <c r="A84" s="261" t="s">
        <v>739</v>
      </c>
      <c r="B84" s="267" t="s">
        <v>661</v>
      </c>
      <c r="C84" s="268" t="s">
        <v>650</v>
      </c>
      <c r="D84" s="269">
        <v>1000</v>
      </c>
      <c r="E84" s="265"/>
      <c r="F84" s="358">
        <f t="shared" si="6"/>
        <v>0</v>
      </c>
      <c r="G84" s="357"/>
      <c r="H84" s="237"/>
    </row>
    <row r="85" spans="1:8" s="270" customFormat="1" ht="39.950000000000003" customHeight="1" x14ac:dyDescent="0.25">
      <c r="A85" s="261" t="s">
        <v>740</v>
      </c>
      <c r="B85" s="267" t="s">
        <v>713</v>
      </c>
      <c r="C85" s="268" t="s">
        <v>650</v>
      </c>
      <c r="D85" s="269">
        <v>2000</v>
      </c>
      <c r="E85" s="265"/>
      <c r="F85" s="358">
        <f t="shared" si="6"/>
        <v>0</v>
      </c>
      <c r="G85" s="357"/>
      <c r="H85" s="237"/>
    </row>
    <row r="86" spans="1:8" s="270" customFormat="1" ht="39.950000000000003" customHeight="1" x14ac:dyDescent="0.25">
      <c r="A86" s="261" t="s">
        <v>741</v>
      </c>
      <c r="B86" s="267" t="s">
        <v>662</v>
      </c>
      <c r="C86" s="268" t="s">
        <v>650</v>
      </c>
      <c r="D86" s="269">
        <v>2000</v>
      </c>
      <c r="E86" s="265"/>
      <c r="F86" s="358">
        <f t="shared" si="6"/>
        <v>0</v>
      </c>
      <c r="G86" s="357"/>
      <c r="H86" s="237"/>
    </row>
    <row r="87" spans="1:8" s="270" customFormat="1" ht="39.950000000000003" customHeight="1" x14ac:dyDescent="0.25">
      <c r="A87" s="261" t="s">
        <v>742</v>
      </c>
      <c r="B87" s="267" t="s">
        <v>714</v>
      </c>
      <c r="C87" s="268" t="s">
        <v>650</v>
      </c>
      <c r="D87" s="269">
        <v>2000</v>
      </c>
      <c r="E87" s="265"/>
      <c r="F87" s="358">
        <f t="shared" si="6"/>
        <v>0</v>
      </c>
      <c r="G87" s="357"/>
      <c r="H87" s="237"/>
    </row>
    <row r="88" spans="1:8" s="270" customFormat="1" ht="39.950000000000003" customHeight="1" x14ac:dyDescent="0.25">
      <c r="A88" s="261" t="s">
        <v>743</v>
      </c>
      <c r="B88" s="267" t="s">
        <v>715</v>
      </c>
      <c r="C88" s="268" t="s">
        <v>650</v>
      </c>
      <c r="D88" s="269">
        <v>2000</v>
      </c>
      <c r="E88" s="265"/>
      <c r="F88" s="358">
        <f t="shared" si="6"/>
        <v>0</v>
      </c>
      <c r="G88" s="357"/>
      <c r="H88" s="237"/>
    </row>
    <row r="89" spans="1:8" s="270" customFormat="1" ht="39.950000000000003" customHeight="1" x14ac:dyDescent="0.25">
      <c r="A89" s="261" t="s">
        <v>744</v>
      </c>
      <c r="B89" s="267" t="s">
        <v>716</v>
      </c>
      <c r="C89" s="268" t="s">
        <v>650</v>
      </c>
      <c r="D89" s="269">
        <v>1000</v>
      </c>
      <c r="E89" s="265"/>
      <c r="F89" s="358">
        <f t="shared" si="6"/>
        <v>0</v>
      </c>
      <c r="G89" s="357"/>
      <c r="H89" s="237"/>
    </row>
    <row r="90" spans="1:8" s="270" customFormat="1" ht="39.950000000000003" customHeight="1" x14ac:dyDescent="0.25">
      <c r="A90" s="261" t="s">
        <v>745</v>
      </c>
      <c r="B90" s="266" t="s">
        <v>663</v>
      </c>
      <c r="C90" s="268" t="s">
        <v>650</v>
      </c>
      <c r="D90" s="269">
        <v>1000</v>
      </c>
      <c r="E90" s="265"/>
      <c r="F90" s="358">
        <f t="shared" si="6"/>
        <v>0</v>
      </c>
      <c r="G90" s="357"/>
      <c r="H90" s="237"/>
    </row>
    <row r="91" spans="1:8" s="270" customFormat="1" ht="39.950000000000003" customHeight="1" x14ac:dyDescent="0.25">
      <c r="A91" s="261" t="s">
        <v>746</v>
      </c>
      <c r="B91" s="266" t="s">
        <v>664</v>
      </c>
      <c r="C91" s="268" t="s">
        <v>650</v>
      </c>
      <c r="D91" s="269">
        <v>1500</v>
      </c>
      <c r="E91" s="265"/>
      <c r="F91" s="358">
        <f t="shared" si="6"/>
        <v>0</v>
      </c>
      <c r="G91" s="357"/>
      <c r="H91" s="237"/>
    </row>
    <row r="92" spans="1:8" s="270" customFormat="1" ht="39.950000000000003" customHeight="1" x14ac:dyDescent="0.25">
      <c r="A92" s="261" t="s">
        <v>747</v>
      </c>
      <c r="B92" s="267" t="s">
        <v>665</v>
      </c>
      <c r="C92" s="268" t="s">
        <v>650</v>
      </c>
      <c r="D92" s="269">
        <v>1000</v>
      </c>
      <c r="E92" s="265"/>
      <c r="F92" s="358">
        <f t="shared" si="6"/>
        <v>0</v>
      </c>
      <c r="G92" s="357"/>
      <c r="H92" s="237"/>
    </row>
    <row r="93" spans="1:8" s="270" customFormat="1" ht="39.950000000000003" customHeight="1" x14ac:dyDescent="0.25">
      <c r="A93" s="261" t="s">
        <v>748</v>
      </c>
      <c r="B93" s="267" t="s">
        <v>666</v>
      </c>
      <c r="C93" s="268" t="s">
        <v>650</v>
      </c>
      <c r="D93" s="269">
        <v>1000</v>
      </c>
      <c r="E93" s="265"/>
      <c r="F93" s="358">
        <f t="shared" si="6"/>
        <v>0</v>
      </c>
      <c r="G93" s="357"/>
      <c r="H93" s="237"/>
    </row>
    <row r="94" spans="1:8" s="270" customFormat="1" ht="39.950000000000003" customHeight="1" x14ac:dyDescent="0.25">
      <c r="A94" s="261" t="s">
        <v>749</v>
      </c>
      <c r="B94" s="267" t="s">
        <v>667</v>
      </c>
      <c r="C94" s="268" t="s">
        <v>650</v>
      </c>
      <c r="D94" s="269">
        <v>1000</v>
      </c>
      <c r="E94" s="265"/>
      <c r="F94" s="358">
        <f t="shared" si="6"/>
        <v>0</v>
      </c>
      <c r="G94" s="357"/>
      <c r="H94" s="237"/>
    </row>
    <row r="95" spans="1:8" s="270" customFormat="1" ht="39.950000000000003" customHeight="1" x14ac:dyDescent="0.25">
      <c r="A95" s="261" t="s">
        <v>750</v>
      </c>
      <c r="B95" s="267" t="s">
        <v>668</v>
      </c>
      <c r="C95" s="268" t="s">
        <v>650</v>
      </c>
      <c r="D95" s="264">
        <v>2000</v>
      </c>
      <c r="E95" s="265"/>
      <c r="F95" s="358">
        <f t="shared" si="6"/>
        <v>0</v>
      </c>
      <c r="G95" s="357"/>
      <c r="H95" s="237"/>
    </row>
    <row r="96" spans="1:8" s="270" customFormat="1" ht="39.950000000000003" customHeight="1" x14ac:dyDescent="0.25">
      <c r="A96" s="261" t="s">
        <v>751</v>
      </c>
      <c r="B96" s="267" t="s">
        <v>669</v>
      </c>
      <c r="C96" s="268" t="s">
        <v>650</v>
      </c>
      <c r="D96" s="269">
        <v>500</v>
      </c>
      <c r="E96" s="265"/>
      <c r="F96" s="358">
        <f>E96*D96</f>
        <v>0</v>
      </c>
      <c r="G96" s="275"/>
      <c r="H96" s="237"/>
    </row>
    <row r="97" spans="1:14" s="270" customFormat="1" ht="39.950000000000003" customHeight="1" x14ac:dyDescent="0.25">
      <c r="A97" s="261" t="s">
        <v>752</v>
      </c>
      <c r="B97" s="267" t="s">
        <v>670</v>
      </c>
      <c r="C97" s="268" t="s">
        <v>650</v>
      </c>
      <c r="D97" s="269">
        <v>3000</v>
      </c>
      <c r="E97" s="265"/>
      <c r="F97" s="358">
        <f>E97*D97</f>
        <v>0</v>
      </c>
      <c r="G97" s="275"/>
      <c r="H97" s="237"/>
    </row>
    <row r="98" spans="1:14" ht="125.1" customHeight="1" x14ac:dyDescent="0.25">
      <c r="A98" s="231">
        <v>59</v>
      </c>
      <c r="B98" s="74" t="s">
        <v>672</v>
      </c>
      <c r="C98" s="122"/>
      <c r="D98" s="234"/>
      <c r="E98" s="122"/>
      <c r="F98" s="236">
        <f>SUBTOTAL(9,F99:F119)</f>
        <v>0</v>
      </c>
      <c r="G98" s="361"/>
      <c r="H98" s="30"/>
      <c r="J98" s="14"/>
      <c r="K98" s="14"/>
      <c r="L98" s="14"/>
      <c r="M98" s="14"/>
      <c r="N98" s="14"/>
    </row>
    <row r="99" spans="1:14" s="270" customFormat="1" ht="39.950000000000003" customHeight="1" x14ac:dyDescent="0.25">
      <c r="A99" s="261" t="s">
        <v>753</v>
      </c>
      <c r="B99" s="267" t="s">
        <v>651</v>
      </c>
      <c r="C99" s="268" t="s">
        <v>40</v>
      </c>
      <c r="D99" s="269">
        <v>150</v>
      </c>
      <c r="E99" s="265"/>
      <c r="F99" s="358">
        <f t="shared" ref="F99:F119" si="7">ROUND(E99*D99,2)</f>
        <v>0</v>
      </c>
      <c r="G99" s="357"/>
      <c r="H99" s="237"/>
    </row>
    <row r="100" spans="1:14" s="270" customFormat="1" ht="39.950000000000003" customHeight="1" x14ac:dyDescent="0.25">
      <c r="A100" s="261" t="s">
        <v>754</v>
      </c>
      <c r="B100" s="267" t="s">
        <v>652</v>
      </c>
      <c r="C100" s="268" t="s">
        <v>40</v>
      </c>
      <c r="D100" s="269">
        <v>150</v>
      </c>
      <c r="E100" s="265"/>
      <c r="F100" s="358">
        <f t="shared" si="7"/>
        <v>0</v>
      </c>
      <c r="G100" s="357"/>
      <c r="H100" s="237"/>
    </row>
    <row r="101" spans="1:14" s="270" customFormat="1" ht="39.950000000000003" customHeight="1" x14ac:dyDescent="0.25">
      <c r="A101" s="261" t="s">
        <v>759</v>
      </c>
      <c r="B101" s="267" t="s">
        <v>653</v>
      </c>
      <c r="C101" s="268" t="s">
        <v>40</v>
      </c>
      <c r="D101" s="269">
        <v>150</v>
      </c>
      <c r="E101" s="265"/>
      <c r="F101" s="358">
        <f t="shared" si="7"/>
        <v>0</v>
      </c>
      <c r="G101" s="357"/>
      <c r="H101" s="237"/>
    </row>
    <row r="102" spans="1:14" s="270" customFormat="1" ht="39.950000000000003" customHeight="1" x14ac:dyDescent="0.25">
      <c r="A102" s="261" t="s">
        <v>760</v>
      </c>
      <c r="B102" s="267" t="s">
        <v>654</v>
      </c>
      <c r="C102" s="268" t="s">
        <v>40</v>
      </c>
      <c r="D102" s="269">
        <v>150</v>
      </c>
      <c r="E102" s="265"/>
      <c r="F102" s="358">
        <f t="shared" si="7"/>
        <v>0</v>
      </c>
      <c r="G102" s="357"/>
      <c r="H102" s="237"/>
    </row>
    <row r="103" spans="1:14" s="270" customFormat="1" ht="39.950000000000003" customHeight="1" x14ac:dyDescent="0.25">
      <c r="A103" s="261" t="s">
        <v>761</v>
      </c>
      <c r="B103" s="267" t="s">
        <v>655</v>
      </c>
      <c r="C103" s="268" t="s">
        <v>40</v>
      </c>
      <c r="D103" s="269">
        <v>150</v>
      </c>
      <c r="E103" s="265"/>
      <c r="F103" s="358">
        <f t="shared" si="7"/>
        <v>0</v>
      </c>
      <c r="G103" s="357"/>
      <c r="H103" s="237"/>
    </row>
    <row r="104" spans="1:14" s="270" customFormat="1" ht="39.950000000000003" customHeight="1" x14ac:dyDescent="0.25">
      <c r="A104" s="261" t="s">
        <v>762</v>
      </c>
      <c r="B104" s="267" t="s">
        <v>656</v>
      </c>
      <c r="C104" s="268" t="s">
        <v>40</v>
      </c>
      <c r="D104" s="269">
        <v>150</v>
      </c>
      <c r="E104" s="265"/>
      <c r="F104" s="358">
        <f t="shared" si="7"/>
        <v>0</v>
      </c>
      <c r="G104" s="357"/>
      <c r="H104" s="237"/>
    </row>
    <row r="105" spans="1:14" s="270" customFormat="1" ht="39.950000000000003" customHeight="1" x14ac:dyDescent="0.25">
      <c r="A105" s="261" t="s">
        <v>763</v>
      </c>
      <c r="B105" s="267" t="s">
        <v>657</v>
      </c>
      <c r="C105" s="268" t="s">
        <v>40</v>
      </c>
      <c r="D105" s="269">
        <v>150</v>
      </c>
      <c r="E105" s="265"/>
      <c r="F105" s="358">
        <f t="shared" si="7"/>
        <v>0</v>
      </c>
      <c r="G105" s="357"/>
      <c r="H105" s="237"/>
    </row>
    <row r="106" spans="1:14" s="270" customFormat="1" ht="39.950000000000003" customHeight="1" x14ac:dyDescent="0.25">
      <c r="A106" s="261" t="s">
        <v>764</v>
      </c>
      <c r="B106" s="267" t="s">
        <v>658</v>
      </c>
      <c r="C106" s="268" t="s">
        <v>40</v>
      </c>
      <c r="D106" s="269">
        <v>150</v>
      </c>
      <c r="E106" s="265"/>
      <c r="F106" s="358">
        <f t="shared" si="7"/>
        <v>0</v>
      </c>
      <c r="G106" s="357"/>
      <c r="H106" s="237"/>
    </row>
    <row r="107" spans="1:14" s="270" customFormat="1" ht="39.950000000000003" customHeight="1" x14ac:dyDescent="0.25">
      <c r="A107" s="261" t="s">
        <v>765</v>
      </c>
      <c r="B107" s="267" t="s">
        <v>659</v>
      </c>
      <c r="C107" s="268" t="s">
        <v>40</v>
      </c>
      <c r="D107" s="269">
        <v>150</v>
      </c>
      <c r="E107" s="265"/>
      <c r="F107" s="358">
        <f t="shared" si="7"/>
        <v>0</v>
      </c>
      <c r="G107" s="357"/>
      <c r="H107" s="237"/>
    </row>
    <row r="108" spans="1:14" s="270" customFormat="1" ht="39.950000000000003" customHeight="1" x14ac:dyDescent="0.25">
      <c r="A108" s="261" t="s">
        <v>766</v>
      </c>
      <c r="B108" s="267" t="s">
        <v>660</v>
      </c>
      <c r="C108" s="268" t="s">
        <v>40</v>
      </c>
      <c r="D108" s="269">
        <v>150</v>
      </c>
      <c r="E108" s="265"/>
      <c r="F108" s="358">
        <f t="shared" si="7"/>
        <v>0</v>
      </c>
      <c r="G108" s="357"/>
      <c r="H108" s="237"/>
    </row>
    <row r="109" spans="1:14" s="270" customFormat="1" ht="39.950000000000003" customHeight="1" x14ac:dyDescent="0.25">
      <c r="A109" s="261" t="s">
        <v>767</v>
      </c>
      <c r="B109" s="267" t="s">
        <v>661</v>
      </c>
      <c r="C109" s="268" t="s">
        <v>40</v>
      </c>
      <c r="D109" s="269">
        <v>150</v>
      </c>
      <c r="E109" s="265"/>
      <c r="F109" s="358">
        <f t="shared" si="7"/>
        <v>0</v>
      </c>
      <c r="G109" s="357"/>
      <c r="H109" s="237"/>
    </row>
    <row r="110" spans="1:14" s="270" customFormat="1" ht="39.950000000000003" customHeight="1" x14ac:dyDescent="0.25">
      <c r="A110" s="261" t="s">
        <v>768</v>
      </c>
      <c r="B110" s="267" t="s">
        <v>713</v>
      </c>
      <c r="C110" s="268" t="s">
        <v>40</v>
      </c>
      <c r="D110" s="269">
        <v>150</v>
      </c>
      <c r="E110" s="265"/>
      <c r="F110" s="358">
        <f t="shared" si="7"/>
        <v>0</v>
      </c>
      <c r="G110" s="357"/>
      <c r="H110" s="237"/>
    </row>
    <row r="111" spans="1:14" s="270" customFormat="1" ht="39.950000000000003" customHeight="1" x14ac:dyDescent="0.25">
      <c r="A111" s="261" t="s">
        <v>769</v>
      </c>
      <c r="B111" s="267" t="s">
        <v>662</v>
      </c>
      <c r="C111" s="268" t="s">
        <v>40</v>
      </c>
      <c r="D111" s="269">
        <v>150</v>
      </c>
      <c r="E111" s="265"/>
      <c r="F111" s="358">
        <f t="shared" si="7"/>
        <v>0</v>
      </c>
      <c r="G111" s="357"/>
      <c r="H111" s="237"/>
    </row>
    <row r="112" spans="1:14" s="270" customFormat="1" ht="39.950000000000003" customHeight="1" x14ac:dyDescent="0.25">
      <c r="A112" s="261" t="s">
        <v>770</v>
      </c>
      <c r="B112" s="267" t="s">
        <v>714</v>
      </c>
      <c r="C112" s="268" t="s">
        <v>40</v>
      </c>
      <c r="D112" s="269">
        <v>150</v>
      </c>
      <c r="E112" s="265"/>
      <c r="F112" s="358">
        <f t="shared" si="7"/>
        <v>0</v>
      </c>
      <c r="G112" s="357"/>
      <c r="H112" s="237"/>
    </row>
    <row r="113" spans="1:14" s="270" customFormat="1" ht="39.950000000000003" customHeight="1" x14ac:dyDescent="0.25">
      <c r="A113" s="261" t="s">
        <v>771</v>
      </c>
      <c r="B113" s="267" t="s">
        <v>715</v>
      </c>
      <c r="C113" s="268" t="s">
        <v>40</v>
      </c>
      <c r="D113" s="269">
        <v>150</v>
      </c>
      <c r="E113" s="265"/>
      <c r="F113" s="358">
        <f t="shared" si="7"/>
        <v>0</v>
      </c>
      <c r="G113" s="357"/>
      <c r="H113" s="237"/>
    </row>
    <row r="114" spans="1:14" s="270" customFormat="1" ht="39.950000000000003" customHeight="1" x14ac:dyDescent="0.25">
      <c r="A114" s="261" t="s">
        <v>772</v>
      </c>
      <c r="B114" s="267" t="s">
        <v>716</v>
      </c>
      <c r="C114" s="268" t="s">
        <v>40</v>
      </c>
      <c r="D114" s="269">
        <v>150</v>
      </c>
      <c r="E114" s="265"/>
      <c r="F114" s="358">
        <f t="shared" si="7"/>
        <v>0</v>
      </c>
      <c r="G114" s="357"/>
      <c r="H114" s="237"/>
    </row>
    <row r="115" spans="1:14" s="270" customFormat="1" ht="39.950000000000003" customHeight="1" x14ac:dyDescent="0.25">
      <c r="A115" s="261" t="s">
        <v>773</v>
      </c>
      <c r="B115" s="266" t="s">
        <v>663</v>
      </c>
      <c r="C115" s="268" t="s">
        <v>40</v>
      </c>
      <c r="D115" s="269">
        <v>150</v>
      </c>
      <c r="E115" s="265"/>
      <c r="F115" s="358">
        <f t="shared" si="7"/>
        <v>0</v>
      </c>
      <c r="G115" s="357"/>
      <c r="H115" s="237"/>
    </row>
    <row r="116" spans="1:14" s="270" customFormat="1" ht="39.950000000000003" customHeight="1" x14ac:dyDescent="0.25">
      <c r="A116" s="261" t="s">
        <v>774</v>
      </c>
      <c r="B116" s="267" t="s">
        <v>665</v>
      </c>
      <c r="C116" s="268" t="s">
        <v>40</v>
      </c>
      <c r="D116" s="269">
        <v>150</v>
      </c>
      <c r="E116" s="265"/>
      <c r="F116" s="358">
        <f t="shared" si="7"/>
        <v>0</v>
      </c>
      <c r="G116" s="357"/>
      <c r="H116" s="237"/>
    </row>
    <row r="117" spans="1:14" s="270" customFormat="1" ht="39.950000000000003" customHeight="1" x14ac:dyDescent="0.25">
      <c r="A117" s="261" t="s">
        <v>775</v>
      </c>
      <c r="B117" s="267" t="s">
        <v>666</v>
      </c>
      <c r="C117" s="268" t="s">
        <v>40</v>
      </c>
      <c r="D117" s="269">
        <v>150</v>
      </c>
      <c r="E117" s="265"/>
      <c r="F117" s="358">
        <f t="shared" si="7"/>
        <v>0</v>
      </c>
      <c r="G117" s="357"/>
      <c r="H117" s="237"/>
    </row>
    <row r="118" spans="1:14" s="270" customFormat="1" ht="39.950000000000003" customHeight="1" x14ac:dyDescent="0.25">
      <c r="A118" s="261" t="s">
        <v>776</v>
      </c>
      <c r="B118" s="267" t="s">
        <v>667</v>
      </c>
      <c r="C118" s="268" t="s">
        <v>40</v>
      </c>
      <c r="D118" s="269">
        <v>150</v>
      </c>
      <c r="E118" s="265"/>
      <c r="F118" s="358">
        <f t="shared" si="7"/>
        <v>0</v>
      </c>
      <c r="G118" s="357"/>
      <c r="H118" s="237"/>
    </row>
    <row r="119" spans="1:14" s="270" customFormat="1" ht="39.950000000000003" customHeight="1" x14ac:dyDescent="0.25">
      <c r="A119" s="261" t="s">
        <v>777</v>
      </c>
      <c r="B119" s="267" t="s">
        <v>668</v>
      </c>
      <c r="C119" s="268" t="s">
        <v>40</v>
      </c>
      <c r="D119" s="269">
        <v>150</v>
      </c>
      <c r="E119" s="265"/>
      <c r="F119" s="358">
        <f t="shared" si="7"/>
        <v>0</v>
      </c>
      <c r="G119" s="357"/>
      <c r="H119" s="237"/>
    </row>
    <row r="120" spans="1:14" ht="99.95" customHeight="1" x14ac:dyDescent="0.25">
      <c r="A120" s="231">
        <v>60</v>
      </c>
      <c r="B120" s="74" t="s">
        <v>673</v>
      </c>
      <c r="C120" s="122"/>
      <c r="D120" s="234"/>
      <c r="E120" s="234"/>
      <c r="F120" s="236">
        <f>SUBTOTAL(9,F121)</f>
        <v>0</v>
      </c>
      <c r="G120" s="360"/>
      <c r="H120" s="30"/>
      <c r="J120" s="14"/>
      <c r="K120" s="14"/>
      <c r="L120" s="14"/>
      <c r="M120" s="14"/>
      <c r="N120" s="14"/>
    </row>
    <row r="121" spans="1:14" s="238" customFormat="1" ht="32.1" customHeight="1" x14ac:dyDescent="0.25">
      <c r="A121" s="261" t="s">
        <v>778</v>
      </c>
      <c r="B121" s="271" t="s">
        <v>674</v>
      </c>
      <c r="C121" s="263" t="s">
        <v>650</v>
      </c>
      <c r="D121" s="264">
        <v>1200</v>
      </c>
      <c r="E121" s="265"/>
      <c r="F121" s="358">
        <f>ROUND(E121*D121,2)</f>
        <v>0</v>
      </c>
      <c r="G121" s="275"/>
      <c r="H121" s="237"/>
    </row>
    <row r="122" spans="1:14" ht="99.95" customHeight="1" x14ac:dyDescent="0.25">
      <c r="A122" s="231">
        <v>61</v>
      </c>
      <c r="B122" s="74" t="s">
        <v>675</v>
      </c>
      <c r="C122" s="122"/>
      <c r="D122" s="234"/>
      <c r="E122" s="234"/>
      <c r="F122" s="236">
        <f>SUBTOTAL(9,F123)</f>
        <v>0</v>
      </c>
      <c r="G122" s="360"/>
      <c r="H122" s="30"/>
      <c r="J122" s="14"/>
      <c r="K122" s="14"/>
      <c r="L122" s="14"/>
      <c r="M122" s="14"/>
      <c r="N122" s="14"/>
    </row>
    <row r="123" spans="1:14" s="270" customFormat="1" ht="32.1" customHeight="1" x14ac:dyDescent="0.25">
      <c r="A123" s="272" t="s">
        <v>779</v>
      </c>
      <c r="B123" s="267" t="s">
        <v>674</v>
      </c>
      <c r="C123" s="268" t="s">
        <v>650</v>
      </c>
      <c r="D123" s="269">
        <v>1200</v>
      </c>
      <c r="E123" s="326"/>
      <c r="F123" s="358">
        <f>ROUND(E123*D123,2)</f>
        <v>0</v>
      </c>
      <c r="G123" s="357"/>
      <c r="H123" s="237"/>
    </row>
    <row r="124" spans="1:14" ht="120" customHeight="1" x14ac:dyDescent="0.25">
      <c r="A124" s="231">
        <v>62</v>
      </c>
      <c r="B124" s="74" t="s">
        <v>676</v>
      </c>
      <c r="C124" s="122"/>
      <c r="D124" s="234"/>
      <c r="E124" s="234"/>
      <c r="F124" s="236">
        <f>SUBTOTAL(9,F125:F140)</f>
        <v>0</v>
      </c>
      <c r="G124" s="360"/>
      <c r="H124" s="30"/>
      <c r="J124" s="14"/>
      <c r="K124" s="14"/>
      <c r="L124" s="14"/>
      <c r="M124" s="14"/>
      <c r="N124" s="14"/>
    </row>
    <row r="125" spans="1:14" s="238" customFormat="1" ht="32.1" customHeight="1" x14ac:dyDescent="0.25">
      <c r="A125" s="261" t="s">
        <v>780</v>
      </c>
      <c r="B125" s="273" t="s">
        <v>677</v>
      </c>
      <c r="C125" s="263" t="s">
        <v>650</v>
      </c>
      <c r="D125" s="264">
        <v>600</v>
      </c>
      <c r="E125" s="265"/>
      <c r="F125" s="358">
        <f t="shared" ref="F125:F140" si="8">ROUND(E125*D125,2)</f>
        <v>0</v>
      </c>
      <c r="G125" s="275"/>
      <c r="H125" s="237"/>
    </row>
    <row r="126" spans="1:14" s="238" customFormat="1" ht="32.1" customHeight="1" x14ac:dyDescent="0.25">
      <c r="A126" s="261" t="s">
        <v>980</v>
      </c>
      <c r="B126" s="266" t="s">
        <v>678</v>
      </c>
      <c r="C126" s="263" t="s">
        <v>40</v>
      </c>
      <c r="D126" s="264">
        <v>60</v>
      </c>
      <c r="E126" s="265"/>
      <c r="F126" s="358">
        <f t="shared" si="8"/>
        <v>0</v>
      </c>
      <c r="G126" s="275"/>
      <c r="H126" s="237"/>
    </row>
    <row r="127" spans="1:14" s="238" customFormat="1" ht="32.1" customHeight="1" x14ac:dyDescent="0.25">
      <c r="A127" s="261" t="s">
        <v>981</v>
      </c>
      <c r="B127" s="266" t="s">
        <v>679</v>
      </c>
      <c r="C127" s="263" t="s">
        <v>40</v>
      </c>
      <c r="D127" s="264">
        <v>60</v>
      </c>
      <c r="E127" s="265"/>
      <c r="F127" s="358">
        <f t="shared" si="8"/>
        <v>0</v>
      </c>
      <c r="G127" s="275"/>
      <c r="H127" s="237"/>
    </row>
    <row r="128" spans="1:14" s="238" customFormat="1" ht="32.1" customHeight="1" x14ac:dyDescent="0.25">
      <c r="A128" s="261" t="s">
        <v>982</v>
      </c>
      <c r="B128" s="273" t="s">
        <v>680</v>
      </c>
      <c r="C128" s="263" t="s">
        <v>650</v>
      </c>
      <c r="D128" s="264">
        <v>600</v>
      </c>
      <c r="E128" s="265"/>
      <c r="F128" s="358">
        <f t="shared" si="8"/>
        <v>0</v>
      </c>
      <c r="G128" s="275"/>
      <c r="H128" s="237"/>
    </row>
    <row r="129" spans="1:14" s="238" customFormat="1" ht="32.1" customHeight="1" x14ac:dyDescent="0.25">
      <c r="A129" s="261" t="s">
        <v>983</v>
      </c>
      <c r="B129" s="266" t="s">
        <v>681</v>
      </c>
      <c r="C129" s="263" t="s">
        <v>40</v>
      </c>
      <c r="D129" s="264">
        <v>60</v>
      </c>
      <c r="E129" s="265"/>
      <c r="F129" s="358">
        <f t="shared" si="8"/>
        <v>0</v>
      </c>
      <c r="G129" s="275"/>
      <c r="H129" s="237"/>
    </row>
    <row r="130" spans="1:14" s="238" customFormat="1" ht="32.1" customHeight="1" x14ac:dyDescent="0.25">
      <c r="A130" s="261" t="s">
        <v>984</v>
      </c>
      <c r="B130" s="266" t="s">
        <v>682</v>
      </c>
      <c r="C130" s="263" t="s">
        <v>40</v>
      </c>
      <c r="D130" s="264">
        <v>60</v>
      </c>
      <c r="E130" s="265"/>
      <c r="F130" s="358">
        <f t="shared" si="8"/>
        <v>0</v>
      </c>
      <c r="G130" s="275"/>
      <c r="H130" s="237"/>
    </row>
    <row r="131" spans="1:14" s="238" customFormat="1" ht="32.1" customHeight="1" x14ac:dyDescent="0.25">
      <c r="A131" s="261" t="s">
        <v>985</v>
      </c>
      <c r="B131" s="271" t="s">
        <v>683</v>
      </c>
      <c r="C131" s="263" t="s">
        <v>650</v>
      </c>
      <c r="D131" s="264">
        <v>300</v>
      </c>
      <c r="E131" s="265"/>
      <c r="F131" s="358">
        <f t="shared" si="8"/>
        <v>0</v>
      </c>
      <c r="G131" s="275"/>
      <c r="H131" s="237"/>
    </row>
    <row r="132" spans="1:14" s="238" customFormat="1" ht="32.1" customHeight="1" x14ac:dyDescent="0.25">
      <c r="A132" s="261" t="s">
        <v>986</v>
      </c>
      <c r="B132" s="271" t="s">
        <v>684</v>
      </c>
      <c r="C132" s="263" t="s">
        <v>40</v>
      </c>
      <c r="D132" s="264">
        <v>30</v>
      </c>
      <c r="E132" s="265"/>
      <c r="F132" s="358">
        <f t="shared" si="8"/>
        <v>0</v>
      </c>
      <c r="G132" s="275"/>
      <c r="H132" s="237"/>
    </row>
    <row r="133" spans="1:14" s="238" customFormat="1" ht="32.1" customHeight="1" x14ac:dyDescent="0.25">
      <c r="A133" s="261" t="s">
        <v>987</v>
      </c>
      <c r="B133" s="271" t="s">
        <v>685</v>
      </c>
      <c r="C133" s="263" t="s">
        <v>40</v>
      </c>
      <c r="D133" s="264">
        <v>30</v>
      </c>
      <c r="E133" s="265"/>
      <c r="F133" s="358">
        <f t="shared" si="8"/>
        <v>0</v>
      </c>
      <c r="G133" s="275"/>
      <c r="H133" s="237"/>
    </row>
    <row r="134" spans="1:14" s="238" customFormat="1" ht="32.1" customHeight="1" x14ac:dyDescent="0.25">
      <c r="A134" s="261" t="s">
        <v>988</v>
      </c>
      <c r="B134" s="271" t="s">
        <v>686</v>
      </c>
      <c r="C134" s="263" t="s">
        <v>40</v>
      </c>
      <c r="D134" s="264">
        <v>300</v>
      </c>
      <c r="E134" s="265"/>
      <c r="F134" s="358">
        <f t="shared" si="8"/>
        <v>0</v>
      </c>
      <c r="G134" s="357"/>
      <c r="H134" s="237"/>
    </row>
    <row r="135" spans="1:14" s="238" customFormat="1" ht="32.1" customHeight="1" x14ac:dyDescent="0.25">
      <c r="A135" s="261" t="s">
        <v>989</v>
      </c>
      <c r="B135" s="271" t="s">
        <v>687</v>
      </c>
      <c r="C135" s="263" t="s">
        <v>40</v>
      </c>
      <c r="D135" s="264">
        <v>30</v>
      </c>
      <c r="E135" s="265"/>
      <c r="F135" s="358">
        <f t="shared" si="8"/>
        <v>0</v>
      </c>
      <c r="G135" s="357"/>
      <c r="H135" s="237"/>
    </row>
    <row r="136" spans="1:14" s="238" customFormat="1" ht="32.1" customHeight="1" x14ac:dyDescent="0.25">
      <c r="A136" s="261" t="s">
        <v>990</v>
      </c>
      <c r="B136" s="271" t="s">
        <v>688</v>
      </c>
      <c r="C136" s="263" t="s">
        <v>40</v>
      </c>
      <c r="D136" s="264">
        <v>30</v>
      </c>
      <c r="E136" s="265"/>
      <c r="F136" s="358">
        <f t="shared" si="8"/>
        <v>0</v>
      </c>
      <c r="G136" s="357"/>
      <c r="H136" s="237"/>
    </row>
    <row r="137" spans="1:14" s="285" customFormat="1" ht="32.1" customHeight="1" x14ac:dyDescent="0.25">
      <c r="A137" s="261" t="s">
        <v>991</v>
      </c>
      <c r="B137" s="366" t="s">
        <v>755</v>
      </c>
      <c r="C137" s="263" t="s">
        <v>40</v>
      </c>
      <c r="D137" s="318">
        <v>110</v>
      </c>
      <c r="E137" s="265"/>
      <c r="F137" s="358">
        <f t="shared" si="8"/>
        <v>0</v>
      </c>
      <c r="G137" s="357"/>
      <c r="H137" s="237"/>
      <c r="J137" s="286"/>
      <c r="K137" s="286"/>
      <c r="L137" s="287"/>
      <c r="M137" s="286"/>
      <c r="N137" s="286"/>
    </row>
    <row r="138" spans="1:14" s="285" customFormat="1" ht="32.1" customHeight="1" x14ac:dyDescent="0.25">
      <c r="A138" s="261" t="s">
        <v>992</v>
      </c>
      <c r="B138" s="366" t="s">
        <v>756</v>
      </c>
      <c r="C138" s="263" t="s">
        <v>40</v>
      </c>
      <c r="D138" s="318">
        <v>70</v>
      </c>
      <c r="E138" s="265"/>
      <c r="F138" s="358">
        <f t="shared" si="8"/>
        <v>0</v>
      </c>
      <c r="G138" s="357"/>
      <c r="H138" s="237"/>
      <c r="J138" s="286"/>
      <c r="K138" s="286"/>
      <c r="L138" s="287"/>
      <c r="M138" s="286"/>
      <c r="N138" s="286"/>
    </row>
    <row r="139" spans="1:14" s="285" customFormat="1" ht="32.1" customHeight="1" x14ac:dyDescent="0.25">
      <c r="A139" s="261" t="s">
        <v>993</v>
      </c>
      <c r="B139" s="366" t="s">
        <v>757</v>
      </c>
      <c r="C139" s="263" t="s">
        <v>40</v>
      </c>
      <c r="D139" s="318">
        <v>110</v>
      </c>
      <c r="E139" s="265"/>
      <c r="F139" s="358">
        <f t="shared" si="8"/>
        <v>0</v>
      </c>
      <c r="G139" s="275"/>
      <c r="H139" s="237"/>
      <c r="J139" s="286"/>
      <c r="K139" s="286"/>
      <c r="L139" s="287"/>
      <c r="M139" s="286"/>
      <c r="N139" s="286"/>
    </row>
    <row r="140" spans="1:14" s="285" customFormat="1" ht="32.1" customHeight="1" x14ac:dyDescent="0.25">
      <c r="A140" s="261" t="s">
        <v>994</v>
      </c>
      <c r="B140" s="366" t="s">
        <v>758</v>
      </c>
      <c r="C140" s="263" t="s">
        <v>40</v>
      </c>
      <c r="D140" s="318">
        <v>110</v>
      </c>
      <c r="E140" s="265"/>
      <c r="F140" s="358">
        <f t="shared" si="8"/>
        <v>0</v>
      </c>
      <c r="G140" s="275"/>
      <c r="H140" s="237"/>
      <c r="J140" s="286"/>
      <c r="K140" s="286"/>
      <c r="L140" s="287"/>
      <c r="M140" s="286"/>
      <c r="N140" s="286"/>
    </row>
    <row r="141" spans="1:14" ht="99.95" customHeight="1" x14ac:dyDescent="0.25">
      <c r="A141" s="231">
        <v>63</v>
      </c>
      <c r="B141" s="74" t="s">
        <v>689</v>
      </c>
      <c r="C141" s="122"/>
      <c r="D141" s="234"/>
      <c r="E141" s="234"/>
      <c r="F141" s="236">
        <f>SUBTOTAL(9,F142:F157)</f>
        <v>0</v>
      </c>
      <c r="G141" s="360"/>
      <c r="H141" s="30"/>
      <c r="J141" s="14"/>
      <c r="K141" s="14"/>
      <c r="L141" s="14"/>
      <c r="M141" s="14"/>
      <c r="N141" s="14"/>
    </row>
    <row r="142" spans="1:14" s="238" customFormat="1" ht="32.1" customHeight="1" x14ac:dyDescent="0.25">
      <c r="A142" s="261" t="s">
        <v>781</v>
      </c>
      <c r="B142" s="273" t="s">
        <v>677</v>
      </c>
      <c r="C142" s="263" t="s">
        <v>650</v>
      </c>
      <c r="D142" s="264">
        <v>600</v>
      </c>
      <c r="E142" s="265"/>
      <c r="F142" s="358">
        <f t="shared" ref="F142:F157" si="9">ROUND(E142*D142,2)</f>
        <v>0</v>
      </c>
      <c r="G142" s="275"/>
      <c r="H142" s="237"/>
    </row>
    <row r="143" spans="1:14" s="238" customFormat="1" ht="32.1" customHeight="1" x14ac:dyDescent="0.25">
      <c r="A143" s="261" t="s">
        <v>782</v>
      </c>
      <c r="B143" s="266" t="s">
        <v>678</v>
      </c>
      <c r="C143" s="263" t="s">
        <v>40</v>
      </c>
      <c r="D143" s="264">
        <v>60</v>
      </c>
      <c r="E143" s="265"/>
      <c r="F143" s="358">
        <f t="shared" si="9"/>
        <v>0</v>
      </c>
      <c r="G143" s="275"/>
      <c r="H143" s="237"/>
    </row>
    <row r="144" spans="1:14" s="238" customFormat="1" ht="32.1" customHeight="1" x14ac:dyDescent="0.25">
      <c r="A144" s="261" t="s">
        <v>783</v>
      </c>
      <c r="B144" s="266" t="s">
        <v>679</v>
      </c>
      <c r="C144" s="263" t="s">
        <v>40</v>
      </c>
      <c r="D144" s="264">
        <v>60</v>
      </c>
      <c r="E144" s="265"/>
      <c r="F144" s="358">
        <f t="shared" si="9"/>
        <v>0</v>
      </c>
      <c r="G144" s="275"/>
      <c r="H144" s="237"/>
    </row>
    <row r="145" spans="1:14" s="238" customFormat="1" ht="32.1" customHeight="1" x14ac:dyDescent="0.25">
      <c r="A145" s="261" t="s">
        <v>784</v>
      </c>
      <c r="B145" s="273" t="s">
        <v>680</v>
      </c>
      <c r="C145" s="263" t="s">
        <v>650</v>
      </c>
      <c r="D145" s="264">
        <v>600</v>
      </c>
      <c r="E145" s="265"/>
      <c r="F145" s="358">
        <f t="shared" si="9"/>
        <v>0</v>
      </c>
      <c r="G145" s="275"/>
      <c r="H145" s="237"/>
    </row>
    <row r="146" spans="1:14" s="238" customFormat="1" ht="32.1" customHeight="1" x14ac:dyDescent="0.25">
      <c r="A146" s="261" t="s">
        <v>785</v>
      </c>
      <c r="B146" s="266" t="s">
        <v>681</v>
      </c>
      <c r="C146" s="263" t="s">
        <v>40</v>
      </c>
      <c r="D146" s="264">
        <v>60</v>
      </c>
      <c r="E146" s="265"/>
      <c r="F146" s="358">
        <f t="shared" si="9"/>
        <v>0</v>
      </c>
      <c r="G146" s="275"/>
      <c r="H146" s="237"/>
    </row>
    <row r="147" spans="1:14" s="238" customFormat="1" ht="32.1" customHeight="1" x14ac:dyDescent="0.25">
      <c r="A147" s="261" t="s">
        <v>786</v>
      </c>
      <c r="B147" s="266" t="s">
        <v>682</v>
      </c>
      <c r="C147" s="263" t="s">
        <v>40</v>
      </c>
      <c r="D147" s="264">
        <v>60</v>
      </c>
      <c r="E147" s="265"/>
      <c r="F147" s="358">
        <f t="shared" si="9"/>
        <v>0</v>
      </c>
      <c r="G147" s="275"/>
      <c r="H147" s="237"/>
    </row>
    <row r="148" spans="1:14" s="238" customFormat="1" ht="32.1" customHeight="1" x14ac:dyDescent="0.25">
      <c r="A148" s="261" t="s">
        <v>787</v>
      </c>
      <c r="B148" s="271" t="s">
        <v>683</v>
      </c>
      <c r="C148" s="263" t="s">
        <v>650</v>
      </c>
      <c r="D148" s="264">
        <v>300</v>
      </c>
      <c r="E148" s="265"/>
      <c r="F148" s="358">
        <f t="shared" si="9"/>
        <v>0</v>
      </c>
      <c r="G148" s="275"/>
      <c r="H148" s="237"/>
    </row>
    <row r="149" spans="1:14" s="238" customFormat="1" ht="32.1" customHeight="1" x14ac:dyDescent="0.25">
      <c r="A149" s="261" t="s">
        <v>788</v>
      </c>
      <c r="B149" s="271" t="s">
        <v>684</v>
      </c>
      <c r="C149" s="263" t="s">
        <v>40</v>
      </c>
      <c r="D149" s="264">
        <v>30</v>
      </c>
      <c r="E149" s="265"/>
      <c r="F149" s="358">
        <f t="shared" si="9"/>
        <v>0</v>
      </c>
      <c r="G149" s="275"/>
      <c r="H149" s="237"/>
    </row>
    <row r="150" spans="1:14" s="238" customFormat="1" ht="32.1" customHeight="1" x14ac:dyDescent="0.25">
      <c r="A150" s="261" t="s">
        <v>789</v>
      </c>
      <c r="B150" s="271" t="s">
        <v>685</v>
      </c>
      <c r="C150" s="263" t="s">
        <v>40</v>
      </c>
      <c r="D150" s="264">
        <v>30</v>
      </c>
      <c r="E150" s="265"/>
      <c r="F150" s="358">
        <f t="shared" si="9"/>
        <v>0</v>
      </c>
      <c r="G150" s="275"/>
      <c r="H150" s="237"/>
    </row>
    <row r="151" spans="1:14" s="238" customFormat="1" ht="32.1" customHeight="1" x14ac:dyDescent="0.25">
      <c r="A151" s="261" t="s">
        <v>790</v>
      </c>
      <c r="B151" s="271" t="s">
        <v>686</v>
      </c>
      <c r="C151" s="263" t="s">
        <v>40</v>
      </c>
      <c r="D151" s="264">
        <v>300</v>
      </c>
      <c r="E151" s="265"/>
      <c r="F151" s="358">
        <f t="shared" si="9"/>
        <v>0</v>
      </c>
      <c r="G151" s="357"/>
      <c r="H151" s="237"/>
    </row>
    <row r="152" spans="1:14" s="238" customFormat="1" ht="32.1" customHeight="1" x14ac:dyDescent="0.25">
      <c r="A152" s="261" t="s">
        <v>791</v>
      </c>
      <c r="B152" s="271" t="s">
        <v>687</v>
      </c>
      <c r="C152" s="263" t="s">
        <v>40</v>
      </c>
      <c r="D152" s="264">
        <v>30</v>
      </c>
      <c r="E152" s="265"/>
      <c r="F152" s="358">
        <f t="shared" si="9"/>
        <v>0</v>
      </c>
      <c r="G152" s="357"/>
      <c r="H152" s="237"/>
    </row>
    <row r="153" spans="1:14" s="238" customFormat="1" ht="32.1" customHeight="1" x14ac:dyDescent="0.25">
      <c r="A153" s="261" t="s">
        <v>792</v>
      </c>
      <c r="B153" s="271" t="s">
        <v>688</v>
      </c>
      <c r="C153" s="263" t="s">
        <v>40</v>
      </c>
      <c r="D153" s="264">
        <v>30</v>
      </c>
      <c r="E153" s="265"/>
      <c r="F153" s="358">
        <f t="shared" si="9"/>
        <v>0</v>
      </c>
      <c r="G153" s="357"/>
      <c r="H153" s="237"/>
    </row>
    <row r="154" spans="1:14" s="285" customFormat="1" ht="32.1" customHeight="1" x14ac:dyDescent="0.25">
      <c r="A154" s="261" t="s">
        <v>793</v>
      </c>
      <c r="B154" s="366" t="s">
        <v>755</v>
      </c>
      <c r="C154" s="263" t="s">
        <v>40</v>
      </c>
      <c r="D154" s="318">
        <v>110</v>
      </c>
      <c r="E154" s="265"/>
      <c r="F154" s="417">
        <f t="shared" si="9"/>
        <v>0</v>
      </c>
      <c r="G154" s="357"/>
      <c r="H154" s="237"/>
      <c r="J154" s="286"/>
      <c r="K154" s="286"/>
      <c r="L154" s="287"/>
      <c r="M154" s="286"/>
      <c r="N154" s="286"/>
    </row>
    <row r="155" spans="1:14" s="285" customFormat="1" ht="32.1" customHeight="1" x14ac:dyDescent="0.25">
      <c r="A155" s="261" t="s">
        <v>794</v>
      </c>
      <c r="B155" s="366" t="s">
        <v>756</v>
      </c>
      <c r="C155" s="263" t="s">
        <v>40</v>
      </c>
      <c r="D155" s="318">
        <v>70</v>
      </c>
      <c r="E155" s="265"/>
      <c r="F155" s="417">
        <f t="shared" si="9"/>
        <v>0</v>
      </c>
      <c r="G155" s="357"/>
      <c r="H155" s="237"/>
      <c r="J155" s="286"/>
      <c r="K155" s="286"/>
      <c r="L155" s="287"/>
      <c r="M155" s="286"/>
      <c r="N155" s="286"/>
    </row>
    <row r="156" spans="1:14" s="285" customFormat="1" ht="32.1" customHeight="1" x14ac:dyDescent="0.25">
      <c r="A156" s="261" t="s">
        <v>795</v>
      </c>
      <c r="B156" s="366" t="s">
        <v>757</v>
      </c>
      <c r="C156" s="263" t="s">
        <v>40</v>
      </c>
      <c r="D156" s="318">
        <v>110</v>
      </c>
      <c r="E156" s="265"/>
      <c r="F156" s="417">
        <f t="shared" si="9"/>
        <v>0</v>
      </c>
      <c r="G156" s="275"/>
      <c r="H156" s="237"/>
      <c r="J156" s="286"/>
      <c r="K156" s="286"/>
      <c r="L156" s="287"/>
      <c r="M156" s="286"/>
      <c r="N156" s="286"/>
    </row>
    <row r="157" spans="1:14" s="285" customFormat="1" ht="32.1" customHeight="1" x14ac:dyDescent="0.25">
      <c r="A157" s="261" t="s">
        <v>796</v>
      </c>
      <c r="B157" s="366" t="s">
        <v>758</v>
      </c>
      <c r="C157" s="263" t="s">
        <v>40</v>
      </c>
      <c r="D157" s="318">
        <v>110</v>
      </c>
      <c r="E157" s="265"/>
      <c r="F157" s="417">
        <f t="shared" si="9"/>
        <v>0</v>
      </c>
      <c r="G157" s="275"/>
      <c r="H157" s="237"/>
      <c r="J157" s="286"/>
      <c r="K157" s="286"/>
      <c r="L157" s="287"/>
      <c r="M157" s="286"/>
      <c r="N157" s="286"/>
    </row>
    <row r="158" spans="1:14" ht="116.25" x14ac:dyDescent="0.25">
      <c r="A158" s="231">
        <v>64</v>
      </c>
      <c r="B158" s="74" t="s">
        <v>690</v>
      </c>
      <c r="C158" s="122"/>
      <c r="D158" s="234"/>
      <c r="E158" s="234"/>
      <c r="F158" s="236">
        <f>SUBTOTAL(9,F159:F161)</f>
        <v>0</v>
      </c>
      <c r="G158" s="360"/>
      <c r="H158" s="30"/>
      <c r="J158" s="14"/>
      <c r="K158" s="14"/>
      <c r="L158" s="14"/>
      <c r="M158" s="14"/>
      <c r="N158" s="14"/>
    </row>
    <row r="159" spans="1:14" s="238" customFormat="1" ht="32.1" customHeight="1" x14ac:dyDescent="0.25">
      <c r="A159" s="261" t="s">
        <v>797</v>
      </c>
      <c r="B159" s="266" t="s">
        <v>801</v>
      </c>
      <c r="C159" s="263" t="s">
        <v>650</v>
      </c>
      <c r="D159" s="264">
        <v>300</v>
      </c>
      <c r="E159" s="265"/>
      <c r="F159" s="358">
        <f>ROUND(E159*D159,2)</f>
        <v>0</v>
      </c>
      <c r="G159" s="275"/>
      <c r="H159" s="237"/>
    </row>
    <row r="160" spans="1:14" s="238" customFormat="1" ht="32.1" customHeight="1" x14ac:dyDescent="0.25">
      <c r="A160" s="261" t="s">
        <v>798</v>
      </c>
      <c r="B160" s="266" t="s">
        <v>800</v>
      </c>
      <c r="C160" s="263" t="s">
        <v>40</v>
      </c>
      <c r="D160" s="264">
        <v>40</v>
      </c>
      <c r="E160" s="265"/>
      <c r="F160" s="358">
        <f>ROUND(E160*D160,2)</f>
        <v>0</v>
      </c>
      <c r="G160" s="275"/>
      <c r="H160" s="237"/>
    </row>
    <row r="161" spans="1:14" s="238" customFormat="1" ht="32.1" customHeight="1" x14ac:dyDescent="0.25">
      <c r="A161" s="261" t="s">
        <v>799</v>
      </c>
      <c r="B161" s="266" t="s">
        <v>691</v>
      </c>
      <c r="C161" s="263" t="s">
        <v>40</v>
      </c>
      <c r="D161" s="264">
        <v>40</v>
      </c>
      <c r="E161" s="265"/>
      <c r="F161" s="358">
        <f>ROUND(E161*D161,2)</f>
        <v>0</v>
      </c>
      <c r="G161" s="357"/>
      <c r="H161" s="237"/>
    </row>
    <row r="162" spans="1:14" ht="119.65" customHeight="1" x14ac:dyDescent="0.25">
      <c r="A162" s="231">
        <v>65</v>
      </c>
      <c r="B162" s="74" t="s">
        <v>692</v>
      </c>
      <c r="C162" s="122"/>
      <c r="D162" s="234"/>
      <c r="E162" s="234"/>
      <c r="F162" s="236">
        <f>SUBTOTAL(9,F163:F165)</f>
        <v>0</v>
      </c>
      <c r="G162" s="360"/>
      <c r="H162" s="30"/>
      <c r="J162" s="14"/>
      <c r="K162" s="14"/>
      <c r="L162" s="14"/>
      <c r="M162" s="14"/>
      <c r="N162" s="14"/>
    </row>
    <row r="163" spans="1:14" s="238" customFormat="1" ht="32.1" customHeight="1" x14ac:dyDescent="0.25">
      <c r="A163" s="261" t="s">
        <v>802</v>
      </c>
      <c r="B163" s="266" t="s">
        <v>801</v>
      </c>
      <c r="C163" s="263" t="s">
        <v>650</v>
      </c>
      <c r="D163" s="264">
        <v>300</v>
      </c>
      <c r="E163" s="265"/>
      <c r="F163" s="358">
        <f>ROUND(E163*D163,2)</f>
        <v>0</v>
      </c>
      <c r="G163" s="275"/>
      <c r="H163" s="237"/>
    </row>
    <row r="164" spans="1:14" s="238" customFormat="1" ht="32.1" customHeight="1" x14ac:dyDescent="0.25">
      <c r="A164" s="261" t="s">
        <v>803</v>
      </c>
      <c r="B164" s="266" t="s">
        <v>800</v>
      </c>
      <c r="C164" s="263" t="s">
        <v>40</v>
      </c>
      <c r="D164" s="264">
        <v>40</v>
      </c>
      <c r="E164" s="265"/>
      <c r="F164" s="358">
        <f>ROUND(E164*D164,2)</f>
        <v>0</v>
      </c>
      <c r="G164" s="275"/>
      <c r="H164" s="237"/>
    </row>
    <row r="165" spans="1:14" s="238" customFormat="1" ht="32.1" customHeight="1" x14ac:dyDescent="0.25">
      <c r="A165" s="261" t="s">
        <v>804</v>
      </c>
      <c r="B165" s="266" t="s">
        <v>691</v>
      </c>
      <c r="C165" s="263" t="s">
        <v>40</v>
      </c>
      <c r="D165" s="264">
        <v>40</v>
      </c>
      <c r="E165" s="265"/>
      <c r="F165" s="358">
        <f>ROUND(E165*D165,2)</f>
        <v>0</v>
      </c>
      <c r="G165" s="357"/>
      <c r="H165" s="237"/>
    </row>
    <row r="166" spans="1:14" ht="37.5" x14ac:dyDescent="0.25">
      <c r="A166" s="231">
        <v>66</v>
      </c>
      <c r="B166" s="274" t="s">
        <v>693</v>
      </c>
      <c r="C166" s="122"/>
      <c r="D166" s="234"/>
      <c r="E166" s="234"/>
      <c r="F166" s="236">
        <f>SUBTOTAL(9,F167)</f>
        <v>0</v>
      </c>
      <c r="G166" s="362"/>
      <c r="H166" s="30"/>
      <c r="J166" s="14"/>
      <c r="K166" s="14"/>
      <c r="L166" s="14"/>
      <c r="M166" s="14"/>
      <c r="N166" s="14"/>
    </row>
    <row r="167" spans="1:14" s="238" customFormat="1" ht="32.1" customHeight="1" x14ac:dyDescent="0.25">
      <c r="A167" s="261" t="s">
        <v>805</v>
      </c>
      <c r="B167" s="271" t="s">
        <v>694</v>
      </c>
      <c r="C167" s="263" t="s">
        <v>695</v>
      </c>
      <c r="D167" s="264">
        <v>3000</v>
      </c>
      <c r="E167" s="265"/>
      <c r="F167" s="358">
        <f>ROUND(E167*D167,2)</f>
        <v>0</v>
      </c>
      <c r="G167" s="275"/>
      <c r="H167" s="237"/>
    </row>
    <row r="168" spans="1:14" ht="170.1" customHeight="1" x14ac:dyDescent="0.25">
      <c r="A168" s="231">
        <v>67</v>
      </c>
      <c r="B168" s="74" t="s">
        <v>696</v>
      </c>
      <c r="C168" s="122"/>
      <c r="D168" s="234"/>
      <c r="E168" s="234"/>
      <c r="F168" s="236">
        <f>SUBTOTAL(9,F169:F179)</f>
        <v>0</v>
      </c>
      <c r="G168" s="360"/>
      <c r="H168" s="30"/>
      <c r="J168" s="14"/>
      <c r="K168" s="14"/>
      <c r="L168" s="14"/>
      <c r="M168" s="14"/>
      <c r="N168" s="14"/>
    </row>
    <row r="169" spans="1:14" s="238" customFormat="1" ht="45" customHeight="1" x14ac:dyDescent="0.25">
      <c r="A169" s="261" t="s">
        <v>806</v>
      </c>
      <c r="B169" s="262" t="s">
        <v>944</v>
      </c>
      <c r="C169" s="263" t="s">
        <v>40</v>
      </c>
      <c r="D169" s="264">
        <v>2</v>
      </c>
      <c r="E169" s="265"/>
      <c r="F169" s="358">
        <f>ROUND(E169*D169,2)</f>
        <v>0</v>
      </c>
      <c r="G169" s="275"/>
      <c r="H169" s="237"/>
    </row>
    <row r="170" spans="1:14" s="238" customFormat="1" ht="45" customHeight="1" x14ac:dyDescent="0.25">
      <c r="A170" s="261" t="s">
        <v>995</v>
      </c>
      <c r="B170" s="262" t="s">
        <v>941</v>
      </c>
      <c r="C170" s="263" t="s">
        <v>40</v>
      </c>
      <c r="D170" s="264">
        <v>2</v>
      </c>
      <c r="E170" s="265"/>
      <c r="F170" s="358">
        <f>ROUND(E170*D170,2)</f>
        <v>0</v>
      </c>
      <c r="G170" s="275"/>
      <c r="H170" s="237"/>
    </row>
    <row r="171" spans="1:14" s="371" customFormat="1" ht="45" customHeight="1" x14ac:dyDescent="0.25">
      <c r="A171" s="261" t="s">
        <v>996</v>
      </c>
      <c r="B171" s="368" t="s">
        <v>943</v>
      </c>
      <c r="C171" s="151" t="s">
        <v>40</v>
      </c>
      <c r="D171" s="369">
        <v>1</v>
      </c>
      <c r="E171" s="265"/>
      <c r="F171" s="129">
        <f t="shared" ref="F171:F178" si="10">ROUND(E171*D171,2)</f>
        <v>0</v>
      </c>
      <c r="G171" s="49"/>
      <c r="H171" s="50"/>
    </row>
    <row r="172" spans="1:14" s="371" customFormat="1" ht="45" customHeight="1" x14ac:dyDescent="0.25">
      <c r="A172" s="261" t="s">
        <v>997</v>
      </c>
      <c r="B172" s="368" t="s">
        <v>945</v>
      </c>
      <c r="C172" s="151" t="s">
        <v>40</v>
      </c>
      <c r="D172" s="369">
        <v>1</v>
      </c>
      <c r="E172" s="265"/>
      <c r="F172" s="129">
        <f t="shared" si="10"/>
        <v>0</v>
      </c>
      <c r="G172" s="49"/>
      <c r="H172" s="50"/>
    </row>
    <row r="173" spans="1:14" s="371" customFormat="1" ht="45" customHeight="1" x14ac:dyDescent="0.25">
      <c r="A173" s="261" t="s">
        <v>998</v>
      </c>
      <c r="B173" s="368" t="s">
        <v>946</v>
      </c>
      <c r="C173" s="151" t="s">
        <v>40</v>
      </c>
      <c r="D173" s="369">
        <v>1</v>
      </c>
      <c r="E173" s="265"/>
      <c r="F173" s="129">
        <f t="shared" si="10"/>
        <v>0</v>
      </c>
      <c r="G173" s="49"/>
      <c r="H173" s="50"/>
    </row>
    <row r="174" spans="1:14" s="371" customFormat="1" ht="45" customHeight="1" x14ac:dyDescent="0.25">
      <c r="A174" s="261" t="s">
        <v>999</v>
      </c>
      <c r="B174" s="368" t="s">
        <v>947</v>
      </c>
      <c r="C174" s="151" t="s">
        <v>40</v>
      </c>
      <c r="D174" s="369">
        <v>1</v>
      </c>
      <c r="E174" s="265"/>
      <c r="F174" s="129">
        <f t="shared" si="10"/>
        <v>0</v>
      </c>
      <c r="G174" s="49"/>
      <c r="H174" s="50"/>
    </row>
    <row r="175" spans="1:14" s="371" customFormat="1" ht="45" customHeight="1" x14ac:dyDescent="0.25">
      <c r="A175" s="261" t="s">
        <v>1000</v>
      </c>
      <c r="B175" s="368" t="s">
        <v>948</v>
      </c>
      <c r="C175" s="151" t="s">
        <v>40</v>
      </c>
      <c r="D175" s="369">
        <v>1</v>
      </c>
      <c r="E175" s="265"/>
      <c r="F175" s="129">
        <f t="shared" si="10"/>
        <v>0</v>
      </c>
      <c r="G175" s="49"/>
      <c r="H175" s="50"/>
    </row>
    <row r="176" spans="1:14" s="371" customFormat="1" ht="45" customHeight="1" x14ac:dyDescent="0.25">
      <c r="A176" s="261" t="s">
        <v>1007</v>
      </c>
      <c r="B176" s="368" t="s">
        <v>949</v>
      </c>
      <c r="C176" s="151" t="s">
        <v>40</v>
      </c>
      <c r="D176" s="369">
        <v>1</v>
      </c>
      <c r="E176" s="265"/>
      <c r="F176" s="129">
        <f t="shared" si="10"/>
        <v>0</v>
      </c>
      <c r="G176" s="49"/>
      <c r="H176" s="50"/>
    </row>
    <row r="177" spans="1:8" s="371" customFormat="1" ht="45" customHeight="1" x14ac:dyDescent="0.25">
      <c r="A177" s="261" t="s">
        <v>1008</v>
      </c>
      <c r="B177" s="368" t="s">
        <v>942</v>
      </c>
      <c r="C177" s="151" t="s">
        <v>40</v>
      </c>
      <c r="D177" s="369">
        <v>1</v>
      </c>
      <c r="E177" s="265"/>
      <c r="F177" s="129">
        <f t="shared" si="10"/>
        <v>0</v>
      </c>
      <c r="G177" s="49"/>
      <c r="H177" s="50"/>
    </row>
    <row r="178" spans="1:8" s="371" customFormat="1" ht="45" customHeight="1" x14ac:dyDescent="0.25">
      <c r="A178" s="261" t="s">
        <v>1009</v>
      </c>
      <c r="B178" s="368" t="s">
        <v>950</v>
      </c>
      <c r="C178" s="151" t="s">
        <v>40</v>
      </c>
      <c r="D178" s="369">
        <v>1</v>
      </c>
      <c r="E178" s="265"/>
      <c r="F178" s="129">
        <f t="shared" si="10"/>
        <v>0</v>
      </c>
      <c r="G178" s="49"/>
      <c r="H178" s="50"/>
    </row>
    <row r="179" spans="1:8" s="238" customFormat="1" ht="39.950000000000003" customHeight="1" x14ac:dyDescent="0.25">
      <c r="A179" s="261" t="s">
        <v>1010</v>
      </c>
      <c r="B179" s="271" t="s">
        <v>697</v>
      </c>
      <c r="C179" s="263" t="s">
        <v>40</v>
      </c>
      <c r="D179" s="264">
        <v>12</v>
      </c>
      <c r="E179" s="265"/>
      <c r="F179" s="358">
        <f t="shared" ref="F179" si="11">ROUND(E179*D179,2)</f>
        <v>0</v>
      </c>
      <c r="G179" s="275"/>
      <c r="H179" s="237"/>
    </row>
    <row r="180" spans="1:8" s="278" customFormat="1" ht="60" customHeight="1" x14ac:dyDescent="0.25">
      <c r="A180" s="276">
        <v>68</v>
      </c>
      <c r="B180" s="74" t="s">
        <v>808</v>
      </c>
      <c r="C180" s="178"/>
      <c r="D180" s="277"/>
      <c r="E180" s="277"/>
      <c r="F180" s="236">
        <f>SUBTOTAL(9,F181:F182)</f>
        <v>0</v>
      </c>
      <c r="G180" s="362"/>
      <c r="H180" s="31"/>
    </row>
    <row r="181" spans="1:8" s="279" customFormat="1" ht="56.25" x14ac:dyDescent="0.25">
      <c r="A181" s="261" t="s">
        <v>1001</v>
      </c>
      <c r="B181" s="271" t="s">
        <v>883</v>
      </c>
      <c r="C181" s="263" t="s">
        <v>41</v>
      </c>
      <c r="D181" s="264">
        <v>1</v>
      </c>
      <c r="E181" s="265"/>
      <c r="F181" s="358">
        <f>ROUND(E181*D181,2)</f>
        <v>0</v>
      </c>
      <c r="G181" s="275"/>
      <c r="H181" s="237"/>
    </row>
    <row r="182" spans="1:8" s="279" customFormat="1" ht="32.1" customHeight="1" x14ac:dyDescent="0.25">
      <c r="A182" s="261" t="s">
        <v>1002</v>
      </c>
      <c r="B182" s="271" t="s">
        <v>1046</v>
      </c>
      <c r="C182" s="263" t="s">
        <v>41</v>
      </c>
      <c r="D182" s="264">
        <v>1</v>
      </c>
      <c r="E182" s="265"/>
      <c r="F182" s="358">
        <f>ROUND(E182*D182,2)</f>
        <v>0</v>
      </c>
      <c r="G182" s="275"/>
      <c r="H182" s="237"/>
    </row>
    <row r="183" spans="1:8" s="278" customFormat="1" ht="66" x14ac:dyDescent="0.25">
      <c r="A183" s="276">
        <v>69</v>
      </c>
      <c r="B183" s="74" t="s">
        <v>702</v>
      </c>
      <c r="C183" s="178"/>
      <c r="D183" s="277"/>
      <c r="E183" s="277"/>
      <c r="F183" s="236">
        <f>SUBTOTAL(9, F184:F188)</f>
        <v>0</v>
      </c>
      <c r="G183" s="362"/>
      <c r="H183" s="30"/>
    </row>
    <row r="184" spans="1:8" s="279" customFormat="1" ht="32.1" customHeight="1" x14ac:dyDescent="0.25">
      <c r="A184" s="280" t="s">
        <v>807</v>
      </c>
      <c r="B184" s="327" t="s">
        <v>473</v>
      </c>
      <c r="C184" s="281" t="s">
        <v>703</v>
      </c>
      <c r="D184" s="282">
        <v>800</v>
      </c>
      <c r="E184" s="283"/>
      <c r="F184" s="358">
        <f t="shared" ref="F184:F188" si="12">ROUND(E184*D184,2)</f>
        <v>0</v>
      </c>
      <c r="G184" s="275"/>
      <c r="H184" s="237"/>
    </row>
    <row r="185" spans="1:8" s="279" customFormat="1" ht="32.1" customHeight="1" x14ac:dyDescent="0.25">
      <c r="A185" s="280" t="s">
        <v>809</v>
      </c>
      <c r="B185" s="327" t="s">
        <v>190</v>
      </c>
      <c r="C185" s="281" t="s">
        <v>703</v>
      </c>
      <c r="D185" s="282">
        <v>800</v>
      </c>
      <c r="E185" s="283"/>
      <c r="F185" s="358">
        <f t="shared" si="12"/>
        <v>0</v>
      </c>
      <c r="G185" s="275"/>
      <c r="H185" s="237"/>
    </row>
    <row r="186" spans="1:8" s="279" customFormat="1" ht="32.1" customHeight="1" x14ac:dyDescent="0.25">
      <c r="A186" s="280" t="s">
        <v>1003</v>
      </c>
      <c r="B186" s="327" t="s">
        <v>191</v>
      </c>
      <c r="C186" s="281" t="s">
        <v>703</v>
      </c>
      <c r="D186" s="282">
        <v>800</v>
      </c>
      <c r="E186" s="283"/>
      <c r="F186" s="358">
        <f t="shared" si="12"/>
        <v>0</v>
      </c>
      <c r="G186" s="275"/>
      <c r="H186" s="237"/>
    </row>
    <row r="187" spans="1:8" s="279" customFormat="1" ht="32.1" customHeight="1" x14ac:dyDescent="0.25">
      <c r="A187" s="280" t="s">
        <v>1004</v>
      </c>
      <c r="B187" s="327" t="s">
        <v>192</v>
      </c>
      <c r="C187" s="281" t="s">
        <v>703</v>
      </c>
      <c r="D187" s="282">
        <v>800</v>
      </c>
      <c r="E187" s="283"/>
      <c r="F187" s="358">
        <f t="shared" si="12"/>
        <v>0</v>
      </c>
      <c r="G187" s="275"/>
      <c r="H187" s="237"/>
    </row>
    <row r="188" spans="1:8" s="279" customFormat="1" ht="32.1" customHeight="1" x14ac:dyDescent="0.25">
      <c r="A188" s="280" t="s">
        <v>1005</v>
      </c>
      <c r="B188" s="327" t="s">
        <v>193</v>
      </c>
      <c r="C188" s="281" t="s">
        <v>703</v>
      </c>
      <c r="D188" s="282">
        <v>800</v>
      </c>
      <c r="E188" s="283"/>
      <c r="F188" s="358">
        <f t="shared" si="12"/>
        <v>0</v>
      </c>
      <c r="G188" s="275"/>
      <c r="H188" s="237"/>
    </row>
    <row r="189" spans="1:8" s="278" customFormat="1" ht="66.75" customHeight="1" x14ac:dyDescent="0.25">
      <c r="A189" s="276">
        <v>70</v>
      </c>
      <c r="B189" s="74" t="s">
        <v>704</v>
      </c>
      <c r="C189" s="178"/>
      <c r="D189" s="277"/>
      <c r="E189" s="277"/>
      <c r="F189" s="236">
        <f>SUBTOTAL(9, F190)</f>
        <v>0</v>
      </c>
      <c r="G189" s="362"/>
      <c r="H189" s="30"/>
    </row>
    <row r="190" spans="1:8" s="279" customFormat="1" ht="32.1" customHeight="1" x14ac:dyDescent="0.25">
      <c r="A190" s="280" t="s">
        <v>813</v>
      </c>
      <c r="B190" s="327" t="s">
        <v>474</v>
      </c>
      <c r="C190" s="281" t="s">
        <v>475</v>
      </c>
      <c r="D190" s="282">
        <v>30</v>
      </c>
      <c r="E190" s="283"/>
      <c r="F190" s="358">
        <f>ROUND(E190*D190,2)</f>
        <v>0</v>
      </c>
      <c r="G190" s="275"/>
      <c r="H190" s="237"/>
    </row>
    <row r="191" spans="1:8" s="278" customFormat="1" ht="66" x14ac:dyDescent="0.25">
      <c r="A191" s="276">
        <v>71</v>
      </c>
      <c r="B191" s="74" t="s">
        <v>705</v>
      </c>
      <c r="C191" s="178"/>
      <c r="D191" s="277"/>
      <c r="E191" s="277"/>
      <c r="F191" s="236">
        <f>SUBTOTAL(9, F192)</f>
        <v>0</v>
      </c>
      <c r="G191" s="362"/>
      <c r="H191" s="30"/>
    </row>
    <row r="192" spans="1:8" s="279" customFormat="1" ht="32.1" customHeight="1" x14ac:dyDescent="0.25">
      <c r="A192" s="280" t="s">
        <v>814</v>
      </c>
      <c r="B192" s="327" t="s">
        <v>476</v>
      </c>
      <c r="C192" s="281" t="s">
        <v>477</v>
      </c>
      <c r="D192" s="282">
        <v>4000</v>
      </c>
      <c r="E192" s="283"/>
      <c r="F192" s="358">
        <f>ROUND(E192*D192,2)</f>
        <v>0</v>
      </c>
      <c r="G192" s="363"/>
      <c r="H192" s="357"/>
    </row>
    <row r="193" spans="1:14" ht="52.5" customHeight="1" x14ac:dyDescent="0.25">
      <c r="A193" s="177" t="s">
        <v>1006</v>
      </c>
      <c r="B193" s="210" t="s">
        <v>884</v>
      </c>
      <c r="C193" s="122" t="s">
        <v>472</v>
      </c>
      <c r="D193" s="294">
        <v>1</v>
      </c>
      <c r="E193" s="295">
        <f>+ROUND(SUBTOTAL(9,F14:F192)*15%,2)</f>
        <v>0</v>
      </c>
      <c r="F193" s="296">
        <f>ROUND(E193*D193,2)</f>
        <v>0</v>
      </c>
      <c r="G193" s="360"/>
      <c r="H193" s="30"/>
    </row>
    <row r="194" spans="1:14" s="35" customFormat="1" ht="32.1" customHeight="1" x14ac:dyDescent="0.25">
      <c r="A194" s="461" t="s">
        <v>478</v>
      </c>
      <c r="B194" s="461"/>
      <c r="C194" s="461"/>
      <c r="D194" s="461"/>
      <c r="E194" s="461"/>
      <c r="F194" s="376">
        <f>+SUBTOTAL(9,F14:F193)</f>
        <v>0</v>
      </c>
      <c r="G194" s="362"/>
      <c r="H194" s="31"/>
      <c r="J194" s="65"/>
      <c r="K194" s="65"/>
      <c r="L194" s="72"/>
      <c r="M194" s="65"/>
      <c r="N194" s="65"/>
    </row>
    <row r="195" spans="1:14" s="35" customFormat="1" x14ac:dyDescent="0.25">
      <c r="A195" s="17"/>
      <c r="B195" s="137"/>
      <c r="C195" s="123"/>
      <c r="D195" s="116"/>
      <c r="E195" s="111"/>
      <c r="F195" s="111"/>
      <c r="G195" s="18"/>
      <c r="H195" s="18"/>
      <c r="J195" s="65"/>
      <c r="K195" s="65"/>
      <c r="L195" s="72"/>
      <c r="M195" s="65"/>
      <c r="N195" s="65"/>
    </row>
    <row r="196" spans="1:14" s="35" customFormat="1" x14ac:dyDescent="0.25">
      <c r="A196" s="17"/>
      <c r="B196" s="137"/>
      <c r="C196" s="123"/>
      <c r="D196" s="116"/>
      <c r="E196" s="111"/>
      <c r="F196" s="412"/>
      <c r="G196" s="18"/>
      <c r="H196" s="18"/>
      <c r="J196" s="65"/>
      <c r="K196" s="65"/>
      <c r="L196" s="72"/>
      <c r="M196" s="65"/>
      <c r="N196" s="65"/>
    </row>
    <row r="197" spans="1:14" ht="16.5" thickBot="1" x14ac:dyDescent="0.3">
      <c r="A197" s="17"/>
      <c r="B197" s="137"/>
      <c r="C197" s="123"/>
      <c r="D197" s="116"/>
      <c r="E197" s="111"/>
      <c r="F197" s="412"/>
      <c r="G197" s="18"/>
      <c r="H197" s="18"/>
      <c r="I197" s="15"/>
      <c r="J197" s="14"/>
      <c r="K197" s="14"/>
      <c r="L197" s="14"/>
      <c r="M197" s="14"/>
      <c r="N197" s="14"/>
    </row>
    <row r="198" spans="1:14" ht="36.6" customHeight="1" x14ac:dyDescent="0.25">
      <c r="A198" s="17"/>
      <c r="B198" s="462" t="s">
        <v>22</v>
      </c>
      <c r="C198" s="426"/>
      <c r="D198" s="427"/>
      <c r="E198" s="428"/>
      <c r="F198" s="111"/>
      <c r="G198" s="18"/>
      <c r="H198" s="18"/>
      <c r="I198" s="15"/>
      <c r="J198" s="14"/>
      <c r="K198" s="14"/>
      <c r="L198" s="14"/>
      <c r="M198" s="14"/>
      <c r="N198" s="14"/>
    </row>
    <row r="199" spans="1:14" ht="27.6" customHeight="1" x14ac:dyDescent="0.25">
      <c r="A199" s="17"/>
      <c r="B199" s="463"/>
      <c r="C199" s="429" t="s">
        <v>21</v>
      </c>
      <c r="D199" s="430"/>
      <c r="E199" s="431"/>
      <c r="F199" s="111"/>
      <c r="G199" s="18"/>
      <c r="H199" s="18"/>
      <c r="I199" s="15"/>
      <c r="J199" s="14"/>
      <c r="K199" s="14"/>
      <c r="L199" s="14"/>
      <c r="M199" s="14"/>
      <c r="N199" s="14"/>
    </row>
    <row r="200" spans="1:14" ht="34.9" customHeight="1" x14ac:dyDescent="0.25">
      <c r="A200" s="17"/>
      <c r="B200" s="463"/>
      <c r="C200" s="429"/>
      <c r="D200" s="430"/>
      <c r="E200" s="431"/>
      <c r="F200" s="111"/>
      <c r="G200" s="18"/>
      <c r="H200" s="18"/>
      <c r="I200" s="15"/>
      <c r="J200" s="14"/>
      <c r="K200" s="14"/>
      <c r="L200" s="14"/>
      <c r="M200" s="14"/>
      <c r="N200" s="14"/>
    </row>
    <row r="201" spans="1:14" ht="36" customHeight="1" thickBot="1" x14ac:dyDescent="0.3">
      <c r="A201" s="17"/>
      <c r="B201" s="464"/>
      <c r="C201" s="432" t="s">
        <v>25</v>
      </c>
      <c r="D201" s="433"/>
      <c r="E201" s="434"/>
      <c r="F201" s="111"/>
      <c r="G201" s="18"/>
      <c r="H201" s="18"/>
      <c r="I201" s="15"/>
      <c r="J201" s="14"/>
      <c r="K201" s="14"/>
      <c r="L201" s="14"/>
      <c r="M201" s="14"/>
      <c r="N201" s="14"/>
    </row>
    <row r="202" spans="1:14" x14ac:dyDescent="0.25">
      <c r="A202" s="17"/>
      <c r="B202" s="137"/>
      <c r="C202" s="123"/>
      <c r="D202" s="116"/>
      <c r="E202" s="111"/>
      <c r="F202" s="111"/>
      <c r="G202" s="18"/>
      <c r="H202" s="18"/>
      <c r="I202" s="15"/>
      <c r="J202" s="14"/>
      <c r="K202" s="14"/>
      <c r="L202" s="14"/>
      <c r="M202" s="14"/>
      <c r="N202" s="14"/>
    </row>
    <row r="203" spans="1:14" s="35" customFormat="1" x14ac:dyDescent="0.25">
      <c r="A203" s="17"/>
      <c r="B203" s="137"/>
      <c r="C203" s="123"/>
      <c r="D203" s="116"/>
      <c r="E203" s="111"/>
      <c r="F203" s="111"/>
      <c r="G203" s="18"/>
      <c r="H203" s="18"/>
      <c r="J203" s="65"/>
      <c r="K203" s="65"/>
      <c r="L203" s="72"/>
      <c r="M203" s="65"/>
      <c r="N203" s="65"/>
    </row>
    <row r="204" spans="1:14" ht="15.6" customHeight="1" x14ac:dyDescent="0.25">
      <c r="A204" s="17"/>
      <c r="B204" s="137"/>
      <c r="C204" s="123"/>
      <c r="D204" s="116"/>
      <c r="E204" s="111"/>
      <c r="F204" s="111"/>
      <c r="G204" s="18"/>
      <c r="H204" s="18"/>
    </row>
    <row r="207" spans="1:14" ht="36.6" customHeight="1" x14ac:dyDescent="0.25"/>
    <row r="208" spans="1:14" ht="27.6" customHeight="1" x14ac:dyDescent="0.25"/>
    <row r="209" ht="35.1" customHeight="1" x14ac:dyDescent="0.25"/>
    <row r="210" ht="36" customHeight="1" x14ac:dyDescent="0.25"/>
  </sheetData>
  <sheetProtection formatCells="0" formatColumns="0" formatRows="0" insertRows="0" deleteRows="0"/>
  <protectedRanges>
    <protectedRange sqref="G194:H194" name="Range6_5"/>
    <protectedRange sqref="G39:H40 G154:H157 G137:H140 G17:H18" name="Range6_4_1"/>
    <protectedRange sqref="D154:D157 B17:B18 B137:B140 D39:D40 B39:B40 D137:D140 B154:B157 D17:E18" name="Range3_5_1"/>
    <protectedRange sqref="B3:B5" name="Range1"/>
    <protectedRange sqref="G14:H14 G19:H19 G28:H28 G41:H47" name="Range6"/>
    <protectedRange sqref="C41:E41 A28:E28 A19:E19 A14:E14 D42:E47 A41:B47" name="Range3"/>
    <protectedRange sqref="G168:H168 G180:H182" name="Range6_3"/>
    <protectedRange sqref="A180:E180 A168:E168 D181:E182 A181:B182" name="Range3_3"/>
    <protectedRange sqref="G98:H98 G73:H73 G48:H48 G158:H165 G141:H153 G120:H136" name="Range6_1_1_1"/>
    <protectedRange sqref="D121:E121 D123:E123 A120:B121 A122:E122 A73:E73 A48:E48 C162:E162 C141:E141 C120:E120 C158:E158 C124:E124 A98:D98 D142:E142 A141:B142 D125:E125 A123:B125 B126:B136 B143:B153 D126:D136 E126:E140 D143:D153 E143:E157 D159:E161 D163:E165 A126:A140 A143:A157 A158:B165" name="Range3_1_1_1"/>
    <protectedRange sqref="G166:H167" name="Range6_2_1_1"/>
    <protectedRange sqref="D167:E167 A167:B167 A166:E166" name="Range3_2_1"/>
    <protectedRange sqref="G183:H192" name="Range6_1_1_1_1"/>
    <protectedRange sqref="D190:E190 A190:B190 A192:B192 D192:E192 A191:E191 A189:E189 A183:E183 D184:E188 A184:B188" name="Range3_1_1_1_1"/>
    <protectedRange sqref="G179:H179" name="Range6_6"/>
    <protectedRange sqref="D179 B179" name="Range3_6"/>
    <protectedRange sqref="G15:H16 G29:H30 G169:H170" name="Range6_2"/>
    <protectedRange sqref="A29:B29 A15:B16 A17:A18 D15:E16 D29:E29 D30 E30:E40 B30 A30:A40 A169:B169 D169:E169 D170 E170:E179 B170 A170:A179" name="Range3_7"/>
    <protectedRange sqref="A49:A72 A74:A97 A99:A119" name="Range3_3_1_1"/>
    <protectedRange sqref="G67:H70 G92:H95 G116:H119 G49:H64 G74:H89 G99:H114" name="Range6_1_1_3"/>
    <protectedRange sqref="B67:B70 D74:E74 B99:B114 B74:B89 B116:B119 D49:E49 B49:B64 B92:B95 D50:D64 E50:E72 D75:D89 E75:E98 D99:E119" name="Range3_1_1_4"/>
    <protectedRange sqref="G65:H66 G90:H91 G115:H115" name="Range6_1_1_2_1"/>
    <protectedRange sqref="D65:D66 D90:D91" name="Range3_1_1_2_1"/>
    <protectedRange sqref="B65:B66 B90:B91 B115" name="Range3_11_1"/>
    <protectedRange sqref="D67:D69 D92:D94" name="Range3_1_1_3_1"/>
    <protectedRange sqref="D70 D95" name="Range3_1_2_1"/>
    <protectedRange sqref="G71:H72 G96:H97" name="Range6_1_4"/>
    <protectedRange sqref="B71:B72 D71:D72 B96:B97 D96:D97" name="Range3_1_4"/>
    <protectedRange sqref="G193:H193" name="Range6_1"/>
    <protectedRange sqref="A193:E193" name="Range3_1"/>
    <protectedRange sqref="C198:E200" name="Range7"/>
    <protectedRange sqref="G20:H23 G31:H34 G171:H174" name="Range6_2_1"/>
    <protectedRange sqref="A20:A23 D20:E23 D31:D34 D171:D174" name="Range3_7_1"/>
    <protectedRange sqref="B20 B31 B171" name="Range3_7_3"/>
    <protectedRange sqref="B21 B32 B172" name="Range3_7_4"/>
    <protectedRange sqref="B22 B33 B173" name="Range3_7_5"/>
    <protectedRange sqref="B23 B34 B174" name="Range3_7_6"/>
    <protectedRange sqref="G24:H27 G35:H38 G175:H178" name="Range6_2_1_2"/>
    <protectedRange sqref="A24:B27 D24:E27 B35:B38 D35:D38 B175:B178 D175:D178" name="Range3_7_7"/>
  </protectedRanges>
  <mergeCells count="6">
    <mergeCell ref="A194:E194"/>
    <mergeCell ref="B198:B201"/>
    <mergeCell ref="C198:E198"/>
    <mergeCell ref="C199:E199"/>
    <mergeCell ref="C200:E200"/>
    <mergeCell ref="C201:E201"/>
  </mergeCells>
  <phoneticPr fontId="39" type="noConversion"/>
  <dataValidations count="1">
    <dataValidation type="decimal" operator="greaterThanOrEqual" allowBlank="1" showInputMessage="1" showErrorMessage="1" sqref="D167 D121 D123 D159:D161 D42:D47 D163:D165 D49:D72 D74:D97 D99:D119 D142:D157 D125:D140 D15:D16 D20:D27 D29:D38 E14:E193 D169:D192" xr:uid="{1CF8CBE7-572F-461F-ADA2-00F66B2A7A40}">
      <formula1>0</formula1>
    </dataValidation>
  </dataValidations>
  <pageMargins left="0.70866141732283472" right="0.70866141732283472" top="0.74803149606299213" bottom="0.74803149606299213" header="0.31496062992125984" footer="0.31496062992125984"/>
  <pageSetup paperSize="8" scale="61" orientation="landscape" cellComments="asDisplayed"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E6EA8-B00A-4E73-8A41-A7125DA254E2}">
  <sheetPr>
    <tabColor theme="0"/>
  </sheetPr>
  <dimension ref="A1:N119"/>
  <sheetViews>
    <sheetView view="pageBreakPreview" zoomScale="85" zoomScaleNormal="85" zoomScaleSheetLayoutView="85" workbookViewId="0">
      <selection activeCell="B3" sqref="B3"/>
    </sheetView>
  </sheetViews>
  <sheetFormatPr defaultColWidth="9.140625" defaultRowHeight="15.75" x14ac:dyDescent="0.25"/>
  <cols>
    <col min="1" max="1" width="13.5703125" style="15" customWidth="1"/>
    <col min="2" max="2" width="70.85546875" style="138" customWidth="1"/>
    <col min="3" max="3" width="18.28515625" style="15" customWidth="1"/>
    <col min="4" max="4" width="11" style="25" customWidth="1"/>
    <col min="5" max="5" width="37.42578125" style="14" customWidth="1"/>
    <col min="6" max="6" width="40.7109375" style="14" customWidth="1"/>
    <col min="7" max="7" width="32.7109375" style="14" customWidth="1"/>
    <col min="8" max="8" width="36.7109375" style="14" customWidth="1"/>
    <col min="9" max="9" width="9.140625" style="15" customWidth="1"/>
    <col min="10" max="10" width="0" style="14" hidden="1" customWidth="1"/>
    <col min="11" max="11" width="49.5703125" style="14" hidden="1" customWidth="1"/>
    <col min="12" max="16384" width="9.140625" style="14"/>
  </cols>
  <sheetData>
    <row r="1" spans="1:12" s="11" customFormat="1" ht="31.5" x14ac:dyDescent="0.5">
      <c r="A1" s="40"/>
      <c r="B1" s="139" t="s">
        <v>16</v>
      </c>
      <c r="C1" s="3"/>
      <c r="D1" s="19"/>
      <c r="E1" s="2"/>
      <c r="F1" s="2"/>
      <c r="G1" s="2"/>
      <c r="H1" s="2"/>
      <c r="I1" s="60"/>
    </row>
    <row r="2" spans="1:12" s="112" customFormat="1" ht="28.9" customHeight="1" x14ac:dyDescent="0.25">
      <c r="A2" s="140"/>
      <c r="B2" s="141" t="s">
        <v>26</v>
      </c>
      <c r="C2" s="119"/>
      <c r="D2" s="108"/>
      <c r="E2" s="126"/>
      <c r="F2" s="126"/>
      <c r="G2" s="126"/>
      <c r="H2" s="126"/>
      <c r="I2" s="124"/>
    </row>
    <row r="3" spans="1:12" s="112" customFormat="1" ht="23.25" x14ac:dyDescent="0.25">
      <c r="A3" s="142" t="s">
        <v>6</v>
      </c>
      <c r="B3" s="95" t="s">
        <v>1049</v>
      </c>
      <c r="C3" s="120"/>
      <c r="D3" s="109"/>
      <c r="E3" s="284" t="s">
        <v>871</v>
      </c>
      <c r="F3" s="111"/>
      <c r="G3" s="111"/>
      <c r="H3" s="111"/>
      <c r="I3" s="124"/>
    </row>
    <row r="4" spans="1:12" s="112" customFormat="1" ht="30" x14ac:dyDescent="0.25">
      <c r="A4" s="144" t="s">
        <v>7</v>
      </c>
      <c r="B4" s="96" t="s">
        <v>1013</v>
      </c>
      <c r="C4" s="120"/>
      <c r="D4" s="110"/>
      <c r="E4" s="145"/>
      <c r="F4" s="111"/>
      <c r="G4" s="111"/>
      <c r="H4" s="111"/>
      <c r="I4" s="124"/>
    </row>
    <row r="5" spans="1:12" s="112" customFormat="1" x14ac:dyDescent="0.25">
      <c r="A5" s="146" t="s">
        <v>17</v>
      </c>
      <c r="B5" s="16"/>
      <c r="C5" s="120"/>
      <c r="D5" s="109"/>
      <c r="E5" s="143"/>
      <c r="F5" s="111"/>
      <c r="G5" s="111"/>
      <c r="H5" s="111"/>
      <c r="I5" s="124"/>
    </row>
    <row r="6" spans="1:12" s="112" customFormat="1" x14ac:dyDescent="0.25">
      <c r="A6" s="401"/>
      <c r="B6" s="402"/>
      <c r="C6" s="120"/>
      <c r="D6" s="109"/>
      <c r="E6" s="143"/>
      <c r="F6" s="111"/>
      <c r="G6" s="111"/>
      <c r="H6" s="111"/>
      <c r="I6" s="124"/>
    </row>
    <row r="7" spans="1:12" s="111" customFormat="1" x14ac:dyDescent="0.25">
      <c r="A7" s="48" t="s">
        <v>3</v>
      </c>
      <c r="B7" s="132"/>
      <c r="C7" s="133"/>
      <c r="D7" s="109"/>
      <c r="E7" s="143"/>
      <c r="I7" s="123"/>
      <c r="K7" s="112"/>
    </row>
    <row r="8" spans="1:12" s="111" customFormat="1" x14ac:dyDescent="0.25">
      <c r="A8" s="135" t="s">
        <v>27</v>
      </c>
      <c r="B8" s="403"/>
      <c r="C8" s="373"/>
      <c r="D8" s="109"/>
      <c r="E8" s="143"/>
      <c r="I8" s="123"/>
      <c r="K8" s="112"/>
    </row>
    <row r="9" spans="1:12" s="111" customFormat="1" x14ac:dyDescent="0.25">
      <c r="A9" s="135" t="s">
        <v>28</v>
      </c>
      <c r="B9" s="132"/>
      <c r="C9" s="374"/>
      <c r="D9" s="109"/>
      <c r="E9" s="143"/>
      <c r="I9" s="123"/>
      <c r="K9" s="112"/>
    </row>
    <row r="10" spans="1:12" s="111" customFormat="1" x14ac:dyDescent="0.25">
      <c r="A10" s="135" t="s">
        <v>1014</v>
      </c>
      <c r="B10" s="132"/>
      <c r="C10" s="374"/>
      <c r="D10" s="109"/>
      <c r="E10" s="143"/>
      <c r="I10" s="123"/>
      <c r="K10" s="112"/>
    </row>
    <row r="11" spans="1:12" s="111" customFormat="1" x14ac:dyDescent="0.25">
      <c r="A11" s="373"/>
      <c r="B11" s="404"/>
      <c r="C11" s="120"/>
      <c r="I11" s="123"/>
      <c r="K11" s="112"/>
    </row>
    <row r="12" spans="1:12" s="112" customFormat="1" ht="31.5" x14ac:dyDescent="0.25">
      <c r="A12" s="121" t="s">
        <v>0</v>
      </c>
      <c r="B12" s="147" t="s">
        <v>18</v>
      </c>
      <c r="C12" s="121" t="s">
        <v>1</v>
      </c>
      <c r="D12" s="113" t="s">
        <v>4</v>
      </c>
      <c r="E12" s="148" t="s">
        <v>42</v>
      </c>
      <c r="F12" s="127" t="s">
        <v>15</v>
      </c>
      <c r="G12" s="127" t="s">
        <v>23</v>
      </c>
      <c r="H12" s="127" t="s">
        <v>24</v>
      </c>
      <c r="I12" s="124"/>
    </row>
    <row r="13" spans="1:12" s="162" customFormat="1" ht="50.1" customHeight="1" x14ac:dyDescent="0.25">
      <c r="A13" s="288">
        <v>72</v>
      </c>
      <c r="B13" s="154" t="s">
        <v>817</v>
      </c>
      <c r="C13" s="155"/>
      <c r="D13" s="156"/>
      <c r="E13" s="289"/>
      <c r="F13" s="158">
        <f>SUBTOTAL(9, F14:F17)</f>
        <v>0</v>
      </c>
      <c r="G13" s="159"/>
      <c r="H13" s="160"/>
      <c r="I13" s="161"/>
    </row>
    <row r="14" spans="1:12" s="162" customFormat="1" ht="50.1" customHeight="1" x14ac:dyDescent="0.25">
      <c r="A14" s="163">
        <v>72.099999999999994</v>
      </c>
      <c r="B14" s="166" t="s">
        <v>480</v>
      </c>
      <c r="C14" s="153" t="s">
        <v>57</v>
      </c>
      <c r="D14" s="164">
        <f>386*1.5</f>
        <v>579</v>
      </c>
      <c r="E14" s="165"/>
      <c r="F14" s="152">
        <f t="shared" ref="F14:F76" si="0">ROUND(E14*D14,2)</f>
        <v>0</v>
      </c>
      <c r="G14" s="159"/>
      <c r="H14" s="160"/>
      <c r="I14" s="161"/>
      <c r="K14" s="162" t="s">
        <v>484</v>
      </c>
    </row>
    <row r="15" spans="1:12" s="162" customFormat="1" ht="50.1" customHeight="1" x14ac:dyDescent="0.25">
      <c r="A15" s="163">
        <v>72.2</v>
      </c>
      <c r="B15" s="166" t="s">
        <v>1045</v>
      </c>
      <c r="C15" s="153" t="s">
        <v>57</v>
      </c>
      <c r="D15" s="164">
        <f>386*2*1.5</f>
        <v>1158</v>
      </c>
      <c r="E15" s="165"/>
      <c r="F15" s="152">
        <f t="shared" si="0"/>
        <v>0</v>
      </c>
      <c r="G15" s="159"/>
      <c r="H15" s="160"/>
      <c r="I15" s="161"/>
      <c r="K15" s="162" t="s">
        <v>485</v>
      </c>
      <c r="L15" s="162" t="s">
        <v>45</v>
      </c>
    </row>
    <row r="16" spans="1:12" s="162" customFormat="1" ht="50.1" customHeight="1" x14ac:dyDescent="0.25">
      <c r="A16" s="163">
        <v>72.3</v>
      </c>
      <c r="B16" s="166" t="s">
        <v>481</v>
      </c>
      <c r="C16" s="153" t="s">
        <v>40</v>
      </c>
      <c r="D16" s="164">
        <f>1064*1.2</f>
        <v>1276.8</v>
      </c>
      <c r="E16" s="165"/>
      <c r="F16" s="152">
        <f t="shared" si="0"/>
        <v>0</v>
      </c>
      <c r="G16" s="159"/>
      <c r="H16" s="160"/>
      <c r="I16" s="161"/>
      <c r="K16" s="162" t="s">
        <v>486</v>
      </c>
    </row>
    <row r="17" spans="1:11" s="162" customFormat="1" ht="50.1" customHeight="1" x14ac:dyDescent="0.25">
      <c r="A17" s="163">
        <v>72.400000000000006</v>
      </c>
      <c r="B17" s="166" t="s">
        <v>482</v>
      </c>
      <c r="C17" s="153" t="s">
        <v>41</v>
      </c>
      <c r="D17" s="164">
        <v>1</v>
      </c>
      <c r="E17" s="165"/>
      <c r="F17" s="152">
        <f t="shared" si="0"/>
        <v>0</v>
      </c>
      <c r="G17" s="159"/>
      <c r="H17" s="160"/>
      <c r="I17" s="161"/>
      <c r="K17" s="162" t="s">
        <v>483</v>
      </c>
    </row>
    <row r="18" spans="1:11" s="162" customFormat="1" ht="50.1" customHeight="1" x14ac:dyDescent="0.25">
      <c r="A18" s="291">
        <v>73</v>
      </c>
      <c r="B18" s="292" t="s">
        <v>819</v>
      </c>
      <c r="C18" s="289"/>
      <c r="D18" s="289"/>
      <c r="E18" s="289"/>
      <c r="F18" s="290">
        <f>SUBTOTAL(9, F19:F22)</f>
        <v>0</v>
      </c>
      <c r="G18" s="159"/>
      <c r="H18" s="160"/>
      <c r="I18" s="161"/>
    </row>
    <row r="19" spans="1:11" s="162" customFormat="1" ht="50.1" customHeight="1" x14ac:dyDescent="0.25">
      <c r="A19" s="163">
        <v>73.099999999999994</v>
      </c>
      <c r="B19" s="166" t="s">
        <v>480</v>
      </c>
      <c r="C19" s="153" t="s">
        <v>57</v>
      </c>
      <c r="D19" s="164">
        <f>+D14</f>
        <v>579</v>
      </c>
      <c r="E19" s="165"/>
      <c r="F19" s="152">
        <f t="shared" si="0"/>
        <v>0</v>
      </c>
      <c r="G19" s="159"/>
      <c r="H19" s="160"/>
      <c r="I19" s="161"/>
      <c r="K19" s="162" t="s">
        <v>487</v>
      </c>
    </row>
    <row r="20" spans="1:11" s="162" customFormat="1" ht="50.1" customHeight="1" x14ac:dyDescent="0.25">
      <c r="A20" s="163">
        <v>73.2</v>
      </c>
      <c r="B20" s="166" t="s">
        <v>1045</v>
      </c>
      <c r="C20" s="153" t="s">
        <v>57</v>
      </c>
      <c r="D20" s="164">
        <f>386*2</f>
        <v>772</v>
      </c>
      <c r="E20" s="165"/>
      <c r="F20" s="152">
        <f t="shared" si="0"/>
        <v>0</v>
      </c>
      <c r="G20" s="159"/>
      <c r="H20" s="160"/>
      <c r="I20" s="161"/>
      <c r="K20" s="162" t="s">
        <v>488</v>
      </c>
    </row>
    <row r="21" spans="1:11" s="162" customFormat="1" ht="50.1" customHeight="1" x14ac:dyDescent="0.25">
      <c r="A21" s="163">
        <v>73.3</v>
      </c>
      <c r="B21" s="166" t="s">
        <v>481</v>
      </c>
      <c r="C21" s="153" t="s">
        <v>57</v>
      </c>
      <c r="D21" s="164">
        <f>20*41</f>
        <v>820</v>
      </c>
      <c r="E21" s="165"/>
      <c r="F21" s="152">
        <f t="shared" si="0"/>
        <v>0</v>
      </c>
      <c r="G21" s="159"/>
      <c r="H21" s="160"/>
      <c r="I21" s="161"/>
      <c r="K21" s="162" t="s">
        <v>489</v>
      </c>
    </row>
    <row r="22" spans="1:11" s="162" customFormat="1" ht="50.1" customHeight="1" x14ac:dyDescent="0.25">
      <c r="A22" s="163">
        <v>73.400000000000006</v>
      </c>
      <c r="B22" s="166" t="s">
        <v>482</v>
      </c>
      <c r="C22" s="153" t="s">
        <v>41</v>
      </c>
      <c r="D22" s="164">
        <v>1</v>
      </c>
      <c r="E22" s="165"/>
      <c r="F22" s="152">
        <f t="shared" si="0"/>
        <v>0</v>
      </c>
      <c r="G22" s="159"/>
      <c r="H22" s="160"/>
      <c r="I22" s="161"/>
      <c r="K22" s="162" t="s">
        <v>483</v>
      </c>
    </row>
    <row r="23" spans="1:11" s="162" customFormat="1" ht="50.1" customHeight="1" x14ac:dyDescent="0.25">
      <c r="A23" s="291">
        <v>74</v>
      </c>
      <c r="B23" s="292" t="s">
        <v>818</v>
      </c>
      <c r="C23" s="289"/>
      <c r="D23" s="289"/>
      <c r="E23" s="289"/>
      <c r="F23" s="290">
        <f>SUBTOTAL(9, F24:F27)</f>
        <v>0</v>
      </c>
      <c r="G23" s="159"/>
      <c r="H23" s="160"/>
      <c r="I23" s="161"/>
    </row>
    <row r="24" spans="1:11" s="162" customFormat="1" ht="50.1" customHeight="1" x14ac:dyDescent="0.25">
      <c r="A24" s="163">
        <v>74.099999999999994</v>
      </c>
      <c r="B24" s="166" t="s">
        <v>480</v>
      </c>
      <c r="C24" s="153" t="s">
        <v>56</v>
      </c>
      <c r="D24" s="164">
        <v>8</v>
      </c>
      <c r="E24" s="165"/>
      <c r="F24" s="152">
        <f t="shared" si="0"/>
        <v>0</v>
      </c>
      <c r="G24" s="159"/>
      <c r="H24" s="160"/>
      <c r="I24" s="161"/>
    </row>
    <row r="25" spans="1:11" s="162" customFormat="1" ht="50.1" customHeight="1" x14ac:dyDescent="0.25">
      <c r="A25" s="163">
        <v>74.2</v>
      </c>
      <c r="B25" s="166" t="s">
        <v>1045</v>
      </c>
      <c r="C25" s="153" t="s">
        <v>56</v>
      </c>
      <c r="D25" s="164">
        <v>4</v>
      </c>
      <c r="E25" s="165"/>
      <c r="F25" s="152">
        <f t="shared" si="0"/>
        <v>0</v>
      </c>
      <c r="G25" s="159"/>
      <c r="H25" s="160"/>
      <c r="I25" s="161"/>
    </row>
    <row r="26" spans="1:11" s="162" customFormat="1" ht="50.1" customHeight="1" x14ac:dyDescent="0.25">
      <c r="A26" s="163">
        <v>74.3</v>
      </c>
      <c r="B26" s="166" t="s">
        <v>481</v>
      </c>
      <c r="C26" s="153" t="s">
        <v>56</v>
      </c>
      <c r="D26" s="164">
        <f>+D16</f>
        <v>1276.8</v>
      </c>
      <c r="E26" s="165"/>
      <c r="F26" s="152">
        <f t="shared" si="0"/>
        <v>0</v>
      </c>
      <c r="G26" s="159"/>
      <c r="H26" s="160"/>
      <c r="I26" s="161"/>
    </row>
    <row r="27" spans="1:11" s="162" customFormat="1" ht="50.1" customHeight="1" x14ac:dyDescent="0.25">
      <c r="A27" s="163">
        <v>74.400000000000006</v>
      </c>
      <c r="B27" s="166" t="s">
        <v>482</v>
      </c>
      <c r="C27" s="153" t="s">
        <v>41</v>
      </c>
      <c r="D27" s="164">
        <v>1</v>
      </c>
      <c r="E27" s="165"/>
      <c r="F27" s="152">
        <f t="shared" si="0"/>
        <v>0</v>
      </c>
      <c r="G27" s="159"/>
      <c r="H27" s="160"/>
      <c r="I27" s="161"/>
    </row>
    <row r="28" spans="1:11" s="162" customFormat="1" ht="50.1" customHeight="1" x14ac:dyDescent="0.25">
      <c r="A28" s="291">
        <v>75</v>
      </c>
      <c r="B28" s="292" t="s">
        <v>820</v>
      </c>
      <c r="C28" s="289"/>
      <c r="D28" s="289"/>
      <c r="E28" s="289"/>
      <c r="F28" s="290">
        <f>SUBTOTAL(9, F29:F33)</f>
        <v>0</v>
      </c>
      <c r="G28" s="159"/>
      <c r="H28" s="160"/>
      <c r="I28" s="161"/>
    </row>
    <row r="29" spans="1:11" s="162" customFormat="1" ht="50.1" customHeight="1" x14ac:dyDescent="0.25">
      <c r="A29" s="163">
        <v>75.099999999999994</v>
      </c>
      <c r="B29" s="167" t="s">
        <v>479</v>
      </c>
      <c r="C29" s="153" t="s">
        <v>57</v>
      </c>
      <c r="D29" s="164">
        <f>20*40</f>
        <v>800</v>
      </c>
      <c r="E29" s="165"/>
      <c r="F29" s="152">
        <f t="shared" si="0"/>
        <v>0</v>
      </c>
      <c r="G29" s="159"/>
      <c r="H29" s="160"/>
      <c r="I29" s="161"/>
      <c r="K29" s="162" t="s">
        <v>490</v>
      </c>
    </row>
    <row r="30" spans="1:11" s="162" customFormat="1" ht="50.1" customHeight="1" x14ac:dyDescent="0.25">
      <c r="A30" s="163">
        <v>75.2</v>
      </c>
      <c r="B30" s="166" t="s">
        <v>480</v>
      </c>
      <c r="C30" s="153" t="s">
        <v>57</v>
      </c>
      <c r="D30" s="164">
        <v>10</v>
      </c>
      <c r="E30" s="165"/>
      <c r="F30" s="152">
        <f t="shared" si="0"/>
        <v>0</v>
      </c>
      <c r="G30" s="159"/>
      <c r="H30" s="160"/>
      <c r="I30" s="161"/>
      <c r="K30" s="162" t="s">
        <v>45</v>
      </c>
    </row>
    <row r="31" spans="1:11" s="162" customFormat="1" ht="50.1" customHeight="1" x14ac:dyDescent="0.25">
      <c r="A31" s="163">
        <v>75.3</v>
      </c>
      <c r="B31" s="166" t="s">
        <v>1045</v>
      </c>
      <c r="C31" s="153" t="s">
        <v>57</v>
      </c>
      <c r="D31" s="164">
        <v>220</v>
      </c>
      <c r="E31" s="165"/>
      <c r="F31" s="152">
        <f t="shared" si="0"/>
        <v>0</v>
      </c>
      <c r="G31" s="159"/>
      <c r="H31" s="160"/>
      <c r="I31" s="161"/>
      <c r="K31" s="162" t="s">
        <v>45</v>
      </c>
    </row>
    <row r="32" spans="1:11" s="162" customFormat="1" ht="50.1" customHeight="1" x14ac:dyDescent="0.25">
      <c r="A32" s="163">
        <v>75.400000000000006</v>
      </c>
      <c r="B32" s="166" t="s">
        <v>481</v>
      </c>
      <c r="C32" s="153" t="s">
        <v>40</v>
      </c>
      <c r="D32" s="164">
        <f>40*3</f>
        <v>120</v>
      </c>
      <c r="E32" s="165"/>
      <c r="F32" s="152">
        <f t="shared" si="0"/>
        <v>0</v>
      </c>
      <c r="G32" s="159"/>
      <c r="H32" s="160"/>
      <c r="I32" s="161"/>
      <c r="K32" s="162" t="s">
        <v>45</v>
      </c>
    </row>
    <row r="33" spans="1:11" s="162" customFormat="1" ht="50.1" customHeight="1" x14ac:dyDescent="0.25">
      <c r="A33" s="163">
        <v>75.5</v>
      </c>
      <c r="B33" s="166" t="s">
        <v>482</v>
      </c>
      <c r="C33" s="153" t="s">
        <v>41</v>
      </c>
      <c r="D33" s="164">
        <v>1</v>
      </c>
      <c r="E33" s="165"/>
      <c r="F33" s="152">
        <f t="shared" si="0"/>
        <v>0</v>
      </c>
      <c r="G33" s="159"/>
      <c r="H33" s="160"/>
      <c r="I33" s="161"/>
      <c r="K33" s="162" t="s">
        <v>45</v>
      </c>
    </row>
    <row r="34" spans="1:11" s="162" customFormat="1" ht="65.099999999999994" customHeight="1" x14ac:dyDescent="0.25">
      <c r="A34" s="291">
        <v>76</v>
      </c>
      <c r="B34" s="292" t="s">
        <v>821</v>
      </c>
      <c r="C34" s="289" t="s">
        <v>45</v>
      </c>
      <c r="D34" s="289"/>
      <c r="E34" s="289"/>
      <c r="F34" s="290">
        <f>SUBTOTAL(9, F35:F36)</f>
        <v>0</v>
      </c>
      <c r="G34" s="159"/>
      <c r="H34" s="160"/>
      <c r="I34" s="161"/>
    </row>
    <row r="35" spans="1:11" s="162" customFormat="1" ht="50.1" customHeight="1" x14ac:dyDescent="0.25">
      <c r="A35" s="163">
        <v>76.099999999999994</v>
      </c>
      <c r="B35" s="405" t="s">
        <v>511</v>
      </c>
      <c r="C35" s="406" t="s">
        <v>40</v>
      </c>
      <c r="D35" s="164">
        <v>13</v>
      </c>
      <c r="E35" s="165"/>
      <c r="F35" s="152">
        <f t="shared" si="0"/>
        <v>0</v>
      </c>
      <c r="G35" s="159"/>
      <c r="H35" s="160"/>
      <c r="I35" s="161"/>
    </row>
    <row r="36" spans="1:11" s="162" customFormat="1" ht="50.1" customHeight="1" x14ac:dyDescent="0.25">
      <c r="A36" s="163">
        <v>76.2</v>
      </c>
      <c r="B36" s="405" t="s">
        <v>491</v>
      </c>
      <c r="C36" s="406" t="s">
        <v>40</v>
      </c>
      <c r="D36" s="164">
        <v>2</v>
      </c>
      <c r="E36" s="165"/>
      <c r="F36" s="152">
        <f t="shared" si="0"/>
        <v>0</v>
      </c>
      <c r="G36" s="159"/>
      <c r="H36" s="160"/>
      <c r="I36" s="161"/>
    </row>
    <row r="37" spans="1:11" s="162" customFormat="1" ht="50.1" customHeight="1" x14ac:dyDescent="0.25">
      <c r="A37" s="288">
        <v>77</v>
      </c>
      <c r="B37" s="154" t="s">
        <v>822</v>
      </c>
      <c r="C37" s="155"/>
      <c r="D37" s="156"/>
      <c r="E37" s="157"/>
      <c r="F37" s="158">
        <f>SUBTOTAL(9, F38:F41)</f>
        <v>0</v>
      </c>
      <c r="G37" s="159"/>
      <c r="H37" s="160"/>
      <c r="I37" s="161"/>
    </row>
    <row r="38" spans="1:11" s="162" customFormat="1" ht="50.1" customHeight="1" x14ac:dyDescent="0.25">
      <c r="A38" s="163">
        <v>77.099999999999994</v>
      </c>
      <c r="B38" s="166" t="s">
        <v>480</v>
      </c>
      <c r="C38" s="153" t="s">
        <v>57</v>
      </c>
      <c r="D38" s="164">
        <f>386*1.2</f>
        <v>463.2</v>
      </c>
      <c r="E38" s="165"/>
      <c r="F38" s="152">
        <f t="shared" si="0"/>
        <v>0</v>
      </c>
      <c r="G38" s="159"/>
      <c r="H38" s="160"/>
      <c r="I38" s="161"/>
      <c r="K38" s="162" t="s">
        <v>492</v>
      </c>
    </row>
    <row r="39" spans="1:11" s="162" customFormat="1" ht="50.1" customHeight="1" x14ac:dyDescent="0.25">
      <c r="A39" s="163">
        <v>77.2</v>
      </c>
      <c r="B39" s="166" t="s">
        <v>1045</v>
      </c>
      <c r="C39" s="153" t="s">
        <v>57</v>
      </c>
      <c r="D39" s="164">
        <f>386*1.2</f>
        <v>463.2</v>
      </c>
      <c r="E39" s="165"/>
      <c r="F39" s="152">
        <f t="shared" si="0"/>
        <v>0</v>
      </c>
      <c r="G39" s="159"/>
      <c r="H39" s="160"/>
      <c r="I39" s="161"/>
      <c r="K39" s="162" t="s">
        <v>493</v>
      </c>
    </row>
    <row r="40" spans="1:11" s="162" customFormat="1" ht="50.1" customHeight="1" x14ac:dyDescent="0.25">
      <c r="A40" s="163">
        <v>77.3</v>
      </c>
      <c r="B40" s="166" t="s">
        <v>481</v>
      </c>
      <c r="C40" s="153" t="s">
        <v>40</v>
      </c>
      <c r="D40" s="164">
        <f>72*3</f>
        <v>216</v>
      </c>
      <c r="E40" s="165"/>
      <c r="F40" s="152">
        <f t="shared" si="0"/>
        <v>0</v>
      </c>
      <c r="G40" s="159"/>
      <c r="H40" s="160"/>
      <c r="I40" s="161"/>
      <c r="K40" s="162" t="s">
        <v>494</v>
      </c>
    </row>
    <row r="41" spans="1:11" s="162" customFormat="1" ht="50.1" customHeight="1" x14ac:dyDescent="0.25">
      <c r="A41" s="163">
        <v>77.400000000000006</v>
      </c>
      <c r="B41" s="166" t="s">
        <v>482</v>
      </c>
      <c r="C41" s="153" t="s">
        <v>41</v>
      </c>
      <c r="D41" s="164">
        <v>1</v>
      </c>
      <c r="E41" s="165"/>
      <c r="F41" s="152">
        <f t="shared" si="0"/>
        <v>0</v>
      </c>
      <c r="G41" s="159"/>
      <c r="H41" s="160"/>
      <c r="I41" s="161"/>
      <c r="K41" s="162" t="s">
        <v>483</v>
      </c>
    </row>
    <row r="42" spans="1:11" s="162" customFormat="1" ht="50.1" customHeight="1" x14ac:dyDescent="0.25">
      <c r="A42" s="288">
        <v>78</v>
      </c>
      <c r="B42" s="154" t="s">
        <v>823</v>
      </c>
      <c r="C42" s="155"/>
      <c r="D42" s="156"/>
      <c r="E42" s="157"/>
      <c r="F42" s="158">
        <f>SUBTOTAL(9, F43:F46)</f>
        <v>0</v>
      </c>
      <c r="G42" s="159"/>
      <c r="H42" s="160"/>
      <c r="I42" s="161"/>
    </row>
    <row r="43" spans="1:11" s="162" customFormat="1" ht="50.1" customHeight="1" x14ac:dyDescent="0.25">
      <c r="A43" s="163">
        <v>78.099999999999994</v>
      </c>
      <c r="B43" s="166" t="s">
        <v>480</v>
      </c>
      <c r="C43" s="153" t="s">
        <v>57</v>
      </c>
      <c r="D43" s="164">
        <f>+D38</f>
        <v>463.2</v>
      </c>
      <c r="E43" s="165"/>
      <c r="F43" s="152">
        <f t="shared" si="0"/>
        <v>0</v>
      </c>
      <c r="G43" s="159"/>
      <c r="H43" s="160"/>
      <c r="I43" s="161"/>
      <c r="K43" s="162" t="s">
        <v>487</v>
      </c>
    </row>
    <row r="44" spans="1:11" s="162" customFormat="1" ht="50.1" customHeight="1" x14ac:dyDescent="0.25">
      <c r="A44" s="163">
        <v>78.2</v>
      </c>
      <c r="B44" s="166" t="s">
        <v>1045</v>
      </c>
      <c r="C44" s="153" t="s">
        <v>57</v>
      </c>
      <c r="D44" s="164">
        <f>386*1.3</f>
        <v>501.8</v>
      </c>
      <c r="E44" s="165"/>
      <c r="F44" s="152">
        <f t="shared" si="0"/>
        <v>0</v>
      </c>
      <c r="G44" s="159"/>
      <c r="H44" s="160"/>
      <c r="I44" s="161"/>
      <c r="K44" s="162" t="s">
        <v>495</v>
      </c>
    </row>
    <row r="45" spans="1:11" s="162" customFormat="1" ht="50.1" customHeight="1" x14ac:dyDescent="0.25">
      <c r="A45" s="163">
        <v>78.3</v>
      </c>
      <c r="B45" s="166" t="s">
        <v>481</v>
      </c>
      <c r="C45" s="153" t="s">
        <v>57</v>
      </c>
      <c r="D45" s="164">
        <f>26*20</f>
        <v>520</v>
      </c>
      <c r="E45" s="165"/>
      <c r="F45" s="152">
        <f t="shared" si="0"/>
        <v>0</v>
      </c>
      <c r="G45" s="159"/>
      <c r="H45" s="160"/>
      <c r="I45" s="161"/>
      <c r="K45" s="162" t="s">
        <v>496</v>
      </c>
    </row>
    <row r="46" spans="1:11" s="162" customFormat="1" ht="50.1" customHeight="1" x14ac:dyDescent="0.25">
      <c r="A46" s="163">
        <v>78.400000000000006</v>
      </c>
      <c r="B46" s="166" t="s">
        <v>482</v>
      </c>
      <c r="C46" s="153" t="s">
        <v>41</v>
      </c>
      <c r="D46" s="164">
        <v>1</v>
      </c>
      <c r="E46" s="165"/>
      <c r="F46" s="152">
        <f t="shared" si="0"/>
        <v>0</v>
      </c>
      <c r="G46" s="159"/>
      <c r="H46" s="160"/>
      <c r="I46" s="161"/>
      <c r="K46" s="162" t="s">
        <v>483</v>
      </c>
    </row>
    <row r="47" spans="1:11" s="162" customFormat="1" ht="50.1" customHeight="1" x14ac:dyDescent="0.25">
      <c r="A47" s="288">
        <v>79</v>
      </c>
      <c r="B47" s="154" t="s">
        <v>824</v>
      </c>
      <c r="C47" s="155"/>
      <c r="D47" s="156"/>
      <c r="E47" s="157"/>
      <c r="F47" s="158">
        <f>SUBTOTAL(9, F48:F51)</f>
        <v>0</v>
      </c>
      <c r="G47" s="159"/>
      <c r="H47" s="160"/>
      <c r="I47" s="161"/>
    </row>
    <row r="48" spans="1:11" s="162" customFormat="1" ht="50.1" customHeight="1" x14ac:dyDescent="0.25">
      <c r="A48" s="163">
        <v>79.099999999999994</v>
      </c>
      <c r="B48" s="166" t="s">
        <v>480</v>
      </c>
      <c r="C48" s="153" t="s">
        <v>56</v>
      </c>
      <c r="D48" s="164">
        <v>8</v>
      </c>
      <c r="E48" s="165"/>
      <c r="F48" s="152">
        <f t="shared" si="0"/>
        <v>0</v>
      </c>
      <c r="G48" s="159"/>
      <c r="H48" s="160"/>
      <c r="I48" s="161"/>
    </row>
    <row r="49" spans="1:11" s="162" customFormat="1" ht="50.1" customHeight="1" x14ac:dyDescent="0.25">
      <c r="A49" s="163">
        <v>79.2</v>
      </c>
      <c r="B49" s="166" t="s">
        <v>1045</v>
      </c>
      <c r="C49" s="153" t="s">
        <v>56</v>
      </c>
      <c r="D49" s="164">
        <v>4</v>
      </c>
      <c r="E49" s="165"/>
      <c r="F49" s="152">
        <f t="shared" si="0"/>
        <v>0</v>
      </c>
      <c r="G49" s="159"/>
      <c r="H49" s="160"/>
      <c r="I49" s="161"/>
    </row>
    <row r="50" spans="1:11" s="162" customFormat="1" ht="50.1" customHeight="1" x14ac:dyDescent="0.25">
      <c r="A50" s="163">
        <v>79.3</v>
      </c>
      <c r="B50" s="166" t="s">
        <v>481</v>
      </c>
      <c r="C50" s="153" t="s">
        <v>56</v>
      </c>
      <c r="D50" s="164">
        <f>+D40</f>
        <v>216</v>
      </c>
      <c r="E50" s="165"/>
      <c r="F50" s="152">
        <f t="shared" si="0"/>
        <v>0</v>
      </c>
      <c r="G50" s="159"/>
      <c r="H50" s="160"/>
      <c r="I50" s="161"/>
    </row>
    <row r="51" spans="1:11" s="162" customFormat="1" ht="50.1" customHeight="1" x14ac:dyDescent="0.25">
      <c r="A51" s="163">
        <v>79.400000000000006</v>
      </c>
      <c r="B51" s="166" t="s">
        <v>482</v>
      </c>
      <c r="C51" s="153" t="s">
        <v>41</v>
      </c>
      <c r="D51" s="164">
        <v>1</v>
      </c>
      <c r="E51" s="165"/>
      <c r="F51" s="152">
        <f t="shared" si="0"/>
        <v>0</v>
      </c>
      <c r="G51" s="159"/>
      <c r="H51" s="160"/>
      <c r="I51" s="161"/>
    </row>
    <row r="52" spans="1:11" s="162" customFormat="1" ht="50.1" customHeight="1" x14ac:dyDescent="0.25">
      <c r="A52" s="288">
        <v>80</v>
      </c>
      <c r="B52" s="154" t="s">
        <v>825</v>
      </c>
      <c r="C52" s="155"/>
      <c r="D52" s="156"/>
      <c r="E52" s="157"/>
      <c r="F52" s="158">
        <f>SUBTOTAL(9, F53:F58)</f>
        <v>0</v>
      </c>
      <c r="G52" s="159"/>
      <c r="H52" s="160"/>
      <c r="I52" s="161"/>
    </row>
    <row r="53" spans="1:11" s="162" customFormat="1" ht="50.1" customHeight="1" x14ac:dyDescent="0.25">
      <c r="A53" s="163">
        <v>80.099999999999994</v>
      </c>
      <c r="B53" s="167" t="s">
        <v>479</v>
      </c>
      <c r="C53" s="153" t="s">
        <v>57</v>
      </c>
      <c r="D53" s="164">
        <f>26*20</f>
        <v>520</v>
      </c>
      <c r="E53" s="165"/>
      <c r="F53" s="152">
        <f t="shared" si="0"/>
        <v>0</v>
      </c>
      <c r="G53" s="159"/>
      <c r="H53" s="160"/>
      <c r="I53" s="161"/>
      <c r="K53" s="162" t="s">
        <v>496</v>
      </c>
    </row>
    <row r="54" spans="1:11" s="162" customFormat="1" ht="50.1" customHeight="1" x14ac:dyDescent="0.25">
      <c r="A54" s="163">
        <v>80.099999999999994</v>
      </c>
      <c r="B54" s="166" t="s">
        <v>480</v>
      </c>
      <c r="C54" s="153" t="s">
        <v>57</v>
      </c>
      <c r="D54" s="164">
        <v>10</v>
      </c>
      <c r="E54" s="165"/>
      <c r="F54" s="152">
        <f t="shared" si="0"/>
        <v>0</v>
      </c>
      <c r="G54" s="159"/>
      <c r="H54" s="160"/>
      <c r="I54" s="161"/>
    </row>
    <row r="55" spans="1:11" s="162" customFormat="1" ht="50.1" customHeight="1" x14ac:dyDescent="0.25">
      <c r="A55" s="163">
        <v>80.3</v>
      </c>
      <c r="B55" s="166" t="s">
        <v>1045</v>
      </c>
      <c r="C55" s="153" t="s">
        <v>57</v>
      </c>
      <c r="D55" s="164">
        <f>+D53</f>
        <v>520</v>
      </c>
      <c r="E55" s="165"/>
      <c r="F55" s="152">
        <f t="shared" si="0"/>
        <v>0</v>
      </c>
      <c r="G55" s="159"/>
      <c r="H55" s="160"/>
      <c r="I55" s="161"/>
    </row>
    <row r="56" spans="1:11" s="162" customFormat="1" ht="50.1" customHeight="1" x14ac:dyDescent="0.25">
      <c r="A56" s="163">
        <v>80.400000000000006</v>
      </c>
      <c r="B56" s="166" t="s">
        <v>481</v>
      </c>
      <c r="C56" s="153" t="s">
        <v>40</v>
      </c>
      <c r="D56" s="164">
        <f>+D50</f>
        <v>216</v>
      </c>
      <c r="E56" s="165"/>
      <c r="F56" s="152">
        <f t="shared" si="0"/>
        <v>0</v>
      </c>
      <c r="G56" s="159"/>
      <c r="H56" s="160"/>
      <c r="I56" s="161"/>
    </row>
    <row r="57" spans="1:11" s="162" customFormat="1" ht="50.1" customHeight="1" x14ac:dyDescent="0.25">
      <c r="A57" s="163">
        <v>80.5</v>
      </c>
      <c r="B57" s="166" t="s">
        <v>482</v>
      </c>
      <c r="C57" s="153" t="s">
        <v>41</v>
      </c>
      <c r="D57" s="164">
        <v>1</v>
      </c>
      <c r="E57" s="165"/>
      <c r="F57" s="152">
        <f t="shared" si="0"/>
        <v>0</v>
      </c>
      <c r="G57" s="159"/>
      <c r="H57" s="160"/>
      <c r="I57" s="161"/>
    </row>
    <row r="58" spans="1:11" s="162" customFormat="1" ht="50.1" customHeight="1" x14ac:dyDescent="0.25">
      <c r="A58" s="163">
        <v>80.599999999999994</v>
      </c>
      <c r="B58" s="166" t="s">
        <v>497</v>
      </c>
      <c r="C58" s="153" t="s">
        <v>41</v>
      </c>
      <c r="D58" s="164">
        <v>1</v>
      </c>
      <c r="E58" s="165"/>
      <c r="F58" s="152">
        <f t="shared" si="0"/>
        <v>0</v>
      </c>
      <c r="G58" s="159"/>
      <c r="H58" s="160"/>
      <c r="I58" s="161"/>
    </row>
    <row r="59" spans="1:11" s="162" customFormat="1" ht="50.1" customHeight="1" x14ac:dyDescent="0.25">
      <c r="A59" s="288">
        <v>81</v>
      </c>
      <c r="B59" s="154" t="s">
        <v>826</v>
      </c>
      <c r="C59" s="155"/>
      <c r="D59" s="156"/>
      <c r="E59" s="157"/>
      <c r="F59" s="158">
        <f>SUBTOTAL(9, F60:F63)</f>
        <v>0</v>
      </c>
      <c r="G59" s="159"/>
      <c r="H59" s="160"/>
      <c r="I59" s="161"/>
    </row>
    <row r="60" spans="1:11" s="162" customFormat="1" ht="50.1" customHeight="1" x14ac:dyDescent="0.25">
      <c r="A60" s="163">
        <v>81.099999999999994</v>
      </c>
      <c r="B60" s="166" t="s">
        <v>480</v>
      </c>
      <c r="C60" s="153" t="s">
        <v>57</v>
      </c>
      <c r="D60" s="164">
        <f>187*1.2</f>
        <v>224.4</v>
      </c>
      <c r="E60" s="165"/>
      <c r="F60" s="152">
        <f t="shared" si="0"/>
        <v>0</v>
      </c>
      <c r="G60" s="159"/>
      <c r="H60" s="160"/>
      <c r="I60" s="161"/>
      <c r="K60" s="162" t="s">
        <v>492</v>
      </c>
    </row>
    <row r="61" spans="1:11" s="162" customFormat="1" ht="50.1" customHeight="1" x14ac:dyDescent="0.25">
      <c r="A61" s="163">
        <v>81.2</v>
      </c>
      <c r="B61" s="166" t="s">
        <v>1045</v>
      </c>
      <c r="C61" s="153" t="s">
        <v>57</v>
      </c>
      <c r="D61" s="164">
        <f>120*1.3</f>
        <v>156</v>
      </c>
      <c r="E61" s="165"/>
      <c r="F61" s="152">
        <f t="shared" si="0"/>
        <v>0</v>
      </c>
      <c r="G61" s="159"/>
      <c r="H61" s="160"/>
      <c r="I61" s="161"/>
      <c r="K61" s="162" t="s">
        <v>498</v>
      </c>
    </row>
    <row r="62" spans="1:11" s="162" customFormat="1" ht="50.1" customHeight="1" x14ac:dyDescent="0.25">
      <c r="A62" s="163">
        <v>81.3</v>
      </c>
      <c r="B62" s="166" t="s">
        <v>481</v>
      </c>
      <c r="C62" s="153" t="s">
        <v>40</v>
      </c>
      <c r="D62" s="164">
        <f>148*1.2</f>
        <v>177.6</v>
      </c>
      <c r="E62" s="165"/>
      <c r="F62" s="152">
        <f t="shared" si="0"/>
        <v>0</v>
      </c>
      <c r="G62" s="159"/>
      <c r="H62" s="160"/>
      <c r="I62" s="161"/>
      <c r="K62" s="162" t="s">
        <v>499</v>
      </c>
    </row>
    <row r="63" spans="1:11" s="162" customFormat="1" ht="50.1" customHeight="1" x14ac:dyDescent="0.25">
      <c r="A63" s="163">
        <v>81.400000000000006</v>
      </c>
      <c r="B63" s="166" t="s">
        <v>482</v>
      </c>
      <c r="C63" s="153" t="s">
        <v>41</v>
      </c>
      <c r="D63" s="164">
        <v>1</v>
      </c>
      <c r="E63" s="165"/>
      <c r="F63" s="152">
        <f t="shared" si="0"/>
        <v>0</v>
      </c>
      <c r="G63" s="159"/>
      <c r="H63" s="160"/>
      <c r="I63" s="161"/>
      <c r="K63" s="162" t="s">
        <v>483</v>
      </c>
    </row>
    <row r="64" spans="1:11" s="162" customFormat="1" ht="50.1" customHeight="1" x14ac:dyDescent="0.25">
      <c r="A64" s="288">
        <v>82</v>
      </c>
      <c r="B64" s="154" t="s">
        <v>1015</v>
      </c>
      <c r="C64" s="155"/>
      <c r="D64" s="156"/>
      <c r="E64" s="157"/>
      <c r="F64" s="158">
        <f>SUBTOTAL(9, F65:F68)</f>
        <v>0</v>
      </c>
      <c r="G64" s="159"/>
      <c r="H64" s="160"/>
      <c r="I64" s="161"/>
    </row>
    <row r="65" spans="1:11" s="162" customFormat="1" ht="50.1" customHeight="1" x14ac:dyDescent="0.25">
      <c r="A65" s="163">
        <v>82.1</v>
      </c>
      <c r="B65" s="166" t="s">
        <v>480</v>
      </c>
      <c r="C65" s="153" t="s">
        <v>57</v>
      </c>
      <c r="D65" s="164">
        <f>+D60</f>
        <v>224.4</v>
      </c>
      <c r="E65" s="165"/>
      <c r="F65" s="152">
        <f t="shared" si="0"/>
        <v>0</v>
      </c>
      <c r="G65" s="159"/>
      <c r="H65" s="160"/>
      <c r="I65" s="161"/>
      <c r="K65" s="162" t="s">
        <v>500</v>
      </c>
    </row>
    <row r="66" spans="1:11" s="162" customFormat="1" ht="50.1" customHeight="1" x14ac:dyDescent="0.25">
      <c r="A66" s="163">
        <v>82.2</v>
      </c>
      <c r="B66" s="166" t="s">
        <v>1045</v>
      </c>
      <c r="C66" s="153" t="s">
        <v>57</v>
      </c>
      <c r="D66" s="164">
        <v>500</v>
      </c>
      <c r="E66" s="165"/>
      <c r="F66" s="152">
        <f t="shared" si="0"/>
        <v>0</v>
      </c>
      <c r="G66" s="159"/>
      <c r="H66" s="160"/>
      <c r="I66" s="161"/>
      <c r="K66" s="162" t="str">
        <f>+K61</f>
        <v xml:space="preserve">Chillers pump systems x 1.3 sf </v>
      </c>
    </row>
    <row r="67" spans="1:11" s="162" customFormat="1" ht="50.1" customHeight="1" x14ac:dyDescent="0.25">
      <c r="A67" s="163">
        <v>82.3</v>
      </c>
      <c r="B67" s="166" t="s">
        <v>481</v>
      </c>
      <c r="C67" s="153" t="s">
        <v>57</v>
      </c>
      <c r="D67" s="164">
        <f>120*1.3</f>
        <v>156</v>
      </c>
      <c r="E67" s="165"/>
      <c r="F67" s="152">
        <f t="shared" si="0"/>
        <v>0</v>
      </c>
      <c r="G67" s="159"/>
      <c r="H67" s="160"/>
      <c r="I67" s="161"/>
      <c r="K67" s="162" t="s">
        <v>501</v>
      </c>
    </row>
    <row r="68" spans="1:11" s="162" customFormat="1" ht="50.1" customHeight="1" x14ac:dyDescent="0.25">
      <c r="A68" s="163">
        <v>82.4</v>
      </c>
      <c r="B68" s="166" t="s">
        <v>482</v>
      </c>
      <c r="C68" s="153" t="s">
        <v>41</v>
      </c>
      <c r="D68" s="164">
        <v>1</v>
      </c>
      <c r="E68" s="165"/>
      <c r="F68" s="152">
        <f t="shared" si="0"/>
        <v>0</v>
      </c>
      <c r="G68" s="159"/>
      <c r="H68" s="160"/>
      <c r="I68" s="161"/>
      <c r="K68" s="162" t="s">
        <v>483</v>
      </c>
    </row>
    <row r="69" spans="1:11" s="162" customFormat="1" ht="50.1" customHeight="1" x14ac:dyDescent="0.25">
      <c r="A69" s="288">
        <v>83</v>
      </c>
      <c r="B69" s="154" t="s">
        <v>1016</v>
      </c>
      <c r="C69" s="155"/>
      <c r="D69" s="156"/>
      <c r="E69" s="157"/>
      <c r="F69" s="158">
        <f>SUBTOTAL(9, F70:F73)</f>
        <v>0</v>
      </c>
      <c r="G69" s="159"/>
      <c r="H69" s="160"/>
      <c r="I69" s="161"/>
    </row>
    <row r="70" spans="1:11" s="162" customFormat="1" ht="50.1" customHeight="1" x14ac:dyDescent="0.25">
      <c r="A70" s="163">
        <v>83.1</v>
      </c>
      <c r="B70" s="166" t="s">
        <v>480</v>
      </c>
      <c r="C70" s="153" t="s">
        <v>56</v>
      </c>
      <c r="D70" s="164">
        <v>3</v>
      </c>
      <c r="E70" s="165"/>
      <c r="F70" s="152">
        <f t="shared" si="0"/>
        <v>0</v>
      </c>
      <c r="G70" s="159"/>
      <c r="H70" s="160"/>
      <c r="I70" s="161"/>
    </row>
    <row r="71" spans="1:11" s="162" customFormat="1" ht="50.1" customHeight="1" x14ac:dyDescent="0.25">
      <c r="A71" s="163">
        <v>83.2</v>
      </c>
      <c r="B71" s="166" t="s">
        <v>1045</v>
      </c>
      <c r="C71" s="153" t="s">
        <v>56</v>
      </c>
      <c r="D71" s="164">
        <v>3</v>
      </c>
      <c r="E71" s="165"/>
      <c r="F71" s="152">
        <f t="shared" si="0"/>
        <v>0</v>
      </c>
      <c r="G71" s="159"/>
      <c r="H71" s="160"/>
      <c r="I71" s="161"/>
    </row>
    <row r="72" spans="1:11" s="162" customFormat="1" ht="50.1" customHeight="1" x14ac:dyDescent="0.25">
      <c r="A72" s="163">
        <v>83.3</v>
      </c>
      <c r="B72" s="166" t="s">
        <v>481</v>
      </c>
      <c r="C72" s="153" t="s">
        <v>56</v>
      </c>
      <c r="D72" s="164">
        <f>84*1.2</f>
        <v>100.8</v>
      </c>
      <c r="E72" s="165"/>
      <c r="F72" s="152">
        <f t="shared" si="0"/>
        <v>0</v>
      </c>
      <c r="G72" s="159"/>
      <c r="H72" s="160"/>
      <c r="I72" s="161"/>
      <c r="K72" s="162" t="s">
        <v>502</v>
      </c>
    </row>
    <row r="73" spans="1:11" s="162" customFormat="1" ht="50.1" customHeight="1" x14ac:dyDescent="0.25">
      <c r="A73" s="163">
        <v>83.4</v>
      </c>
      <c r="B73" s="166" t="s">
        <v>482</v>
      </c>
      <c r="C73" s="153" t="s">
        <v>41</v>
      </c>
      <c r="D73" s="164">
        <v>1</v>
      </c>
      <c r="E73" s="165"/>
      <c r="F73" s="152">
        <f t="shared" si="0"/>
        <v>0</v>
      </c>
      <c r="G73" s="159"/>
      <c r="H73" s="160"/>
      <c r="I73" s="161"/>
    </row>
    <row r="74" spans="1:11" s="162" customFormat="1" ht="50.1" customHeight="1" x14ac:dyDescent="0.25">
      <c r="A74" s="288">
        <v>84</v>
      </c>
      <c r="B74" s="154" t="s">
        <v>1017</v>
      </c>
      <c r="C74" s="155"/>
      <c r="D74" s="156"/>
      <c r="E74" s="157"/>
      <c r="F74" s="158">
        <f>SUBTOTAL(9, F75:F81)</f>
        <v>0</v>
      </c>
      <c r="G74" s="159"/>
      <c r="H74" s="160"/>
      <c r="I74" s="161"/>
    </row>
    <row r="75" spans="1:11" s="162" customFormat="1" ht="50.1" customHeight="1" x14ac:dyDescent="0.25">
      <c r="A75" s="163">
        <v>84.1</v>
      </c>
      <c r="B75" s="166" t="s">
        <v>480</v>
      </c>
      <c r="C75" s="153" t="s">
        <v>57</v>
      </c>
      <c r="D75" s="164">
        <v>300</v>
      </c>
      <c r="E75" s="165"/>
      <c r="F75" s="152">
        <f t="shared" si="0"/>
        <v>0</v>
      </c>
      <c r="G75" s="159"/>
      <c r="H75" s="160"/>
      <c r="I75" s="161"/>
    </row>
    <row r="76" spans="1:11" s="162" customFormat="1" ht="50.1" customHeight="1" x14ac:dyDescent="0.25">
      <c r="A76" s="163">
        <v>84.1</v>
      </c>
      <c r="B76" s="166" t="s">
        <v>1045</v>
      </c>
      <c r="C76" s="153" t="s">
        <v>57</v>
      </c>
      <c r="D76" s="164">
        <v>500</v>
      </c>
      <c r="E76" s="165"/>
      <c r="F76" s="152">
        <f t="shared" si="0"/>
        <v>0</v>
      </c>
      <c r="G76" s="159"/>
      <c r="H76" s="160"/>
      <c r="I76" s="161"/>
      <c r="K76" s="162" t="s">
        <v>501</v>
      </c>
    </row>
    <row r="77" spans="1:11" s="162" customFormat="1" ht="50.1" customHeight="1" x14ac:dyDescent="0.25">
      <c r="A77" s="163">
        <v>84.1</v>
      </c>
      <c r="B77" s="166" t="s">
        <v>481</v>
      </c>
      <c r="C77" s="153" t="s">
        <v>40</v>
      </c>
      <c r="D77" s="164">
        <f>+D72</f>
        <v>100.8</v>
      </c>
      <c r="E77" s="165"/>
      <c r="F77" s="152">
        <f t="shared" ref="F77:F81" si="1">ROUND(E77*D77,2)</f>
        <v>0</v>
      </c>
      <c r="G77" s="159"/>
      <c r="H77" s="160"/>
      <c r="I77" s="161"/>
    </row>
    <row r="78" spans="1:11" s="162" customFormat="1" ht="50.1" customHeight="1" x14ac:dyDescent="0.25">
      <c r="A78" s="163">
        <v>84.1</v>
      </c>
      <c r="B78" s="166" t="s">
        <v>482</v>
      </c>
      <c r="C78" s="153" t="s">
        <v>41</v>
      </c>
      <c r="D78" s="164">
        <v>1</v>
      </c>
      <c r="E78" s="165"/>
      <c r="F78" s="152">
        <f t="shared" si="1"/>
        <v>0</v>
      </c>
      <c r="G78" s="159"/>
      <c r="H78" s="160"/>
      <c r="I78" s="161"/>
    </row>
    <row r="79" spans="1:11" s="162" customFormat="1" ht="50.1" customHeight="1" x14ac:dyDescent="0.25">
      <c r="A79" s="163">
        <v>84.1</v>
      </c>
      <c r="B79" s="166" t="s">
        <v>503</v>
      </c>
      <c r="C79" s="153" t="s">
        <v>41</v>
      </c>
      <c r="D79" s="164">
        <v>1</v>
      </c>
      <c r="E79" s="165"/>
      <c r="F79" s="152">
        <f t="shared" si="1"/>
        <v>0</v>
      </c>
      <c r="G79" s="159"/>
      <c r="H79" s="160"/>
      <c r="I79" s="161"/>
    </row>
    <row r="80" spans="1:11" s="162" customFormat="1" ht="50.1" customHeight="1" x14ac:dyDescent="0.25">
      <c r="A80" s="163">
        <v>84.1</v>
      </c>
      <c r="B80" s="166" t="s">
        <v>504</v>
      </c>
      <c r="C80" s="153" t="s">
        <v>505</v>
      </c>
      <c r="D80" s="164">
        <v>8</v>
      </c>
      <c r="E80" s="165"/>
      <c r="F80" s="152">
        <f t="shared" si="1"/>
        <v>0</v>
      </c>
      <c r="G80" s="159"/>
      <c r="H80" s="160"/>
      <c r="I80" s="161"/>
    </row>
    <row r="81" spans="1:11" s="162" customFormat="1" ht="50.1" customHeight="1" x14ac:dyDescent="0.25">
      <c r="A81" s="163">
        <v>84.1</v>
      </c>
      <c r="B81" s="166" t="s">
        <v>506</v>
      </c>
      <c r="C81" s="153" t="s">
        <v>505</v>
      </c>
      <c r="D81" s="164">
        <v>4</v>
      </c>
      <c r="E81" s="165"/>
      <c r="F81" s="152">
        <f t="shared" si="1"/>
        <v>0</v>
      </c>
      <c r="G81" s="159"/>
      <c r="H81" s="160"/>
      <c r="I81" s="161"/>
    </row>
    <row r="82" spans="1:11" s="162" customFormat="1" ht="50.1" customHeight="1" x14ac:dyDescent="0.25">
      <c r="A82" s="291">
        <v>85</v>
      </c>
      <c r="B82" s="292" t="s">
        <v>845</v>
      </c>
      <c r="C82" s="289"/>
      <c r="D82" s="289"/>
      <c r="E82" s="289"/>
      <c r="F82" s="290">
        <f>SUBTOTAL(9, F83:F86)</f>
        <v>0</v>
      </c>
      <c r="G82" s="159"/>
      <c r="H82" s="160"/>
      <c r="I82" s="161"/>
    </row>
    <row r="83" spans="1:11" s="162" customFormat="1" ht="50.1" customHeight="1" x14ac:dyDescent="0.25">
      <c r="A83" s="163">
        <v>85</v>
      </c>
      <c r="B83" s="166" t="s">
        <v>480</v>
      </c>
      <c r="C83" s="153" t="s">
        <v>57</v>
      </c>
      <c r="D83" s="164">
        <v>230</v>
      </c>
      <c r="E83" s="165"/>
      <c r="F83" s="152">
        <f t="shared" ref="F83:F86" si="2">ROUND(E83*D83,2)</f>
        <v>0</v>
      </c>
      <c r="G83" s="159"/>
      <c r="H83" s="160"/>
      <c r="I83" s="161"/>
      <c r="K83" s="162" t="s">
        <v>484</v>
      </c>
    </row>
    <row r="84" spans="1:11" s="162" customFormat="1" ht="50.1" customHeight="1" x14ac:dyDescent="0.25">
      <c r="A84" s="163">
        <v>85.2</v>
      </c>
      <c r="B84" s="166" t="s">
        <v>1045</v>
      </c>
      <c r="C84" s="153" t="s">
        <v>57</v>
      </c>
      <c r="D84" s="164">
        <f>140*1.3</f>
        <v>182</v>
      </c>
      <c r="E84" s="165"/>
      <c r="F84" s="152">
        <f t="shared" si="2"/>
        <v>0</v>
      </c>
      <c r="G84" s="159"/>
      <c r="H84" s="160"/>
      <c r="I84" s="161"/>
      <c r="K84" s="162" t="s">
        <v>485</v>
      </c>
    </row>
    <row r="85" spans="1:11" s="162" customFormat="1" ht="50.1" customHeight="1" x14ac:dyDescent="0.25">
      <c r="A85" s="163">
        <v>85.3</v>
      </c>
      <c r="B85" s="166" t="s">
        <v>481</v>
      </c>
      <c r="C85" s="153" t="s">
        <v>40</v>
      </c>
      <c r="D85" s="164">
        <f>56*1.2</f>
        <v>67.2</v>
      </c>
      <c r="E85" s="165"/>
      <c r="F85" s="152">
        <f t="shared" si="2"/>
        <v>0</v>
      </c>
      <c r="G85" s="159"/>
      <c r="H85" s="160"/>
      <c r="I85" s="161"/>
      <c r="K85" s="162" t="s">
        <v>507</v>
      </c>
    </row>
    <row r="86" spans="1:11" s="162" customFormat="1" ht="50.1" customHeight="1" x14ac:dyDescent="0.25">
      <c r="A86" s="163">
        <v>85.4</v>
      </c>
      <c r="B86" s="166" t="s">
        <v>482</v>
      </c>
      <c r="C86" s="153" t="s">
        <v>41</v>
      </c>
      <c r="D86" s="164">
        <v>1</v>
      </c>
      <c r="E86" s="165"/>
      <c r="F86" s="152">
        <f t="shared" si="2"/>
        <v>0</v>
      </c>
      <c r="G86" s="159"/>
      <c r="H86" s="160"/>
      <c r="I86" s="161"/>
      <c r="K86" s="162" t="s">
        <v>483</v>
      </c>
    </row>
    <row r="87" spans="1:11" s="162" customFormat="1" ht="50.1" customHeight="1" x14ac:dyDescent="0.25">
      <c r="A87" s="291">
        <v>86</v>
      </c>
      <c r="B87" s="292" t="s">
        <v>846</v>
      </c>
      <c r="C87" s="289"/>
      <c r="D87" s="289"/>
      <c r="E87" s="289"/>
      <c r="F87" s="290">
        <f>SUBTOTAL(9, F88:F91)</f>
        <v>0</v>
      </c>
      <c r="G87" s="159"/>
      <c r="H87" s="160"/>
      <c r="I87" s="161"/>
    </row>
    <row r="88" spans="1:11" s="162" customFormat="1" ht="50.1" customHeight="1" x14ac:dyDescent="0.25">
      <c r="A88" s="163">
        <v>86.1</v>
      </c>
      <c r="B88" s="166" t="s">
        <v>480</v>
      </c>
      <c r="C88" s="153" t="s">
        <v>57</v>
      </c>
      <c r="D88" s="164">
        <v>230</v>
      </c>
      <c r="E88" s="165"/>
      <c r="F88" s="152">
        <f t="shared" ref="F88:F91" si="3">ROUND(E88*D88,2)</f>
        <v>0</v>
      </c>
      <c r="G88" s="159"/>
      <c r="H88" s="160"/>
      <c r="I88" s="161"/>
      <c r="K88" s="162" t="s">
        <v>487</v>
      </c>
    </row>
    <row r="89" spans="1:11" s="162" customFormat="1" ht="50.1" customHeight="1" x14ac:dyDescent="0.25">
      <c r="A89" s="163">
        <v>86.2</v>
      </c>
      <c r="B89" s="166" t="s">
        <v>1045</v>
      </c>
      <c r="C89" s="153" t="s">
        <v>57</v>
      </c>
      <c r="D89" s="164">
        <f>+D84*0.8</f>
        <v>145.6</v>
      </c>
      <c r="E89" s="165"/>
      <c r="F89" s="152">
        <f t="shared" si="3"/>
        <v>0</v>
      </c>
      <c r="G89" s="159"/>
      <c r="H89" s="160"/>
      <c r="I89" s="161"/>
      <c r="K89" s="162" t="s">
        <v>508</v>
      </c>
    </row>
    <row r="90" spans="1:11" s="162" customFormat="1" ht="50.1" customHeight="1" x14ac:dyDescent="0.25">
      <c r="A90" s="163">
        <v>86.3</v>
      </c>
      <c r="B90" s="166" t="s">
        <v>481</v>
      </c>
      <c r="C90" s="153" t="s">
        <v>57</v>
      </c>
      <c r="D90" s="164">
        <v>100</v>
      </c>
      <c r="E90" s="165"/>
      <c r="F90" s="152">
        <f t="shared" si="3"/>
        <v>0</v>
      </c>
      <c r="G90" s="159"/>
      <c r="H90" s="160"/>
      <c r="I90" s="161"/>
      <c r="K90" s="162" t="s">
        <v>509</v>
      </c>
    </row>
    <row r="91" spans="1:11" s="162" customFormat="1" ht="50.1" customHeight="1" x14ac:dyDescent="0.25">
      <c r="A91" s="163">
        <v>86.4</v>
      </c>
      <c r="B91" s="166" t="s">
        <v>482</v>
      </c>
      <c r="C91" s="153" t="s">
        <v>41</v>
      </c>
      <c r="D91" s="164">
        <v>1</v>
      </c>
      <c r="E91" s="165"/>
      <c r="F91" s="152">
        <f t="shared" si="3"/>
        <v>0</v>
      </c>
      <c r="G91" s="159"/>
      <c r="H91" s="160"/>
      <c r="I91" s="161"/>
      <c r="K91" s="162" t="s">
        <v>483</v>
      </c>
    </row>
    <row r="92" spans="1:11" s="162" customFormat="1" ht="50.1" customHeight="1" x14ac:dyDescent="0.25">
      <c r="A92" s="291">
        <v>87</v>
      </c>
      <c r="B92" s="292" t="s">
        <v>847</v>
      </c>
      <c r="C92" s="289"/>
      <c r="D92" s="289"/>
      <c r="E92" s="289"/>
      <c r="F92" s="290">
        <f>SUBTOTAL(9, F93:F96)</f>
        <v>0</v>
      </c>
      <c r="G92" s="159"/>
      <c r="H92" s="160"/>
      <c r="I92" s="161"/>
    </row>
    <row r="93" spans="1:11" s="162" customFormat="1" ht="50.1" customHeight="1" x14ac:dyDescent="0.25">
      <c r="A93" s="163">
        <v>87.1</v>
      </c>
      <c r="B93" s="166" t="s">
        <v>480</v>
      </c>
      <c r="C93" s="153" t="s">
        <v>56</v>
      </c>
      <c r="D93" s="164">
        <v>2</v>
      </c>
      <c r="E93" s="165"/>
      <c r="F93" s="152">
        <f t="shared" ref="F93:F96" si="4">ROUND(E93*D93,2)</f>
        <v>0</v>
      </c>
      <c r="G93" s="159"/>
      <c r="H93" s="160"/>
      <c r="I93" s="161"/>
    </row>
    <row r="94" spans="1:11" s="162" customFormat="1" ht="50.1" customHeight="1" x14ac:dyDescent="0.25">
      <c r="A94" s="163">
        <v>87.2</v>
      </c>
      <c r="B94" s="166" t="s">
        <v>1045</v>
      </c>
      <c r="C94" s="153" t="s">
        <v>56</v>
      </c>
      <c r="D94" s="164">
        <v>5</v>
      </c>
      <c r="E94" s="165"/>
      <c r="F94" s="152">
        <f t="shared" si="4"/>
        <v>0</v>
      </c>
      <c r="G94" s="159"/>
      <c r="H94" s="160"/>
      <c r="I94" s="161"/>
    </row>
    <row r="95" spans="1:11" s="162" customFormat="1" ht="50.1" customHeight="1" x14ac:dyDescent="0.25">
      <c r="A95" s="163">
        <v>87.3</v>
      </c>
      <c r="B95" s="166" t="s">
        <v>481</v>
      </c>
      <c r="C95" s="153" t="s">
        <v>56</v>
      </c>
      <c r="D95" s="164">
        <f>+D85</f>
        <v>67.2</v>
      </c>
      <c r="E95" s="165"/>
      <c r="F95" s="152">
        <f t="shared" si="4"/>
        <v>0</v>
      </c>
      <c r="G95" s="159"/>
      <c r="H95" s="160"/>
      <c r="I95" s="161"/>
    </row>
    <row r="96" spans="1:11" s="162" customFormat="1" ht="50.1" customHeight="1" x14ac:dyDescent="0.25">
      <c r="A96" s="163">
        <v>87.4</v>
      </c>
      <c r="B96" s="166" t="s">
        <v>482</v>
      </c>
      <c r="C96" s="153" t="s">
        <v>41</v>
      </c>
      <c r="D96" s="164">
        <v>1</v>
      </c>
      <c r="E96" s="165"/>
      <c r="F96" s="152">
        <f t="shared" si="4"/>
        <v>0</v>
      </c>
      <c r="G96" s="159"/>
      <c r="H96" s="160"/>
      <c r="I96" s="161"/>
    </row>
    <row r="97" spans="1:14" s="162" customFormat="1" ht="50.1" customHeight="1" x14ac:dyDescent="0.25">
      <c r="A97" s="291">
        <v>88</v>
      </c>
      <c r="B97" s="292" t="s">
        <v>848</v>
      </c>
      <c r="C97" s="289"/>
      <c r="D97" s="289"/>
      <c r="E97" s="289"/>
      <c r="F97" s="290">
        <f>SUBTOTAL(9, F98:F103)</f>
        <v>0</v>
      </c>
      <c r="G97" s="159"/>
      <c r="H97" s="160"/>
      <c r="I97" s="161"/>
    </row>
    <row r="98" spans="1:14" s="162" customFormat="1" ht="50.1" customHeight="1" x14ac:dyDescent="0.25">
      <c r="A98" s="163">
        <v>88.1</v>
      </c>
      <c r="B98" s="167" t="s">
        <v>479</v>
      </c>
      <c r="C98" s="153" t="s">
        <v>57</v>
      </c>
      <c r="D98" s="164">
        <f>100*1.2</f>
        <v>120</v>
      </c>
      <c r="E98" s="165"/>
      <c r="F98" s="152">
        <f t="shared" ref="F98:F103" si="5">ROUND(E98*D98,2)</f>
        <v>0</v>
      </c>
      <c r="G98" s="159"/>
      <c r="H98" s="160"/>
      <c r="I98" s="161"/>
      <c r="K98" s="162" t="s">
        <v>510</v>
      </c>
    </row>
    <row r="99" spans="1:14" s="162" customFormat="1" ht="50.1" customHeight="1" x14ac:dyDescent="0.25">
      <c r="A99" s="163">
        <v>88.2</v>
      </c>
      <c r="B99" s="166" t="s">
        <v>480</v>
      </c>
      <c r="C99" s="153" t="s">
        <v>57</v>
      </c>
      <c r="D99" s="164">
        <v>1</v>
      </c>
      <c r="E99" s="165"/>
      <c r="F99" s="152">
        <f t="shared" si="5"/>
        <v>0</v>
      </c>
      <c r="G99" s="159"/>
      <c r="H99" s="160"/>
      <c r="I99" s="161"/>
      <c r="K99" s="162" t="s">
        <v>45</v>
      </c>
    </row>
    <row r="100" spans="1:14" s="162" customFormat="1" ht="50.1" customHeight="1" x14ac:dyDescent="0.25">
      <c r="A100" s="163">
        <v>88.3</v>
      </c>
      <c r="B100" s="166" t="s">
        <v>1045</v>
      </c>
      <c r="C100" s="153" t="s">
        <v>57</v>
      </c>
      <c r="D100" s="164">
        <f>100*1.2</f>
        <v>120</v>
      </c>
      <c r="E100" s="165"/>
      <c r="F100" s="152">
        <f t="shared" si="5"/>
        <v>0</v>
      </c>
      <c r="G100" s="159"/>
      <c r="H100" s="160"/>
      <c r="I100" s="161"/>
      <c r="K100" s="162" t="s">
        <v>510</v>
      </c>
      <c r="L100" s="162" t="s">
        <v>45</v>
      </c>
    </row>
    <row r="101" spans="1:14" s="162" customFormat="1" ht="50.1" customHeight="1" x14ac:dyDescent="0.25">
      <c r="A101" s="163">
        <v>88.4</v>
      </c>
      <c r="B101" s="166" t="s">
        <v>481</v>
      </c>
      <c r="C101" s="153" t="s">
        <v>40</v>
      </c>
      <c r="D101" s="164">
        <f>+D95</f>
        <v>67.2</v>
      </c>
      <c r="E101" s="165"/>
      <c r="F101" s="152">
        <f t="shared" si="5"/>
        <v>0</v>
      </c>
      <c r="G101" s="159"/>
      <c r="H101" s="160"/>
      <c r="I101" s="161"/>
      <c r="K101" s="162" t="s">
        <v>45</v>
      </c>
    </row>
    <row r="102" spans="1:14" s="162" customFormat="1" ht="50.1" customHeight="1" x14ac:dyDescent="0.25">
      <c r="A102" s="163">
        <v>88.5</v>
      </c>
      <c r="B102" s="166" t="s">
        <v>482</v>
      </c>
      <c r="C102" s="153" t="s">
        <v>41</v>
      </c>
      <c r="D102" s="164">
        <v>1</v>
      </c>
      <c r="E102" s="165"/>
      <c r="F102" s="152">
        <f t="shared" si="5"/>
        <v>0</v>
      </c>
      <c r="G102" s="159"/>
      <c r="H102" s="160"/>
      <c r="I102" s="161"/>
      <c r="K102" s="162" t="s">
        <v>45</v>
      </c>
    </row>
    <row r="103" spans="1:14" s="162" customFormat="1" ht="50.1" customHeight="1" x14ac:dyDescent="0.25">
      <c r="A103" s="163">
        <v>88.6</v>
      </c>
      <c r="B103" s="166" t="s">
        <v>497</v>
      </c>
      <c r="C103" s="153" t="s">
        <v>41</v>
      </c>
      <c r="D103" s="164">
        <v>1</v>
      </c>
      <c r="E103" s="165"/>
      <c r="F103" s="152">
        <f t="shared" si="5"/>
        <v>0</v>
      </c>
      <c r="G103" s="159"/>
      <c r="H103" s="160"/>
      <c r="I103" s="161"/>
    </row>
    <row r="104" spans="1:14" s="162" customFormat="1" ht="50.1" customHeight="1" x14ac:dyDescent="0.25">
      <c r="A104" s="291">
        <v>89</v>
      </c>
      <c r="B104" s="292" t="s">
        <v>860</v>
      </c>
      <c r="C104" s="289"/>
      <c r="D104" s="289"/>
      <c r="E104" s="289"/>
      <c r="F104" s="290">
        <f>SUBTOTAL(9, F105:F109)</f>
        <v>0</v>
      </c>
      <c r="G104" s="159"/>
      <c r="H104" s="160"/>
      <c r="I104" s="161"/>
    </row>
    <row r="105" spans="1:14" s="162" customFormat="1" ht="50.1" customHeight="1" x14ac:dyDescent="0.25">
      <c r="A105" s="163">
        <v>89.1</v>
      </c>
      <c r="B105" s="407" t="s">
        <v>861</v>
      </c>
      <c r="C105" s="153" t="s">
        <v>40</v>
      </c>
      <c r="D105" s="164">
        <v>35</v>
      </c>
      <c r="E105" s="165"/>
      <c r="F105" s="152">
        <f t="shared" ref="F105:F107" si="6">ROUND(E105*D105,2)</f>
        <v>0</v>
      </c>
      <c r="G105" s="159"/>
      <c r="H105" s="160"/>
      <c r="I105" s="161"/>
      <c r="K105" s="162" t="s">
        <v>510</v>
      </c>
    </row>
    <row r="106" spans="1:14" s="162" customFormat="1" ht="50.1" customHeight="1" x14ac:dyDescent="0.25">
      <c r="A106" s="163">
        <v>89.2</v>
      </c>
      <c r="B106" s="408" t="s">
        <v>870</v>
      </c>
      <c r="C106" s="153" t="s">
        <v>41</v>
      </c>
      <c r="D106" s="164">
        <v>1</v>
      </c>
      <c r="E106" s="165"/>
      <c r="F106" s="152">
        <f t="shared" si="6"/>
        <v>0</v>
      </c>
      <c r="G106" s="159"/>
      <c r="H106" s="160"/>
      <c r="I106" s="161"/>
    </row>
    <row r="107" spans="1:14" s="162" customFormat="1" ht="50.1" customHeight="1" x14ac:dyDescent="0.25">
      <c r="A107" s="163">
        <v>89.3</v>
      </c>
      <c r="B107" s="407" t="s">
        <v>862</v>
      </c>
      <c r="C107" s="153" t="s">
        <v>40</v>
      </c>
      <c r="D107" s="164">
        <v>20</v>
      </c>
      <c r="E107" s="165"/>
      <c r="F107" s="152">
        <f t="shared" si="6"/>
        <v>0</v>
      </c>
      <c r="G107" s="159"/>
      <c r="H107" s="160"/>
      <c r="I107" s="161"/>
      <c r="K107" s="162" t="s">
        <v>45</v>
      </c>
    </row>
    <row r="108" spans="1:14" s="162" customFormat="1" ht="50.1" customHeight="1" x14ac:dyDescent="0.25">
      <c r="A108" s="163">
        <v>89.4</v>
      </c>
      <c r="B108" s="407" t="s">
        <v>863</v>
      </c>
      <c r="C108" s="153" t="s">
        <v>40</v>
      </c>
      <c r="D108" s="164">
        <v>20</v>
      </c>
      <c r="E108" s="165"/>
      <c r="F108" s="152">
        <f>ROUND(E108*D108,2)</f>
        <v>0</v>
      </c>
      <c r="G108" s="159"/>
      <c r="H108" s="160"/>
      <c r="I108" s="161"/>
      <c r="K108" s="162" t="s">
        <v>510</v>
      </c>
      <c r="L108" s="162" t="s">
        <v>45</v>
      </c>
    </row>
    <row r="109" spans="1:14" s="162" customFormat="1" ht="50.1" customHeight="1" x14ac:dyDescent="0.25">
      <c r="A109" s="163">
        <v>89.5</v>
      </c>
      <c r="B109" s="407" t="s">
        <v>864</v>
      </c>
      <c r="C109" s="153" t="s">
        <v>40</v>
      </c>
      <c r="D109" s="164">
        <v>20</v>
      </c>
      <c r="E109" s="165"/>
      <c r="F109" s="152">
        <f>ROUND(E109*D109,2)</f>
        <v>0</v>
      </c>
      <c r="G109" s="159"/>
      <c r="H109" s="160"/>
      <c r="I109" s="161"/>
      <c r="K109" s="162" t="s">
        <v>45</v>
      </c>
    </row>
    <row r="110" spans="1:14" ht="52.5" customHeight="1" x14ac:dyDescent="0.25">
      <c r="A110" s="177">
        <v>89.6</v>
      </c>
      <c r="B110" s="210" t="s">
        <v>898</v>
      </c>
      <c r="C110" s="122"/>
      <c r="D110" s="294">
        <v>1</v>
      </c>
      <c r="E110" s="295">
        <f>+ROUND(SUBTOTAL(9,F13:F109)*15%,2)</f>
        <v>0</v>
      </c>
      <c r="F110" s="418">
        <f>ROUND(E110*D110,2)</f>
        <v>0</v>
      </c>
      <c r="G110" s="30"/>
      <c r="H110" s="30"/>
      <c r="I110" s="14"/>
      <c r="J110" s="15"/>
      <c r="K110" s="15"/>
      <c r="L110" s="70"/>
      <c r="M110" s="15"/>
      <c r="N110" s="15"/>
    </row>
    <row r="111" spans="1:14" s="238" customFormat="1" ht="50.1" customHeight="1" x14ac:dyDescent="0.25">
      <c r="A111" s="452" t="s">
        <v>512</v>
      </c>
      <c r="B111" s="452"/>
      <c r="C111" s="452"/>
      <c r="D111" s="452"/>
      <c r="E111" s="452"/>
      <c r="F111" s="293">
        <f>SUBTOTAL(9,F13:F110)</f>
        <v>0</v>
      </c>
      <c r="G111" s="275"/>
      <c r="H111" s="237"/>
      <c r="I111" s="239"/>
    </row>
    <row r="112" spans="1:14" s="15" customFormat="1" x14ac:dyDescent="0.25">
      <c r="A112" s="17"/>
      <c r="B112" s="137"/>
      <c r="C112" s="17"/>
      <c r="D112" s="24"/>
      <c r="E112" s="18"/>
      <c r="F112" s="18"/>
      <c r="G112" s="18"/>
      <c r="H112" s="18"/>
      <c r="J112" s="14"/>
      <c r="K112" s="14"/>
      <c r="L112" s="14"/>
      <c r="M112" s="14"/>
      <c r="N112" s="14"/>
    </row>
    <row r="113" spans="1:14" s="15" customFormat="1" ht="16.5" thickBot="1" x14ac:dyDescent="0.3">
      <c r="A113" s="17"/>
      <c r="B113" s="137"/>
      <c r="C113" s="17"/>
      <c r="D113" s="24"/>
      <c r="E113" s="18"/>
      <c r="F113" s="414"/>
      <c r="G113" s="18"/>
      <c r="H113" s="18"/>
      <c r="J113" s="14"/>
      <c r="K113" s="14"/>
      <c r="L113" s="14"/>
      <c r="M113" s="14"/>
      <c r="N113" s="14"/>
    </row>
    <row r="114" spans="1:14" s="15" customFormat="1" ht="36.6" customHeight="1" x14ac:dyDescent="0.25">
      <c r="A114" s="17"/>
      <c r="B114" s="462" t="s">
        <v>22</v>
      </c>
      <c r="C114" s="426"/>
      <c r="D114" s="427"/>
      <c r="E114" s="428"/>
      <c r="F114" s="414"/>
      <c r="G114" s="18"/>
      <c r="H114" s="18"/>
      <c r="J114" s="14"/>
      <c r="K114" s="14"/>
      <c r="L114" s="14"/>
      <c r="M114" s="14"/>
      <c r="N114" s="14"/>
    </row>
    <row r="115" spans="1:14" s="15" customFormat="1" ht="27.6" customHeight="1" x14ac:dyDescent="0.25">
      <c r="A115" s="17"/>
      <c r="B115" s="463"/>
      <c r="C115" s="465" t="s">
        <v>21</v>
      </c>
      <c r="D115" s="456"/>
      <c r="E115" s="457"/>
      <c r="F115" s="18"/>
      <c r="G115" s="18"/>
      <c r="H115" s="18"/>
      <c r="J115" s="14"/>
      <c r="K115" s="14"/>
      <c r="L115" s="14"/>
      <c r="M115" s="14"/>
      <c r="N115" s="14"/>
    </row>
    <row r="116" spans="1:14" s="15" customFormat="1" ht="34.9" customHeight="1" x14ac:dyDescent="0.25">
      <c r="A116" s="17"/>
      <c r="B116" s="463"/>
      <c r="C116" s="465"/>
      <c r="D116" s="456"/>
      <c r="E116" s="457"/>
      <c r="F116" s="18"/>
      <c r="G116" s="18"/>
      <c r="H116" s="18"/>
      <c r="J116" s="14"/>
      <c r="K116" s="14"/>
      <c r="L116" s="14"/>
      <c r="M116" s="14"/>
      <c r="N116" s="14"/>
    </row>
    <row r="117" spans="1:14" s="15" customFormat="1" ht="36" customHeight="1" thickBot="1" x14ac:dyDescent="0.3">
      <c r="A117" s="17"/>
      <c r="B117" s="464"/>
      <c r="C117" s="466" t="s">
        <v>25</v>
      </c>
      <c r="D117" s="458"/>
      <c r="E117" s="459"/>
      <c r="F117" s="18"/>
      <c r="G117" s="18"/>
      <c r="H117" s="18"/>
      <c r="J117" s="14"/>
      <c r="K117" s="14"/>
      <c r="L117" s="14"/>
      <c r="M117" s="14"/>
      <c r="N117" s="14"/>
    </row>
    <row r="118" spans="1:14" s="15" customFormat="1" x14ac:dyDescent="0.25">
      <c r="A118" s="17"/>
      <c r="B118" s="137"/>
      <c r="C118" s="17"/>
      <c r="D118" s="24"/>
      <c r="E118" s="18"/>
      <c r="F118" s="18"/>
      <c r="G118" s="18"/>
      <c r="H118" s="18"/>
      <c r="J118" s="14"/>
      <c r="K118" s="14"/>
      <c r="L118" s="14"/>
      <c r="M118" s="14"/>
      <c r="N118" s="14"/>
    </row>
    <row r="119" spans="1:14" s="15" customFormat="1" x14ac:dyDescent="0.25">
      <c r="A119" s="17"/>
      <c r="B119" s="137"/>
      <c r="C119" s="17"/>
      <c r="D119" s="24"/>
      <c r="E119" s="18"/>
      <c r="F119" s="18"/>
      <c r="G119" s="18"/>
      <c r="H119" s="18"/>
      <c r="J119" s="14"/>
      <c r="K119" s="14"/>
      <c r="L119" s="14"/>
      <c r="M119" s="14"/>
      <c r="N119" s="14"/>
    </row>
  </sheetData>
  <sheetProtection formatCells="0" formatColumns="0" formatRows="0" insertRows="0" deleteRows="0"/>
  <protectedRanges>
    <protectedRange sqref="C114:E116" name="Range7"/>
    <protectedRange sqref="G111:H111 G13:H109" name="Range6"/>
    <protectedRange sqref="D13:E109 A13:A109" name="Range3"/>
    <protectedRange sqref="B3:B5" name="Range1_1"/>
    <protectedRange sqref="G110:H110" name="Range6_1"/>
    <protectedRange sqref="A110:E110" name="Range3_1"/>
  </protectedRanges>
  <mergeCells count="6">
    <mergeCell ref="A111:E111"/>
    <mergeCell ref="B114:B117"/>
    <mergeCell ref="C114:E114"/>
    <mergeCell ref="C115:E115"/>
    <mergeCell ref="C116:E116"/>
    <mergeCell ref="C117:E117"/>
  </mergeCells>
  <dataValidations count="1">
    <dataValidation type="decimal" operator="greaterThanOrEqual" allowBlank="1" showInputMessage="1" showErrorMessage="1" sqref="E13:E110 D13:D109" xr:uid="{550F6E63-BD0C-4E80-9010-004D6D305BDF}">
      <formula1>0</formula1>
    </dataValidation>
  </dataValidations>
  <pageMargins left="0.70866141732283472" right="0.70866141732283472" top="0.74803149606299213" bottom="0.74803149606299213" header="0.31496062992125984" footer="0.31496062992125984"/>
  <pageSetup paperSize="8" scale="56" orientation="landscape" cellComments="asDisplayed"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136BE-1551-4849-89A2-7DA5B8FC5EB4}">
  <sheetPr>
    <tabColor theme="0"/>
  </sheetPr>
  <dimension ref="A1:N30"/>
  <sheetViews>
    <sheetView showGridLines="0" view="pageBreakPreview" topLeftCell="A9" zoomScale="85" zoomScaleNormal="85" zoomScaleSheetLayoutView="85" workbookViewId="0">
      <selection activeCell="B3" sqref="B3"/>
    </sheetView>
  </sheetViews>
  <sheetFormatPr defaultColWidth="9.140625" defaultRowHeight="15.75" x14ac:dyDescent="0.25"/>
  <cols>
    <col min="1" max="1" width="13.42578125" style="15" customWidth="1"/>
    <col min="2" max="2" width="69.85546875" style="57" customWidth="1"/>
    <col min="3" max="3" width="18.140625" style="124" customWidth="1"/>
    <col min="4" max="4" width="11" style="117" customWidth="1"/>
    <col min="5" max="6" width="40.85546875" style="112" customWidth="1"/>
    <col min="7" max="7" width="32.85546875" style="14" customWidth="1"/>
    <col min="8" max="8" width="36.85546875" style="14" customWidth="1"/>
    <col min="9" max="9" width="9.140625" style="14"/>
    <col min="10" max="10" width="13.140625" style="15" customWidth="1"/>
    <col min="11" max="11" width="27.140625" style="15" customWidth="1"/>
    <col min="12" max="12" width="9.140625" style="70"/>
    <col min="13" max="14" width="9.140625" style="15"/>
    <col min="15" max="16384" width="9.140625" style="14"/>
  </cols>
  <sheetData>
    <row r="1" spans="1:14" s="11" customFormat="1" ht="31.5" x14ac:dyDescent="0.5">
      <c r="A1" s="40"/>
      <c r="B1" s="55" t="s">
        <v>16</v>
      </c>
      <c r="C1" s="118"/>
      <c r="D1" s="107"/>
      <c r="E1" s="125"/>
      <c r="F1" s="125"/>
      <c r="G1" s="2"/>
      <c r="H1" s="2"/>
      <c r="J1" s="60"/>
      <c r="K1" s="60"/>
      <c r="L1" s="67"/>
      <c r="M1" s="60"/>
      <c r="N1" s="60"/>
    </row>
    <row r="2" spans="1:14" customFormat="1" ht="29.1" customHeight="1" x14ac:dyDescent="0.25">
      <c r="A2" s="41"/>
      <c r="B2" s="55" t="s">
        <v>26</v>
      </c>
      <c r="C2" s="119"/>
      <c r="D2" s="108"/>
      <c r="E2" s="126"/>
      <c r="F2" s="126"/>
      <c r="G2" s="12"/>
      <c r="H2" s="12"/>
      <c r="J2" s="28"/>
      <c r="K2" s="28"/>
      <c r="L2" s="68"/>
      <c r="M2" s="28"/>
      <c r="N2" s="28"/>
    </row>
    <row r="3" spans="1:14" customFormat="1" x14ac:dyDescent="0.25">
      <c r="A3" s="92" t="s">
        <v>6</v>
      </c>
      <c r="B3" s="95" t="s">
        <v>1049</v>
      </c>
      <c r="C3" s="120"/>
      <c r="D3" s="109"/>
      <c r="E3" s="143"/>
      <c r="F3" s="111"/>
      <c r="G3" s="13"/>
      <c r="H3" s="13"/>
      <c r="I3" s="13"/>
      <c r="J3" s="27"/>
      <c r="K3" s="27"/>
      <c r="L3" s="69"/>
      <c r="M3" s="27"/>
      <c r="N3" s="28"/>
    </row>
    <row r="4" spans="1:14" customFormat="1" ht="45" x14ac:dyDescent="0.25">
      <c r="A4" s="93" t="s">
        <v>7</v>
      </c>
      <c r="B4" s="96" t="s">
        <v>899</v>
      </c>
      <c r="C4" s="120"/>
      <c r="D4" s="110"/>
      <c r="E4" s="372" t="s">
        <v>368</v>
      </c>
      <c r="F4" s="111"/>
      <c r="G4" s="13"/>
      <c r="H4" s="13"/>
      <c r="I4" s="13"/>
      <c r="J4" s="27"/>
      <c r="K4" s="27"/>
      <c r="L4" s="69"/>
      <c r="M4" s="27"/>
      <c r="N4" s="28"/>
    </row>
    <row r="5" spans="1:14" customFormat="1" x14ac:dyDescent="0.25">
      <c r="A5" s="94" t="s">
        <v>17</v>
      </c>
      <c r="B5" s="16"/>
      <c r="C5" s="120"/>
      <c r="D5" s="109"/>
      <c r="E5" s="143"/>
      <c r="F5" s="111"/>
      <c r="G5" s="13"/>
      <c r="H5" s="13"/>
      <c r="I5" s="13"/>
      <c r="J5" s="27"/>
      <c r="K5" s="27"/>
      <c r="L5" s="69"/>
      <c r="M5" s="27"/>
      <c r="N5" s="28"/>
    </row>
    <row r="6" spans="1:14" customFormat="1" x14ac:dyDescent="0.25">
      <c r="A6" s="45"/>
      <c r="B6" s="52"/>
      <c r="C6" s="120"/>
      <c r="D6" s="109"/>
      <c r="E6" s="143"/>
      <c r="F6" s="111"/>
      <c r="G6" s="13"/>
      <c r="H6" s="13"/>
      <c r="I6" s="13"/>
      <c r="J6" s="27"/>
      <c r="K6" s="27"/>
      <c r="L6" s="69"/>
      <c r="M6" s="27"/>
      <c r="N6" s="28"/>
    </row>
    <row r="7" spans="1:14" s="13" customFormat="1" ht="15" customHeight="1" x14ac:dyDescent="0.25">
      <c r="A7" s="48" t="s">
        <v>3</v>
      </c>
      <c r="B7" s="132"/>
      <c r="C7" s="133"/>
      <c r="D7" s="109"/>
      <c r="E7" s="143"/>
      <c r="F7" s="143"/>
      <c r="G7" s="7"/>
      <c r="H7" s="7"/>
      <c r="I7" s="7"/>
      <c r="J7" s="7"/>
      <c r="K7" s="7"/>
      <c r="L7" s="7"/>
    </row>
    <row r="8" spans="1:14" s="13" customFormat="1" ht="15" customHeight="1" x14ac:dyDescent="0.25">
      <c r="A8" s="134" t="s">
        <v>27</v>
      </c>
      <c r="B8" s="319"/>
      <c r="C8" s="373"/>
      <c r="D8" s="109"/>
      <c r="E8" s="143"/>
      <c r="F8" s="143"/>
      <c r="G8" s="7"/>
      <c r="H8" s="7"/>
      <c r="I8" s="7"/>
      <c r="J8" s="7"/>
      <c r="K8" s="7"/>
      <c r="L8" s="7"/>
    </row>
    <row r="9" spans="1:14" s="13" customFormat="1" ht="15" customHeight="1" x14ac:dyDescent="0.25">
      <c r="A9" s="135" t="s">
        <v>28</v>
      </c>
      <c r="B9" s="320"/>
      <c r="C9" s="374"/>
      <c r="D9" s="109"/>
      <c r="E9" s="143"/>
      <c r="F9" s="143"/>
      <c r="G9" s="7"/>
      <c r="H9" s="7"/>
      <c r="I9" s="7"/>
      <c r="J9" s="7"/>
      <c r="K9" s="7"/>
      <c r="L9" s="7"/>
    </row>
    <row r="10" spans="1:14" s="13" customFormat="1" ht="15" customHeight="1" x14ac:dyDescent="0.25">
      <c r="A10" s="135" t="s">
        <v>900</v>
      </c>
      <c r="B10" s="320"/>
      <c r="C10" s="374"/>
      <c r="D10" s="109"/>
      <c r="E10" s="143"/>
      <c r="F10" s="143"/>
      <c r="G10" s="7"/>
      <c r="H10" s="7"/>
      <c r="I10" s="7"/>
      <c r="J10" s="7"/>
      <c r="K10" s="7"/>
      <c r="L10" s="7"/>
    </row>
    <row r="11" spans="1:14" s="13" customFormat="1" ht="15" customHeight="1" x14ac:dyDescent="0.25">
      <c r="A11" s="321" t="s">
        <v>901</v>
      </c>
      <c r="B11" s="78"/>
      <c r="C11" s="120"/>
      <c r="D11" s="111"/>
      <c r="E11" s="111"/>
      <c r="F11" s="111"/>
    </row>
    <row r="12" spans="1:14" customFormat="1" x14ac:dyDescent="0.25">
      <c r="A12" s="32"/>
      <c r="B12" s="53"/>
      <c r="C12" s="121"/>
      <c r="D12" s="112"/>
      <c r="E12" s="112"/>
      <c r="F12" s="379" t="s">
        <v>5</v>
      </c>
      <c r="G12" s="27"/>
      <c r="H12" s="28"/>
      <c r="J12" s="28"/>
      <c r="K12" s="28"/>
      <c r="L12" s="68"/>
      <c r="M12" s="28"/>
      <c r="N12" s="28"/>
    </row>
    <row r="13" spans="1:14" ht="31.5" x14ac:dyDescent="0.25">
      <c r="A13" s="32" t="s">
        <v>0</v>
      </c>
      <c r="B13" s="53" t="s">
        <v>18</v>
      </c>
      <c r="C13" s="121" t="s">
        <v>1</v>
      </c>
      <c r="D13" s="113" t="s">
        <v>4</v>
      </c>
      <c r="E13" s="148" t="s">
        <v>42</v>
      </c>
      <c r="F13" s="127" t="s">
        <v>15</v>
      </c>
      <c r="G13" s="39" t="s">
        <v>23</v>
      </c>
      <c r="H13" s="39" t="s">
        <v>24</v>
      </c>
    </row>
    <row r="14" spans="1:14" x14ac:dyDescent="0.25">
      <c r="A14" s="32"/>
      <c r="B14" s="53"/>
      <c r="C14" s="121"/>
      <c r="D14" s="113"/>
      <c r="E14" s="148"/>
      <c r="F14" s="127"/>
      <c r="G14" s="39"/>
      <c r="H14" s="39"/>
    </row>
    <row r="15" spans="1:14" s="1" customFormat="1" x14ac:dyDescent="0.25">
      <c r="A15" s="467" t="s">
        <v>43</v>
      </c>
      <c r="B15" s="468"/>
      <c r="C15" s="468"/>
      <c r="D15" s="468"/>
      <c r="E15" s="469"/>
      <c r="F15" s="469"/>
      <c r="G15" s="38"/>
      <c r="H15" s="30"/>
      <c r="J15" s="61"/>
      <c r="K15" s="61"/>
      <c r="L15" s="71"/>
      <c r="M15" s="61"/>
      <c r="N15" s="61"/>
    </row>
    <row r="16" spans="1:14" s="35" customFormat="1" ht="63" x14ac:dyDescent="0.25">
      <c r="A16" s="384">
        <v>90</v>
      </c>
      <c r="B16" s="58" t="s">
        <v>187</v>
      </c>
      <c r="C16" s="178"/>
      <c r="D16" s="300"/>
      <c r="E16" s="300"/>
      <c r="F16" s="128">
        <f>SUBTOTAL(9, F17:F21)</f>
        <v>0</v>
      </c>
      <c r="G16" s="33"/>
      <c r="H16" s="34"/>
      <c r="J16" s="65"/>
      <c r="K16" s="65"/>
      <c r="L16" s="72"/>
      <c r="M16" s="65"/>
      <c r="N16" s="65"/>
    </row>
    <row r="17" spans="1:14" s="35" customFormat="1" ht="45" customHeight="1" x14ac:dyDescent="0.25">
      <c r="A17" s="47" t="s">
        <v>827</v>
      </c>
      <c r="B17" s="59" t="s">
        <v>189</v>
      </c>
      <c r="C17" s="380" t="s">
        <v>188</v>
      </c>
      <c r="D17" s="381">
        <v>3000</v>
      </c>
      <c r="E17" s="382"/>
      <c r="F17" s="383">
        <f t="shared" ref="F17:F21" si="0">ROUND(E17*D17,2)</f>
        <v>0</v>
      </c>
      <c r="G17" s="33"/>
      <c r="H17" s="34"/>
      <c r="J17" s="65"/>
      <c r="K17" s="65"/>
      <c r="L17" s="72"/>
      <c r="M17" s="65"/>
      <c r="N17" s="65"/>
    </row>
    <row r="18" spans="1:14" s="35" customFormat="1" ht="45" customHeight="1" x14ac:dyDescent="0.25">
      <c r="A18" s="47" t="s">
        <v>828</v>
      </c>
      <c r="B18" s="59" t="s">
        <v>190</v>
      </c>
      <c r="C18" s="380" t="s">
        <v>188</v>
      </c>
      <c r="D18" s="381">
        <v>3000</v>
      </c>
      <c r="E18" s="382"/>
      <c r="F18" s="383">
        <f t="shared" si="0"/>
        <v>0</v>
      </c>
      <c r="G18" s="33"/>
      <c r="H18" s="34"/>
      <c r="J18" s="65"/>
      <c r="K18" s="65"/>
      <c r="L18" s="72"/>
      <c r="M18" s="65"/>
      <c r="N18" s="65"/>
    </row>
    <row r="19" spans="1:14" s="35" customFormat="1" ht="45" customHeight="1" x14ac:dyDescent="0.25">
      <c r="A19" s="47" t="s">
        <v>829</v>
      </c>
      <c r="B19" s="59" t="s">
        <v>191</v>
      </c>
      <c r="C19" s="380" t="s">
        <v>188</v>
      </c>
      <c r="D19" s="381">
        <v>3000</v>
      </c>
      <c r="E19" s="382"/>
      <c r="F19" s="383">
        <f t="shared" si="0"/>
        <v>0</v>
      </c>
      <c r="G19" s="33"/>
      <c r="H19" s="34"/>
      <c r="J19" s="65"/>
      <c r="K19" s="65"/>
      <c r="L19" s="72"/>
      <c r="M19" s="65"/>
      <c r="N19" s="65"/>
    </row>
    <row r="20" spans="1:14" s="35" customFormat="1" ht="45" customHeight="1" x14ac:dyDescent="0.25">
      <c r="A20" s="47" t="s">
        <v>830</v>
      </c>
      <c r="B20" s="59" t="s">
        <v>192</v>
      </c>
      <c r="C20" s="380" t="s">
        <v>188</v>
      </c>
      <c r="D20" s="381">
        <v>3000</v>
      </c>
      <c r="E20" s="382"/>
      <c r="F20" s="383">
        <f t="shared" si="0"/>
        <v>0</v>
      </c>
      <c r="G20" s="33"/>
      <c r="H20" s="34"/>
      <c r="J20" s="65"/>
      <c r="K20" s="65"/>
      <c r="L20" s="72"/>
      <c r="M20" s="65"/>
      <c r="N20" s="65"/>
    </row>
    <row r="21" spans="1:14" s="35" customFormat="1" ht="45" customHeight="1" x14ac:dyDescent="0.25">
      <c r="A21" s="47" t="s">
        <v>1018</v>
      </c>
      <c r="B21" s="59" t="s">
        <v>193</v>
      </c>
      <c r="C21" s="380" t="s">
        <v>188</v>
      </c>
      <c r="D21" s="381">
        <v>3000</v>
      </c>
      <c r="E21" s="382"/>
      <c r="F21" s="383">
        <f t="shared" si="0"/>
        <v>0</v>
      </c>
      <c r="G21" s="33"/>
      <c r="H21" s="34"/>
      <c r="J21" s="65"/>
      <c r="K21" s="65"/>
      <c r="L21" s="72"/>
      <c r="M21" s="65"/>
      <c r="N21" s="65"/>
    </row>
    <row r="22" spans="1:14" s="238" customFormat="1" ht="39.950000000000003" customHeight="1" x14ac:dyDescent="0.25">
      <c r="A22" s="452" t="s">
        <v>313</v>
      </c>
      <c r="B22" s="452"/>
      <c r="C22" s="452"/>
      <c r="D22" s="452"/>
      <c r="E22" s="452"/>
      <c r="F22" s="246">
        <f>+SUBTOTAL(9,F16:F21)</f>
        <v>0</v>
      </c>
      <c r="G22" s="242"/>
      <c r="H22" s="242"/>
      <c r="J22" s="239"/>
      <c r="K22" s="239"/>
      <c r="L22" s="240"/>
      <c r="M22" s="239"/>
      <c r="N22" s="239"/>
    </row>
    <row r="23" spans="1:14" x14ac:dyDescent="0.25">
      <c r="A23" s="17"/>
      <c r="B23" s="56"/>
      <c r="C23" s="123"/>
      <c r="D23" s="116"/>
      <c r="E23" s="111"/>
      <c r="F23" s="111"/>
      <c r="G23" s="18"/>
      <c r="H23" s="18"/>
    </row>
    <row r="24" spans="1:14" ht="16.5" thickBot="1" x14ac:dyDescent="0.3">
      <c r="A24" s="17"/>
      <c r="B24" s="56"/>
      <c r="C24" s="123"/>
      <c r="D24" s="116"/>
      <c r="E24" s="111"/>
      <c r="F24" s="111"/>
      <c r="G24" s="18"/>
      <c r="H24" s="18"/>
    </row>
    <row r="25" spans="1:14" ht="36.6" customHeight="1" x14ac:dyDescent="0.25">
      <c r="A25" s="17"/>
      <c r="B25" s="423" t="s">
        <v>22</v>
      </c>
      <c r="C25" s="426"/>
      <c r="D25" s="427"/>
      <c r="E25" s="428"/>
      <c r="F25" s="111"/>
      <c r="G25" s="18"/>
      <c r="H25" s="18"/>
    </row>
    <row r="26" spans="1:14" ht="27.6" customHeight="1" x14ac:dyDescent="0.25">
      <c r="A26" s="17"/>
      <c r="B26" s="424"/>
      <c r="C26" s="429" t="s">
        <v>21</v>
      </c>
      <c r="D26" s="430"/>
      <c r="E26" s="431"/>
      <c r="F26" s="111"/>
      <c r="G26" s="18"/>
      <c r="H26" s="18"/>
    </row>
    <row r="27" spans="1:14" ht="35.1" customHeight="1" x14ac:dyDescent="0.25">
      <c r="A27" s="17"/>
      <c r="B27" s="424"/>
      <c r="C27" s="429"/>
      <c r="D27" s="430"/>
      <c r="E27" s="431"/>
      <c r="F27" s="111"/>
      <c r="G27" s="18"/>
      <c r="H27" s="18"/>
    </row>
    <row r="28" spans="1:14" ht="36" customHeight="1" thickBot="1" x14ac:dyDescent="0.3">
      <c r="A28" s="17"/>
      <c r="B28" s="425"/>
      <c r="C28" s="432" t="s">
        <v>25</v>
      </c>
      <c r="D28" s="433"/>
      <c r="E28" s="434"/>
      <c r="F28" s="111"/>
      <c r="G28" s="18"/>
      <c r="H28" s="18"/>
    </row>
    <row r="29" spans="1:14" x14ac:dyDescent="0.25">
      <c r="A29" s="17"/>
      <c r="B29" s="56"/>
      <c r="C29" s="123"/>
      <c r="D29" s="116"/>
      <c r="E29" s="111"/>
      <c r="F29" s="111"/>
      <c r="G29" s="18"/>
      <c r="H29" s="18"/>
    </row>
    <row r="30" spans="1:14" x14ac:dyDescent="0.25">
      <c r="A30" s="17"/>
      <c r="B30" s="56"/>
      <c r="C30" s="123"/>
      <c r="D30" s="116"/>
      <c r="E30" s="111"/>
      <c r="F30" s="111"/>
      <c r="G30" s="18"/>
      <c r="H30" s="18"/>
    </row>
  </sheetData>
  <sheetProtection formatCells="0" formatColumns="0" formatRows="0" insertRows="0" deleteRows="0"/>
  <protectedRanges>
    <protectedRange sqref="C25:E27" name="Range7"/>
    <protectedRange sqref="G15:H22" name="Range6"/>
    <protectedRange sqref="A15:E15 A16:A21" name="Range3"/>
    <protectedRange sqref="B17:B21 B16:E16 D17:E21" name="Range3_6"/>
    <protectedRange sqref="B3:B5" name="Range1_2"/>
  </protectedRanges>
  <mergeCells count="7">
    <mergeCell ref="A15:F15"/>
    <mergeCell ref="A22:E22"/>
    <mergeCell ref="B25:B28"/>
    <mergeCell ref="C25:E25"/>
    <mergeCell ref="C26:E26"/>
    <mergeCell ref="C27:E27"/>
    <mergeCell ref="C28:E28"/>
  </mergeCells>
  <phoneticPr fontId="39" type="noConversion"/>
  <dataValidations count="1">
    <dataValidation type="decimal" operator="greaterThanOrEqual" allowBlank="1" showInputMessage="1" showErrorMessage="1" sqref="D16:E21" xr:uid="{C6FBBF45-C971-4F1C-98A3-0E235A423CA0}">
      <formula1>0</formula1>
    </dataValidation>
  </dataValidations>
  <pageMargins left="0.70866141732283472" right="0.70866141732283472" top="0.74803149606299213" bottom="0.74803149606299213" header="0.31496062992125984" footer="0.31496062992125984"/>
  <pageSetup paperSize="8" scale="61"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A91BF-355E-4F54-9260-E19EB1EA35D2}">
  <sheetPr>
    <tabColor theme="0"/>
    <pageSetUpPr fitToPage="1"/>
  </sheetPr>
  <dimension ref="A1:P76"/>
  <sheetViews>
    <sheetView showGridLines="0" tabSelected="1" view="pageBreakPreview" topLeftCell="A55" zoomScale="90" zoomScaleNormal="80" zoomScaleSheetLayoutView="90" workbookViewId="0">
      <selection activeCell="B3" sqref="B3"/>
    </sheetView>
  </sheetViews>
  <sheetFormatPr defaultColWidth="9.140625" defaultRowHeight="15" x14ac:dyDescent="0.25"/>
  <cols>
    <col min="1" max="1" width="13.42578125" style="83" customWidth="1"/>
    <col min="2" max="2" width="72.28515625" style="101" customWidth="1"/>
    <col min="3" max="3" width="14.140625" style="124" bestFit="1" customWidth="1"/>
    <col min="4" max="4" width="7.42578125" style="230" customWidth="1"/>
    <col min="5" max="5" width="22.85546875" style="112" customWidth="1"/>
    <col min="6" max="6" width="23.42578125" style="112" customWidth="1"/>
    <col min="7" max="7" width="9" style="124" customWidth="1"/>
    <col min="8" max="8" width="22.5703125" style="112" customWidth="1"/>
    <col min="9" max="9" width="25.42578125" style="112" customWidth="1"/>
    <col min="10" max="10" width="35" style="112" customWidth="1"/>
    <col min="11" max="11" width="36.85546875" style="14" customWidth="1"/>
    <col min="12" max="16384" width="9.140625" style="14"/>
  </cols>
  <sheetData>
    <row r="1" spans="1:16" s="11" customFormat="1" ht="26.1" customHeight="1" x14ac:dyDescent="0.5">
      <c r="A1" s="75"/>
      <c r="B1" s="98" t="s">
        <v>16</v>
      </c>
      <c r="C1" s="118"/>
      <c r="D1" s="301"/>
      <c r="E1" s="125"/>
      <c r="F1" s="125"/>
      <c r="G1" s="297"/>
      <c r="H1" s="125"/>
      <c r="I1" s="125"/>
      <c r="J1" s="125"/>
      <c r="K1" s="2"/>
    </row>
    <row r="2" spans="1:16" customFormat="1" ht="26.1" customHeight="1" x14ac:dyDescent="0.25">
      <c r="A2" s="76"/>
      <c r="B2" s="77" t="s">
        <v>26</v>
      </c>
      <c r="C2" s="119"/>
      <c r="D2" s="302"/>
      <c r="E2" s="126"/>
      <c r="F2" s="126"/>
      <c r="G2" s="140"/>
      <c r="H2" s="126"/>
      <c r="I2" s="126"/>
      <c r="J2" s="126"/>
      <c r="K2" s="12"/>
    </row>
    <row r="3" spans="1:16" customFormat="1" ht="15.75" x14ac:dyDescent="0.25">
      <c r="A3" s="102" t="s">
        <v>327</v>
      </c>
      <c r="B3" s="95" t="s">
        <v>1049</v>
      </c>
      <c r="C3" s="120"/>
      <c r="D3" s="303"/>
      <c r="E3" s="143"/>
      <c r="F3" s="143"/>
      <c r="G3" s="298"/>
      <c r="H3" s="143"/>
      <c r="I3" s="143"/>
      <c r="J3" s="111"/>
      <c r="K3" s="13"/>
      <c r="L3" s="13"/>
      <c r="M3" s="13"/>
      <c r="N3" s="13"/>
      <c r="O3" s="13"/>
      <c r="P3" s="13"/>
    </row>
    <row r="4" spans="1:16" customFormat="1" ht="45" x14ac:dyDescent="0.25">
      <c r="A4" s="103" t="s">
        <v>328</v>
      </c>
      <c r="B4" s="96" t="s">
        <v>899</v>
      </c>
      <c r="C4" s="120"/>
      <c r="D4" s="304"/>
      <c r="E4" s="385" t="s">
        <v>369</v>
      </c>
      <c r="F4" s="386"/>
      <c r="G4" s="298"/>
      <c r="H4" s="143"/>
      <c r="I4" s="145"/>
      <c r="J4" s="111"/>
      <c r="K4" s="13"/>
      <c r="L4" s="13"/>
      <c r="M4" s="13"/>
      <c r="N4" s="13"/>
      <c r="O4" s="13"/>
      <c r="P4" s="13"/>
    </row>
    <row r="5" spans="1:16" customFormat="1" ht="15.75" x14ac:dyDescent="0.25">
      <c r="A5" s="104" t="s">
        <v>17</v>
      </c>
      <c r="B5" s="16"/>
      <c r="C5" s="120"/>
      <c r="D5" s="303"/>
      <c r="E5" s="143"/>
      <c r="F5" s="143"/>
      <c r="G5" s="298"/>
      <c r="H5" s="143"/>
      <c r="I5" s="143"/>
      <c r="J5" s="111"/>
      <c r="K5" s="13"/>
      <c r="L5" s="13"/>
      <c r="M5" s="13"/>
      <c r="N5" s="13"/>
      <c r="O5" s="13"/>
      <c r="P5" s="13"/>
    </row>
    <row r="6" spans="1:16" customFormat="1" ht="15.75" x14ac:dyDescent="0.25">
      <c r="A6" s="45"/>
      <c r="B6" s="52"/>
      <c r="C6" s="120"/>
      <c r="D6" s="109"/>
      <c r="E6" s="143"/>
      <c r="F6" s="111"/>
      <c r="G6" s="111"/>
      <c r="H6" s="111"/>
      <c r="I6" s="111"/>
      <c r="J6" s="123"/>
      <c r="K6" s="27"/>
      <c r="L6" s="69"/>
      <c r="M6" s="27"/>
      <c r="N6" s="28"/>
    </row>
    <row r="7" spans="1:16" s="13" customFormat="1" ht="15" customHeight="1" x14ac:dyDescent="0.25">
      <c r="A7" s="48" t="s">
        <v>3</v>
      </c>
      <c r="B7" s="132"/>
      <c r="C7" s="133"/>
      <c r="D7" s="109"/>
      <c r="E7" s="143"/>
      <c r="F7" s="143"/>
      <c r="G7" s="143"/>
      <c r="H7" s="143"/>
      <c r="I7" s="143"/>
      <c r="J7" s="143"/>
      <c r="K7" s="7"/>
      <c r="L7" s="7"/>
    </row>
    <row r="8" spans="1:16" s="13" customFormat="1" ht="15" customHeight="1" x14ac:dyDescent="0.25">
      <c r="A8" s="134" t="s">
        <v>27</v>
      </c>
      <c r="B8" s="319"/>
      <c r="C8" s="373"/>
      <c r="D8" s="109"/>
      <c r="E8" s="143"/>
      <c r="F8" s="143"/>
      <c r="G8" s="143"/>
      <c r="H8" s="143"/>
      <c r="I8" s="143"/>
      <c r="J8" s="143"/>
      <c r="K8" s="7"/>
      <c r="L8" s="7"/>
    </row>
    <row r="9" spans="1:16" s="13" customFormat="1" ht="15" customHeight="1" x14ac:dyDescent="0.25">
      <c r="A9" s="135" t="s">
        <v>28</v>
      </c>
      <c r="B9" s="320"/>
      <c r="C9" s="374"/>
      <c r="D9" s="109"/>
      <c r="E9" s="143"/>
      <c r="F9" s="143"/>
      <c r="G9" s="143"/>
      <c r="H9" s="143"/>
      <c r="I9" s="143"/>
      <c r="J9" s="143"/>
      <c r="K9" s="7"/>
      <c r="L9" s="7"/>
    </row>
    <row r="10" spans="1:16" s="13" customFormat="1" ht="15" customHeight="1" x14ac:dyDescent="0.25">
      <c r="A10" s="135" t="s">
        <v>900</v>
      </c>
      <c r="B10" s="320"/>
      <c r="C10" s="374"/>
      <c r="D10" s="109"/>
      <c r="E10" s="143"/>
      <c r="F10" s="143"/>
      <c r="G10" s="143"/>
      <c r="H10" s="143"/>
      <c r="I10" s="143"/>
      <c r="J10" s="143"/>
      <c r="K10" s="7"/>
      <c r="L10" s="7"/>
    </row>
    <row r="11" spans="1:16" s="13" customFormat="1" ht="15" customHeight="1" x14ac:dyDescent="0.25">
      <c r="A11" s="321" t="s">
        <v>901</v>
      </c>
      <c r="B11" s="78"/>
      <c r="C11" s="120"/>
      <c r="D11" s="111"/>
      <c r="E11" s="111"/>
      <c r="F11" s="111"/>
      <c r="G11" s="111"/>
      <c r="H11" s="111"/>
      <c r="I11" s="111"/>
      <c r="J11" s="111"/>
    </row>
    <row r="12" spans="1:16" customFormat="1" ht="15.75" x14ac:dyDescent="0.25">
      <c r="A12" s="53"/>
      <c r="B12" s="5"/>
      <c r="C12" s="121"/>
      <c r="D12" s="472" t="s">
        <v>316</v>
      </c>
      <c r="E12" s="472"/>
      <c r="F12" s="472"/>
      <c r="G12" s="472" t="s">
        <v>317</v>
      </c>
      <c r="H12" s="472"/>
      <c r="I12" s="472"/>
      <c r="J12" s="387" t="s">
        <v>5</v>
      </c>
    </row>
    <row r="13" spans="1:16" ht="31.5" x14ac:dyDescent="0.25">
      <c r="A13" s="53" t="s">
        <v>0</v>
      </c>
      <c r="B13" s="5" t="s">
        <v>18</v>
      </c>
      <c r="C13" s="121" t="s">
        <v>1</v>
      </c>
      <c r="D13" s="113" t="s">
        <v>4</v>
      </c>
      <c r="E13" s="127" t="s">
        <v>318</v>
      </c>
      <c r="F13" s="127" t="s">
        <v>319</v>
      </c>
      <c r="G13" s="121" t="s">
        <v>329</v>
      </c>
      <c r="H13" s="127" t="s">
        <v>318</v>
      </c>
      <c r="I13" s="127" t="s">
        <v>320</v>
      </c>
      <c r="J13" s="388" t="s">
        <v>15</v>
      </c>
      <c r="K13" s="84" t="s">
        <v>24</v>
      </c>
    </row>
    <row r="14" spans="1:16" s="1" customFormat="1" ht="63.6" customHeight="1" x14ac:dyDescent="0.25">
      <c r="A14" s="54">
        <v>91</v>
      </c>
      <c r="B14" s="74" t="s">
        <v>1025</v>
      </c>
      <c r="C14" s="178"/>
      <c r="D14" s="179"/>
      <c r="E14" s="180"/>
      <c r="F14" s="389">
        <f>SUBTOTAL(9, F15:F17)</f>
        <v>0</v>
      </c>
      <c r="G14" s="180"/>
      <c r="H14" s="128"/>
      <c r="I14" s="389">
        <f>SUBTOTAL(9, I15:I17)</f>
        <v>0</v>
      </c>
      <c r="J14" s="389">
        <f>SUBTOTAL(9,J15:J17)</f>
        <v>0</v>
      </c>
      <c r="K14" s="85"/>
    </row>
    <row r="15" spans="1:16" s="1" customFormat="1" ht="24.95" customHeight="1" x14ac:dyDescent="0.25">
      <c r="A15" s="409" t="s">
        <v>831</v>
      </c>
      <c r="B15" s="6" t="s">
        <v>321</v>
      </c>
      <c r="C15" s="182" t="s">
        <v>357</v>
      </c>
      <c r="D15" s="115">
        <v>12</v>
      </c>
      <c r="E15" s="390"/>
      <c r="F15" s="391">
        <f t="shared" ref="F15:F17" si="0">ROUND(E15*D15,2)</f>
        <v>0</v>
      </c>
      <c r="G15" s="115">
        <v>12</v>
      </c>
      <c r="H15" s="390"/>
      <c r="I15" s="391">
        <f t="shared" ref="I15:I17" si="1">ROUND(H15*G15,2)</f>
        <v>0</v>
      </c>
      <c r="J15" s="392">
        <f>+SUM(F15,I15)</f>
        <v>0</v>
      </c>
      <c r="K15" s="85"/>
    </row>
    <row r="16" spans="1:16" s="86" customFormat="1" ht="24.95" customHeight="1" x14ac:dyDescent="0.25">
      <c r="A16" s="409" t="s">
        <v>832</v>
      </c>
      <c r="B16" s="6" t="s">
        <v>322</v>
      </c>
      <c r="C16" s="182" t="s">
        <v>357</v>
      </c>
      <c r="D16" s="115">
        <v>12</v>
      </c>
      <c r="E16" s="390"/>
      <c r="F16" s="391">
        <f t="shared" si="0"/>
        <v>0</v>
      </c>
      <c r="G16" s="115">
        <v>12</v>
      </c>
      <c r="H16" s="390"/>
      <c r="I16" s="391">
        <f t="shared" si="1"/>
        <v>0</v>
      </c>
      <c r="J16" s="392">
        <f t="shared" ref="J16:J17" si="2">+SUM(F16,I16)</f>
        <v>0</v>
      </c>
      <c r="K16" s="85"/>
    </row>
    <row r="17" spans="1:11" s="86" customFormat="1" ht="24.95" customHeight="1" x14ac:dyDescent="0.25">
      <c r="A17" s="409" t="s">
        <v>833</v>
      </c>
      <c r="B17" s="6" t="s">
        <v>323</v>
      </c>
      <c r="C17" s="182" t="s">
        <v>357</v>
      </c>
      <c r="D17" s="115">
        <v>12</v>
      </c>
      <c r="E17" s="390"/>
      <c r="F17" s="391">
        <f t="shared" si="0"/>
        <v>0</v>
      </c>
      <c r="G17" s="115">
        <v>12</v>
      </c>
      <c r="H17" s="390"/>
      <c r="I17" s="391">
        <f t="shared" si="1"/>
        <v>0</v>
      </c>
      <c r="J17" s="392">
        <f t="shared" si="2"/>
        <v>0</v>
      </c>
      <c r="K17" s="85"/>
    </row>
    <row r="18" spans="1:11" s="1" customFormat="1" ht="63.6" customHeight="1" x14ac:dyDescent="0.25">
      <c r="A18" s="54">
        <v>92</v>
      </c>
      <c r="B18" s="74" t="s">
        <v>1024</v>
      </c>
      <c r="C18" s="178"/>
      <c r="D18" s="179"/>
      <c r="E18" s="180"/>
      <c r="F18" s="389">
        <f xml:space="preserve"> SUBTOTAL(9,F19:F34)</f>
        <v>0</v>
      </c>
      <c r="G18" s="180"/>
      <c r="H18" s="128"/>
      <c r="I18" s="389">
        <f xml:space="preserve"> SUBTOTAL(9,I19:I34)</f>
        <v>0</v>
      </c>
      <c r="J18" s="389">
        <f xml:space="preserve"> SUBTOTAL(9,J19:J34)</f>
        <v>0</v>
      </c>
      <c r="K18" s="85"/>
    </row>
    <row r="19" spans="1:11" s="86" customFormat="1" ht="24.95" customHeight="1" x14ac:dyDescent="0.25">
      <c r="A19" s="409" t="s">
        <v>834</v>
      </c>
      <c r="B19" s="6" t="s">
        <v>339</v>
      </c>
      <c r="C19" s="393" t="s">
        <v>357</v>
      </c>
      <c r="D19" s="299">
        <v>12</v>
      </c>
      <c r="E19" s="390"/>
      <c r="F19" s="391">
        <f t="shared" ref="F19:F34" si="3">ROUND(E19*D19,2)</f>
        <v>0</v>
      </c>
      <c r="G19" s="299">
        <v>12</v>
      </c>
      <c r="H19" s="394"/>
      <c r="I19" s="391">
        <f t="shared" ref="I19:I34" si="4">ROUND(H19*G19,2)</f>
        <v>0</v>
      </c>
      <c r="J19" s="392">
        <f t="shared" ref="J19:J34" si="5">+SUM(F19,I19)</f>
        <v>0</v>
      </c>
      <c r="K19" s="85"/>
    </row>
    <row r="20" spans="1:11" s="86" customFormat="1" ht="24.95" customHeight="1" x14ac:dyDescent="0.25">
      <c r="A20" s="409" t="s">
        <v>835</v>
      </c>
      <c r="B20" s="6" t="s">
        <v>340</v>
      </c>
      <c r="C20" s="393" t="s">
        <v>357</v>
      </c>
      <c r="D20" s="299">
        <v>12</v>
      </c>
      <c r="E20" s="390"/>
      <c r="F20" s="391">
        <f t="shared" si="3"/>
        <v>0</v>
      </c>
      <c r="G20" s="299">
        <v>12</v>
      </c>
      <c r="H20" s="394"/>
      <c r="I20" s="391">
        <f t="shared" si="4"/>
        <v>0</v>
      </c>
      <c r="J20" s="392">
        <f t="shared" si="5"/>
        <v>0</v>
      </c>
      <c r="K20" s="85"/>
    </row>
    <row r="21" spans="1:11" s="1" customFormat="1" ht="24.95" customHeight="1" x14ac:dyDescent="0.25">
      <c r="A21" s="409" t="s">
        <v>836</v>
      </c>
      <c r="B21" s="6" t="s">
        <v>341</v>
      </c>
      <c r="C21" s="393" t="s">
        <v>357</v>
      </c>
      <c r="D21" s="299">
        <v>12</v>
      </c>
      <c r="E21" s="390"/>
      <c r="F21" s="391">
        <f t="shared" si="3"/>
        <v>0</v>
      </c>
      <c r="G21" s="299">
        <v>12</v>
      </c>
      <c r="H21" s="394"/>
      <c r="I21" s="391">
        <f t="shared" si="4"/>
        <v>0</v>
      </c>
      <c r="J21" s="392">
        <f t="shared" si="5"/>
        <v>0</v>
      </c>
      <c r="K21" s="85"/>
    </row>
    <row r="22" spans="1:11" s="86" customFormat="1" ht="24.95" customHeight="1" x14ac:dyDescent="0.25">
      <c r="A22" s="409" t="s">
        <v>837</v>
      </c>
      <c r="B22" s="6" t="s">
        <v>342</v>
      </c>
      <c r="C22" s="393" t="s">
        <v>357</v>
      </c>
      <c r="D22" s="299">
        <v>12</v>
      </c>
      <c r="E22" s="390"/>
      <c r="F22" s="391">
        <f t="shared" si="3"/>
        <v>0</v>
      </c>
      <c r="G22" s="299">
        <v>12</v>
      </c>
      <c r="H22" s="394"/>
      <c r="I22" s="391">
        <f t="shared" si="4"/>
        <v>0</v>
      </c>
      <c r="J22" s="392">
        <f t="shared" si="5"/>
        <v>0</v>
      </c>
      <c r="K22" s="85"/>
    </row>
    <row r="23" spans="1:11" s="86" customFormat="1" ht="24.95" customHeight="1" x14ac:dyDescent="0.25">
      <c r="A23" s="409" t="s">
        <v>1030</v>
      </c>
      <c r="B23" s="6" t="s">
        <v>343</v>
      </c>
      <c r="C23" s="393" t="s">
        <v>357</v>
      </c>
      <c r="D23" s="299">
        <v>12</v>
      </c>
      <c r="E23" s="390"/>
      <c r="F23" s="391">
        <f t="shared" si="3"/>
        <v>0</v>
      </c>
      <c r="G23" s="299">
        <v>12</v>
      </c>
      <c r="H23" s="394"/>
      <c r="I23" s="391">
        <f t="shared" si="4"/>
        <v>0</v>
      </c>
      <c r="J23" s="392">
        <f t="shared" si="5"/>
        <v>0</v>
      </c>
      <c r="K23" s="85"/>
    </row>
    <row r="24" spans="1:11" s="86" customFormat="1" ht="24.95" customHeight="1" x14ac:dyDescent="0.25">
      <c r="A24" s="409" t="s">
        <v>1031</v>
      </c>
      <c r="B24" s="6" t="s">
        <v>344</v>
      </c>
      <c r="C24" s="393" t="s">
        <v>357</v>
      </c>
      <c r="D24" s="299">
        <v>12</v>
      </c>
      <c r="E24" s="390"/>
      <c r="F24" s="391">
        <f t="shared" si="3"/>
        <v>0</v>
      </c>
      <c r="G24" s="299">
        <v>12</v>
      </c>
      <c r="H24" s="394"/>
      <c r="I24" s="391">
        <f t="shared" si="4"/>
        <v>0</v>
      </c>
      <c r="J24" s="392">
        <f t="shared" si="5"/>
        <v>0</v>
      </c>
      <c r="K24" s="85"/>
    </row>
    <row r="25" spans="1:11" s="1" customFormat="1" ht="24.95" customHeight="1" x14ac:dyDescent="0.25">
      <c r="A25" s="409" t="s">
        <v>1032</v>
      </c>
      <c r="B25" s="6" t="s">
        <v>345</v>
      </c>
      <c r="C25" s="393" t="s">
        <v>357</v>
      </c>
      <c r="D25" s="299">
        <v>12</v>
      </c>
      <c r="E25" s="390"/>
      <c r="F25" s="391">
        <f t="shared" si="3"/>
        <v>0</v>
      </c>
      <c r="G25" s="299">
        <v>12</v>
      </c>
      <c r="H25" s="394"/>
      <c r="I25" s="391">
        <f t="shared" si="4"/>
        <v>0</v>
      </c>
      <c r="J25" s="392">
        <f t="shared" si="5"/>
        <v>0</v>
      </c>
      <c r="K25" s="85"/>
    </row>
    <row r="26" spans="1:11" s="86" customFormat="1" ht="24.95" customHeight="1" x14ac:dyDescent="0.25">
      <c r="A26" s="409" t="s">
        <v>1033</v>
      </c>
      <c r="B26" s="6" t="s">
        <v>346</v>
      </c>
      <c r="C26" s="393" t="s">
        <v>357</v>
      </c>
      <c r="D26" s="299">
        <v>12</v>
      </c>
      <c r="E26" s="390"/>
      <c r="F26" s="391">
        <f t="shared" si="3"/>
        <v>0</v>
      </c>
      <c r="G26" s="299">
        <v>12</v>
      </c>
      <c r="H26" s="394"/>
      <c r="I26" s="391">
        <f t="shared" si="4"/>
        <v>0</v>
      </c>
      <c r="J26" s="392">
        <f t="shared" si="5"/>
        <v>0</v>
      </c>
      <c r="K26" s="85"/>
    </row>
    <row r="27" spans="1:11" s="86" customFormat="1" ht="24.95" customHeight="1" x14ac:dyDescent="0.25">
      <c r="A27" s="409" t="s">
        <v>1034</v>
      </c>
      <c r="B27" s="6" t="s">
        <v>347</v>
      </c>
      <c r="C27" s="393" t="s">
        <v>357</v>
      </c>
      <c r="D27" s="299">
        <v>12</v>
      </c>
      <c r="E27" s="390"/>
      <c r="F27" s="391">
        <f t="shared" si="3"/>
        <v>0</v>
      </c>
      <c r="G27" s="299">
        <v>12</v>
      </c>
      <c r="H27" s="394"/>
      <c r="I27" s="391">
        <f t="shared" si="4"/>
        <v>0</v>
      </c>
      <c r="J27" s="392">
        <f t="shared" si="5"/>
        <v>0</v>
      </c>
      <c r="K27" s="85"/>
    </row>
    <row r="28" spans="1:11" s="86" customFormat="1" ht="24.95" customHeight="1" x14ac:dyDescent="0.25">
      <c r="A28" s="409" t="s">
        <v>1035</v>
      </c>
      <c r="B28" s="6" t="s">
        <v>1026</v>
      </c>
      <c r="C28" s="393" t="s">
        <v>357</v>
      </c>
      <c r="D28" s="299">
        <v>12</v>
      </c>
      <c r="E28" s="390"/>
      <c r="F28" s="391">
        <f t="shared" ref="F28:F29" si="6">ROUND(E28*D28,2)</f>
        <v>0</v>
      </c>
      <c r="G28" s="299">
        <v>12</v>
      </c>
      <c r="H28" s="394"/>
      <c r="I28" s="391">
        <f t="shared" ref="I28:I29" si="7">ROUND(H28*G28,2)</f>
        <v>0</v>
      </c>
      <c r="J28" s="392">
        <f t="shared" ref="J28:J29" si="8">+SUM(F28,I28)</f>
        <v>0</v>
      </c>
      <c r="K28" s="85"/>
    </row>
    <row r="29" spans="1:11" s="86" customFormat="1" ht="24.95" customHeight="1" x14ac:dyDescent="0.25">
      <c r="A29" s="409" t="s">
        <v>1036</v>
      </c>
      <c r="B29" s="6" t="s">
        <v>1027</v>
      </c>
      <c r="C29" s="393" t="s">
        <v>357</v>
      </c>
      <c r="D29" s="299">
        <v>12</v>
      </c>
      <c r="E29" s="390"/>
      <c r="F29" s="391">
        <f t="shared" si="6"/>
        <v>0</v>
      </c>
      <c r="G29" s="299">
        <v>12</v>
      </c>
      <c r="H29" s="394"/>
      <c r="I29" s="391">
        <f t="shared" si="7"/>
        <v>0</v>
      </c>
      <c r="J29" s="392">
        <f t="shared" si="8"/>
        <v>0</v>
      </c>
      <c r="K29" s="85"/>
    </row>
    <row r="30" spans="1:11" s="86" customFormat="1" ht="24.95" customHeight="1" x14ac:dyDescent="0.25">
      <c r="A30" s="409" t="s">
        <v>1037</v>
      </c>
      <c r="B30" s="6" t="s">
        <v>1028</v>
      </c>
      <c r="C30" s="393" t="s">
        <v>357</v>
      </c>
      <c r="D30" s="299">
        <v>12</v>
      </c>
      <c r="E30" s="390"/>
      <c r="F30" s="391">
        <f t="shared" ref="F30:F31" si="9">ROUND(E30*D30,2)</f>
        <v>0</v>
      </c>
      <c r="G30" s="299">
        <v>12</v>
      </c>
      <c r="H30" s="394"/>
      <c r="I30" s="391">
        <f t="shared" ref="I30:I31" si="10">ROUND(H30*G30,2)</f>
        <v>0</v>
      </c>
      <c r="J30" s="392">
        <f t="shared" ref="J30:J31" si="11">+SUM(F30,I30)</f>
        <v>0</v>
      </c>
      <c r="K30" s="85"/>
    </row>
    <row r="31" spans="1:11" s="86" customFormat="1" ht="24.95" customHeight="1" x14ac:dyDescent="0.25">
      <c r="A31" s="409" t="s">
        <v>1038</v>
      </c>
      <c r="B31" s="6" t="s">
        <v>1029</v>
      </c>
      <c r="C31" s="393" t="s">
        <v>357</v>
      </c>
      <c r="D31" s="299">
        <v>12</v>
      </c>
      <c r="E31" s="390"/>
      <c r="F31" s="391">
        <f t="shared" si="9"/>
        <v>0</v>
      </c>
      <c r="G31" s="299">
        <v>12</v>
      </c>
      <c r="H31" s="394"/>
      <c r="I31" s="391">
        <f t="shared" si="10"/>
        <v>0</v>
      </c>
      <c r="J31" s="392">
        <f t="shared" si="11"/>
        <v>0</v>
      </c>
      <c r="K31" s="85"/>
    </row>
    <row r="32" spans="1:11" s="86" customFormat="1" ht="24.95" customHeight="1" x14ac:dyDescent="0.25">
      <c r="A32" s="409" t="s">
        <v>1039</v>
      </c>
      <c r="B32" s="6" t="s">
        <v>348</v>
      </c>
      <c r="C32" s="393" t="s">
        <v>357</v>
      </c>
      <c r="D32" s="299">
        <v>12</v>
      </c>
      <c r="E32" s="390"/>
      <c r="F32" s="391">
        <f t="shared" si="3"/>
        <v>0</v>
      </c>
      <c r="G32" s="299">
        <v>12</v>
      </c>
      <c r="H32" s="394"/>
      <c r="I32" s="391">
        <f t="shared" si="4"/>
        <v>0</v>
      </c>
      <c r="J32" s="392">
        <f t="shared" si="5"/>
        <v>0</v>
      </c>
      <c r="K32" s="85"/>
    </row>
    <row r="33" spans="1:11" s="1" customFormat="1" ht="24.95" customHeight="1" x14ac:dyDescent="0.25">
      <c r="A33" s="409" t="s">
        <v>1040</v>
      </c>
      <c r="B33" s="6" t="s">
        <v>349</v>
      </c>
      <c r="C33" s="393" t="s">
        <v>357</v>
      </c>
      <c r="D33" s="299">
        <v>12</v>
      </c>
      <c r="E33" s="390"/>
      <c r="F33" s="391">
        <f t="shared" si="3"/>
        <v>0</v>
      </c>
      <c r="G33" s="299">
        <v>12</v>
      </c>
      <c r="H33" s="394"/>
      <c r="I33" s="391">
        <f t="shared" si="4"/>
        <v>0</v>
      </c>
      <c r="J33" s="392">
        <f t="shared" si="5"/>
        <v>0</v>
      </c>
      <c r="K33" s="85"/>
    </row>
    <row r="34" spans="1:11" s="1" customFormat="1" ht="24.95" customHeight="1" x14ac:dyDescent="0.25">
      <c r="A34" s="409" t="s">
        <v>1041</v>
      </c>
      <c r="B34" s="6" t="s">
        <v>154</v>
      </c>
      <c r="C34" s="393" t="s">
        <v>357</v>
      </c>
      <c r="D34" s="299">
        <v>12</v>
      </c>
      <c r="E34" s="390"/>
      <c r="F34" s="391">
        <f t="shared" si="3"/>
        <v>0</v>
      </c>
      <c r="G34" s="299">
        <v>12</v>
      </c>
      <c r="H34" s="394"/>
      <c r="I34" s="391">
        <f t="shared" si="4"/>
        <v>0</v>
      </c>
      <c r="J34" s="392">
        <f t="shared" si="5"/>
        <v>0</v>
      </c>
      <c r="K34" s="85"/>
    </row>
    <row r="35" spans="1:11" s="1" customFormat="1" ht="63.6" customHeight="1" x14ac:dyDescent="0.25">
      <c r="A35" s="54">
        <v>93</v>
      </c>
      <c r="B35" s="74" t="s">
        <v>1023</v>
      </c>
      <c r="C35" s="178"/>
      <c r="D35" s="179"/>
      <c r="E35" s="180"/>
      <c r="F35" s="389">
        <f>SUBTOTAL(9, F36:F42)</f>
        <v>0</v>
      </c>
      <c r="G35" s="180"/>
      <c r="H35" s="128"/>
      <c r="I35" s="389">
        <f>SUBTOTAL(9, I36:I42)</f>
        <v>0</v>
      </c>
      <c r="J35" s="389">
        <f>SUBTOTAL(9, J36:J42)</f>
        <v>0</v>
      </c>
      <c r="K35" s="85"/>
    </row>
    <row r="36" spans="1:11" s="86" customFormat="1" ht="24.95" customHeight="1" x14ac:dyDescent="0.25">
      <c r="A36" s="409" t="s">
        <v>838</v>
      </c>
      <c r="B36" s="6" t="s">
        <v>350</v>
      </c>
      <c r="C36" s="393" t="s">
        <v>357</v>
      </c>
      <c r="D36" s="299">
        <v>12</v>
      </c>
      <c r="E36" s="390"/>
      <c r="F36" s="391">
        <f t="shared" ref="F36:F42" si="12">ROUND(E36*D36,2)</f>
        <v>0</v>
      </c>
      <c r="G36" s="299">
        <v>12</v>
      </c>
      <c r="H36" s="394"/>
      <c r="I36" s="391">
        <f t="shared" ref="I36:I42" si="13">ROUND(H36*G36,2)</f>
        <v>0</v>
      </c>
      <c r="J36" s="392">
        <f t="shared" ref="J36:J42" si="14">+SUM(F36,I36)</f>
        <v>0</v>
      </c>
      <c r="K36" s="85"/>
    </row>
    <row r="37" spans="1:11" s="86" customFormat="1" ht="24.95" customHeight="1" x14ac:dyDescent="0.25">
      <c r="A37" s="409" t="s">
        <v>839</v>
      </c>
      <c r="B37" s="6" t="s">
        <v>351</v>
      </c>
      <c r="C37" s="393" t="s">
        <v>357</v>
      </c>
      <c r="D37" s="299">
        <v>12</v>
      </c>
      <c r="E37" s="390"/>
      <c r="F37" s="391">
        <f t="shared" si="12"/>
        <v>0</v>
      </c>
      <c r="G37" s="299">
        <v>12</v>
      </c>
      <c r="H37" s="394"/>
      <c r="I37" s="391">
        <f t="shared" si="13"/>
        <v>0</v>
      </c>
      <c r="J37" s="392">
        <f t="shared" si="14"/>
        <v>0</v>
      </c>
      <c r="K37" s="85"/>
    </row>
    <row r="38" spans="1:11" s="86" customFormat="1" ht="24.95" customHeight="1" x14ac:dyDescent="0.25">
      <c r="A38" s="409" t="s">
        <v>840</v>
      </c>
      <c r="B38" s="6" t="s">
        <v>352</v>
      </c>
      <c r="C38" s="393" t="s">
        <v>357</v>
      </c>
      <c r="D38" s="299">
        <v>12</v>
      </c>
      <c r="E38" s="390"/>
      <c r="F38" s="391">
        <f t="shared" si="12"/>
        <v>0</v>
      </c>
      <c r="G38" s="299">
        <v>12</v>
      </c>
      <c r="H38" s="394"/>
      <c r="I38" s="391">
        <f t="shared" si="13"/>
        <v>0</v>
      </c>
      <c r="J38" s="392">
        <f t="shared" si="14"/>
        <v>0</v>
      </c>
      <c r="K38" s="85"/>
    </row>
    <row r="39" spans="1:11" s="1" customFormat="1" ht="24.95" customHeight="1" x14ac:dyDescent="0.25">
      <c r="A39" s="409" t="s">
        <v>841</v>
      </c>
      <c r="B39" s="6" t="s">
        <v>353</v>
      </c>
      <c r="C39" s="393" t="s">
        <v>357</v>
      </c>
      <c r="D39" s="299">
        <v>12</v>
      </c>
      <c r="E39" s="390"/>
      <c r="F39" s="391">
        <f t="shared" si="12"/>
        <v>0</v>
      </c>
      <c r="G39" s="299">
        <v>12</v>
      </c>
      <c r="H39" s="394"/>
      <c r="I39" s="391">
        <f t="shared" si="13"/>
        <v>0</v>
      </c>
      <c r="J39" s="392">
        <f t="shared" si="14"/>
        <v>0</v>
      </c>
      <c r="K39" s="85"/>
    </row>
    <row r="40" spans="1:11" s="86" customFormat="1" ht="24.95" customHeight="1" x14ac:dyDescent="0.25">
      <c r="A40" s="409" t="s">
        <v>842</v>
      </c>
      <c r="B40" s="6" t="s">
        <v>354</v>
      </c>
      <c r="C40" s="393" t="s">
        <v>357</v>
      </c>
      <c r="D40" s="299">
        <v>12</v>
      </c>
      <c r="E40" s="390"/>
      <c r="F40" s="391">
        <f t="shared" si="12"/>
        <v>0</v>
      </c>
      <c r="G40" s="299">
        <v>12</v>
      </c>
      <c r="H40" s="394"/>
      <c r="I40" s="391">
        <f t="shared" si="13"/>
        <v>0</v>
      </c>
      <c r="J40" s="392">
        <f t="shared" si="14"/>
        <v>0</v>
      </c>
      <c r="K40" s="85"/>
    </row>
    <row r="41" spans="1:11" s="86" customFormat="1" ht="24.95" customHeight="1" x14ac:dyDescent="0.25">
      <c r="A41" s="409" t="s">
        <v>843</v>
      </c>
      <c r="B41" s="6" t="s">
        <v>355</v>
      </c>
      <c r="C41" s="393" t="s">
        <v>357</v>
      </c>
      <c r="D41" s="299">
        <v>12</v>
      </c>
      <c r="E41" s="390"/>
      <c r="F41" s="391">
        <f t="shared" si="12"/>
        <v>0</v>
      </c>
      <c r="G41" s="299">
        <v>12</v>
      </c>
      <c r="H41" s="394"/>
      <c r="I41" s="391">
        <f t="shared" si="13"/>
        <v>0</v>
      </c>
      <c r="J41" s="392">
        <f t="shared" si="14"/>
        <v>0</v>
      </c>
      <c r="K41" s="85"/>
    </row>
    <row r="42" spans="1:11" s="86" customFormat="1" ht="24.95" customHeight="1" x14ac:dyDescent="0.25">
      <c r="A42" s="409" t="s">
        <v>844</v>
      </c>
      <c r="B42" s="6" t="s">
        <v>356</v>
      </c>
      <c r="C42" s="393" t="s">
        <v>357</v>
      </c>
      <c r="D42" s="299">
        <v>12</v>
      </c>
      <c r="E42" s="390"/>
      <c r="F42" s="391">
        <f t="shared" si="12"/>
        <v>0</v>
      </c>
      <c r="G42" s="299">
        <v>12</v>
      </c>
      <c r="H42" s="394"/>
      <c r="I42" s="391">
        <f t="shared" si="13"/>
        <v>0</v>
      </c>
      <c r="J42" s="392">
        <f t="shared" si="14"/>
        <v>0</v>
      </c>
      <c r="K42" s="85"/>
    </row>
    <row r="43" spans="1:11" s="1" customFormat="1" ht="63" x14ac:dyDescent="0.25">
      <c r="A43" s="54">
        <v>94</v>
      </c>
      <c r="B43" s="74" t="s">
        <v>1022</v>
      </c>
      <c r="C43" s="178"/>
      <c r="D43" s="179"/>
      <c r="E43" s="180"/>
      <c r="F43" s="389" t="e" cm="1">
        <f t="array" ref="F43">SUBTOTAL(9, F44:I59F48)</f>
        <v>#NAME?</v>
      </c>
      <c r="G43" s="180"/>
      <c r="H43" s="128"/>
      <c r="I43" s="389">
        <f>SUBTOTAL(9, I44:I48)</f>
        <v>0</v>
      </c>
      <c r="J43" s="389">
        <f>SUBTOTAL(9, J44:J48)</f>
        <v>0</v>
      </c>
      <c r="K43" s="85"/>
    </row>
    <row r="44" spans="1:11" s="86" customFormat="1" ht="24.95" customHeight="1" x14ac:dyDescent="0.25">
      <c r="A44" s="409" t="s">
        <v>849</v>
      </c>
      <c r="B44" s="6" t="s">
        <v>359</v>
      </c>
      <c r="C44" s="393" t="s">
        <v>357</v>
      </c>
      <c r="D44" s="299">
        <v>12</v>
      </c>
      <c r="E44" s="390"/>
      <c r="F44" s="391">
        <f t="shared" ref="F44:F48" si="15">ROUND(E44*D44,2)</f>
        <v>0</v>
      </c>
      <c r="G44" s="299">
        <v>12</v>
      </c>
      <c r="H44" s="394"/>
      <c r="I44" s="391">
        <f t="shared" ref="I44:I48" si="16">ROUND(H44*G44,2)</f>
        <v>0</v>
      </c>
      <c r="J44" s="392">
        <f t="shared" ref="J44:J48" si="17">+SUM(F44,I44)</f>
        <v>0</v>
      </c>
      <c r="K44" s="85"/>
    </row>
    <row r="45" spans="1:11" s="86" customFormat="1" ht="24.95" customHeight="1" x14ac:dyDescent="0.25">
      <c r="A45" s="409" t="s">
        <v>850</v>
      </c>
      <c r="B45" s="6" t="s">
        <v>360</v>
      </c>
      <c r="C45" s="393" t="s">
        <v>357</v>
      </c>
      <c r="D45" s="299">
        <v>12</v>
      </c>
      <c r="E45" s="390"/>
      <c r="F45" s="391">
        <f t="shared" si="15"/>
        <v>0</v>
      </c>
      <c r="G45" s="299">
        <v>12</v>
      </c>
      <c r="H45" s="394"/>
      <c r="I45" s="391">
        <f t="shared" si="16"/>
        <v>0</v>
      </c>
      <c r="J45" s="392">
        <f t="shared" si="17"/>
        <v>0</v>
      </c>
      <c r="K45" s="85"/>
    </row>
    <row r="46" spans="1:11" s="86" customFormat="1" ht="24.95" customHeight="1" x14ac:dyDescent="0.25">
      <c r="A46" s="409" t="s">
        <v>851</v>
      </c>
      <c r="B46" s="6" t="s">
        <v>361</v>
      </c>
      <c r="C46" s="393" t="s">
        <v>357</v>
      </c>
      <c r="D46" s="299">
        <v>12</v>
      </c>
      <c r="E46" s="390"/>
      <c r="F46" s="391">
        <f t="shared" si="15"/>
        <v>0</v>
      </c>
      <c r="G46" s="299">
        <v>12</v>
      </c>
      <c r="H46" s="394"/>
      <c r="I46" s="391">
        <f t="shared" si="16"/>
        <v>0</v>
      </c>
      <c r="J46" s="392">
        <f t="shared" si="17"/>
        <v>0</v>
      </c>
      <c r="K46" s="85"/>
    </row>
    <row r="47" spans="1:11" s="1" customFormat="1" ht="24.95" customHeight="1" x14ac:dyDescent="0.25">
      <c r="A47" s="409" t="s">
        <v>852</v>
      </c>
      <c r="B47" s="6" t="s">
        <v>362</v>
      </c>
      <c r="C47" s="393" t="s">
        <v>357</v>
      </c>
      <c r="D47" s="299">
        <v>12</v>
      </c>
      <c r="E47" s="390"/>
      <c r="F47" s="391">
        <f t="shared" si="15"/>
        <v>0</v>
      </c>
      <c r="G47" s="299">
        <v>12</v>
      </c>
      <c r="H47" s="394"/>
      <c r="I47" s="391">
        <f t="shared" si="16"/>
        <v>0</v>
      </c>
      <c r="J47" s="392">
        <f t="shared" si="17"/>
        <v>0</v>
      </c>
      <c r="K47" s="85"/>
    </row>
    <row r="48" spans="1:11" s="86" customFormat="1" ht="24.95" customHeight="1" x14ac:dyDescent="0.25">
      <c r="A48" s="409" t="s">
        <v>1042</v>
      </c>
      <c r="B48" s="6" t="s">
        <v>363</v>
      </c>
      <c r="C48" s="393" t="s">
        <v>1012</v>
      </c>
      <c r="D48" s="299">
        <v>1</v>
      </c>
      <c r="E48" s="390"/>
      <c r="F48" s="391">
        <f t="shared" si="15"/>
        <v>0</v>
      </c>
      <c r="G48" s="299">
        <v>1</v>
      </c>
      <c r="H48" s="394"/>
      <c r="I48" s="391">
        <f t="shared" si="16"/>
        <v>0</v>
      </c>
      <c r="J48" s="392">
        <f t="shared" si="17"/>
        <v>0</v>
      </c>
      <c r="K48" s="85"/>
    </row>
    <row r="49" spans="1:11" s="1" customFormat="1" ht="63.6" customHeight="1" x14ac:dyDescent="0.25">
      <c r="A49" s="54">
        <v>95</v>
      </c>
      <c r="B49" s="74" t="s">
        <v>1021</v>
      </c>
      <c r="C49" s="178"/>
      <c r="D49" s="179"/>
      <c r="E49" s="180"/>
      <c r="F49" s="389">
        <f>SUBTOTAL(9, F50)</f>
        <v>0</v>
      </c>
      <c r="G49" s="180"/>
      <c r="H49" s="128"/>
      <c r="I49" s="389">
        <f>SUBTOTAL(9, I50)</f>
        <v>0</v>
      </c>
      <c r="J49" s="389">
        <f>SUBTOTAL(9, J50)</f>
        <v>0</v>
      </c>
      <c r="K49" s="85"/>
    </row>
    <row r="50" spans="1:11" s="1" customFormat="1" ht="24.95" customHeight="1" x14ac:dyDescent="0.25">
      <c r="A50" s="409" t="s">
        <v>853</v>
      </c>
      <c r="B50" s="6" t="s">
        <v>358</v>
      </c>
      <c r="C50" s="393" t="s">
        <v>357</v>
      </c>
      <c r="D50" s="299">
        <v>12</v>
      </c>
      <c r="E50" s="390"/>
      <c r="F50" s="391">
        <f t="shared" ref="F50" si="18">ROUND(E50*D50,2)</f>
        <v>0</v>
      </c>
      <c r="G50" s="115">
        <v>12</v>
      </c>
      <c r="H50" s="390"/>
      <c r="I50" s="391">
        <f t="shared" ref="I50" si="19">G50*H50</f>
        <v>0</v>
      </c>
      <c r="J50" s="392">
        <f>+SUM(F50,I50)</f>
        <v>0</v>
      </c>
      <c r="K50" s="85"/>
    </row>
    <row r="51" spans="1:11" s="1" customFormat="1" ht="63.6" customHeight="1" x14ac:dyDescent="0.25">
      <c r="A51" s="54">
        <v>96</v>
      </c>
      <c r="B51" s="74" t="s">
        <v>1020</v>
      </c>
      <c r="C51" s="178"/>
      <c r="D51" s="179"/>
      <c r="E51" s="180"/>
      <c r="F51" s="389">
        <f>SUBTOTAL(9, F52:F54)</f>
        <v>0</v>
      </c>
      <c r="G51" s="180"/>
      <c r="H51" s="128"/>
      <c r="I51" s="389">
        <f>SUBTOTAL(9, I52:I54)</f>
        <v>0</v>
      </c>
      <c r="J51" s="389">
        <f>SUBTOTAL(9, J52:J54)</f>
        <v>0</v>
      </c>
      <c r="K51" s="85"/>
    </row>
    <row r="52" spans="1:11" s="86" customFormat="1" ht="24.95" customHeight="1" x14ac:dyDescent="0.25">
      <c r="A52" s="409" t="s">
        <v>854</v>
      </c>
      <c r="B52" s="6" t="s">
        <v>321</v>
      </c>
      <c r="C52" s="393" t="s">
        <v>1011</v>
      </c>
      <c r="D52" s="299">
        <v>2</v>
      </c>
      <c r="E52" s="390"/>
      <c r="F52" s="391">
        <f t="shared" ref="F52:F54" si="20">ROUND(E52*D52,2)</f>
        <v>0</v>
      </c>
      <c r="G52" s="299">
        <v>2</v>
      </c>
      <c r="H52" s="394"/>
      <c r="I52" s="391">
        <f t="shared" ref="I52:I54" si="21">ROUND(H52*G52,2)</f>
        <v>0</v>
      </c>
      <c r="J52" s="392">
        <f t="shared" ref="J52:J54" si="22">+SUM(F52,I52)</f>
        <v>0</v>
      </c>
      <c r="K52" s="85"/>
    </row>
    <row r="53" spans="1:11" s="1" customFormat="1" ht="24.95" customHeight="1" x14ac:dyDescent="0.25">
      <c r="A53" s="409" t="s">
        <v>855</v>
      </c>
      <c r="B53" s="6" t="s">
        <v>322</v>
      </c>
      <c r="C53" s="393" t="s">
        <v>1011</v>
      </c>
      <c r="D53" s="299">
        <v>2</v>
      </c>
      <c r="E53" s="390"/>
      <c r="F53" s="391">
        <f t="shared" si="20"/>
        <v>0</v>
      </c>
      <c r="G53" s="299">
        <v>2</v>
      </c>
      <c r="H53" s="394"/>
      <c r="I53" s="391">
        <f t="shared" si="21"/>
        <v>0</v>
      </c>
      <c r="J53" s="392">
        <f t="shared" si="22"/>
        <v>0</v>
      </c>
      <c r="K53" s="85"/>
    </row>
    <row r="54" spans="1:11" s="86" customFormat="1" ht="24.95" customHeight="1" x14ac:dyDescent="0.25">
      <c r="A54" s="409" t="s">
        <v>856</v>
      </c>
      <c r="B54" s="6" t="s">
        <v>323</v>
      </c>
      <c r="C54" s="393" t="s">
        <v>1011</v>
      </c>
      <c r="D54" s="299">
        <v>2</v>
      </c>
      <c r="E54" s="390"/>
      <c r="F54" s="391">
        <f t="shared" si="20"/>
        <v>0</v>
      </c>
      <c r="G54" s="299">
        <v>2</v>
      </c>
      <c r="H54" s="394"/>
      <c r="I54" s="391">
        <f t="shared" si="21"/>
        <v>0</v>
      </c>
      <c r="J54" s="392">
        <f t="shared" si="22"/>
        <v>0</v>
      </c>
      <c r="K54" s="85"/>
    </row>
    <row r="55" spans="1:11" s="1" customFormat="1" ht="63.6" customHeight="1" x14ac:dyDescent="0.25">
      <c r="A55" s="54">
        <v>97</v>
      </c>
      <c r="B55" s="74" t="s">
        <v>1019</v>
      </c>
      <c r="C55" s="178"/>
      <c r="D55" s="179"/>
      <c r="E55" s="180"/>
      <c r="F55" s="389">
        <f>SUBTOTAL(9, F56:F58)</f>
        <v>0</v>
      </c>
      <c r="G55" s="180"/>
      <c r="H55" s="128"/>
      <c r="I55" s="389">
        <f>SUBTOTAL(9, I56:I58)</f>
        <v>0</v>
      </c>
      <c r="J55" s="389">
        <f>SUBTOTAL(9, J56:J58)</f>
        <v>0</v>
      </c>
      <c r="K55" s="85"/>
    </row>
    <row r="56" spans="1:11" s="86" customFormat="1" ht="24.95" customHeight="1" x14ac:dyDescent="0.25">
      <c r="A56" s="409" t="s">
        <v>857</v>
      </c>
      <c r="B56" s="6" t="s">
        <v>321</v>
      </c>
      <c r="C56" s="393" t="s">
        <v>1011</v>
      </c>
      <c r="D56" s="299">
        <v>2</v>
      </c>
      <c r="E56" s="390"/>
      <c r="F56" s="391">
        <f t="shared" ref="F56:F58" si="23">ROUND(E56*D56,2)</f>
        <v>0</v>
      </c>
      <c r="G56" s="299">
        <v>2</v>
      </c>
      <c r="H56" s="394"/>
      <c r="I56" s="391">
        <f t="shared" ref="I56:I58" si="24">ROUND(H56*G56,2)</f>
        <v>0</v>
      </c>
      <c r="J56" s="392">
        <f t="shared" ref="J56:J58" si="25">+SUM(F56,I56)</f>
        <v>0</v>
      </c>
      <c r="K56" s="85"/>
    </row>
    <row r="57" spans="1:11" s="1" customFormat="1" ht="24.95" customHeight="1" x14ac:dyDescent="0.25">
      <c r="A57" s="409" t="s">
        <v>858</v>
      </c>
      <c r="B57" s="6" t="s">
        <v>322</v>
      </c>
      <c r="C57" s="393" t="s">
        <v>1011</v>
      </c>
      <c r="D57" s="299">
        <v>2</v>
      </c>
      <c r="E57" s="390"/>
      <c r="F57" s="391">
        <f t="shared" si="23"/>
        <v>0</v>
      </c>
      <c r="G57" s="299">
        <v>2</v>
      </c>
      <c r="H57" s="394"/>
      <c r="I57" s="391">
        <f t="shared" si="24"/>
        <v>0</v>
      </c>
      <c r="J57" s="392">
        <f t="shared" si="25"/>
        <v>0</v>
      </c>
      <c r="K57" s="85"/>
    </row>
    <row r="58" spans="1:11" s="86" customFormat="1" ht="24.95" customHeight="1" x14ac:dyDescent="0.25">
      <c r="A58" s="409" t="s">
        <v>859</v>
      </c>
      <c r="B58" s="6" t="s">
        <v>323</v>
      </c>
      <c r="C58" s="393" t="s">
        <v>1011</v>
      </c>
      <c r="D58" s="299">
        <v>2</v>
      </c>
      <c r="E58" s="390"/>
      <c r="F58" s="391">
        <f t="shared" si="23"/>
        <v>0</v>
      </c>
      <c r="G58" s="299">
        <v>2</v>
      </c>
      <c r="H58" s="394"/>
      <c r="I58" s="391">
        <f t="shared" si="24"/>
        <v>0</v>
      </c>
      <c r="J58" s="392">
        <f t="shared" si="25"/>
        <v>0</v>
      </c>
      <c r="K58" s="85"/>
    </row>
    <row r="59" spans="1:11" ht="78.75" x14ac:dyDescent="0.25">
      <c r="A59" s="79">
        <v>98</v>
      </c>
      <c r="B59" s="80" t="s">
        <v>330</v>
      </c>
      <c r="C59" s="178"/>
      <c r="D59" s="300"/>
      <c r="E59" s="395"/>
      <c r="F59" s="389">
        <f>SUBTOTAL(9, F60:F67)</f>
        <v>0</v>
      </c>
      <c r="G59" s="300"/>
      <c r="H59" s="128"/>
      <c r="I59" s="389">
        <f>SUBTOTAL(9, I60:I67)</f>
        <v>0</v>
      </c>
      <c r="J59" s="389">
        <f>SUBTOTAL(9, J60:J67)</f>
        <v>0</v>
      </c>
      <c r="K59" s="85"/>
    </row>
    <row r="60" spans="1:11" ht="63" x14ac:dyDescent="0.25">
      <c r="A60" s="410" t="s">
        <v>865</v>
      </c>
      <c r="B60" s="105" t="s">
        <v>922</v>
      </c>
      <c r="C60" s="182" t="s">
        <v>188</v>
      </c>
      <c r="D60" s="187">
        <v>480</v>
      </c>
      <c r="E60" s="390"/>
      <c r="F60" s="396">
        <f t="shared" ref="F60:F66" si="26">ROUND(E60*D60,2)</f>
        <v>0</v>
      </c>
      <c r="G60" s="187">
        <v>480</v>
      </c>
      <c r="H60" s="390"/>
      <c r="I60" s="391">
        <f t="shared" ref="I60:I66" si="27">ROUND(H60*G60,2)</f>
        <v>0</v>
      </c>
      <c r="J60" s="392">
        <f t="shared" ref="J60:J67" si="28">+SUM(F60,I60)</f>
        <v>0</v>
      </c>
      <c r="K60" s="85"/>
    </row>
    <row r="61" spans="1:11" ht="63" x14ac:dyDescent="0.25">
      <c r="A61" s="410" t="s">
        <v>866</v>
      </c>
      <c r="B61" s="105" t="s">
        <v>921</v>
      </c>
      <c r="C61" s="182" t="s">
        <v>188</v>
      </c>
      <c r="D61" s="187">
        <v>480</v>
      </c>
      <c r="E61" s="390"/>
      <c r="F61" s="396">
        <f t="shared" ref="F61" si="29">ROUND(E61*D61,2)</f>
        <v>0</v>
      </c>
      <c r="G61" s="187">
        <v>480</v>
      </c>
      <c r="H61" s="390"/>
      <c r="I61" s="391">
        <f t="shared" ref="I61" si="30">ROUND(H61*G61,2)</f>
        <v>0</v>
      </c>
      <c r="J61" s="392">
        <f t="shared" ref="J61" si="31">+SUM(F61,I61)</f>
        <v>0</v>
      </c>
      <c r="K61" s="85"/>
    </row>
    <row r="62" spans="1:11" ht="73.7" customHeight="1" x14ac:dyDescent="0.25">
      <c r="A62" s="410" t="s">
        <v>867</v>
      </c>
      <c r="B62" s="105" t="s">
        <v>923</v>
      </c>
      <c r="C62" s="182" t="s">
        <v>188</v>
      </c>
      <c r="D62" s="187">
        <v>360</v>
      </c>
      <c r="E62" s="390"/>
      <c r="F62" s="396">
        <f t="shared" si="26"/>
        <v>0</v>
      </c>
      <c r="G62" s="187">
        <v>360</v>
      </c>
      <c r="H62" s="390"/>
      <c r="I62" s="391">
        <f t="shared" si="27"/>
        <v>0</v>
      </c>
      <c r="J62" s="392">
        <f t="shared" si="28"/>
        <v>0</v>
      </c>
      <c r="K62" s="85"/>
    </row>
    <row r="63" spans="1:11" ht="73.7" customHeight="1" x14ac:dyDescent="0.25">
      <c r="A63" s="410" t="s">
        <v>868</v>
      </c>
      <c r="B63" s="105" t="s">
        <v>924</v>
      </c>
      <c r="C63" s="182" t="s">
        <v>188</v>
      </c>
      <c r="D63" s="187">
        <v>360</v>
      </c>
      <c r="E63" s="390"/>
      <c r="F63" s="396">
        <f t="shared" ref="F63" si="32">ROUND(E63*D63,2)</f>
        <v>0</v>
      </c>
      <c r="G63" s="187">
        <v>360</v>
      </c>
      <c r="H63" s="390"/>
      <c r="I63" s="391">
        <f t="shared" ref="I63" si="33">ROUND(H63*G63,2)</f>
        <v>0</v>
      </c>
      <c r="J63" s="392">
        <f t="shared" ref="J63" si="34">+SUM(F63,I63)</f>
        <v>0</v>
      </c>
      <c r="K63" s="85"/>
    </row>
    <row r="64" spans="1:11" ht="63" x14ac:dyDescent="0.25">
      <c r="A64" s="410" t="s">
        <v>869</v>
      </c>
      <c r="B64" s="105" t="s">
        <v>925</v>
      </c>
      <c r="C64" s="182" t="s">
        <v>188</v>
      </c>
      <c r="D64" s="187">
        <v>240</v>
      </c>
      <c r="E64" s="390"/>
      <c r="F64" s="396">
        <f t="shared" si="26"/>
        <v>0</v>
      </c>
      <c r="G64" s="187">
        <v>240</v>
      </c>
      <c r="H64" s="390"/>
      <c r="I64" s="391">
        <f t="shared" si="27"/>
        <v>0</v>
      </c>
      <c r="J64" s="392">
        <f t="shared" si="28"/>
        <v>0</v>
      </c>
      <c r="K64" s="85"/>
    </row>
    <row r="65" spans="1:11" ht="47.25" x14ac:dyDescent="0.25">
      <c r="A65" s="410" t="s">
        <v>878</v>
      </c>
      <c r="B65" s="105" t="s">
        <v>926</v>
      </c>
      <c r="C65" s="182" t="s">
        <v>188</v>
      </c>
      <c r="D65" s="187">
        <v>240</v>
      </c>
      <c r="E65" s="390"/>
      <c r="F65" s="396">
        <f t="shared" ref="F65" si="35">ROUND(E65*D65,2)</f>
        <v>0</v>
      </c>
      <c r="G65" s="187">
        <v>240</v>
      </c>
      <c r="H65" s="390"/>
      <c r="I65" s="391">
        <f t="shared" ref="I65" si="36">ROUND(H65*G65,2)</f>
        <v>0</v>
      </c>
      <c r="J65" s="392">
        <f t="shared" ref="J65" si="37">+SUM(F65,I65)</f>
        <v>0</v>
      </c>
      <c r="K65" s="85"/>
    </row>
    <row r="66" spans="1:11" ht="78.75" x14ac:dyDescent="0.25">
      <c r="A66" s="410" t="s">
        <v>1043</v>
      </c>
      <c r="B66" s="105" t="s">
        <v>927</v>
      </c>
      <c r="C66" s="182" t="s">
        <v>324</v>
      </c>
      <c r="D66" s="187">
        <v>72</v>
      </c>
      <c r="E66" s="390"/>
      <c r="F66" s="396">
        <f t="shared" si="26"/>
        <v>0</v>
      </c>
      <c r="G66" s="187">
        <v>72</v>
      </c>
      <c r="H66" s="390"/>
      <c r="I66" s="391">
        <f t="shared" si="27"/>
        <v>0</v>
      </c>
      <c r="J66" s="392">
        <f t="shared" si="28"/>
        <v>0</v>
      </c>
      <c r="K66" s="85"/>
    </row>
    <row r="67" spans="1:11" ht="54" customHeight="1" thickBot="1" x14ac:dyDescent="0.3">
      <c r="A67" s="411" t="s">
        <v>1044</v>
      </c>
      <c r="B67" s="81" t="s">
        <v>325</v>
      </c>
      <c r="C67" s="397" t="s">
        <v>326</v>
      </c>
      <c r="D67" s="398">
        <v>1</v>
      </c>
      <c r="E67" s="399">
        <f>+ROUND(SUBTOTAL(9,F60:F66)*30%,2)</f>
        <v>0</v>
      </c>
      <c r="F67" s="396">
        <f>ROUND(D67*E67,2)</f>
        <v>0</v>
      </c>
      <c r="G67" s="398">
        <v>1</v>
      </c>
      <c r="H67" s="399">
        <f>+ROUND(SUBTOTAL(9,I60:I66)*30%,2)</f>
        <v>0</v>
      </c>
      <c r="I67" s="391">
        <f>ROUND(G67*H67,2)</f>
        <v>0</v>
      </c>
      <c r="J67" s="392">
        <f t="shared" si="28"/>
        <v>0</v>
      </c>
      <c r="K67" s="85"/>
    </row>
    <row r="68" spans="1:11" s="112" customFormat="1" ht="47.25" customHeight="1" x14ac:dyDescent="0.25">
      <c r="A68" s="470" t="s">
        <v>872</v>
      </c>
      <c r="B68" s="471"/>
      <c r="C68" s="471"/>
      <c r="D68" s="471"/>
      <c r="E68" s="471"/>
      <c r="F68" s="471"/>
      <c r="G68" s="471"/>
      <c r="H68" s="471"/>
      <c r="I68" s="471"/>
      <c r="J68" s="328">
        <f>SUBTOTAL(9,J14:J67)</f>
        <v>0</v>
      </c>
      <c r="K68" s="329"/>
    </row>
    <row r="69" spans="1:11" x14ac:dyDescent="0.25">
      <c r="A69" s="82"/>
      <c r="B69" s="99"/>
      <c r="C69" s="123"/>
      <c r="D69" s="305"/>
      <c r="E69" s="111"/>
      <c r="F69" s="111"/>
      <c r="G69" s="123"/>
      <c r="H69" s="111"/>
      <c r="I69" s="111"/>
      <c r="J69" s="415"/>
    </row>
    <row r="70" spans="1:11" x14ac:dyDescent="0.25">
      <c r="A70" s="82"/>
      <c r="B70" s="100"/>
      <c r="C70" s="123"/>
      <c r="D70" s="305"/>
      <c r="E70" s="111"/>
      <c r="F70" s="111"/>
      <c r="G70" s="123"/>
      <c r="H70" s="111"/>
      <c r="I70" s="111"/>
      <c r="J70" s="111"/>
    </row>
    <row r="71" spans="1:11" ht="15.75" thickBot="1" x14ac:dyDescent="0.3">
      <c r="A71" s="82"/>
      <c r="B71" s="100"/>
      <c r="C71" s="123"/>
      <c r="D71" s="305"/>
      <c r="E71" s="111"/>
      <c r="F71" s="111"/>
      <c r="G71" s="123"/>
      <c r="H71" s="111"/>
      <c r="I71" s="111"/>
      <c r="J71" s="111"/>
    </row>
    <row r="72" spans="1:11" ht="40.700000000000003" customHeight="1" x14ac:dyDescent="0.25">
      <c r="A72" s="82"/>
      <c r="B72" s="87" t="s">
        <v>22</v>
      </c>
      <c r="C72" s="426"/>
      <c r="D72" s="427"/>
      <c r="E72" s="427"/>
      <c r="F72" s="428"/>
      <c r="G72" s="123"/>
      <c r="H72" s="111"/>
      <c r="I72" s="111"/>
      <c r="J72" s="111"/>
    </row>
    <row r="73" spans="1:11" ht="33" customHeight="1" x14ac:dyDescent="0.25">
      <c r="B73" s="88"/>
      <c r="C73" s="429" t="s">
        <v>21</v>
      </c>
      <c r="D73" s="430"/>
      <c r="E73" s="430"/>
      <c r="F73" s="431"/>
    </row>
    <row r="74" spans="1:11" ht="34.35" customHeight="1" x14ac:dyDescent="0.25">
      <c r="B74" s="88"/>
      <c r="C74" s="429"/>
      <c r="D74" s="430"/>
      <c r="E74" s="430"/>
      <c r="F74" s="431"/>
      <c r="J74" s="400"/>
    </row>
    <row r="75" spans="1:11" ht="35.450000000000003" customHeight="1" thickBot="1" x14ac:dyDescent="0.3">
      <c r="B75" s="89"/>
      <c r="C75" s="432" t="s">
        <v>25</v>
      </c>
      <c r="D75" s="433"/>
      <c r="E75" s="433"/>
      <c r="F75" s="434"/>
    </row>
    <row r="76" spans="1:11" x14ac:dyDescent="0.25">
      <c r="B76" s="100"/>
      <c r="C76" s="123"/>
      <c r="D76" s="305"/>
      <c r="E76" s="111"/>
      <c r="F76" s="111"/>
    </row>
  </sheetData>
  <sheetProtection formatCells="0" formatColumns="0" formatRows="0" insertRows="0" deleteRows="0"/>
  <protectedRanges>
    <protectedRange sqref="K14:K68" name="Range6"/>
    <protectedRange sqref="G14:H14 G51:H51 G49:H49 G18:H18 H50 G35:H35 G43:H43 G55:H55 H15:H17 H36:H42 H44:H48 H52:H54 H56:H67 H19:H34" name="Range4"/>
    <protectedRange sqref="A14:D14 D15:D17 A49:E49 A18:D18 G52:G54 G36:G42 A35:E35 G15:G17 A43:E43 A50 D50:E50 G50 A51:E51 G44:G48 G56:G59 A55:E55 E14:E18 D56:E59 D52:E54 D44:E48 D36:E42 E60:E67 G19:G34 D19:E34 A15:A17 A19:A34 A36:A42 A44:A48 A52:A54 A56:A58 A59:C67" name="Range3"/>
    <protectedRange sqref="D60:D67 G60:G67" name="Range3_1"/>
    <protectedRange sqref="B15:B17 B36:B42 B50 B52:B54 B44:B48 B56:B58 B19:B34" name="Range3_2"/>
    <protectedRange sqref="C72:F74" name="Range7_1"/>
    <protectedRange sqref="B3:B5" name="Range1_2"/>
  </protectedRanges>
  <mergeCells count="7">
    <mergeCell ref="C75:F75"/>
    <mergeCell ref="A68:I68"/>
    <mergeCell ref="D12:F12"/>
    <mergeCell ref="G12:I12"/>
    <mergeCell ref="C72:F72"/>
    <mergeCell ref="C73:F73"/>
    <mergeCell ref="C74:F74"/>
  </mergeCells>
  <phoneticPr fontId="39" type="noConversion"/>
  <dataValidations count="1">
    <dataValidation type="decimal" operator="greaterThanOrEqual" allowBlank="1" showInputMessage="1" showErrorMessage="1" sqref="G14:H67 D14:E67" xr:uid="{D4786E5E-9370-45DE-96EB-DCCED7665915}">
      <formula1>0</formula1>
    </dataValidation>
  </dataValidations>
  <pageMargins left="0.70866141732283472" right="0.70866141732283472" top="0.74803149606299213" bottom="0.74803149606299213" header="0.31496062992125984" footer="0.31496062992125984"/>
  <pageSetup paperSize="8" scale="68" fitToHeight="4"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8189B-F863-4294-8C40-4A183BF7866F}">
  <sheetPr>
    <tabColor theme="0"/>
  </sheetPr>
  <dimension ref="A1:N31"/>
  <sheetViews>
    <sheetView showGridLines="0" view="pageBreakPreview" topLeftCell="A14" zoomScale="85" zoomScaleNormal="85" zoomScaleSheetLayoutView="85" workbookViewId="0">
      <selection activeCell="B3" sqref="B3"/>
    </sheetView>
  </sheetViews>
  <sheetFormatPr defaultColWidth="9.140625" defaultRowHeight="15.75" x14ac:dyDescent="0.25"/>
  <cols>
    <col min="1" max="1" width="13" style="15" customWidth="1"/>
    <col min="2" max="2" width="94.42578125" style="57" customWidth="1"/>
    <col min="3" max="5" width="46.85546875" style="14" customWidth="1"/>
    <col min="6" max="6" width="27.140625" style="15" customWidth="1"/>
    <col min="7" max="7" width="9.140625" style="70"/>
    <col min="8" max="9" width="9.140625" style="15"/>
    <col min="10" max="16384" width="9.140625" style="14"/>
  </cols>
  <sheetData>
    <row r="1" spans="1:14" s="11" customFormat="1" ht="31.5" x14ac:dyDescent="0.5">
      <c r="A1" s="40"/>
      <c r="B1" s="55" t="s">
        <v>16</v>
      </c>
      <c r="C1" s="2"/>
      <c r="D1" s="2"/>
      <c r="F1" s="60"/>
      <c r="G1" s="67"/>
      <c r="H1" s="60"/>
      <c r="I1" s="60"/>
    </row>
    <row r="2" spans="1:14" customFormat="1" ht="29.1" customHeight="1" x14ac:dyDescent="0.25">
      <c r="A2" s="41"/>
      <c r="B2" s="55" t="s">
        <v>26</v>
      </c>
      <c r="C2" s="12"/>
      <c r="D2" s="12"/>
      <c r="F2" s="28"/>
      <c r="G2" s="68"/>
      <c r="H2" s="28"/>
      <c r="I2" s="28"/>
    </row>
    <row r="3" spans="1:14" customFormat="1" ht="29.25" customHeight="1" x14ac:dyDescent="0.25">
      <c r="A3" s="312" t="s">
        <v>6</v>
      </c>
      <c r="B3" s="313" t="s">
        <v>1049</v>
      </c>
      <c r="C3" s="13"/>
      <c r="D3" s="13"/>
      <c r="E3" s="13"/>
      <c r="F3" s="27"/>
      <c r="G3" s="69"/>
      <c r="H3" s="27"/>
      <c r="I3" s="28"/>
    </row>
    <row r="4" spans="1:14" customFormat="1" ht="56.25" x14ac:dyDescent="0.25">
      <c r="A4" s="314" t="s">
        <v>7</v>
      </c>
      <c r="B4" s="315" t="s">
        <v>899</v>
      </c>
      <c r="C4" s="310" t="s">
        <v>370</v>
      </c>
      <c r="D4" s="13"/>
      <c r="E4" s="13"/>
      <c r="F4" s="27"/>
      <c r="G4" s="69"/>
      <c r="H4" s="27"/>
      <c r="I4" s="28"/>
    </row>
    <row r="5" spans="1:14" customFormat="1" ht="37.5" x14ac:dyDescent="0.25">
      <c r="A5" s="316" t="s">
        <v>17</v>
      </c>
      <c r="B5" s="317"/>
      <c r="C5" s="13"/>
      <c r="D5" s="13"/>
      <c r="E5" s="13"/>
      <c r="F5" s="27"/>
      <c r="G5" s="69"/>
      <c r="H5" s="27"/>
      <c r="I5" s="28"/>
    </row>
    <row r="6" spans="1:14" customFormat="1" x14ac:dyDescent="0.25">
      <c r="A6" s="45"/>
      <c r="B6" s="52"/>
      <c r="C6" s="9"/>
      <c r="D6" s="23"/>
      <c r="E6" s="7"/>
      <c r="F6" s="13"/>
      <c r="G6" s="13"/>
      <c r="H6" s="13"/>
      <c r="I6" s="13"/>
      <c r="J6" s="27"/>
      <c r="K6" s="27"/>
      <c r="L6" s="69"/>
      <c r="M6" s="27"/>
      <c r="N6" s="28"/>
    </row>
    <row r="7" spans="1:14" s="13" customFormat="1" ht="15" customHeight="1" x14ac:dyDescent="0.25">
      <c r="A7" s="48" t="s">
        <v>3</v>
      </c>
      <c r="B7" s="132"/>
      <c r="C7" s="133"/>
      <c r="D7" s="23"/>
      <c r="E7" s="7"/>
      <c r="F7" s="7"/>
      <c r="G7" s="7"/>
      <c r="H7" s="7"/>
      <c r="I7" s="7"/>
      <c r="J7" s="7"/>
      <c r="K7" s="7"/>
      <c r="L7" s="7"/>
    </row>
    <row r="8" spans="1:14" s="13" customFormat="1" ht="15" customHeight="1" x14ac:dyDescent="0.25">
      <c r="A8" s="134" t="s">
        <v>27</v>
      </c>
      <c r="B8" s="319"/>
      <c r="C8" s="26"/>
      <c r="D8" s="23"/>
      <c r="E8" s="7"/>
      <c r="F8" s="7"/>
      <c r="G8" s="7"/>
      <c r="H8" s="7"/>
      <c r="I8" s="7"/>
      <c r="J8" s="7"/>
      <c r="K8" s="7"/>
      <c r="L8" s="7"/>
    </row>
    <row r="9" spans="1:14" s="13" customFormat="1" ht="15" customHeight="1" x14ac:dyDescent="0.25">
      <c r="A9" s="135" t="s">
        <v>28</v>
      </c>
      <c r="B9" s="320"/>
      <c r="C9" s="136"/>
      <c r="D9" s="23"/>
      <c r="E9" s="7"/>
      <c r="F9" s="7"/>
      <c r="G9" s="7"/>
      <c r="H9" s="7"/>
      <c r="I9" s="7"/>
      <c r="J9" s="7"/>
      <c r="K9" s="7"/>
      <c r="L9" s="7"/>
    </row>
    <row r="10" spans="1:14" s="13" customFormat="1" ht="15" customHeight="1" x14ac:dyDescent="0.25">
      <c r="A10" s="135" t="s">
        <v>900</v>
      </c>
      <c r="B10" s="320"/>
      <c r="C10" s="136"/>
      <c r="D10" s="23"/>
      <c r="E10" s="7"/>
      <c r="F10" s="7"/>
      <c r="G10" s="7"/>
      <c r="H10" s="7"/>
      <c r="I10" s="7"/>
      <c r="J10" s="7"/>
      <c r="K10" s="7"/>
      <c r="L10" s="7"/>
    </row>
    <row r="11" spans="1:14" s="13" customFormat="1" ht="15" customHeight="1" x14ac:dyDescent="0.25">
      <c r="A11" s="321" t="s">
        <v>901</v>
      </c>
      <c r="B11" s="78"/>
      <c r="C11" s="9"/>
    </row>
    <row r="12" spans="1:14" s="243" customFormat="1" ht="39.950000000000003" customHeight="1" x14ac:dyDescent="0.25">
      <c r="A12" s="172" t="s">
        <v>0</v>
      </c>
      <c r="B12" s="173" t="s">
        <v>18</v>
      </c>
      <c r="C12" s="175" t="s">
        <v>15</v>
      </c>
      <c r="D12" s="175" t="s">
        <v>24</v>
      </c>
      <c r="F12" s="244"/>
      <c r="G12" s="245"/>
      <c r="H12" s="244"/>
      <c r="I12" s="244"/>
    </row>
    <row r="13" spans="1:14" s="243" customFormat="1" ht="39.950000000000003" customHeight="1" x14ac:dyDescent="0.25">
      <c r="A13" s="307">
        <v>1</v>
      </c>
      <c r="B13" s="308" t="s">
        <v>308</v>
      </c>
      <c r="C13" s="309">
        <f>+'1. HVAC EQUIPMENT '!F291</f>
        <v>0</v>
      </c>
      <c r="D13" s="306"/>
      <c r="F13" s="244"/>
      <c r="G13" s="245"/>
      <c r="H13" s="244"/>
      <c r="I13" s="244"/>
    </row>
    <row r="14" spans="1:14" s="243" customFormat="1" ht="39.950000000000003" customHeight="1" x14ac:dyDescent="0.25">
      <c r="A14" s="307">
        <v>2</v>
      </c>
      <c r="B14" s="308" t="s">
        <v>309</v>
      </c>
      <c r="C14" s="309">
        <f>+'2. CIVIL AND EARTHWORKS'!F83</f>
        <v>0</v>
      </c>
      <c r="D14" s="306"/>
      <c r="F14" s="244"/>
      <c r="G14" s="245"/>
      <c r="H14" s="244"/>
      <c r="I14" s="244"/>
    </row>
    <row r="15" spans="1:14" s="243" customFormat="1" ht="39.950000000000003" customHeight="1" x14ac:dyDescent="0.25">
      <c r="A15" s="307">
        <v>3</v>
      </c>
      <c r="B15" s="308" t="s">
        <v>310</v>
      </c>
      <c r="C15" s="309">
        <f>+'3. DEMOLITION WORKS &amp; COOLING '!F34</f>
        <v>0</v>
      </c>
      <c r="D15" s="306"/>
      <c r="F15" s="244"/>
      <c r="G15" s="245"/>
      <c r="H15" s="244"/>
      <c r="I15" s="244"/>
    </row>
    <row r="16" spans="1:14" s="243" customFormat="1" ht="39.950000000000003" customHeight="1" x14ac:dyDescent="0.25">
      <c r="A16" s="307">
        <v>4</v>
      </c>
      <c r="B16" s="308" t="s">
        <v>311</v>
      </c>
      <c r="C16" s="309">
        <f>+'4. FIRE PROTECTION SYSTEM HVAC'!F90</f>
        <v>0</v>
      </c>
      <c r="D16" s="306"/>
      <c r="F16" s="244"/>
      <c r="G16" s="245"/>
      <c r="H16" s="244"/>
      <c r="I16" s="244"/>
    </row>
    <row r="17" spans="1:9" s="243" customFormat="1" ht="39.950000000000003" customHeight="1" x14ac:dyDescent="0.25">
      <c r="A17" s="307">
        <v>5</v>
      </c>
      <c r="B17" s="308" t="s">
        <v>314</v>
      </c>
      <c r="C17" s="309">
        <f>+'5. ELECTRICAL'!F194</f>
        <v>0</v>
      </c>
      <c r="D17" s="306"/>
      <c r="F17" s="244"/>
      <c r="G17" s="245"/>
      <c r="H17" s="244"/>
      <c r="I17" s="244"/>
    </row>
    <row r="18" spans="1:9" s="243" customFormat="1" ht="39.950000000000003" customHeight="1" x14ac:dyDescent="0.25">
      <c r="A18" s="307">
        <v>6</v>
      </c>
      <c r="B18" s="308" t="s">
        <v>312</v>
      </c>
      <c r="C18" s="309">
        <f>+'6. BMS'!F111</f>
        <v>0</v>
      </c>
      <c r="D18" s="242"/>
      <c r="F18" s="244"/>
      <c r="G18" s="245"/>
      <c r="H18" s="244"/>
      <c r="I18" s="244"/>
    </row>
    <row r="19" spans="1:9" s="243" customFormat="1" ht="39.950000000000003" customHeight="1" x14ac:dyDescent="0.25">
      <c r="A19" s="307">
        <v>7</v>
      </c>
      <c r="B19" s="308" t="s">
        <v>313</v>
      </c>
      <c r="C19" s="309">
        <f>+'7. DAYWORK RATES'!F22</f>
        <v>0</v>
      </c>
      <c r="D19" s="306"/>
      <c r="F19" s="244"/>
      <c r="G19" s="245"/>
      <c r="H19" s="244"/>
      <c r="I19" s="244"/>
    </row>
    <row r="20" spans="1:9" s="243" customFormat="1" ht="39.950000000000003" customHeight="1" x14ac:dyDescent="0.25">
      <c r="A20" s="307">
        <v>8</v>
      </c>
      <c r="B20" s="308" t="s">
        <v>315</v>
      </c>
      <c r="C20" s="309">
        <f>+'8. MAINTENANCE SUPPORT'!J68</f>
        <v>0</v>
      </c>
      <c r="D20" s="306"/>
      <c r="F20" s="244"/>
      <c r="G20" s="245"/>
      <c r="H20" s="244"/>
      <c r="I20" s="244"/>
    </row>
    <row r="21" spans="1:9" ht="39.950000000000003" customHeight="1" x14ac:dyDescent="0.25">
      <c r="A21" s="452" t="s">
        <v>19</v>
      </c>
      <c r="B21" s="452"/>
      <c r="C21" s="293">
        <f>+SUBTOTAL(9,C13:C20)</f>
        <v>0</v>
      </c>
      <c r="D21" s="242"/>
    </row>
    <row r="22" spans="1:9" ht="39.950000000000003" customHeight="1" x14ac:dyDescent="0.25">
      <c r="A22" s="452" t="s">
        <v>2</v>
      </c>
      <c r="B22" s="452"/>
      <c r="C22" s="311">
        <f>+ROUND(C21*15%,2)</f>
        <v>0</v>
      </c>
      <c r="D22" s="242"/>
    </row>
    <row r="23" spans="1:9" ht="39.950000000000003" customHeight="1" x14ac:dyDescent="0.25">
      <c r="A23" s="452" t="s">
        <v>20</v>
      </c>
      <c r="B23" s="452"/>
      <c r="C23" s="311">
        <f>+C21+C22</f>
        <v>0</v>
      </c>
      <c r="D23" s="242"/>
    </row>
    <row r="24" spans="1:9" x14ac:dyDescent="0.25">
      <c r="A24" s="17"/>
      <c r="B24" s="56"/>
      <c r="C24" s="18"/>
      <c r="D24" s="18"/>
    </row>
    <row r="25" spans="1:9" ht="16.5" thickBot="1" x14ac:dyDescent="0.3">
      <c r="A25" s="17"/>
      <c r="B25" s="56"/>
      <c r="C25" s="18"/>
      <c r="D25" s="18"/>
    </row>
    <row r="26" spans="1:9" ht="36.6" customHeight="1" x14ac:dyDescent="0.25">
      <c r="A26" s="17"/>
      <c r="B26" s="423" t="s">
        <v>22</v>
      </c>
      <c r="C26" s="426"/>
      <c r="D26" s="427"/>
    </row>
    <row r="27" spans="1:9" ht="27.6" customHeight="1" x14ac:dyDescent="0.25">
      <c r="A27" s="17"/>
      <c r="B27" s="424"/>
      <c r="C27" s="465" t="s">
        <v>21</v>
      </c>
      <c r="D27" s="456"/>
    </row>
    <row r="28" spans="1:9" ht="35.1" customHeight="1" x14ac:dyDescent="0.25">
      <c r="A28" s="17"/>
      <c r="B28" s="424"/>
      <c r="C28" s="465"/>
      <c r="D28" s="456"/>
    </row>
    <row r="29" spans="1:9" ht="36" customHeight="1" thickBot="1" x14ac:dyDescent="0.3">
      <c r="A29" s="17"/>
      <c r="B29" s="425"/>
      <c r="C29" s="466" t="s">
        <v>25</v>
      </c>
      <c r="D29" s="458"/>
    </row>
    <row r="30" spans="1:9" x14ac:dyDescent="0.25">
      <c r="A30" s="17"/>
      <c r="B30" s="56"/>
      <c r="C30" s="18"/>
      <c r="D30" s="18"/>
    </row>
    <row r="31" spans="1:9" x14ac:dyDescent="0.25">
      <c r="A31" s="17"/>
      <c r="B31" s="56"/>
      <c r="C31" s="18"/>
      <c r="D31" s="18"/>
    </row>
  </sheetData>
  <sheetProtection formatCells="0" formatColumns="0" formatRows="0" insertRows="0" deleteRows="0"/>
  <protectedRanges>
    <protectedRange sqref="C26:D28" name="Range7"/>
    <protectedRange sqref="D13:D23" name="Range6"/>
    <protectedRange sqref="B3:B5" name="Range1_2"/>
  </protectedRanges>
  <mergeCells count="8">
    <mergeCell ref="C28:D28"/>
    <mergeCell ref="C29:D29"/>
    <mergeCell ref="B26:B29"/>
    <mergeCell ref="A21:B21"/>
    <mergeCell ref="A22:B22"/>
    <mergeCell ref="A23:B23"/>
    <mergeCell ref="C26:D26"/>
    <mergeCell ref="C27:D27"/>
  </mergeCells>
  <pageMargins left="0.70866141732283472" right="0.70866141732283472" top="0.74803149606299213" bottom="0.74803149606299213" header="0.31496062992125984" footer="0.31496062992125984"/>
  <pageSetup paperSize="8" scale="61" orientation="landscape" cellComments="asDisplayed"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c2ef8817-1d49-4e0c-9957-a5c46b0aa4e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50648386142AB499DB0F920C826AE65" ma:contentTypeVersion="18" ma:contentTypeDescription="Create a new document." ma:contentTypeScope="" ma:versionID="9330a165e3cc11248a4896ec10cf02e6">
  <xsd:schema xmlns:xsd="http://www.w3.org/2001/XMLSchema" xmlns:xs="http://www.w3.org/2001/XMLSchema" xmlns:p="http://schemas.microsoft.com/office/2006/metadata/properties" xmlns:ns3="7f726c0c-593f-4999-ae67-715233afd882" xmlns:ns4="c2ef8817-1d49-4e0c-9957-a5c46b0aa4e0" targetNamespace="http://schemas.microsoft.com/office/2006/metadata/properties" ma:root="true" ma:fieldsID="62abe51ad6b2496966efe679134d3a8b" ns3:_="" ns4:_="">
    <xsd:import namespace="7f726c0c-593f-4999-ae67-715233afd882"/>
    <xsd:import namespace="c2ef8817-1d49-4e0c-9957-a5c46b0aa4e0"/>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GenerationTime" minOccurs="0"/>
                <xsd:element ref="ns4:MediaServiceEventHashCode" minOccurs="0"/>
                <xsd:element ref="ns4:MediaServiceDateTaken" minOccurs="0"/>
                <xsd:element ref="ns4:MediaServiceLocation" minOccurs="0"/>
                <xsd:element ref="ns4:MediaServiceAutoKeyPoints" minOccurs="0"/>
                <xsd:element ref="ns4:MediaServiceKeyPoints" minOccurs="0"/>
                <xsd:element ref="ns4:MediaLengthInSeconds" minOccurs="0"/>
                <xsd:element ref="ns4:_activity" minOccurs="0"/>
                <xsd:element ref="ns4:MediaServiceSearchProperties" minOccurs="0"/>
                <xsd:element ref="ns4:MediaServiceObjectDetectorVersions" minOccurs="0"/>
                <xsd:element ref="ns4: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726c0c-593f-4999-ae67-715233afd882"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2ef8817-1d49-4e0c-9957-a5c46b0aa4e0"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ystemTags" ma:index="25" nillable="true" ma:displayName="MediaServiceSystemTags" ma:hidden="true" ma:internalName="MediaServiceSystemTag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AB3FA64-D7CE-40EB-A8AC-30E6FCDA869A}">
  <ds:schemaRefs>
    <ds:schemaRef ds:uri="http://www.w3.org/XML/1998/namespace"/>
    <ds:schemaRef ds:uri="c2ef8817-1d49-4e0c-9957-a5c46b0aa4e0"/>
    <ds:schemaRef ds:uri="http://schemas.microsoft.com/office/infopath/2007/PartnerControls"/>
    <ds:schemaRef ds:uri="7f726c0c-593f-4999-ae67-715233afd882"/>
    <ds:schemaRef ds:uri="http://schemas.microsoft.com/office/2006/documentManagement/types"/>
    <ds:schemaRef ds:uri="http://purl.org/dc/elements/1.1/"/>
    <ds:schemaRef ds:uri="http://schemas.openxmlformats.org/package/2006/metadata/core-properties"/>
    <ds:schemaRef ds:uri="http://schemas.microsoft.com/office/2006/metadata/properties"/>
    <ds:schemaRef ds:uri="http://purl.org/dc/dcmitype/"/>
    <ds:schemaRef ds:uri="http://purl.org/dc/terms/"/>
  </ds:schemaRefs>
</ds:datastoreItem>
</file>

<file path=customXml/itemProps2.xml><?xml version="1.0" encoding="utf-8"?>
<ds:datastoreItem xmlns:ds="http://schemas.openxmlformats.org/officeDocument/2006/customXml" ds:itemID="{425A421E-DCF6-4053-9F79-38C65762AA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726c0c-593f-4999-ae67-715233afd882"/>
    <ds:schemaRef ds:uri="c2ef8817-1d49-4e0c-9957-a5c46b0aa4e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A1DB45D-A9BB-4DFA-ADB6-BB933BA3A0F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19</vt:i4>
      </vt:variant>
    </vt:vector>
  </HeadingPairs>
  <TitlesOfParts>
    <vt:vector size="28" baseType="lpstr">
      <vt:lpstr>1. HVAC EQUIPMENT </vt:lpstr>
      <vt:lpstr>2. CIVIL AND EARTHWORKS</vt:lpstr>
      <vt:lpstr>3. DEMOLITION WORKS &amp; COOLING </vt:lpstr>
      <vt:lpstr>4. FIRE PROTECTION SYSTEM HVAC</vt:lpstr>
      <vt:lpstr>5. ELECTRICAL</vt:lpstr>
      <vt:lpstr>6. BMS</vt:lpstr>
      <vt:lpstr>7. DAYWORK RATES</vt:lpstr>
      <vt:lpstr>8. MAINTENANCE SUPPORT</vt:lpstr>
      <vt:lpstr>9. TOTALS</vt:lpstr>
      <vt:lpstr>'1. HVAC EQUIPMENT '!_Hlk149752705</vt:lpstr>
      <vt:lpstr>'1. HVAC EQUIPMENT '!Print_Area</vt:lpstr>
      <vt:lpstr>'2. CIVIL AND EARTHWORKS'!Print_Area</vt:lpstr>
      <vt:lpstr>'3. DEMOLITION WORKS &amp; COOLING '!Print_Area</vt:lpstr>
      <vt:lpstr>'4. FIRE PROTECTION SYSTEM HVAC'!Print_Area</vt:lpstr>
      <vt:lpstr>'5. ELECTRICAL'!Print_Area</vt:lpstr>
      <vt:lpstr>'6. BMS'!Print_Area</vt:lpstr>
      <vt:lpstr>'7. DAYWORK RATES'!Print_Area</vt:lpstr>
      <vt:lpstr>'8. MAINTENANCE SUPPORT'!Print_Area</vt:lpstr>
      <vt:lpstr>'9. TOTALS'!Print_Area</vt:lpstr>
      <vt:lpstr>'1. HVAC EQUIPMENT '!Print_Titles</vt:lpstr>
      <vt:lpstr>'2. CIVIL AND EARTHWORKS'!Print_Titles</vt:lpstr>
      <vt:lpstr>'3. DEMOLITION WORKS &amp; COOLING '!Print_Titles</vt:lpstr>
      <vt:lpstr>'4. FIRE PROTECTION SYSTEM HVAC'!Print_Titles</vt:lpstr>
      <vt:lpstr>'5. ELECTRICAL'!Print_Titles</vt:lpstr>
      <vt:lpstr>'6. BMS'!Print_Titles</vt:lpstr>
      <vt:lpstr>'7. DAYWORK RATES'!Print_Titles</vt:lpstr>
      <vt:lpstr>'8. MAINTENANCE SUPPORT'!Print_Titles</vt:lpstr>
      <vt:lpstr>'9. TOTALS'!Print_Titles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Willie Needham</dc:creator>
  <cp:lastModifiedBy>Kwena Ramasenya</cp:lastModifiedBy>
  <cp:lastPrinted>2022-03-02T07:39:50Z</cp:lastPrinted>
  <dcterms:created xsi:type="dcterms:W3CDTF">2017-06-15T23:28:53Z</dcterms:created>
  <dcterms:modified xsi:type="dcterms:W3CDTF">2026-02-05T07:41:31Z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0x010100550648386142AB499DB0F920C826AE65</vt:lpwstr>
  </property>
  <property fmtid="{D5CDD505-2E9C-101B-9397-08002B2CF9AE}" pid="3" name="ZutariDocumentType">
    <vt:lpwstr/>
  </property>
  <property fmtid="{D5CDD505-2E9C-101B-9397-08002B2CF9AE}" pid="4" name="MediaServiceImageTags">
    <vt:lpwstr/>
  </property>
  <property fmtid="{D5CDD505-2E9C-101B-9397-08002B2CF9AE}" pid="5" name="lcf76f155ced4ddcb4097134ff3c332f">
    <vt:lpwstr/>
  </property>
  <property fmtid="{D5CDD505-2E9C-101B-9397-08002B2CF9AE}" pid="6" name="ZutariDiscipline">
    <vt:lpwstr/>
  </property>
</Properties>
</file>