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filterPrivacy="1" checkCompatibility="1" defaultThemeVersion="124226"/>
  <xr:revisionPtr revIDLastSave="402" documentId="13_ncr:40009_{5568CB19-59D6-4D9C-A09E-AE7F90041160}" xr6:coauthVersionLast="47" xr6:coauthVersionMax="47" xr10:uidLastSave="{40149738-C8F3-4471-A765-7ED775320D0D}"/>
  <bookViews>
    <workbookView xWindow="-120" yWindow="-120" windowWidth="29040" windowHeight="15840" xr2:uid="{00000000-000D-0000-FFFF-FFFF00000000}"/>
  </bookViews>
  <sheets>
    <sheet name="Annex C.1" sheetId="4" r:id="rId1"/>
    <sheet name="Annex C.2" sheetId="7" r:id="rId2"/>
    <sheet name="Annex C.3" sheetId="8" r:id="rId3"/>
    <sheet name="Annex D" sheetId="5" r:id="rId4"/>
    <sheet name="Annex E" sheetId="6" r:id="rId5"/>
  </sheets>
  <definedNames>
    <definedName name="_xlnm.Print_Area" localSheetId="0">'Annex C.1'!$B$1:$S$130</definedName>
    <definedName name="_xlnm.Print_Area" localSheetId="1">'Annex C.2'!$B$1:$S$128</definedName>
    <definedName name="_xlnm.Print_Area" localSheetId="2">'Annex C.3'!$B$1:$S$119</definedName>
    <definedName name="_xlnm.Print_Area" localSheetId="3">'Annex D'!$A$1:$Q$61</definedName>
    <definedName name="_xlnm.Print_Area" localSheetId="4">'Annex E'!$A$1:$L$45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8" i="8" l="1"/>
  <c r="N67" i="8"/>
  <c r="N66" i="8"/>
  <c r="N59" i="8"/>
  <c r="N58" i="8"/>
  <c r="N50" i="8"/>
  <c r="N49" i="8"/>
  <c r="N48" i="8"/>
  <c r="N45" i="8"/>
  <c r="N44" i="8"/>
  <c r="N28" i="8"/>
  <c r="N27" i="8"/>
  <c r="N25" i="8"/>
  <c r="N26" i="8"/>
  <c r="N76" i="7" l="1"/>
  <c r="N75" i="7"/>
  <c r="N74" i="7"/>
  <c r="N77" i="7"/>
  <c r="N78" i="7"/>
  <c r="N79" i="7"/>
  <c r="N80" i="7"/>
  <c r="N81" i="7"/>
  <c r="N82" i="7"/>
  <c r="N83" i="7"/>
  <c r="N84" i="7"/>
  <c r="N85" i="7"/>
  <c r="N86" i="7"/>
  <c r="N87" i="7"/>
  <c r="N88" i="7"/>
  <c r="N89" i="7"/>
  <c r="N90" i="7"/>
  <c r="N91" i="7"/>
  <c r="N92" i="7"/>
  <c r="N93" i="7"/>
  <c r="N94" i="7"/>
  <c r="N56" i="7"/>
  <c r="N55" i="7"/>
  <c r="N54" i="7"/>
  <c r="N57" i="7"/>
  <c r="N58" i="7"/>
  <c r="N59" i="7"/>
  <c r="N60" i="7"/>
  <c r="N61" i="7"/>
  <c r="N62" i="7"/>
  <c r="N63" i="7"/>
  <c r="N64" i="7"/>
  <c r="N65" i="7"/>
  <c r="N66" i="7"/>
  <c r="N67" i="7"/>
  <c r="N68" i="7"/>
  <c r="N69" i="7"/>
  <c r="N70" i="7"/>
  <c r="N71" i="7"/>
  <c r="N72" i="7"/>
  <c r="N73" i="7"/>
  <c r="N37" i="7"/>
  <c r="N38" i="7"/>
  <c r="N39" i="7"/>
  <c r="N40" i="7"/>
  <c r="N41" i="7"/>
  <c r="N42" i="7"/>
  <c r="N43" i="7"/>
  <c r="N44" i="7"/>
  <c r="N45" i="7"/>
  <c r="N46" i="7"/>
  <c r="N47" i="7"/>
  <c r="N48" i="7"/>
  <c r="N49" i="7"/>
  <c r="N50" i="7"/>
  <c r="N51" i="7"/>
  <c r="N52" i="7"/>
  <c r="N53" i="7"/>
  <c r="N36" i="7"/>
  <c r="N35" i="7"/>
  <c r="N34" i="7"/>
  <c r="N33" i="7"/>
  <c r="N31" i="7"/>
  <c r="N32" i="7"/>
  <c r="N30" i="7"/>
  <c r="N29" i="7"/>
  <c r="N28" i="7"/>
  <c r="N27" i="7"/>
  <c r="N23" i="7"/>
  <c r="N24" i="7"/>
  <c r="N109" i="4"/>
  <c r="N108" i="4"/>
  <c r="N107" i="4"/>
  <c r="N106" i="4"/>
  <c r="N105" i="4"/>
  <c r="N103" i="4"/>
  <c r="N102" i="4"/>
  <c r="N101" i="4"/>
  <c r="N100" i="4"/>
  <c r="N99" i="4"/>
  <c r="N98" i="4"/>
  <c r="N97" i="4"/>
  <c r="N96" i="4"/>
  <c r="N95" i="4"/>
  <c r="N94" i="4"/>
  <c r="N93" i="4"/>
  <c r="N92" i="4"/>
  <c r="N91" i="4"/>
  <c r="N90" i="4"/>
  <c r="N89" i="4"/>
  <c r="N88" i="4"/>
  <c r="N87" i="4"/>
  <c r="N85" i="4"/>
  <c r="N84" i="4"/>
  <c r="N83" i="4"/>
  <c r="N86" i="4"/>
  <c r="N82" i="4"/>
  <c r="N81" i="4"/>
  <c r="N80" i="4"/>
  <c r="N79" i="4"/>
  <c r="N78" i="4"/>
  <c r="N77" i="4"/>
  <c r="N65" i="4"/>
  <c r="N66" i="4"/>
  <c r="N64" i="4"/>
  <c r="N63" i="4"/>
  <c r="N56" i="4"/>
  <c r="N55" i="4"/>
  <c r="N44" i="4"/>
  <c r="N53" i="4"/>
  <c r="N52" i="4"/>
  <c r="N51" i="4"/>
  <c r="N50" i="4"/>
  <c r="N49" i="4"/>
  <c r="N48" i="4"/>
  <c r="N40" i="4"/>
  <c r="N43" i="4"/>
  <c r="N42" i="4"/>
  <c r="N41" i="4"/>
  <c r="N38" i="4"/>
  <c r="N37" i="4"/>
  <c r="N36" i="4"/>
  <c r="N35" i="4"/>
  <c r="N34" i="4"/>
  <c r="N33" i="4"/>
  <c r="N32" i="4"/>
  <c r="N31" i="4"/>
  <c r="N30" i="4"/>
  <c r="N29" i="4"/>
  <c r="N28" i="4"/>
  <c r="N26" i="4"/>
  <c r="N25" i="4"/>
  <c r="N24" i="4"/>
  <c r="N23" i="4"/>
  <c r="O112" i="8" l="1"/>
  <c r="P113" i="8"/>
  <c r="Q115" i="8"/>
  <c r="Q124" i="7"/>
  <c r="P122" i="7"/>
  <c r="O121" i="7"/>
  <c r="O123" i="4"/>
  <c r="Q126" i="4"/>
  <c r="N57" i="4"/>
  <c r="N20" i="4"/>
  <c r="N19" i="4"/>
  <c r="I28" i="6"/>
  <c r="P20" i="5"/>
  <c r="P124" i="4"/>
  <c r="P46" i="5"/>
  <c r="P35" i="5"/>
  <c r="P57" i="5"/>
  <c r="P114" i="8" l="1"/>
  <c r="Q116" i="8" s="1"/>
  <c r="Q117" i="8" s="1"/>
  <c r="P123" i="7"/>
  <c r="Q125" i="7" s="1"/>
  <c r="Q126" i="7" s="1"/>
  <c r="P125" i="4"/>
  <c r="Q127" i="4" s="1"/>
  <c r="Q128" i="4" s="1"/>
</calcChain>
</file>

<file path=xl/sharedStrings.xml><?xml version="1.0" encoding="utf-8"?>
<sst xmlns="http://schemas.openxmlformats.org/spreadsheetml/2006/main" count="1040" uniqueCount="681">
  <si>
    <t>Tender No.</t>
  </si>
  <si>
    <t xml:space="preserve">Date: </t>
  </si>
  <si>
    <t>Tender Authority:</t>
  </si>
  <si>
    <t>Tender Exchange Rate:</t>
  </si>
  <si>
    <t xml:space="preserve">Tender description: </t>
  </si>
  <si>
    <t>Tendering Entity name:</t>
  </si>
  <si>
    <t>Signature of tenderer from Annex B</t>
  </si>
  <si>
    <t>Tender Qty</t>
  </si>
  <si>
    <t>Tender  summary</t>
  </si>
  <si>
    <t>Calculation of local content</t>
  </si>
  <si>
    <t>Total tender value</t>
  </si>
  <si>
    <t>Annex D</t>
  </si>
  <si>
    <t>Description of imported content</t>
  </si>
  <si>
    <t>Overseas Supplier</t>
  </si>
  <si>
    <t>Tender Rate of Exchange</t>
  </si>
  <si>
    <t>Total landed cost excl VAT</t>
  </si>
  <si>
    <t>EU</t>
  </si>
  <si>
    <t>Local value of imports</t>
  </si>
  <si>
    <t>Freight costs to port of entry</t>
  </si>
  <si>
    <t>Total imported value</t>
  </si>
  <si>
    <t>Calculation of imported content</t>
  </si>
  <si>
    <t>Summary</t>
  </si>
  <si>
    <t>`</t>
  </si>
  <si>
    <r>
      <rPr>
        <b/>
        <u/>
        <sz val="11"/>
        <color indexed="8"/>
        <rFont val="Calibri"/>
        <family val="2"/>
      </rPr>
      <t>Note:</t>
    </r>
    <r>
      <rPr>
        <b/>
        <sz val="11"/>
        <color indexed="8"/>
        <rFont val="Calibri"/>
        <family val="2"/>
      </rPr>
      <t xml:space="preserve"> VAT to be excluded from all calculations</t>
    </r>
  </si>
  <si>
    <t>Local supplier</t>
  </si>
  <si>
    <t>GBP</t>
  </si>
  <si>
    <t>Unit of measure</t>
  </si>
  <si>
    <t>All locally incurred landing costs &amp; duties</t>
  </si>
  <si>
    <t>Quantity imported</t>
  </si>
  <si>
    <t>Annex E</t>
  </si>
  <si>
    <t xml:space="preserve">Local Content Declaration - Summary Schedule </t>
  </si>
  <si>
    <t>B. Imported directly by the Tenderer</t>
  </si>
  <si>
    <t>C. Imported by a 3rd party and supplied to the Tenderer</t>
  </si>
  <si>
    <t>Imported Content Declaration - Supporting Schedule to Annex C</t>
  </si>
  <si>
    <t>Local Content Declaration - Supporting Schedule to Annex C</t>
  </si>
  <si>
    <t>D. Other foreign currency payments</t>
  </si>
  <si>
    <t>Type of payment</t>
  </si>
  <si>
    <t>Local value of payments</t>
  </si>
  <si>
    <t>Calculation of foreign currency payments</t>
  </si>
  <si>
    <t>Local supplier making the payment</t>
  </si>
  <si>
    <t>Foreign currency value paid</t>
  </si>
  <si>
    <t>Overseas beneficiary</t>
  </si>
  <si>
    <t>Summary of payments</t>
  </si>
  <si>
    <t>Tender item no's</t>
  </si>
  <si>
    <t>List of items</t>
  </si>
  <si>
    <t>Value</t>
  </si>
  <si>
    <t>Factory overheads</t>
  </si>
  <si>
    <t>Administration overheads and mark-up</t>
  </si>
  <si>
    <t>(Marketing, insurance, financing, interest etc.)</t>
  </si>
  <si>
    <t>Description of items purchased</t>
  </si>
  <si>
    <t>Manpower costs</t>
  </si>
  <si>
    <t>( Tenderer's manpower cost)</t>
  </si>
  <si>
    <t>Imported value</t>
  </si>
  <si>
    <t>Local value</t>
  </si>
  <si>
    <t>Pula</t>
  </si>
  <si>
    <t>Local suppliers</t>
  </si>
  <si>
    <t>% of LC</t>
  </si>
  <si>
    <t>Specified local content %</t>
  </si>
  <si>
    <t>Designated product(s)</t>
  </si>
  <si>
    <r>
      <t xml:space="preserve">Tender </t>
    </r>
    <r>
      <rPr>
        <b/>
        <sz val="11"/>
        <rFont val="Calibri"/>
        <family val="2"/>
      </rPr>
      <t>value</t>
    </r>
    <r>
      <rPr>
        <b/>
        <strike/>
        <sz val="11"/>
        <color indexed="8"/>
        <rFont val="Calibri"/>
        <family val="2"/>
      </rPr>
      <t xml:space="preserve"> </t>
    </r>
    <r>
      <rPr>
        <b/>
        <sz val="11"/>
        <color indexed="8"/>
        <rFont val="Calibri"/>
        <family val="2"/>
      </rPr>
      <t xml:space="preserve"> net of exempted imported  content</t>
    </r>
  </si>
  <si>
    <t>Tender price - each 
(excl VAT)</t>
  </si>
  <si>
    <t>Local content % (per item)</t>
  </si>
  <si>
    <t>Total exempted imported content</t>
  </si>
  <si>
    <t>Total Imported content</t>
  </si>
  <si>
    <t>A. Exempted imported content</t>
  </si>
  <si>
    <t>Designated Products:</t>
  </si>
  <si>
    <t>Tender   Exchange Rate</t>
  </si>
  <si>
    <t>(C1)</t>
  </si>
  <si>
    <t>(C2)</t>
  </si>
  <si>
    <t>(C3)</t>
  </si>
  <si>
    <t>(C4)</t>
  </si>
  <si>
    <t>(C5)</t>
  </si>
  <si>
    <t>(C6)</t>
  </si>
  <si>
    <t>(C7)</t>
  </si>
  <si>
    <t>(C8)</t>
  </si>
  <si>
    <t>(C9)</t>
  </si>
  <si>
    <t>(C10)</t>
  </si>
  <si>
    <t>(C11)</t>
  </si>
  <si>
    <t>(C12)</t>
  </si>
  <si>
    <t>(C13)</t>
  </si>
  <si>
    <t>(C14)</t>
  </si>
  <si>
    <t>(C15)</t>
  </si>
  <si>
    <t>(C16)</t>
  </si>
  <si>
    <t>(C17)</t>
  </si>
  <si>
    <t>(C18)</t>
  </si>
  <si>
    <t>(C19)</t>
  </si>
  <si>
    <r>
      <t xml:space="preserve"> </t>
    </r>
    <r>
      <rPr>
        <b/>
        <i/>
        <sz val="11"/>
        <color indexed="8"/>
        <rFont val="Calibri"/>
        <family val="2"/>
      </rPr>
      <t>(C20)</t>
    </r>
    <r>
      <rPr>
        <b/>
        <sz val="11"/>
        <color indexed="8"/>
        <rFont val="Calibri"/>
        <family val="2"/>
      </rPr>
      <t xml:space="preserve">  Total tender  value</t>
    </r>
  </si>
  <si>
    <r>
      <rPr>
        <b/>
        <i/>
        <sz val="11"/>
        <color indexed="8"/>
        <rFont val="Calibri"/>
        <family val="2"/>
      </rPr>
      <t>(C21)</t>
    </r>
    <r>
      <rPr>
        <b/>
        <sz val="11"/>
        <color indexed="8"/>
        <rFont val="Calibri"/>
        <family val="2"/>
      </rPr>
      <t xml:space="preserve"> Total Exempt imported content</t>
    </r>
  </si>
  <si>
    <r>
      <rPr>
        <b/>
        <i/>
        <sz val="11"/>
        <color indexed="8"/>
        <rFont val="Calibri"/>
        <family val="2"/>
      </rPr>
      <t xml:space="preserve">(C22) Total </t>
    </r>
    <r>
      <rPr>
        <b/>
        <sz val="11"/>
        <color indexed="8"/>
        <rFont val="Calibri"/>
        <family val="2"/>
      </rPr>
      <t>Tender value net of exempt imported content</t>
    </r>
  </si>
  <si>
    <r>
      <rPr>
        <b/>
        <i/>
        <sz val="11"/>
        <color indexed="8"/>
        <rFont val="Calibri"/>
        <family val="2"/>
      </rPr>
      <t xml:space="preserve">(C23) </t>
    </r>
    <r>
      <rPr>
        <b/>
        <sz val="11"/>
        <color indexed="8"/>
        <rFont val="Calibri"/>
        <family val="2"/>
      </rPr>
      <t>Total Imported content</t>
    </r>
  </si>
  <si>
    <r>
      <rPr>
        <b/>
        <i/>
        <sz val="11"/>
        <color indexed="8"/>
        <rFont val="Calibri"/>
        <family val="2"/>
      </rPr>
      <t>(C24)</t>
    </r>
    <r>
      <rPr>
        <b/>
        <sz val="11"/>
        <color indexed="8"/>
        <rFont val="Calibri"/>
        <family val="2"/>
      </rPr>
      <t xml:space="preserve"> Total local content</t>
    </r>
  </si>
  <si>
    <r>
      <rPr>
        <b/>
        <i/>
        <sz val="11"/>
        <color indexed="8"/>
        <rFont val="Calibri"/>
        <family val="2"/>
      </rPr>
      <t xml:space="preserve">(C25) </t>
    </r>
    <r>
      <rPr>
        <b/>
        <sz val="11"/>
        <color indexed="8"/>
        <rFont val="Calibri"/>
        <family val="2"/>
      </rPr>
      <t>Average local content % of tender</t>
    </r>
  </si>
  <si>
    <t>This total must correspond with Annex C - C 21</t>
  </si>
  <si>
    <t>(D1)</t>
  </si>
  <si>
    <t>(D2)</t>
  </si>
  <si>
    <t>(D3)</t>
  </si>
  <si>
    <t>(D4)</t>
  </si>
  <si>
    <t>(D5)</t>
  </si>
  <si>
    <t>(D6)</t>
  </si>
  <si>
    <t>(D7)</t>
  </si>
  <si>
    <t>(D8)</t>
  </si>
  <si>
    <t>(D9)</t>
  </si>
  <si>
    <t>(D10)</t>
  </si>
  <si>
    <t>(D11)</t>
  </si>
  <si>
    <t>(D12)</t>
  </si>
  <si>
    <t>(D13)</t>
  </si>
  <si>
    <t>(D14)</t>
  </si>
  <si>
    <t>(D15)</t>
  </si>
  <si>
    <t>(D16)</t>
  </si>
  <si>
    <t>(D17)</t>
  </si>
  <si>
    <t>(D18)</t>
  </si>
  <si>
    <r>
      <t xml:space="preserve"> </t>
    </r>
    <r>
      <rPr>
        <b/>
        <i/>
        <sz val="11"/>
        <color indexed="8"/>
        <rFont val="Calibri"/>
        <family val="2"/>
      </rPr>
      <t>(D19)</t>
    </r>
    <r>
      <rPr>
        <b/>
        <sz val="11"/>
        <color indexed="8"/>
        <rFont val="Calibri"/>
        <family val="2"/>
      </rPr>
      <t xml:space="preserve"> Total exempt imported value</t>
    </r>
  </si>
  <si>
    <t>(D20)</t>
  </si>
  <si>
    <t>(D21)</t>
  </si>
  <si>
    <t>(D22)</t>
  </si>
  <si>
    <t>(D23)</t>
  </si>
  <si>
    <t>(D24)</t>
  </si>
  <si>
    <t>(D25)</t>
  </si>
  <si>
    <t>(D26)</t>
  </si>
  <si>
    <t>(D27)</t>
  </si>
  <si>
    <t>(D28)</t>
  </si>
  <si>
    <t>(D29)</t>
  </si>
  <si>
    <t>(D30)</t>
  </si>
  <si>
    <t>(D31)</t>
  </si>
  <si>
    <r>
      <rPr>
        <b/>
        <i/>
        <sz val="11"/>
        <color indexed="8"/>
        <rFont val="Calibri"/>
        <family val="2"/>
      </rPr>
      <t>(D32)</t>
    </r>
    <r>
      <rPr>
        <b/>
        <sz val="11"/>
        <color indexed="8"/>
        <rFont val="Calibri"/>
        <family val="2"/>
      </rPr>
      <t>Total imported value by tenderer</t>
    </r>
  </si>
  <si>
    <t>(D33)</t>
  </si>
  <si>
    <t>(D34)</t>
  </si>
  <si>
    <t>(D35)</t>
  </si>
  <si>
    <t>(D36)</t>
  </si>
  <si>
    <t>(D37)</t>
  </si>
  <si>
    <t>(D38)</t>
  </si>
  <si>
    <t>(D39)</t>
  </si>
  <si>
    <t>(D40)</t>
  </si>
  <si>
    <t>(D41)</t>
  </si>
  <si>
    <t>(D42)</t>
  </si>
  <si>
    <t>(D43)</t>
  </si>
  <si>
    <t>(D44)</t>
  </si>
  <si>
    <r>
      <rPr>
        <b/>
        <i/>
        <sz val="11"/>
        <color indexed="8"/>
        <rFont val="Calibri"/>
        <family val="2"/>
      </rPr>
      <t>(D45)</t>
    </r>
    <r>
      <rPr>
        <b/>
        <sz val="11"/>
        <color indexed="8"/>
        <rFont val="Calibri"/>
        <family val="2"/>
      </rPr>
      <t xml:space="preserve"> Total imported value by 3rd party</t>
    </r>
  </si>
  <si>
    <t>(D46)</t>
  </si>
  <si>
    <t>(D47)</t>
  </si>
  <si>
    <t>(D48)</t>
  </si>
  <si>
    <t>(D49)</t>
  </si>
  <si>
    <t>(D50)</t>
  </si>
  <si>
    <t>(D51)</t>
  </si>
  <si>
    <r>
      <rPr>
        <b/>
        <i/>
        <sz val="11"/>
        <color indexed="8"/>
        <rFont val="Calibri"/>
        <family val="2"/>
      </rPr>
      <t>(D52)</t>
    </r>
    <r>
      <rPr>
        <b/>
        <sz val="11"/>
        <color indexed="8"/>
        <rFont val="Calibri"/>
        <family val="2"/>
      </rPr>
      <t xml:space="preserve"> Total of  foreign currency payments declared by tenderer and/or 3rd party</t>
    </r>
  </si>
  <si>
    <r>
      <rPr>
        <b/>
        <i/>
        <sz val="11"/>
        <color indexed="8"/>
        <rFont val="Calibri"/>
        <family val="2"/>
      </rPr>
      <t xml:space="preserve">(D53) </t>
    </r>
    <r>
      <rPr>
        <b/>
        <sz val="11"/>
        <color indexed="8"/>
        <rFont val="Calibri"/>
        <family val="2"/>
      </rPr>
      <t xml:space="preserve">Total of imported content &amp; foreign currency payments - </t>
    </r>
    <r>
      <rPr>
        <b/>
        <i/>
        <sz val="11"/>
        <color indexed="8"/>
        <rFont val="Calibri"/>
        <family val="2"/>
      </rPr>
      <t>(D32), (D45) &amp; (D52)</t>
    </r>
    <r>
      <rPr>
        <b/>
        <sz val="11"/>
        <color indexed="8"/>
        <rFont val="Calibri"/>
        <family val="2"/>
      </rPr>
      <t xml:space="preserve"> above</t>
    </r>
  </si>
  <si>
    <t>This total must correspond with Annex C  - C 23</t>
  </si>
  <si>
    <t>(E1)</t>
  </si>
  <si>
    <t>(E2)</t>
  </si>
  <si>
    <t>(E3)</t>
  </si>
  <si>
    <t>(E4)</t>
  </si>
  <si>
    <t>(E5)</t>
  </si>
  <si>
    <t>(E6)</t>
  </si>
  <si>
    <t>(E7)</t>
  </si>
  <si>
    <t>(E8)</t>
  </si>
  <si>
    <t>(E10)</t>
  </si>
  <si>
    <t>(E11)</t>
  </si>
  <si>
    <t>(E12)</t>
  </si>
  <si>
    <r>
      <rPr>
        <b/>
        <i/>
        <sz val="11"/>
        <color indexed="8"/>
        <rFont val="Calibri"/>
        <family val="2"/>
      </rPr>
      <t xml:space="preserve">(E13)  </t>
    </r>
    <r>
      <rPr>
        <b/>
        <sz val="11"/>
        <color indexed="8"/>
        <rFont val="Calibri"/>
        <family val="2"/>
      </rPr>
      <t>Total local content</t>
    </r>
  </si>
  <si>
    <t>This total must correspond with Annex C  - C24</t>
  </si>
  <si>
    <t>Designated products:</t>
  </si>
  <si>
    <t>Exempted imported value</t>
  </si>
  <si>
    <t>Local Products (Goods, Services and Works)</t>
  </si>
  <si>
    <r>
      <rPr>
        <b/>
        <i/>
        <sz val="11"/>
        <color indexed="8"/>
        <rFont val="Calibri"/>
        <family val="2"/>
      </rPr>
      <t xml:space="preserve">(E9) </t>
    </r>
    <r>
      <rPr>
        <b/>
        <sz val="11"/>
        <color indexed="8"/>
        <rFont val="Calibri"/>
        <family val="2"/>
      </rPr>
      <t>Total local products (Goods, Services and Works)</t>
    </r>
  </si>
  <si>
    <t>SATS 1286.2011</t>
  </si>
  <si>
    <t>(Rental, depreciation &amp; amortisation, utility costs, consumables etc.)</t>
  </si>
  <si>
    <t>Forign currency value as per Commercial Invoice</t>
  </si>
  <si>
    <t>USD</t>
  </si>
  <si>
    <t>Steel Products and Components of Construction</t>
  </si>
  <si>
    <t>Steel Value-add products</t>
  </si>
  <si>
    <t>Installation of Vehicular Access Gate</t>
  </si>
  <si>
    <t>Installation of Gate for Pedestrian Access</t>
  </si>
  <si>
    <t>2.2.4.11</t>
  </si>
  <si>
    <t>Erection Bolts</t>
  </si>
  <si>
    <t>2.2.4.12</t>
  </si>
  <si>
    <t>2.2.4.14</t>
  </si>
  <si>
    <t>2.3.4.22</t>
  </si>
  <si>
    <t>(1) M16 HILTI Concrete Anchors</t>
  </si>
  <si>
    <t>2.3.4.25</t>
  </si>
  <si>
    <t>Handrails</t>
  </si>
  <si>
    <t>2.8.4.11</t>
  </si>
  <si>
    <t>VASTRAP ® flooring, 6.0mm thick</t>
  </si>
  <si>
    <t>2.8.6.2</t>
  </si>
  <si>
    <t>(1) 0.6mm Thick heavy industrial profile roof sheets in cut lengths complete with FBE colour traffic green E.07 fixed to 76x50 purlins at 1200mm c/c max. on pre-fabricated engineered timber trusses at 1200mm c/c max designed in accordance with SANS 10163</t>
  </si>
  <si>
    <t>2.8.6.4</t>
  </si>
  <si>
    <t>(1) 0.8mm Thick standard sidewall flashing FK9 and counter flashing FK7 all with colour middle blue F.07</t>
  </si>
  <si>
    <t>2.8.6.5</t>
  </si>
  <si>
    <t>(2) 0.8mm Thick standard ridge capping FK3 with finish in colour middle blue F.07</t>
  </si>
  <si>
    <t>2.8.6.6</t>
  </si>
  <si>
    <t>(3) 125x100mm Ogee profile guttering in chromadek finish colour middle blue F.07 gutter secured to trough with 6mm verandah bolts at 203mm centres and to crown of sheets with gutter clips pop-rivetted at 800mm centres max.</t>
  </si>
  <si>
    <t>2.8.6.7</t>
  </si>
  <si>
    <t>(4) 100x75mm Rectangular downpipes in chromadek finish colour middle blue F.07</t>
  </si>
  <si>
    <t>2.8.8.8</t>
  </si>
  <si>
    <t>(1) Standard 1.2mm Mild Steel Transformer Door and Jamb combination type DV as per Duro Cat with full louvres (2mm steel plate riveted to inside face of louvres)</t>
  </si>
  <si>
    <t>2.8.8.9</t>
  </si>
  <si>
    <t>(2) Standard 2032 x 813mm Meranti F/L Batten Door with Open Back</t>
  </si>
  <si>
    <t>2.8.8.11</t>
  </si>
  <si>
    <t>(1) Standard SS31 Window Centre Pivot as per Duro pressing Cat, and complete with catch opener &amp; type B2 burglar bars</t>
  </si>
  <si>
    <t>3.1.1.1</t>
  </si>
  <si>
    <t>150 m³ Lime Storage Silo (complete with fluidization equipment, Level Indicator, load cells, level switches, etc.).</t>
  </si>
  <si>
    <t>3.2.1.5</t>
  </si>
  <si>
    <t>3 kW Agitator - Mounting Plate Holding Down Bolts</t>
  </si>
  <si>
    <t>3.3.1.5</t>
  </si>
  <si>
    <t>0.75 kW - Agitator Mounting Plate Holding Down Bolts (min 4 per Base Plate)</t>
  </si>
  <si>
    <t>3.6.2</t>
  </si>
  <si>
    <t>Design, Fabricate, Supply, Deliver and Store Ventilation System Ducting</t>
  </si>
  <si>
    <t>3.6.1.2</t>
  </si>
  <si>
    <t>Scraper Bridge (complete with walkways)</t>
  </si>
  <si>
    <t>3.6.1.5</t>
  </si>
  <si>
    <t>Scum Box (complete with valve)</t>
  </si>
  <si>
    <t>3.6.1.7</t>
  </si>
  <si>
    <t>Baffle Plates</t>
  </si>
  <si>
    <t>4.1.1</t>
  </si>
  <si>
    <t>Motor Control Centre (MCC) panel</t>
  </si>
  <si>
    <t>4.6.1</t>
  </si>
  <si>
    <t>High Mast Lighting</t>
  </si>
  <si>
    <t>4.2.2.8</t>
  </si>
  <si>
    <t>Heavy Duty Cable Ladder or racking</t>
  </si>
  <si>
    <t>Primary Steel Products</t>
  </si>
  <si>
    <t>Steel reinforcement bars with nominal size of 25mm</t>
  </si>
  <si>
    <t>2.2.4.3</t>
  </si>
  <si>
    <t>Rolled Angle - 60x60x6L</t>
  </si>
  <si>
    <t>2.2.4.7</t>
  </si>
  <si>
    <t>Rolled Angle - 50x50x5L with 25x5 Thk. Flat lugs</t>
  </si>
  <si>
    <t>2.3.4.5</t>
  </si>
  <si>
    <t>Parallel Flange Channel - 180x70PFC</t>
  </si>
  <si>
    <t>2.3.4.6</t>
  </si>
  <si>
    <t>Base Plate - 220x220x12mm</t>
  </si>
  <si>
    <t>2.8.4.3</t>
  </si>
  <si>
    <t>(1) Angle Frame (50x50x6mm L Iron, including R8 lugs and 6x6mm Square Bar)</t>
  </si>
  <si>
    <t>2.12.3.15</t>
  </si>
  <si>
    <t>High-Tensile Welded Mesh:</t>
  </si>
  <si>
    <t>2.12.6.22</t>
  </si>
  <si>
    <t>2.12.6.23</t>
  </si>
  <si>
    <t>11.55m</t>
  </si>
  <si>
    <t>8.40m</t>
  </si>
  <si>
    <t>16.80m</t>
  </si>
  <si>
    <t>6.14m</t>
  </si>
  <si>
    <t>1no</t>
  </si>
  <si>
    <t>3no</t>
  </si>
  <si>
    <t>4no</t>
  </si>
  <si>
    <t>9no</t>
  </si>
  <si>
    <t>6no</t>
  </si>
  <si>
    <t>2no</t>
  </si>
  <si>
    <t>0.02ton</t>
  </si>
  <si>
    <t>0.16ton</t>
  </si>
  <si>
    <t>6m2</t>
  </si>
  <si>
    <t>Annex C.1</t>
  </si>
  <si>
    <t>Transformers and Shunt Reactors:</t>
  </si>
  <si>
    <t>4.2.2.1</t>
  </si>
  <si>
    <t>Transformers - 800kVA 11kV/6.6kV/400V</t>
  </si>
  <si>
    <t>Air Insulated MV Switchgear</t>
  </si>
  <si>
    <t>4.2.2.5</t>
  </si>
  <si>
    <t>Medium Voltage Switching Panel</t>
  </si>
  <si>
    <t>Electrical Cable Products</t>
  </si>
  <si>
    <t>Power Cables – Cables used for power transmission</t>
  </si>
  <si>
    <t>4.2.2.6</t>
  </si>
  <si>
    <t>11kV 3core XLPE 185 mm2 (Cu/XLPE/SWA/PVC) cable</t>
  </si>
  <si>
    <t>4.3.9</t>
  </si>
  <si>
    <t>4C x 120mm² Cu/PVC/SWA/PVC</t>
  </si>
  <si>
    <t>1C x 120mm² BCEW</t>
  </si>
  <si>
    <t>4.4.1.2</t>
  </si>
  <si>
    <t>4mm² x 1c BCEW</t>
  </si>
  <si>
    <t>4.4.1.1</t>
  </si>
  <si>
    <t>4.4.3.1</t>
  </si>
  <si>
    <t>4.4.4.2</t>
  </si>
  <si>
    <t>2.5 mm² x 1c BCEW</t>
  </si>
  <si>
    <t>4.6.2</t>
  </si>
  <si>
    <t>4c x 10mm² PVC/SWA/PVC Red stripe cable</t>
  </si>
  <si>
    <t>4.4.1.3</t>
  </si>
  <si>
    <t>Telecom Cables – cables used for telecommunications</t>
  </si>
  <si>
    <t>5.3.1.1</t>
  </si>
  <si>
    <t>3 core, 2.5 mm² (220 Vac)</t>
  </si>
  <si>
    <t>5.3.1.4</t>
  </si>
  <si>
    <t>7 core, 1.5 mm²</t>
  </si>
  <si>
    <t>4.3.2.1</t>
  </si>
  <si>
    <t>12 core Single Mode Fibre Cable</t>
  </si>
  <si>
    <t>4.3.2.4</t>
  </si>
  <si>
    <t>5.3.3.1</t>
  </si>
  <si>
    <t>1 pair, 1 mm²</t>
  </si>
  <si>
    <t>5.3.3.4</t>
  </si>
  <si>
    <t>4 pair, 1 mm²</t>
  </si>
  <si>
    <t>5.3.3.8</t>
  </si>
  <si>
    <t>24 pair, 1 mm²</t>
  </si>
  <si>
    <t>Pump, Medium Voltage (MV) Motors and Associated Accessories</t>
  </si>
  <si>
    <t>Pumps</t>
  </si>
  <si>
    <t>3.4.1.1</t>
  </si>
  <si>
    <t>Centrifugal Pumps</t>
  </si>
  <si>
    <t>3.1.2.10</t>
  </si>
  <si>
    <t>Lime Dosing Pumps (Complete with Motor, Gearbox, Couplings and Baseplate)</t>
  </si>
  <si>
    <t>Valves Products and Actuators</t>
  </si>
  <si>
    <t>2.2.6.9</t>
  </si>
  <si>
    <t>DN250 - Item 7 - Knife Gate Valve (Non-Rising Stem), PN10</t>
  </si>
  <si>
    <t>2.2.6.18</t>
  </si>
  <si>
    <t>DN400 - Item 16 - Knife Gate Valve (Non-Rising Stem), PN10</t>
  </si>
  <si>
    <t>2.7.6.7</t>
  </si>
  <si>
    <t>DN200 - Item 8 - Knife Gate Valve (Non-Rising Stem), PN10</t>
  </si>
  <si>
    <t>2.10.19.7</t>
  </si>
  <si>
    <t>DN125 - (6) Item 15 - Knife Gate Valve (Non-Rising Stem)</t>
  </si>
  <si>
    <t>3.1.1.3</t>
  </si>
  <si>
    <t>Silo Discharge Isolating Valve (Knife gate)</t>
  </si>
  <si>
    <t>3.1.1.11</t>
  </si>
  <si>
    <t>Lime Dosing Pipework and Valves</t>
  </si>
  <si>
    <t>3.5.1.1</t>
  </si>
  <si>
    <t>DN300 Knife Gate Valves – Suction, PN10</t>
  </si>
  <si>
    <t>3.5.1.3</t>
  </si>
  <si>
    <t>DN250 Non-Return Valves</t>
  </si>
  <si>
    <t>3.3.1.7</t>
  </si>
  <si>
    <t>Penstock/Sluice gate for a 350x400 opening with a rising spindle of L=4200mm</t>
  </si>
  <si>
    <t>270m</t>
  </si>
  <si>
    <t>4.3.10</t>
  </si>
  <si>
    <t>260m</t>
  </si>
  <si>
    <t>250m</t>
  </si>
  <si>
    <t>85m</t>
  </si>
  <si>
    <t>300m</t>
  </si>
  <si>
    <t>100m</t>
  </si>
  <si>
    <t>120m</t>
  </si>
  <si>
    <t>13no</t>
  </si>
  <si>
    <t>10no</t>
  </si>
  <si>
    <t>Annex C.3</t>
  </si>
  <si>
    <t>Annex C.2</t>
  </si>
  <si>
    <t>Plastic Conveyance Pipes</t>
  </si>
  <si>
    <t>High density polyethylene (HDPE) pipes and fittings</t>
  </si>
  <si>
    <t>2.2.6.4</t>
  </si>
  <si>
    <t>DN280-DN250 Item 2 - Concentric Reducer, L = 200mm</t>
  </si>
  <si>
    <t>2.2.6.5</t>
  </si>
  <si>
    <t>DN250 Item 3 - Stub Flange with Backing Slip-On Flange (HDE steel), L = 100mm</t>
  </si>
  <si>
    <t>2.10.3.7</t>
  </si>
  <si>
    <t>DN280 Item 3 - Stub Flange with Backing Slip-On Flange (HDE steel), L = 100mm</t>
  </si>
  <si>
    <t>2.7.6.22</t>
  </si>
  <si>
    <t>DN315 Item 24 - Stub Flange with Backing Slip-On Flange (HDE steel), L = 100mm</t>
  </si>
  <si>
    <t>2.10.3.2</t>
  </si>
  <si>
    <t>(1) HDPE / DN280 / PN10 / SDR17 (RISING MAIN)</t>
  </si>
  <si>
    <t>2.10.3.3</t>
  </si>
  <si>
    <t>(2) HDPE / DN315 / PN10 / SDR 17 (SLUDGE DISCHARGE LINE)</t>
  </si>
  <si>
    <t>2.10.3.5</t>
  </si>
  <si>
    <t>(1) Seamless 45 degree bend, HDPE / DN280 (Rising Main)</t>
  </si>
  <si>
    <t>2.10.3.6</t>
  </si>
  <si>
    <t>(2) Seamless 45 degree bend, HDPE / DN315 (Sludge Discharge)</t>
  </si>
  <si>
    <t>2.10.8.9</t>
  </si>
  <si>
    <t>(1.2) Seamless 90 degree bend, HDPE / DN280</t>
  </si>
  <si>
    <t>2.10.8.17</t>
  </si>
  <si>
    <t>(2.2) Seamless 90 degree bend, HDPE / DN315</t>
  </si>
  <si>
    <t>Polyvinyl chloride PVC pipes and fittings</t>
  </si>
  <si>
    <t>2.8.7.3</t>
  </si>
  <si>
    <t>(1.1) 110NB uPVC (Class 25) Ducts to be infilled with "Sika Boom Expanding Polyurethane Foam" or similar approved.</t>
  </si>
  <si>
    <t>2.10.8.4</t>
  </si>
  <si>
    <t>(2) DN250 PVC (Class 6) Clarifier Overflow pipe</t>
  </si>
  <si>
    <t>2.10.8.5</t>
  </si>
  <si>
    <t>(3) DN125 PVC (Class 6) Clarifier Overflow pipe</t>
  </si>
  <si>
    <t>2.10.8.21</t>
  </si>
  <si>
    <t>(3.1) DN250 45 degree Bend PVC, (Class 6)</t>
  </si>
  <si>
    <t>2.10.8.22</t>
  </si>
  <si>
    <t>(3.2) DN250 90 degree Bend PVC, (Class 6)</t>
  </si>
  <si>
    <t>2.10.11.2</t>
  </si>
  <si>
    <t>(1) DN200 PVC 45 degree bend</t>
  </si>
  <si>
    <t>2.10.11.3</t>
  </si>
  <si>
    <t>(2) DN200 PVC 22.5 degree bend</t>
  </si>
  <si>
    <t>2.10.11.6</t>
  </si>
  <si>
    <t>(3) Lime Clarifier 1, 2 and 3 to Sludge Chamber - PVCu / DN 200 / Class 6</t>
  </si>
  <si>
    <t>2.10.14.2</t>
  </si>
  <si>
    <t>(2) DN160 PVC 22.5 degree bend</t>
  </si>
  <si>
    <t>2.10.17.2</t>
  </si>
  <si>
    <t>(1) DN315 PVC 22.5 degree bend</t>
  </si>
  <si>
    <t>Steel Conveyance Pipes</t>
  </si>
  <si>
    <t>Steel Conveyance Pipes – Galvanized</t>
  </si>
  <si>
    <t>2.6.4.7</t>
  </si>
  <si>
    <t>f) Item 6 - Steel spool piece, flanged one end DN700, L = 4.0m</t>
  </si>
  <si>
    <t>5no</t>
  </si>
  <si>
    <t>Steel pipe fittings and specials – Lined and Coated</t>
  </si>
  <si>
    <t>2.2.6.7</t>
  </si>
  <si>
    <t>DN250 - Item 5 - Equal Tee to SANS 719, Flanged all Ends</t>
  </si>
  <si>
    <t>2.2.6.8</t>
  </si>
  <si>
    <t>DN250 - Item 6 - Flanged Steel 90 Degree Elbow Long Radius - ANSI (ASA) B16.9</t>
  </si>
  <si>
    <t>2.2.6.10</t>
  </si>
  <si>
    <t>DN250 - Item 8- Flange Adaptor</t>
  </si>
  <si>
    <t>2.2.6.15</t>
  </si>
  <si>
    <t>DN400 to DN250 Item 13 - Concentric Reducer to SANS 719, Flanged Both Ends, L = 280mm</t>
  </si>
  <si>
    <t>2.2.6.16</t>
  </si>
  <si>
    <t>DN400 - Item 14 - Equal Tee to SANS 719, Flanged all Ends</t>
  </si>
  <si>
    <t>2.2.6.19</t>
  </si>
  <si>
    <t>DN400 - Item 17 - Flange Adaptor</t>
  </si>
  <si>
    <t>2.6.4.2</t>
  </si>
  <si>
    <t>a) Item 1 - Steel to uPVC flange adapter (DN160)</t>
  </si>
  <si>
    <t>2.6.4.3</t>
  </si>
  <si>
    <t>b) Item 2 - Flanged steel medium 7° radius bend (DN160)</t>
  </si>
  <si>
    <t>2.6.4.5</t>
  </si>
  <si>
    <t>d) Item 4 - 90° steel bend long radius (DN160)</t>
  </si>
  <si>
    <t>2.6.4.6</t>
  </si>
  <si>
    <t>e) Item 5 - Concentric reducer (DN160 to DN700)</t>
  </si>
  <si>
    <t>2.6.4.9</t>
  </si>
  <si>
    <t>h) Item 8 - Viking Johnson type coupling (DN200)</t>
  </si>
  <si>
    <t>2.7.6.5</t>
  </si>
  <si>
    <t>2.7.6.6</t>
  </si>
  <si>
    <t>2.7.6.10</t>
  </si>
  <si>
    <t>2.7.6.14</t>
  </si>
  <si>
    <t>2.7.6.21</t>
  </si>
  <si>
    <t>2.10.3.11</t>
  </si>
  <si>
    <t>Item 2 - DN300 ASME B16.9, Long Radius Elbow, Flanged Both Ends</t>
  </si>
  <si>
    <t>2.10.17.6</t>
  </si>
  <si>
    <t>2.10.19.2</t>
  </si>
  <si>
    <t>2.10.19.6</t>
  </si>
  <si>
    <t>3.5.2.1</t>
  </si>
  <si>
    <t>DN300 - Blank Flange - Suction</t>
  </si>
  <si>
    <t>3.5.2.2</t>
  </si>
  <si>
    <t>DN250 - Blank Flange - Suction</t>
  </si>
  <si>
    <t>4m</t>
  </si>
  <si>
    <t>2.3.4.28</t>
  </si>
  <si>
    <t>Ladders, Complete and Installed</t>
  </si>
  <si>
    <t>2.4.4.28</t>
  </si>
  <si>
    <t>2.7.4.12</t>
  </si>
  <si>
    <t>a) Open grid floors - Chamber (Rectagrid 40 x 4.5 bearer bars)</t>
  </si>
  <si>
    <t>2.2.4.15</t>
  </si>
  <si>
    <t>b) Open grid floors - Sump Cover (Rectagrid 40 x 4.5 bearer bars)</t>
  </si>
  <si>
    <t>2.3.4.31</t>
  </si>
  <si>
    <t>1) Rectagrid RS80, 40 x 3</t>
  </si>
  <si>
    <t>2.3.4.32</t>
  </si>
  <si>
    <t>2) Rectagrid RS40, 30 x 4.5 stair treads</t>
  </si>
  <si>
    <t>2.4.4.31</t>
  </si>
  <si>
    <t>1) Rectagrid RS80, 40 x 4.5</t>
  </si>
  <si>
    <t>2.4.4.32</t>
  </si>
  <si>
    <t>2.5.4.23</t>
  </si>
  <si>
    <t>2.5.4.24</t>
  </si>
  <si>
    <t>2.6.3.11</t>
  </si>
  <si>
    <t>2.7.4.14</t>
  </si>
  <si>
    <t>a) Open grid floors - Chamber</t>
  </si>
  <si>
    <t>2.7.4.15</t>
  </si>
  <si>
    <t>b) Open grid floors - Sump Cover</t>
  </si>
  <si>
    <t>2.4.4.22</t>
  </si>
  <si>
    <t>2.5.4.15</t>
  </si>
  <si>
    <t>1) Horizontal</t>
  </si>
  <si>
    <t>2.3.4.26</t>
  </si>
  <si>
    <t>2) Sloping (measured on slope)</t>
  </si>
  <si>
    <t>2.4.4.25</t>
  </si>
  <si>
    <t>2.4.4.26</t>
  </si>
  <si>
    <t>2.5.4.18</t>
  </si>
  <si>
    <t>2.5.4.19</t>
  </si>
  <si>
    <t xml:space="preserve">Bolts </t>
  </si>
  <si>
    <t>Open Grid Floors</t>
  </si>
  <si>
    <t>Access Ladders</t>
  </si>
  <si>
    <t>2.7.4.11</t>
  </si>
  <si>
    <t>2.12.4.11</t>
  </si>
  <si>
    <t>2.12.6.14</t>
  </si>
  <si>
    <t>2.12.6.16</t>
  </si>
  <si>
    <t>sum</t>
  </si>
  <si>
    <t>Plates and Sheets</t>
  </si>
  <si>
    <t>2.2.3.20</t>
  </si>
  <si>
    <t>Foundations</t>
  </si>
  <si>
    <t>2.2.3.21</t>
  </si>
  <si>
    <t>Walls</t>
  </si>
  <si>
    <t>2.2.3.22</t>
  </si>
  <si>
    <t>Plinths</t>
  </si>
  <si>
    <t>2.3.3.15</t>
  </si>
  <si>
    <t>(1) Floor Slab Foundations</t>
  </si>
  <si>
    <t>2.3.3.16</t>
  </si>
  <si>
    <t>(2) Walls</t>
  </si>
  <si>
    <t>2.3.3.17</t>
  </si>
  <si>
    <t>(3) Stairway and Platform Plinth</t>
  </si>
  <si>
    <t>2.4.3.21</t>
  </si>
  <si>
    <t>2.4.3.22</t>
  </si>
  <si>
    <t>(2) Walls of Lime Reactor</t>
  </si>
  <si>
    <t>2.4.3.23</t>
  </si>
  <si>
    <t>(3) Roof of Lime Reactor</t>
  </si>
  <si>
    <t>2.4.3.24</t>
  </si>
  <si>
    <t>(4) Stairway and Platform Plinth</t>
  </si>
  <si>
    <t>2.5.3.18</t>
  </si>
  <si>
    <t>(1) Floor Slab</t>
  </si>
  <si>
    <t>2.5.3.19</t>
  </si>
  <si>
    <t>2.5.3.20</t>
  </si>
  <si>
    <t>(3) Roof at Discharge Point</t>
  </si>
  <si>
    <t>2.5.3.21</t>
  </si>
  <si>
    <t>2.6.2.19</t>
  </si>
  <si>
    <t>2.6.2.20</t>
  </si>
  <si>
    <t>(2) Walls of Lime Clarifier</t>
  </si>
  <si>
    <t>2.6.2.21</t>
  </si>
  <si>
    <t>(3) Launder</t>
  </si>
  <si>
    <t>2.6.2.22</t>
  </si>
  <si>
    <t>(4) Overflow Chamber</t>
  </si>
  <si>
    <t>2.6.2.23</t>
  </si>
  <si>
    <t>(5) Sludge Extraction Sump</t>
  </si>
  <si>
    <t>2.7.3.20</t>
  </si>
  <si>
    <t>2.7.3.21</t>
  </si>
  <si>
    <t>2.7.3.22</t>
  </si>
  <si>
    <t>2.8.3.9</t>
  </si>
  <si>
    <t>Strip Footing Foundations</t>
  </si>
  <si>
    <t>2.9.3.8</t>
  </si>
  <si>
    <t>(1) Floor Slab Foundation</t>
  </si>
  <si>
    <t>2.12.3.12</t>
  </si>
  <si>
    <t>2.12.3.13</t>
  </si>
  <si>
    <t>Concrete Floor Slabs</t>
  </si>
  <si>
    <t>2.12.3.14</t>
  </si>
  <si>
    <t>Roof Slab</t>
  </si>
  <si>
    <t>Structural steel</t>
  </si>
  <si>
    <t>2.3.4.14</t>
  </si>
  <si>
    <t>Rolled Angle - 50x50x6L with 25x5 Thk. Flat lugs</t>
  </si>
  <si>
    <t>2.3.4.15</t>
  </si>
  <si>
    <t>0.01ton</t>
  </si>
  <si>
    <t>2.4.4.3</t>
  </si>
  <si>
    <t>2.4.4.4</t>
  </si>
  <si>
    <t>2.4.4.5</t>
  </si>
  <si>
    <t>2.4.4.6</t>
  </si>
  <si>
    <t>0.29ton</t>
  </si>
  <si>
    <t>0.26ton</t>
  </si>
  <si>
    <t>0.57ton</t>
  </si>
  <si>
    <t>2.5.4.3</t>
  </si>
  <si>
    <t>2.5.4.4</t>
  </si>
  <si>
    <t>0.05ton</t>
  </si>
  <si>
    <t>0.38ton</t>
  </si>
  <si>
    <t>2.6.3.3</t>
  </si>
  <si>
    <t>0.04ton</t>
  </si>
  <si>
    <t>2.7.4.3</t>
  </si>
  <si>
    <t>2.7.4.4</t>
  </si>
  <si>
    <t>0.09ton</t>
  </si>
  <si>
    <t>0.11ton</t>
  </si>
  <si>
    <t>2.12.4.3</t>
  </si>
  <si>
    <t>4.2.2.7</t>
  </si>
  <si>
    <t>11kV 3core XLPE 185 mm2 (Cu/XLPE/SWA/PVC) cable (internal cabling)</t>
  </si>
  <si>
    <t>"Power cable” 4mm² x 4c PVC/SWA/PVC Red stripe Cable"</t>
  </si>
  <si>
    <t>4.4.2.1</t>
  </si>
  <si>
    <t>4.4.2.2</t>
  </si>
  <si>
    <t>"Control Cable” 2.5mm² x 7c PVC/SWA/PVC Red Stripe Cable"</t>
  </si>
  <si>
    <t>4.4.2.3</t>
  </si>
  <si>
    <t>4.4.3.3</t>
  </si>
  <si>
    <t>4.4.4.3</t>
  </si>
  <si>
    <t>4.4.5.3</t>
  </si>
  <si>
    <t>4.4.6.3</t>
  </si>
  <si>
    <t>4.4.8.3</t>
  </si>
  <si>
    <t>4.4.9.3</t>
  </si>
  <si>
    <t>4.4.10.3</t>
  </si>
  <si>
    <t>4.4.11.3</t>
  </si>
  <si>
    <t>4.4.12.3</t>
  </si>
  <si>
    <t>4.4.13.3</t>
  </si>
  <si>
    <t>4.4.14.3</t>
  </si>
  <si>
    <t>4.4.15.3</t>
  </si>
  <si>
    <t>4.4.16.3</t>
  </si>
  <si>
    <t>4.4.17.3</t>
  </si>
  <si>
    <t>4.4.18.3</t>
  </si>
  <si>
    <t>4.4.19.3</t>
  </si>
  <si>
    <t>4.4.20.3</t>
  </si>
  <si>
    <t>4.4.21.3</t>
  </si>
  <si>
    <t>4.4.22.3</t>
  </si>
  <si>
    <t>4.4.23.3</t>
  </si>
  <si>
    <t>4.4.24.3</t>
  </si>
  <si>
    <t>"Power cable” 2.5 mm² x 4c PVC/SWA/PVC Red stripe Cable"</t>
  </si>
  <si>
    <t>4.4.4.1</t>
  </si>
  <si>
    <t>4.4.5.1</t>
  </si>
  <si>
    <t>4.4.6.1</t>
  </si>
  <si>
    <t>4.4.8.1</t>
  </si>
  <si>
    <t>4.4.9.1</t>
  </si>
  <si>
    <t>4.4.10.1</t>
  </si>
  <si>
    <t>4.4.11.1</t>
  </si>
  <si>
    <t>4.4.12.1</t>
  </si>
  <si>
    <t>4.4.14.1</t>
  </si>
  <si>
    <t>4.4.15.1</t>
  </si>
  <si>
    <t>4.4.16.1</t>
  </si>
  <si>
    <t>4.4.17.1</t>
  </si>
  <si>
    <t>4.4.18.1</t>
  </si>
  <si>
    <t>4.4.19.1</t>
  </si>
  <si>
    <t>4.4.20.1</t>
  </si>
  <si>
    <t>4.4.21.1</t>
  </si>
  <si>
    <t>4.4.22.1</t>
  </si>
  <si>
    <t>4.4.23.1</t>
  </si>
  <si>
    <t>4.4.24.1</t>
  </si>
  <si>
    <t>4.4.3.2</t>
  </si>
  <si>
    <t>4.4.5.2</t>
  </si>
  <si>
    <t>4.4.6.2</t>
  </si>
  <si>
    <t>4.4.8.2</t>
  </si>
  <si>
    <t>4.4.9.2</t>
  </si>
  <si>
    <t>4.4.10.2</t>
  </si>
  <si>
    <t>4.4.11.2</t>
  </si>
  <si>
    <t>4.4.12.2</t>
  </si>
  <si>
    <t>4.4.13.2</t>
  </si>
  <si>
    <t>4.4.14.2</t>
  </si>
  <si>
    <t>4.4.15.2</t>
  </si>
  <si>
    <t>4.4.16.2</t>
  </si>
  <si>
    <t>4.4.17.2</t>
  </si>
  <si>
    <t>4.4.18.2</t>
  </si>
  <si>
    <t>4.4.19.2</t>
  </si>
  <si>
    <t>4.4.20.2</t>
  </si>
  <si>
    <t>4.4.21.2</t>
  </si>
  <si>
    <t>4.4.22.2</t>
  </si>
  <si>
    <t>4.4.23.2</t>
  </si>
  <si>
    <t>4.4.24.2</t>
  </si>
  <si>
    <t>2.10.8.14</t>
  </si>
  <si>
    <t>(1.7) Knife Gate Valve (Non-Rising Stem)</t>
  </si>
  <si>
    <t>3.5.1.2</t>
  </si>
  <si>
    <t>DN250 Knife Gate Valves - Discharge</t>
  </si>
  <si>
    <t>3.2.1.7</t>
  </si>
  <si>
    <t>Penstock/Sluice gate for a 1200x800 opening with a rising spindle of L=4200mm</t>
  </si>
  <si>
    <t>2.10.3.8</t>
  </si>
  <si>
    <t>(3) DN315 Stub Flange with Backing Slip-On Flange (HDE steel), L = 100mm</t>
  </si>
  <si>
    <t>2.10.3.14</t>
  </si>
  <si>
    <t>Item 5 - Stub Flange with Backing Slip-On Flange (HDE steel), L = 100mm</t>
  </si>
  <si>
    <t>2.10.8.2</t>
  </si>
  <si>
    <t>2.10.8.3</t>
  </si>
  <si>
    <t>2.10.20.2</t>
  </si>
  <si>
    <t>(1) Sludge Discharge Line (DN 315, HDPE, Length = 11 m, Min. Cover to Pipe Under Roadway 1 m)</t>
  </si>
  <si>
    <t>2.10.20.4</t>
  </si>
  <si>
    <t>2.10.20.8</t>
  </si>
  <si>
    <t>2.10.20.6</t>
  </si>
  <si>
    <t>(3) Rising Main (DN 280, HDPE, Length = 11m, Min. Cover to Pipe Under Roadway 1 m)</t>
  </si>
  <si>
    <t>2.10.20.10</t>
  </si>
  <si>
    <t>2.10.8.8</t>
  </si>
  <si>
    <t>(1.1) Seamless 45 degree bend, HDPE / DN280</t>
  </si>
  <si>
    <t>2.10.8.16</t>
  </si>
  <si>
    <t>(2.1) Seamless 45 degree bend, HDPE / DN315</t>
  </si>
  <si>
    <t>2.12.6.3</t>
  </si>
  <si>
    <t>(1.1) 110mm diam uPVC (Class 25) Ducts to be infilled with "Sika Boom Expanding Polyurethane Foam" or similar approved.</t>
  </si>
  <si>
    <t>2.10.8.26</t>
  </si>
  <si>
    <t>Lime Clarifier 1, 2 and 3 to common overflow line – PVCu / DN 125 / Class 6</t>
  </si>
  <si>
    <t>2.10.8.27</t>
  </si>
  <si>
    <t>Common overflow line from Lime Clarifiers to Open Culvert – PVCu / DN 250 / Class 6</t>
  </si>
  <si>
    <t>2.10.14.3</t>
  </si>
  <si>
    <t>Morning Glory Spillway to Lime Clarifier 1, 2 and 3 – PVCu / DN 125 / Class 6</t>
  </si>
  <si>
    <t>2.10.20.5</t>
  </si>
  <si>
    <t>(2) Clarifier Overflow Pipeline (DN 250, PVCu, Length = 11m, Min. Cover to Pipe Under Roadway 1 m)</t>
  </si>
  <si>
    <t>2.10.20.9</t>
  </si>
  <si>
    <t>(2) Clarifier Overflow Pipeline DN 250, PVCu, Length = 11m, Min. Cover to Pipe Under Roadway 1 m)</t>
  </si>
  <si>
    <t>2.10.8.24</t>
  </si>
  <si>
    <t>(3.4) Concentric Reducer 160x125 B</t>
  </si>
  <si>
    <t>2.10.8.25</t>
  </si>
  <si>
    <t>(3.5) Concentric Reducer 250x160 L</t>
  </si>
  <si>
    <t>2.10.11.5</t>
  </si>
  <si>
    <t>Item 1 - Rodding Eyes on Sludge Discharge Line</t>
  </si>
  <si>
    <t>2.10.8.19</t>
  </si>
  <si>
    <t>2.10.17.13</t>
  </si>
  <si>
    <t>Lime Reactor to Morning Glory Spillway – PVCu / DN 200 / Class 6</t>
  </si>
  <si>
    <t>Item 2 - Concentric Reducer, L = 200mm</t>
  </si>
  <si>
    <t>2.2.6.21</t>
  </si>
  <si>
    <t>Item 19 - Mechanical Viking Johnson Type Coupling to connect with existing DN400 PVC pipe</t>
  </si>
  <si>
    <t>2.3.6.3</t>
  </si>
  <si>
    <t>Item 8 - Pipe Spool L = 622mm, Flanged One End, Plain Ended Other with Concentric Reducer to SANS 719 (300 to 350mm), Puddle Flange at L = 622mm from flanged end</t>
  </si>
  <si>
    <t>2.3.6.4</t>
  </si>
  <si>
    <t>Item 9 - Pipe Spool L = 615mm , Flanged One End, Plain Ended Other with Concentric Reducer to SANS 719 (200 to 125mm), Puddle Flange at L = 442mm from flanged end</t>
  </si>
  <si>
    <t>2.4.6.3</t>
  </si>
  <si>
    <t>2.4.6.4</t>
  </si>
  <si>
    <t>Item 16 - Pipe Spool L = 807mm , Flanged One End, Plain Ended Other with Concentric Reducer to SANS 719 (200 to 125mm), Puddle Flange at L = 634mm from flanged end</t>
  </si>
  <si>
    <t>2.5.6.3</t>
  </si>
  <si>
    <t>Item 1 - Concentric Reducer 250 to 160mm, with puddle flange and DN160 spool piece</t>
  </si>
  <si>
    <t>2.5.6.4</t>
  </si>
  <si>
    <t>Item 2 - DN160 Long Radius Elbow, FBE, ANSI (ASA) B16.9</t>
  </si>
  <si>
    <t>2.5.6.5</t>
  </si>
  <si>
    <t>Item 3 - Steel to uPVC SG Iron Flange Adaptor, DN160</t>
  </si>
  <si>
    <t>2.6.4.12</t>
  </si>
  <si>
    <t>b) Item 10 - Flanged steel medium 7° radius bend (DN160)</t>
  </si>
  <si>
    <t>2.6.4.14</t>
  </si>
  <si>
    <t>d) Item 12 - Steel to UPVC Flange Adaptor (DN200)</t>
  </si>
  <si>
    <t>2.7.6.3</t>
  </si>
  <si>
    <t>Item 4 - Steel to uPVC SG Iron Flange Adaptor</t>
  </si>
  <si>
    <t>Item 6 - Equal Tee to SANS 719, Flanged all Ends</t>
  </si>
  <si>
    <t>Item 7 - Flanged Steel 90 Degree Elbow Long Radius - ANSI (ASA) B16.9, Spool piece 100mm long welded to plain end</t>
  </si>
  <si>
    <t>2.7.6.8</t>
  </si>
  <si>
    <t>Item 9 - Flange Adaptor</t>
  </si>
  <si>
    <t>Item 11 - Pipe special, equal tee to SANS 719 plain ended two ends with spool pieces welded to each end</t>
  </si>
  <si>
    <t>2.7.6.11</t>
  </si>
  <si>
    <t>Item 13 - Flanged Steel Both Ends 90 Degree Elbow Long Radius - ANSI (ASA) B16.9</t>
  </si>
  <si>
    <t>Item 16 - Standard 45 Degree Lateral, SANS 719, Flanged all Ends, Including Blank Flange Added to Lateral End</t>
  </si>
  <si>
    <t>Item 23 - Eccentric Reducer, DN350 to DN300, with puddle flange and spool piece L = 777 mm Flanged</t>
  </si>
  <si>
    <t>2.7.6.23</t>
  </si>
  <si>
    <t>Item 26 - Equal Tee to SANS 719, Flanged, Spool piece 200 mm long welded to plain end</t>
  </si>
  <si>
    <t>2.10.8.10</t>
  </si>
  <si>
    <t>(1.3) Flanged Steel 90 Degree Elbow Long Radius - ANSI (ASA) B16.9</t>
  </si>
  <si>
    <t>2.10.8.13</t>
  </si>
  <si>
    <t>(1.6) Flange Adaptor</t>
  </si>
  <si>
    <t>2.10.8.23</t>
  </si>
  <si>
    <t>(3.3) D250 SG Iron Equal Tees</t>
  </si>
  <si>
    <t>2.10.17.3</t>
  </si>
  <si>
    <t>(2) Item 17 - Flanged Steel 90 Degree Elbow Long Radius - ANSI (ASA) B16.9</t>
  </si>
  <si>
    <t>(5) Item 20 - Concentric Reducer, SANS 719, L = 180mm</t>
  </si>
  <si>
    <t>2.10.17.7</t>
  </si>
  <si>
    <t>(6) Item 21 - Equal Tee to SANS 719, Flanged all ends</t>
  </si>
  <si>
    <t>2.10.17.8</t>
  </si>
  <si>
    <t>(7) Item 22 - Flanged Steel 90 Degree Elbow Long Radius - ANSI (ASA) B16.9</t>
  </si>
  <si>
    <t>2.10.17.12</t>
  </si>
  <si>
    <t>(11) Item 26 - Steel to uPVC SG Iron Flange Adaptor</t>
  </si>
  <si>
    <t>(1) Item 10 - Flanged Steel 45 Degree Elbow Long Radius - ANSI (ASA) B16.9</t>
  </si>
  <si>
    <t>(5) Item 14 - Flange Adaptor</t>
  </si>
  <si>
    <t>3.5.1.4</t>
  </si>
  <si>
    <t>Suction Piping Manifold including supports</t>
  </si>
  <si>
    <t>3.5.1.5</t>
  </si>
  <si>
    <t>Discharge Piping Manifold including supports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</si>
</sst>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quot;R&quot;\ #,##0_);\(&quot;R&quot;\ #,##0\)"/>
    <numFmt numFmtId="165" formatCode="&quot;R&quot;\ #,##0.00_);\(&quot;R&quot;\ #,##0.00\)"/>
    <numFmt numFmtId="166" formatCode="&quot;R &quot;\ #,##0_);\(&quot;R &quot;\ #,##0\)"/>
    <numFmt numFmtId="167" formatCode="&quot;R &quot;\ #,##0.00_);\(&quot;R &quot;\ #,##0.00\)"/>
    <numFmt numFmtId="168" formatCode="[$$-409]#,##0_);\([$$-409]#,##0\)"/>
    <numFmt numFmtId="169" formatCode="[$€-2]\ #,##0"/>
    <numFmt numFmtId="170" formatCode="[$£-809]#,##0.00"/>
    <numFmt numFmtId="171" formatCode="[$£-809]#,##0;\-[$£-809]#,##0"/>
    <numFmt numFmtId="172" formatCode="[$$-409]#,##0.00_);\([$$-409]#,##0.00\)"/>
  </numFmts>
  <fonts count="36" x14ac:knownFonts="1">
    <font>
      <sz val="11"/>
      <color theme="1"/>
      <name val="Calibri"/>
      <family val="2"/>
      <scheme val="minor"/>
    </font>
    <font>
      <b/>
      <sz val="11"/>
      <color indexed="8"/>
      <name val="Calibri"/>
      <family val="2"/>
    </font>
    <font>
      <b/>
      <u/>
      <sz val="11"/>
      <color indexed="8"/>
      <name val="Calibri"/>
      <family val="2"/>
    </font>
    <font>
      <b/>
      <sz val="11"/>
      <name val="Calibri"/>
      <family val="2"/>
    </font>
    <font>
      <b/>
      <strike/>
      <sz val="11"/>
      <color indexed="8"/>
      <name val="Calibri"/>
      <family val="2"/>
    </font>
    <font>
      <b/>
      <i/>
      <sz val="11"/>
      <color indexed="8"/>
      <name val="Calibri"/>
      <family val="2"/>
    </font>
    <font>
      <b/>
      <sz val="11"/>
      <color theme="1"/>
      <name val="Arial"/>
      <family val="2"/>
    </font>
    <font>
      <i/>
      <sz val="11"/>
      <color theme="1"/>
      <name val="Calibri"/>
      <family val="2"/>
      <scheme val="minor"/>
    </font>
    <font>
      <b/>
      <sz val="20"/>
      <color theme="1"/>
      <name val="Calibri"/>
      <family val="2"/>
      <scheme val="minor"/>
    </font>
    <font>
      <u/>
      <sz val="11"/>
      <color theme="1"/>
      <name val="Calibri"/>
      <family val="2"/>
      <scheme val="minor"/>
    </font>
    <font>
      <b/>
      <u/>
      <sz val="11"/>
      <color theme="1"/>
      <name val="Calibri"/>
      <family val="2"/>
      <scheme val="minor"/>
    </font>
    <font>
      <b/>
      <sz val="11"/>
      <color theme="1"/>
      <name val="Calibri"/>
      <family val="2"/>
      <scheme val="minor"/>
    </font>
    <font>
      <b/>
      <sz val="12"/>
      <color theme="1"/>
      <name val="Calibri"/>
      <family val="2"/>
      <scheme val="minor"/>
    </font>
    <font>
      <b/>
      <sz val="12"/>
      <color theme="0"/>
      <name val="Calibri"/>
      <family val="2"/>
      <scheme val="minor"/>
    </font>
    <font>
      <sz val="12"/>
      <color theme="0"/>
      <name val="Calibri"/>
      <family val="2"/>
      <scheme val="minor"/>
    </font>
    <font>
      <b/>
      <sz val="16"/>
      <name val="Calibri"/>
      <family val="2"/>
      <scheme val="minor"/>
    </font>
    <font>
      <sz val="11"/>
      <color theme="0"/>
      <name val="Calibri"/>
      <family val="2"/>
      <scheme val="minor"/>
    </font>
    <font>
      <b/>
      <sz val="11"/>
      <color theme="0"/>
      <name val="Calibri"/>
      <family val="2"/>
      <scheme val="minor"/>
    </font>
    <font>
      <b/>
      <sz val="11"/>
      <name val="Calibri"/>
      <family val="2"/>
      <scheme val="minor"/>
    </font>
    <font>
      <b/>
      <sz val="16"/>
      <color theme="0"/>
      <name val="Calibri"/>
      <family val="2"/>
      <scheme val="minor"/>
    </font>
    <font>
      <strike/>
      <sz val="11"/>
      <color theme="1"/>
      <name val="Calibri"/>
      <family val="2"/>
      <scheme val="minor"/>
    </font>
    <font>
      <sz val="11"/>
      <color rgb="FFFF0000"/>
      <name val="Calibri"/>
      <family val="2"/>
      <scheme val="minor"/>
    </font>
    <font>
      <sz val="11"/>
      <name val="Calibri"/>
      <family val="2"/>
      <scheme val="minor"/>
    </font>
    <font>
      <i/>
      <sz val="11"/>
      <name val="Calibri"/>
      <family val="2"/>
      <scheme val="minor"/>
    </font>
    <font>
      <b/>
      <sz val="14"/>
      <color theme="1"/>
      <name val="Calibri"/>
      <family val="2"/>
      <scheme val="minor"/>
    </font>
    <font>
      <b/>
      <sz val="11"/>
      <color rgb="FFFF0000"/>
      <name val="Calibri"/>
      <family val="2"/>
      <scheme val="minor"/>
    </font>
    <font>
      <sz val="10"/>
      <color theme="1"/>
      <name val="Times New Roman"/>
      <family val="1"/>
    </font>
    <font>
      <i/>
      <sz val="9"/>
      <color theme="1"/>
      <name val="Arial"/>
      <family val="2"/>
    </font>
    <font>
      <sz val="9"/>
      <color rgb="FF000000"/>
      <name val="Arial"/>
      <family val="2"/>
    </font>
    <font>
      <b/>
      <sz val="9"/>
      <color theme="1"/>
      <name val="Arial"/>
      <family val="2"/>
    </font>
    <font>
      <sz val="9"/>
      <color theme="1"/>
      <name val="Arial"/>
      <family val="2"/>
    </font>
    <font>
      <sz val="10"/>
      <color rgb="FF000000"/>
      <name val="Arial"/>
      <family val="2"/>
    </font>
    <font>
      <i/>
      <sz val="11"/>
      <color theme="1"/>
      <name val="Calibri"/>
      <family val="2"/>
    </font>
    <font>
      <b/>
      <u/>
      <sz val="11"/>
      <color theme="1"/>
      <name val="Arial"/>
      <family val="2"/>
    </font>
    <font>
      <sz val="10"/>
      <color theme="1"/>
      <name val="Arial Narrow"/>
      <family val="2"/>
    </font>
    <font>
      <b/>
      <u/>
      <sz val="9"/>
      <color theme="1"/>
      <name val="Arial"/>
      <family val="2"/>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medium">
        <color indexed="64"/>
      </left>
      <right style="medium">
        <color indexed="64"/>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right/>
      <top style="medium">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68">
    <xf numFmtId="0" fontId="0" fillId="0" borderId="0" xfId="0"/>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7" fillId="0" borderId="1" xfId="0" applyFont="1" applyBorder="1" applyAlignment="1">
      <alignment horizontal="center" vertical="center"/>
    </xf>
    <xf numFmtId="166" fontId="0" fillId="0" borderId="1" xfId="0" applyNumberFormat="1" applyBorder="1" applyAlignment="1">
      <alignment vertical="center"/>
    </xf>
    <xf numFmtId="167" fontId="0" fillId="0" borderId="1" xfId="0" applyNumberFormat="1" applyBorder="1" applyAlignment="1">
      <alignment vertical="center"/>
    </xf>
    <xf numFmtId="9" fontId="0" fillId="0" borderId="1" xfId="0" applyNumberFormat="1" applyBorder="1" applyAlignment="1">
      <alignment horizontal="center" vertical="center"/>
    </xf>
    <xf numFmtId="0" fontId="0" fillId="0" borderId="2" xfId="0" applyBorder="1" applyAlignment="1">
      <alignment vertical="center"/>
    </xf>
    <xf numFmtId="0" fontId="0" fillId="0" borderId="0" xfId="0" applyBorder="1" applyAlignment="1">
      <alignment horizontal="left"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8" fillId="0" borderId="0" xfId="0" applyFont="1" applyBorder="1" applyAlignment="1">
      <alignment horizontal="centerContinuous" vertical="center"/>
    </xf>
    <xf numFmtId="0" fontId="0" fillId="0" borderId="0" xfId="0" applyBorder="1" applyAlignment="1">
      <alignment horizontal="centerContinuous" vertical="center"/>
    </xf>
    <xf numFmtId="0" fontId="0" fillId="0" borderId="6" xfId="0" applyBorder="1" applyAlignment="1">
      <alignment vertical="center"/>
    </xf>
    <xf numFmtId="0" fontId="0" fillId="0" borderId="0" xfId="0" applyBorder="1" applyAlignment="1">
      <alignment vertical="center"/>
    </xf>
    <xf numFmtId="0" fontId="0" fillId="0" borderId="6" xfId="0" applyBorder="1" applyAlignment="1">
      <alignment horizontal="center" vertical="center" wrapText="1"/>
    </xf>
    <xf numFmtId="0" fontId="0" fillId="0" borderId="6" xfId="0" applyBorder="1" applyAlignment="1">
      <alignment horizontal="center" vertical="center"/>
    </xf>
    <xf numFmtId="0" fontId="0" fillId="0" borderId="0" xfId="0" applyBorder="1" applyAlignment="1">
      <alignment horizontal="right" vertical="center"/>
    </xf>
    <xf numFmtId="0" fontId="9" fillId="0" borderId="0" xfId="0" applyFont="1"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pplyBorder="1" applyAlignment="1">
      <alignment horizontal="center" vertical="center" wrapText="1"/>
    </xf>
    <xf numFmtId="0" fontId="0" fillId="0" borderId="0" xfId="0" applyBorder="1" applyAlignment="1">
      <alignment horizontal="center" vertical="center"/>
    </xf>
    <xf numFmtId="0" fontId="10" fillId="0" borderId="0" xfId="0" applyFont="1" applyBorder="1" applyAlignment="1">
      <alignment vertical="center"/>
    </xf>
    <xf numFmtId="0" fontId="11" fillId="0" borderId="9" xfId="0" applyFont="1" applyBorder="1" applyAlignment="1">
      <alignment horizontal="left" vertical="center"/>
    </xf>
    <xf numFmtId="0" fontId="11" fillId="0" borderId="10" xfId="0" applyFont="1" applyBorder="1" applyAlignment="1">
      <alignment horizontal="left" vertical="center"/>
    </xf>
    <xf numFmtId="0" fontId="11" fillId="0" borderId="1" xfId="0" applyFont="1" applyBorder="1" applyAlignment="1">
      <alignment horizontal="center" vertical="center" wrapText="1"/>
    </xf>
    <xf numFmtId="0" fontId="0" fillId="0" borderId="11" xfId="0" applyBorder="1" applyAlignment="1">
      <alignment vertical="center"/>
    </xf>
    <xf numFmtId="0" fontId="0" fillId="0" borderId="11" xfId="0" applyBorder="1" applyAlignment="1">
      <alignment horizontal="center" vertical="center" wrapText="1"/>
    </xf>
    <xf numFmtId="0" fontId="0" fillId="0" borderId="11" xfId="0" applyBorder="1" applyAlignment="1">
      <alignment horizontal="center" vertical="center"/>
    </xf>
    <xf numFmtId="0" fontId="11" fillId="0" borderId="0" xfId="0" applyFont="1" applyBorder="1" applyAlignment="1">
      <alignment vertical="center"/>
    </xf>
    <xf numFmtId="0" fontId="11" fillId="0" borderId="12" xfId="0" applyFont="1" applyBorder="1" applyAlignment="1">
      <alignment horizontal="left" vertical="center"/>
    </xf>
    <xf numFmtId="0" fontId="11" fillId="0" borderId="13" xfId="0" applyFont="1" applyBorder="1" applyAlignment="1">
      <alignment horizontal="left" vertical="center"/>
    </xf>
    <xf numFmtId="0" fontId="11" fillId="0" borderId="0" xfId="0" applyFont="1" applyBorder="1" applyAlignment="1">
      <alignment horizontal="center" vertical="center" wrapText="1"/>
    </xf>
    <xf numFmtId="166" fontId="0" fillId="0" borderId="0" xfId="0" applyNumberFormat="1" applyBorder="1" applyAlignment="1">
      <alignment vertical="center"/>
    </xf>
    <xf numFmtId="9" fontId="0" fillId="0" borderId="0" xfId="0" applyNumberFormat="1" applyBorder="1" applyAlignment="1">
      <alignment horizontal="left" vertical="center"/>
    </xf>
    <xf numFmtId="0" fontId="11" fillId="0" borderId="14" xfId="0" applyFont="1" applyBorder="1" applyAlignment="1">
      <alignment vertical="center"/>
    </xf>
    <xf numFmtId="0" fontId="0" fillId="0" borderId="15" xfId="0" applyBorder="1" applyAlignment="1">
      <alignment vertical="center"/>
    </xf>
    <xf numFmtId="3" fontId="0" fillId="0" borderId="1" xfId="0" applyNumberFormat="1" applyBorder="1" applyAlignment="1">
      <alignment horizontal="center" vertical="center"/>
    </xf>
    <xf numFmtId="0" fontId="12" fillId="0" borderId="4" xfId="0" applyFont="1" applyBorder="1" applyAlignment="1">
      <alignment horizontal="center" vertical="center"/>
    </xf>
    <xf numFmtId="166" fontId="0" fillId="0" borderId="1" xfId="0" applyNumberFormat="1" applyBorder="1" applyAlignment="1">
      <alignment horizontal="center" vertical="center"/>
    </xf>
    <xf numFmtId="0" fontId="13" fillId="2" borderId="17" xfId="0" applyFont="1" applyFill="1" applyBorder="1" applyAlignment="1">
      <alignment horizontal="centerContinuous" vertical="center"/>
    </xf>
    <xf numFmtId="0" fontId="14" fillId="2" borderId="18" xfId="0" applyFont="1" applyFill="1" applyBorder="1" applyAlignment="1">
      <alignment horizontal="centerContinuous" vertical="center"/>
    </xf>
    <xf numFmtId="0" fontId="14" fillId="2" borderId="16" xfId="0" applyFont="1" applyFill="1" applyBorder="1" applyAlignment="1">
      <alignment horizontal="centerContinuous" vertical="center"/>
    </xf>
    <xf numFmtId="0" fontId="12" fillId="0" borderId="0" xfId="0" applyFont="1" applyBorder="1" applyAlignment="1">
      <alignment horizontal="left" vertical="center"/>
    </xf>
    <xf numFmtId="0" fontId="13" fillId="2" borderId="18" xfId="0" applyFont="1" applyFill="1" applyBorder="1" applyAlignment="1">
      <alignment horizontal="centerContinuous" vertical="center"/>
    </xf>
    <xf numFmtId="0" fontId="13" fillId="2" borderId="16" xfId="0" applyFont="1" applyFill="1" applyBorder="1" applyAlignment="1">
      <alignment horizontal="centerContinuous" vertical="center"/>
    </xf>
    <xf numFmtId="0" fontId="11" fillId="0" borderId="0" xfId="0" applyFont="1" applyFill="1" applyBorder="1" applyAlignment="1">
      <alignment horizontal="right" vertical="center"/>
    </xf>
    <xf numFmtId="0" fontId="11" fillId="0" borderId="0" xfId="0" applyFont="1" applyBorder="1" applyAlignment="1">
      <alignment horizontal="right" vertical="center"/>
    </xf>
    <xf numFmtId="168" fontId="0" fillId="0" borderId="1" xfId="0" applyNumberFormat="1" applyBorder="1" applyAlignment="1">
      <alignment vertical="center"/>
    </xf>
    <xf numFmtId="167" fontId="0" fillId="0" borderId="1" xfId="0" applyNumberFormat="1" applyBorder="1" applyAlignment="1">
      <alignment horizontal="center" vertical="center"/>
    </xf>
    <xf numFmtId="169" fontId="0" fillId="0" borderId="1" xfId="0" applyNumberFormat="1" applyBorder="1" applyAlignment="1">
      <alignment vertical="center"/>
    </xf>
    <xf numFmtId="0" fontId="15" fillId="0" borderId="0" xfId="0" applyFont="1" applyFill="1" applyBorder="1" applyAlignment="1">
      <alignment horizontal="left" vertical="center" wrapText="1"/>
    </xf>
    <xf numFmtId="169" fontId="0" fillId="0" borderId="1" xfId="0" applyNumberFormat="1" applyBorder="1" applyAlignment="1">
      <alignment horizontal="center" vertical="center"/>
    </xf>
    <xf numFmtId="0" fontId="0" fillId="0" borderId="1" xfId="0" applyBorder="1" applyAlignment="1">
      <alignment horizontal="left" vertical="center"/>
    </xf>
    <xf numFmtId="0" fontId="15" fillId="0" borderId="0" xfId="0" applyFont="1" applyFill="1" applyBorder="1" applyAlignment="1">
      <alignment vertical="center" wrapText="1"/>
    </xf>
    <xf numFmtId="0" fontId="15" fillId="0" borderId="0" xfId="0" applyFont="1" applyFill="1" applyBorder="1" applyAlignment="1">
      <alignment vertical="center"/>
    </xf>
    <xf numFmtId="0" fontId="0" fillId="0" borderId="0" xfId="0" applyBorder="1"/>
    <xf numFmtId="0" fontId="13" fillId="2" borderId="19" xfId="0" applyFont="1" applyFill="1" applyBorder="1" applyAlignment="1">
      <alignment horizontal="centerContinuous" vertical="center"/>
    </xf>
    <xf numFmtId="0" fontId="11" fillId="0" borderId="20" xfId="0" applyFont="1" applyBorder="1" applyAlignment="1">
      <alignment horizontal="center" vertical="center" wrapText="1"/>
    </xf>
    <xf numFmtId="0" fontId="7" fillId="0" borderId="20" xfId="0" applyFont="1" applyBorder="1" applyAlignment="1">
      <alignment horizontal="center" vertical="center"/>
    </xf>
    <xf numFmtId="166" fontId="0" fillId="0" borderId="19" xfId="0" applyNumberFormat="1" applyBorder="1" applyAlignment="1">
      <alignment vertical="center"/>
    </xf>
    <xf numFmtId="166" fontId="0" fillId="0" borderId="21" xfId="0" applyNumberFormat="1" applyBorder="1" applyAlignment="1">
      <alignment vertical="center"/>
    </xf>
    <xf numFmtId="166" fontId="0" fillId="0" borderId="6" xfId="0" applyNumberFormat="1" applyBorder="1" applyAlignment="1">
      <alignment vertical="center"/>
    </xf>
    <xf numFmtId="165" fontId="0" fillId="0" borderId="1" xfId="0" applyNumberFormat="1" applyBorder="1" applyAlignment="1">
      <alignment vertical="center"/>
    </xf>
    <xf numFmtId="165" fontId="0" fillId="0" borderId="1" xfId="0" applyNumberFormat="1" applyBorder="1" applyAlignment="1">
      <alignment horizontal="right" vertical="center"/>
    </xf>
    <xf numFmtId="164" fontId="0" fillId="0" borderId="1" xfId="0" applyNumberFormat="1" applyBorder="1" applyAlignment="1">
      <alignment horizontal="center" vertical="center"/>
    </xf>
    <xf numFmtId="0" fontId="11" fillId="0" borderId="14" xfId="0" applyFont="1" applyBorder="1" applyAlignment="1">
      <alignment horizontal="left" vertical="center"/>
    </xf>
    <xf numFmtId="0" fontId="11" fillId="0" borderId="15" xfId="0" applyFont="1" applyBorder="1" applyAlignment="1">
      <alignment horizontal="left" vertical="center"/>
    </xf>
    <xf numFmtId="169" fontId="0" fillId="0" borderId="1" xfId="0" applyNumberFormat="1" applyBorder="1" applyAlignment="1">
      <alignment horizontal="right" vertical="center"/>
    </xf>
    <xf numFmtId="168" fontId="0" fillId="0" borderId="1" xfId="0" applyNumberFormat="1" applyBorder="1" applyAlignment="1">
      <alignment horizontal="right"/>
    </xf>
    <xf numFmtId="166" fontId="0" fillId="0" borderId="0" xfId="0" applyNumberFormat="1"/>
    <xf numFmtId="166" fontId="0" fillId="0" borderId="20" xfId="0" applyNumberFormat="1" applyBorder="1" applyAlignment="1">
      <alignment vertical="center"/>
    </xf>
    <xf numFmtId="0" fontId="0" fillId="0" borderId="1" xfId="0" applyBorder="1"/>
    <xf numFmtId="0" fontId="15" fillId="0" borderId="22" xfId="0" applyFont="1" applyFill="1" applyBorder="1" applyAlignment="1">
      <alignment vertical="center"/>
    </xf>
    <xf numFmtId="0" fontId="14" fillId="0" borderId="0" xfId="0" applyFont="1" applyFill="1" applyBorder="1" applyAlignment="1">
      <alignment horizontal="centerContinuous" vertical="center"/>
    </xf>
    <xf numFmtId="166" fontId="16" fillId="2" borderId="6" xfId="0" applyNumberFormat="1" applyFont="1" applyFill="1" applyBorder="1" applyAlignment="1">
      <alignment horizontal="center" vertical="center" wrapText="1"/>
    </xf>
    <xf numFmtId="0" fontId="0" fillId="0" borderId="16" xfId="0" applyBorder="1" applyAlignment="1">
      <alignment horizontal="left" vertical="center"/>
    </xf>
    <xf numFmtId="0" fontId="11" fillId="0" borderId="16" xfId="0" applyFont="1" applyBorder="1" applyAlignment="1">
      <alignment horizontal="center" vertical="center" wrapText="1"/>
    </xf>
    <xf numFmtId="0" fontId="7" fillId="0" borderId="0" xfId="0" applyFont="1" applyFill="1" applyBorder="1" applyAlignment="1">
      <alignment horizontal="center" vertical="center"/>
    </xf>
    <xf numFmtId="164" fontId="0" fillId="0" borderId="0" xfId="0" applyNumberFormat="1" applyFill="1" applyBorder="1" applyAlignment="1">
      <alignment vertical="center"/>
    </xf>
    <xf numFmtId="166" fontId="0" fillId="0" borderId="0" xfId="0" applyNumberForma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right" vertical="center"/>
    </xf>
    <xf numFmtId="0" fontId="0" fillId="0" borderId="0" xfId="0" applyFill="1" applyBorder="1" applyAlignment="1">
      <alignment horizontal="left" vertical="center"/>
    </xf>
    <xf numFmtId="0" fontId="10" fillId="0" borderId="0" xfId="0" applyFont="1" applyFill="1" applyBorder="1" applyAlignment="1">
      <alignment vertical="center"/>
    </xf>
    <xf numFmtId="0" fontId="11" fillId="0" borderId="0" xfId="0" applyFont="1" applyFill="1" applyBorder="1" applyAlignment="1">
      <alignment horizontal="center" vertical="center"/>
    </xf>
    <xf numFmtId="0" fontId="0" fillId="0" borderId="0" xfId="0" applyFill="1" applyBorder="1" applyAlignment="1"/>
    <xf numFmtId="0" fontId="15" fillId="0" borderId="0" xfId="0" applyFont="1" applyFill="1" applyBorder="1" applyAlignment="1">
      <alignment horizontal="left" vertical="center"/>
    </xf>
    <xf numFmtId="0" fontId="17" fillId="0" borderId="0" xfId="0" applyFont="1" applyFill="1" applyBorder="1" applyAlignment="1">
      <alignment vertical="center" wrapText="1"/>
    </xf>
    <xf numFmtId="0" fontId="17" fillId="2" borderId="1" xfId="0" applyFont="1" applyFill="1" applyBorder="1" applyAlignment="1">
      <alignment horizontal="center" vertical="center" wrapText="1"/>
    </xf>
    <xf numFmtId="164" fontId="0" fillId="0" borderId="1" xfId="0" applyNumberFormat="1" applyFont="1" applyFill="1" applyBorder="1" applyAlignment="1">
      <alignment vertical="center"/>
    </xf>
    <xf numFmtId="164" fontId="0" fillId="0" borderId="0" xfId="0" applyNumberFormat="1" applyFont="1" applyFill="1" applyBorder="1" applyAlignment="1">
      <alignment vertical="center"/>
    </xf>
    <xf numFmtId="164" fontId="0" fillId="0" borderId="0" xfId="0" applyNumberFormat="1" applyFont="1" applyBorder="1" applyAlignment="1">
      <alignment vertical="center"/>
    </xf>
    <xf numFmtId="0" fontId="0" fillId="0" borderId="0" xfId="0" applyFont="1" applyBorder="1" applyAlignment="1">
      <alignment vertical="center"/>
    </xf>
    <xf numFmtId="166" fontId="11" fillId="0" borderId="0" xfId="0" applyNumberFormat="1" applyFont="1" applyFill="1" applyBorder="1" applyAlignment="1">
      <alignment horizontal="right" vertical="center"/>
    </xf>
    <xf numFmtId="0" fontId="0" fillId="0" borderId="17" xfId="0" applyFont="1" applyBorder="1" applyAlignment="1">
      <alignment horizontal="left"/>
    </xf>
    <xf numFmtId="0" fontId="0" fillId="0" borderId="17" xfId="0" applyFill="1" applyBorder="1" applyAlignment="1">
      <alignment horizontal="left"/>
    </xf>
    <xf numFmtId="164" fontId="0" fillId="0" borderId="1" xfId="0" applyNumberFormat="1" applyFont="1" applyFill="1" applyBorder="1" applyAlignment="1">
      <alignment horizontal="right" vertical="center"/>
    </xf>
    <xf numFmtId="164" fontId="0" fillId="0" borderId="23" xfId="0" applyNumberFormat="1" applyFont="1" applyFill="1" applyBorder="1" applyAlignment="1">
      <alignment horizontal="right" vertical="center"/>
    </xf>
    <xf numFmtId="164" fontId="0" fillId="0" borderId="0" xfId="0" applyNumberFormat="1" applyFont="1" applyFill="1" applyBorder="1" applyAlignment="1">
      <alignment horizontal="right" vertical="center"/>
    </xf>
    <xf numFmtId="0" fontId="17" fillId="2" borderId="0" xfId="0" applyFont="1" applyFill="1" applyBorder="1" applyAlignment="1">
      <alignment horizontal="right" vertical="center"/>
    </xf>
    <xf numFmtId="166" fontId="0" fillId="0" borderId="0" xfId="0" applyNumberFormat="1" applyFill="1" applyBorder="1" applyAlignment="1">
      <alignment horizontal="center" vertical="center"/>
    </xf>
    <xf numFmtId="0" fontId="0" fillId="2" borderId="0" xfId="0" applyFill="1" applyBorder="1" applyAlignment="1">
      <alignment vertical="center"/>
    </xf>
    <xf numFmtId="0" fontId="17" fillId="2" borderId="0" xfId="0" applyFont="1" applyFill="1" applyBorder="1" applyAlignment="1">
      <alignment vertical="center"/>
    </xf>
    <xf numFmtId="0" fontId="18" fillId="0" borderId="1" xfId="0" applyFont="1" applyFill="1" applyBorder="1" applyAlignment="1">
      <alignment horizontal="center" vertical="center"/>
    </xf>
    <xf numFmtId="0" fontId="0" fillId="0" borderId="24" xfId="0" applyBorder="1" applyAlignment="1">
      <alignment horizontal="center" vertical="center" wrapText="1"/>
    </xf>
    <xf numFmtId="0" fontId="0" fillId="0" borderId="24" xfId="0" applyBorder="1" applyAlignment="1">
      <alignment horizontal="center" vertical="center"/>
    </xf>
    <xf numFmtId="0" fontId="19" fillId="2" borderId="25" xfId="0" applyFont="1" applyFill="1" applyBorder="1" applyAlignment="1">
      <alignment horizontal="centerContinuous" vertical="center"/>
    </xf>
    <xf numFmtId="0" fontId="19" fillId="2" borderId="26" xfId="0" applyFont="1" applyFill="1" applyBorder="1" applyAlignment="1">
      <alignment horizontal="centerContinuous" vertical="center"/>
    </xf>
    <xf numFmtId="0" fontId="19" fillId="2" borderId="27" xfId="0" applyFont="1" applyFill="1" applyBorder="1" applyAlignment="1">
      <alignment horizontal="centerContinuous" vertical="center"/>
    </xf>
    <xf numFmtId="0" fontId="0" fillId="0" borderId="0" xfId="0" applyBorder="1" applyAlignment="1">
      <alignment horizontal="right"/>
    </xf>
    <xf numFmtId="0" fontId="0" fillId="0" borderId="16" xfId="0" applyFill="1" applyBorder="1" applyAlignment="1">
      <alignment horizontal="left" vertical="center"/>
    </xf>
    <xf numFmtId="172" fontId="0" fillId="0" borderId="1" xfId="0" applyNumberFormat="1" applyBorder="1" applyAlignment="1">
      <alignment vertical="center"/>
    </xf>
    <xf numFmtId="165" fontId="0" fillId="0" borderId="1" xfId="0" applyNumberFormat="1" applyBorder="1" applyAlignment="1">
      <alignment horizontal="center" vertical="center"/>
    </xf>
    <xf numFmtId="170" fontId="0" fillId="0" borderId="0" xfId="0" applyNumberFormat="1" applyFill="1" applyBorder="1" applyAlignment="1">
      <alignment horizontal="center"/>
    </xf>
    <xf numFmtId="0" fontId="0" fillId="0" borderId="1" xfId="0" applyFill="1" applyBorder="1" applyAlignment="1">
      <alignment horizontal="left" vertical="center"/>
    </xf>
    <xf numFmtId="166" fontId="0" fillId="0" borderId="1" xfId="0" applyNumberFormat="1" applyFill="1" applyBorder="1" applyAlignment="1">
      <alignment vertical="center"/>
    </xf>
    <xf numFmtId="170" fontId="0" fillId="0" borderId="1" xfId="0" applyNumberFormat="1" applyFill="1" applyBorder="1"/>
    <xf numFmtId="165" fontId="0" fillId="0" borderId="1" xfId="0" applyNumberFormat="1" applyFill="1" applyBorder="1" applyAlignment="1">
      <alignment vertical="center"/>
    </xf>
    <xf numFmtId="165" fontId="0" fillId="0" borderId="1" xfId="0" applyNumberFormat="1" applyFill="1" applyBorder="1" applyAlignment="1">
      <alignment horizontal="right" vertical="center"/>
    </xf>
    <xf numFmtId="3" fontId="0" fillId="0" borderId="1" xfId="0" applyNumberFormat="1" applyFill="1" applyBorder="1" applyAlignment="1">
      <alignment horizontal="center" vertical="center"/>
    </xf>
    <xf numFmtId="166" fontId="0" fillId="0" borderId="19" xfId="0" applyNumberFormat="1" applyFill="1" applyBorder="1" applyAlignment="1">
      <alignment vertical="center"/>
    </xf>
    <xf numFmtId="166" fontId="0" fillId="0" borderId="1" xfId="0" applyNumberFormat="1" applyFill="1" applyBorder="1" applyAlignment="1">
      <alignment horizontal="center" vertical="center"/>
    </xf>
    <xf numFmtId="171" fontId="0" fillId="0" borderId="1" xfId="0" applyNumberFormat="1" applyFill="1" applyBorder="1" applyAlignment="1">
      <alignment vertical="center"/>
    </xf>
    <xf numFmtId="9" fontId="0" fillId="0" borderId="1" xfId="0" applyNumberFormat="1" applyFill="1" applyBorder="1" applyAlignment="1">
      <alignment horizontal="center" vertical="center"/>
    </xf>
    <xf numFmtId="0" fontId="11" fillId="0" borderId="1" xfId="0" applyFont="1" applyFill="1" applyBorder="1" applyAlignment="1">
      <alignment horizontal="center" vertical="center" wrapText="1"/>
    </xf>
    <xf numFmtId="0" fontId="0" fillId="0" borderId="1" xfId="0" applyFill="1" applyBorder="1"/>
    <xf numFmtId="169" fontId="0" fillId="0" borderId="1" xfId="0" applyNumberFormat="1" applyFill="1" applyBorder="1" applyAlignment="1">
      <alignment horizontal="right" vertical="center"/>
    </xf>
    <xf numFmtId="167" fontId="0" fillId="0" borderId="1" xfId="0" applyNumberFormat="1" applyFill="1" applyBorder="1" applyAlignment="1">
      <alignment vertical="center"/>
    </xf>
    <xf numFmtId="166" fontId="0" fillId="0" borderId="20" xfId="0" applyNumberFormat="1" applyFill="1" applyBorder="1" applyAlignment="1">
      <alignment vertical="center"/>
    </xf>
    <xf numFmtId="165" fontId="0" fillId="0" borderId="0" xfId="0" applyNumberFormat="1" applyBorder="1" applyAlignment="1">
      <alignment horizontal="center" vertical="center" wrapText="1"/>
    </xf>
    <xf numFmtId="164" fontId="0" fillId="0" borderId="0" xfId="0" applyNumberFormat="1"/>
    <xf numFmtId="167" fontId="0" fillId="0" borderId="1" xfId="0" applyNumberFormat="1" applyFill="1" applyBorder="1" applyAlignment="1">
      <alignment horizontal="center" vertical="center"/>
    </xf>
    <xf numFmtId="166" fontId="0" fillId="0" borderId="21" xfId="0" applyNumberFormat="1" applyFill="1" applyBorder="1" applyAlignment="1">
      <alignment vertical="center"/>
    </xf>
    <xf numFmtId="166" fontId="0" fillId="0" borderId="28" xfId="0" applyNumberFormat="1" applyFill="1" applyBorder="1" applyAlignment="1">
      <alignment vertical="center"/>
    </xf>
    <xf numFmtId="9" fontId="0" fillId="0" borderId="0" xfId="0" applyNumberFormat="1" applyFill="1" applyBorder="1" applyAlignment="1">
      <alignment horizontal="left" vertical="center"/>
    </xf>
    <xf numFmtId="164" fontId="0" fillId="0" borderId="0" xfId="0" applyNumberFormat="1" applyFill="1" applyBorder="1" applyAlignment="1">
      <alignment horizontal="left" vertical="center"/>
    </xf>
    <xf numFmtId="166" fontId="0" fillId="0" borderId="0" xfId="0" applyNumberFormat="1" applyFill="1" applyBorder="1" applyAlignment="1">
      <alignment horizontal="left" vertical="center"/>
    </xf>
    <xf numFmtId="0" fontId="14" fillId="0" borderId="0" xfId="0" applyFont="1" applyFill="1" applyBorder="1" applyAlignment="1">
      <alignment horizontal="center" vertical="center"/>
    </xf>
    <xf numFmtId="0" fontId="11" fillId="0" borderId="16" xfId="0" applyFont="1" applyBorder="1" applyAlignment="1">
      <alignment horizontal="center" vertical="center" wrapText="1"/>
    </xf>
    <xf numFmtId="0" fontId="17" fillId="2" borderId="0" xfId="0" applyFont="1" applyFill="1" applyBorder="1" applyAlignment="1">
      <alignment horizontal="center" vertical="center" wrapText="1"/>
    </xf>
    <xf numFmtId="0" fontId="0" fillId="3" borderId="16" xfId="0" applyFill="1" applyBorder="1" applyAlignment="1">
      <alignment horizontal="left" vertical="center"/>
    </xf>
    <xf numFmtId="0" fontId="0" fillId="3" borderId="17" xfId="0" applyFill="1" applyBorder="1" applyAlignment="1">
      <alignment horizontal="left"/>
    </xf>
    <xf numFmtId="164" fontId="0" fillId="3" borderId="1" xfId="0" applyNumberFormat="1" applyFont="1" applyFill="1" applyBorder="1" applyAlignment="1">
      <alignment horizontal="right" vertical="center"/>
    </xf>
    <xf numFmtId="0" fontId="11" fillId="3" borderId="1" xfId="0" applyFont="1" applyFill="1" applyBorder="1" applyAlignment="1">
      <alignment horizontal="center" vertical="center" wrapText="1"/>
    </xf>
    <xf numFmtId="0" fontId="7" fillId="3" borderId="16" xfId="0" applyFont="1" applyFill="1" applyBorder="1" applyAlignment="1">
      <alignment horizontal="center" vertical="center"/>
    </xf>
    <xf numFmtId="0" fontId="0" fillId="3" borderId="16" xfId="0" applyFill="1" applyBorder="1" applyAlignment="1">
      <alignment horizontal="center" vertical="center"/>
    </xf>
    <xf numFmtId="0" fontId="0" fillId="3" borderId="16" xfId="0" applyFill="1" applyBorder="1" applyAlignment="1">
      <alignment horizontal="right" vertical="center"/>
    </xf>
    <xf numFmtId="0" fontId="20" fillId="0" borderId="6" xfId="0" applyFont="1" applyFill="1" applyBorder="1" applyAlignment="1">
      <alignment horizontal="center" vertical="center"/>
    </xf>
    <xf numFmtId="166" fontId="11" fillId="0" borderId="23" xfId="0" applyNumberFormat="1" applyFont="1" applyBorder="1" applyAlignment="1">
      <alignment vertical="center"/>
    </xf>
    <xf numFmtId="166" fontId="11" fillId="0" borderId="1" xfId="0" applyNumberFormat="1" applyFont="1" applyBorder="1" applyAlignment="1">
      <alignment vertical="center"/>
    </xf>
    <xf numFmtId="10" fontId="11" fillId="0" borderId="1" xfId="0" applyNumberFormat="1" applyFont="1" applyBorder="1" applyAlignment="1">
      <alignment horizontal="center" vertical="center"/>
    </xf>
    <xf numFmtId="0" fontId="21" fillId="0" borderId="0" xfId="0" applyFont="1" applyBorder="1" applyAlignment="1">
      <alignment vertical="center"/>
    </xf>
    <xf numFmtId="0" fontId="7" fillId="0" borderId="1" xfId="0" quotePrefix="1" applyFont="1" applyBorder="1" applyAlignment="1">
      <alignment horizontal="center" vertical="center"/>
    </xf>
    <xf numFmtId="0" fontId="7" fillId="0" borderId="29" xfId="0" quotePrefix="1" applyFont="1" applyFill="1" applyBorder="1" applyAlignment="1">
      <alignment horizontal="center" vertical="center"/>
    </xf>
    <xf numFmtId="0" fontId="7" fillId="0" borderId="20" xfId="0" quotePrefix="1" applyFont="1" applyBorder="1" applyAlignment="1">
      <alignment horizontal="center" vertical="center"/>
    </xf>
    <xf numFmtId="0" fontId="7" fillId="0" borderId="0" xfId="0" quotePrefix="1" applyFont="1" applyBorder="1" applyAlignment="1">
      <alignment horizontal="center"/>
    </xf>
    <xf numFmtId="0" fontId="7" fillId="0" borderId="1" xfId="0" applyFont="1" applyFill="1" applyBorder="1" applyAlignment="1">
      <alignment horizontal="center" vertical="center"/>
    </xf>
    <xf numFmtId="0" fontId="0" fillId="0" borderId="30" xfId="0" applyBorder="1" applyAlignment="1">
      <alignment vertical="center"/>
    </xf>
    <xf numFmtId="0" fontId="7" fillId="0" borderId="17" xfId="0" applyFont="1" applyFill="1" applyBorder="1" applyAlignment="1">
      <alignment horizontal="center" vertical="center"/>
    </xf>
    <xf numFmtId="0" fontId="7" fillId="0" borderId="18" xfId="0" applyFont="1" applyBorder="1" applyAlignment="1">
      <alignment horizontal="center" vertical="center" wrapText="1"/>
    </xf>
    <xf numFmtId="0" fontId="17" fillId="0" borderId="0" xfId="0" applyFont="1" applyFill="1" applyBorder="1" applyAlignment="1">
      <alignment horizontal="center" vertical="center"/>
    </xf>
    <xf numFmtId="0" fontId="22" fillId="0" borderId="0" xfId="0" applyFont="1" applyFill="1" applyBorder="1" applyAlignment="1">
      <alignment horizontal="right" vertical="center"/>
    </xf>
    <xf numFmtId="0" fontId="23" fillId="0" borderId="0" xfId="0" applyFont="1" applyFill="1" applyBorder="1" applyAlignment="1">
      <alignment horizontal="right" vertical="center"/>
    </xf>
    <xf numFmtId="0" fontId="18" fillId="0" borderId="20" xfId="0" applyFont="1" applyBorder="1" applyAlignment="1">
      <alignment horizontal="center" vertical="center" wrapText="1"/>
    </xf>
    <xf numFmtId="0" fontId="0" fillId="0" borderId="4" xfId="0" applyBorder="1" applyAlignment="1">
      <alignment horizontal="center" vertical="center"/>
    </xf>
    <xf numFmtId="0" fontId="24" fillId="0" borderId="4" xfId="0" applyFont="1" applyBorder="1" applyAlignment="1">
      <alignment horizontal="center" vertical="center"/>
    </xf>
    <xf numFmtId="0" fontId="12" fillId="0" borderId="5" xfId="0" applyFont="1" applyBorder="1" applyAlignment="1">
      <alignment horizontal="right" vertical="center"/>
    </xf>
    <xf numFmtId="0" fontId="0" fillId="0" borderId="3" xfId="0" applyBorder="1" applyAlignment="1">
      <alignment horizontal="center" vertical="center"/>
    </xf>
    <xf numFmtId="0" fontId="7" fillId="0" borderId="24" xfId="0" applyFont="1"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xf>
    <xf numFmtId="0" fontId="0" fillId="0" borderId="2" xfId="0" applyBorder="1" applyAlignment="1">
      <alignment horizontal="center" vertical="center"/>
    </xf>
    <xf numFmtId="0" fontId="0" fillId="0" borderId="0" xfId="0" applyBorder="1" applyAlignment="1">
      <alignment vertical="center"/>
    </xf>
    <xf numFmtId="0" fontId="0" fillId="0" borderId="1" xfId="0" applyBorder="1" applyAlignment="1">
      <alignment vertical="center"/>
    </xf>
    <xf numFmtId="0" fontId="0" fillId="0" borderId="0" xfId="0" applyBorder="1" applyAlignment="1">
      <alignment horizontal="centerContinuous"/>
    </xf>
    <xf numFmtId="0" fontId="0" fillId="0" borderId="0" xfId="0" applyBorder="1" applyAlignment="1">
      <alignment horizontal="center"/>
    </xf>
    <xf numFmtId="37" fontId="0" fillId="0" borderId="0" xfId="0" applyNumberFormat="1" applyBorder="1"/>
    <xf numFmtId="0" fontId="0" fillId="0" borderId="0" xfId="0" applyFill="1" applyBorder="1" applyAlignment="1">
      <alignment horizontal="center"/>
    </xf>
    <xf numFmtId="3" fontId="0" fillId="0" borderId="0" xfId="0" applyNumberFormat="1" applyBorder="1"/>
    <xf numFmtId="0" fontId="7" fillId="0" borderId="16" xfId="0" applyFont="1" applyFill="1" applyBorder="1" applyAlignment="1">
      <alignment horizontal="center" vertical="center"/>
    </xf>
    <xf numFmtId="0" fontId="0" fillId="0" borderId="0" xfId="0" applyBorder="1" applyAlignment="1">
      <alignment horizontal="left" vertical="center"/>
    </xf>
    <xf numFmtId="0" fontId="0" fillId="0" borderId="0" xfId="0" applyBorder="1" applyAlignment="1">
      <alignment vertical="center"/>
    </xf>
    <xf numFmtId="0" fontId="7" fillId="0" borderId="16" xfId="0" applyFont="1" applyFill="1" applyBorder="1" applyAlignment="1">
      <alignment horizontal="center" vertical="center"/>
    </xf>
    <xf numFmtId="0" fontId="7" fillId="0" borderId="31" xfId="0" applyFont="1" applyFill="1" applyBorder="1" applyAlignment="1">
      <alignment horizontal="center" vertical="center"/>
    </xf>
    <xf numFmtId="0" fontId="27" fillId="0" borderId="1" xfId="0" applyFont="1" applyBorder="1" applyAlignment="1">
      <alignment horizontal="center" vertical="center"/>
    </xf>
    <xf numFmtId="0" fontId="6" fillId="0" borderId="1" xfId="0" applyFont="1" applyBorder="1" applyAlignment="1">
      <alignment vertical="center"/>
    </xf>
    <xf numFmtId="0" fontId="29" fillId="0" borderId="1" xfId="0" applyFont="1" applyBorder="1" applyAlignment="1">
      <alignment vertical="center"/>
    </xf>
    <xf numFmtId="0" fontId="30" fillId="0" borderId="1" xfId="0" applyFont="1" applyBorder="1" applyAlignment="1">
      <alignment vertical="center"/>
    </xf>
    <xf numFmtId="0" fontId="28" fillId="0" borderId="1" xfId="0" applyFont="1" applyBorder="1" applyAlignment="1">
      <alignment vertical="center"/>
    </xf>
    <xf numFmtId="0" fontId="30" fillId="0" borderId="1" xfId="0" applyFont="1" applyBorder="1" applyAlignment="1">
      <alignment vertical="center" wrapText="1"/>
    </xf>
    <xf numFmtId="0" fontId="29" fillId="0" borderId="1" xfId="0" applyFont="1" applyBorder="1" applyAlignment="1">
      <alignment vertical="center" wrapText="1"/>
    </xf>
    <xf numFmtId="0" fontId="28" fillId="0" borderId="1" xfId="0" applyFont="1" applyBorder="1" applyAlignment="1">
      <alignment vertical="center" wrapText="1"/>
    </xf>
    <xf numFmtId="0" fontId="26" fillId="0" borderId="1" xfId="0" applyFont="1" applyBorder="1" applyAlignment="1">
      <alignment vertical="center"/>
    </xf>
    <xf numFmtId="0" fontId="31" fillId="0" borderId="1" xfId="0" applyFont="1" applyBorder="1" applyAlignment="1">
      <alignment vertical="center"/>
    </xf>
    <xf numFmtId="0" fontId="32" fillId="0" borderId="1" xfId="0" applyFont="1" applyBorder="1" applyAlignment="1">
      <alignment horizontal="center" vertical="center"/>
    </xf>
    <xf numFmtId="0" fontId="33" fillId="0" borderId="1" xfId="0" applyFont="1" applyBorder="1" applyAlignment="1">
      <alignment vertical="center"/>
    </xf>
    <xf numFmtId="0" fontId="34" fillId="0" borderId="1" xfId="0" applyFont="1" applyBorder="1" applyAlignment="1">
      <alignment horizontal="center" vertical="center"/>
    </xf>
    <xf numFmtId="0" fontId="33" fillId="0" borderId="1" xfId="0" applyFont="1" applyBorder="1" applyAlignment="1">
      <alignment vertical="center" wrapText="1"/>
    </xf>
    <xf numFmtId="0" fontId="34" fillId="0" borderId="31" xfId="0" applyFont="1" applyBorder="1" applyAlignment="1">
      <alignment horizontal="center" vertical="center"/>
    </xf>
    <xf numFmtId="0" fontId="30" fillId="0" borderId="31" xfId="0" applyFont="1" applyBorder="1" applyAlignment="1">
      <alignment vertical="center" wrapText="1"/>
    </xf>
    <xf numFmtId="0" fontId="32"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7" fillId="0" borderId="16" xfId="0" applyFont="1" applyFill="1" applyBorder="1" applyAlignment="1">
      <alignment horizontal="center" vertical="center"/>
    </xf>
    <xf numFmtId="0" fontId="35" fillId="0" borderId="1" xfId="0" applyFont="1" applyBorder="1" applyAlignment="1">
      <alignment vertical="center" wrapText="1"/>
    </xf>
    <xf numFmtId="0" fontId="11" fillId="0" borderId="3" xfId="0" applyFont="1" applyBorder="1" applyAlignment="1">
      <alignment horizontal="left" vertical="center" wrapText="1"/>
    </xf>
    <xf numFmtId="0" fontId="11" fillId="0" borderId="5"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1" fillId="0" borderId="17"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7" fillId="0" borderId="9" xfId="0" applyFont="1" applyFill="1" applyBorder="1" applyAlignment="1">
      <alignment horizontal="center" vertical="center"/>
    </xf>
    <xf numFmtId="0" fontId="7" fillId="0" borderId="16" xfId="0" applyFont="1" applyFill="1" applyBorder="1" applyAlignment="1">
      <alignment horizontal="center" vertical="center"/>
    </xf>
    <xf numFmtId="0" fontId="0" fillId="0" borderId="10" xfId="0" applyBorder="1" applyAlignment="1">
      <alignment horizontal="left" vertical="center"/>
    </xf>
    <xf numFmtId="0" fontId="0" fillId="0" borderId="0" xfId="0" applyBorder="1" applyAlignment="1">
      <alignment horizontal="left" vertical="center"/>
    </xf>
    <xf numFmtId="0" fontId="0" fillId="0" borderId="10" xfId="0" applyBorder="1" applyAlignment="1">
      <alignment vertical="center"/>
    </xf>
    <xf numFmtId="0" fontId="0" fillId="0" borderId="0" xfId="0" applyBorder="1" applyAlignment="1">
      <alignment vertical="center"/>
    </xf>
    <xf numFmtId="0" fontId="0" fillId="0" borderId="17" xfId="0" applyBorder="1" applyAlignment="1">
      <alignment horizontal="left" vertical="center"/>
    </xf>
    <xf numFmtId="0" fontId="0" fillId="0" borderId="16" xfId="0" applyBorder="1" applyAlignment="1">
      <alignment horizontal="left" vertical="center"/>
    </xf>
    <xf numFmtId="0" fontId="17" fillId="2" borderId="4"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11" fillId="0" borderId="17" xfId="0" applyFont="1" applyBorder="1" applyAlignment="1">
      <alignment horizontal="center" vertical="center" wrapText="1"/>
    </xf>
    <xf numFmtId="0" fontId="11" fillId="0" borderId="16" xfId="0" applyFont="1" applyBorder="1" applyAlignment="1">
      <alignment horizontal="center" vertical="center" wrapText="1"/>
    </xf>
    <xf numFmtId="0" fontId="7" fillId="0" borderId="17" xfId="0" quotePrefix="1" applyFont="1" applyBorder="1" applyAlignment="1">
      <alignment horizontal="center" vertical="center"/>
    </xf>
    <xf numFmtId="0" fontId="7" fillId="0" borderId="16" xfId="0" applyFont="1" applyBorder="1" applyAlignment="1">
      <alignment horizontal="center" vertical="center"/>
    </xf>
    <xf numFmtId="0" fontId="25" fillId="0" borderId="17" xfId="0" applyFont="1" applyBorder="1" applyAlignment="1">
      <alignment horizontal="left" vertical="center"/>
    </xf>
    <xf numFmtId="0" fontId="25" fillId="0" borderId="16" xfId="0" applyFont="1" applyBorder="1" applyAlignment="1">
      <alignment horizontal="left" vertical="center"/>
    </xf>
    <xf numFmtId="0" fontId="0" fillId="0" borderId="17" xfId="0" applyFill="1" applyBorder="1" applyAlignment="1">
      <alignment horizontal="left" vertical="center"/>
    </xf>
    <xf numFmtId="0" fontId="0" fillId="0" borderId="16" xfId="0" applyFill="1" applyBorder="1" applyAlignment="1">
      <alignment horizontal="left" vertical="center"/>
    </xf>
    <xf numFmtId="0" fontId="7" fillId="0" borderId="17" xfId="0" applyFont="1" applyBorder="1" applyAlignment="1">
      <alignment horizontal="center" vertical="center"/>
    </xf>
    <xf numFmtId="0" fontId="15" fillId="0" borderId="22" xfId="0" applyFont="1" applyFill="1" applyBorder="1" applyAlignment="1">
      <alignment horizontal="left" vertical="center" wrapText="1"/>
    </xf>
    <xf numFmtId="0" fontId="11" fillId="0" borderId="24" xfId="0" applyFont="1" applyBorder="1" applyAlignment="1">
      <alignment horizontal="left" vertical="center" wrapText="1"/>
    </xf>
    <xf numFmtId="0" fontId="11" fillId="0" borderId="6" xfId="0" applyFont="1" applyBorder="1" applyAlignment="1">
      <alignment horizontal="left" vertical="center" wrapText="1"/>
    </xf>
    <xf numFmtId="0" fontId="7" fillId="0" borderId="17" xfId="0" applyFont="1" applyFill="1" applyBorder="1" applyAlignment="1">
      <alignment horizontal="center" vertical="center"/>
    </xf>
    <xf numFmtId="0" fontId="7" fillId="0" borderId="16" xfId="0" quotePrefix="1" applyFont="1" applyFill="1" applyBorder="1" applyAlignment="1">
      <alignment horizontal="center" vertical="center"/>
    </xf>
    <xf numFmtId="0" fontId="0" fillId="0" borderId="17" xfId="0" applyBorder="1" applyAlignment="1">
      <alignment horizontal="right" vertical="center"/>
    </xf>
    <xf numFmtId="0" fontId="0" fillId="0" borderId="16" xfId="0" applyBorder="1" applyAlignment="1">
      <alignment horizontal="right" vertical="center"/>
    </xf>
    <xf numFmtId="0" fontId="8" fillId="0" borderId="0" xfId="0" applyFont="1" applyBorder="1" applyAlignment="1">
      <alignment horizontal="center" vertical="center"/>
    </xf>
    <xf numFmtId="0" fontId="19" fillId="2" borderId="25" xfId="0" applyFont="1" applyFill="1" applyBorder="1" applyAlignment="1">
      <alignment horizontal="center" vertical="center"/>
    </xf>
    <xf numFmtId="0" fontId="19" fillId="2" borderId="26" xfId="0" applyFont="1" applyFill="1" applyBorder="1" applyAlignment="1">
      <alignment horizontal="center" vertical="center"/>
    </xf>
    <xf numFmtId="0" fontId="19" fillId="2" borderId="27" xfId="0" applyFont="1" applyFill="1" applyBorder="1" applyAlignment="1">
      <alignment horizontal="center" vertical="center"/>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6" xfId="0" applyFont="1" applyBorder="1" applyAlignment="1">
      <alignment horizontal="center" vertical="center" wrapText="1"/>
    </xf>
    <xf numFmtId="0" fontId="0" fillId="0" borderId="18" xfId="0" applyFill="1" applyBorder="1" applyAlignment="1">
      <alignment horizontal="left" vertical="center"/>
    </xf>
    <xf numFmtId="0" fontId="0" fillId="3" borderId="17" xfId="0" applyFill="1" applyBorder="1" applyAlignment="1">
      <alignment horizontal="left" vertical="center"/>
    </xf>
    <xf numFmtId="0" fontId="0" fillId="3" borderId="18" xfId="0" applyFill="1" applyBorder="1" applyAlignment="1">
      <alignment horizontal="left" vertical="center"/>
    </xf>
    <xf numFmtId="0" fontId="0" fillId="3" borderId="16" xfId="0" applyFill="1" applyBorder="1" applyAlignment="1">
      <alignment horizontal="left" vertical="center"/>
    </xf>
    <xf numFmtId="0" fontId="0" fillId="0" borderId="18" xfId="0" applyBorder="1"/>
    <xf numFmtId="0" fontId="0" fillId="0" borderId="16" xfId="0" applyBorder="1"/>
    <xf numFmtId="0" fontId="17" fillId="2" borderId="0" xfId="0" applyFont="1" applyFill="1" applyBorder="1" applyAlignment="1">
      <alignment horizontal="center" vertical="center" wrapText="1"/>
    </xf>
    <xf numFmtId="0" fontId="11" fillId="0" borderId="18" xfId="0" applyFont="1" applyBorder="1" applyAlignment="1">
      <alignment horizontal="center" vertical="center" wrapText="1"/>
    </xf>
    <xf numFmtId="0" fontId="0" fillId="0" borderId="17" xfId="0" applyFont="1" applyBorder="1" applyAlignment="1">
      <alignment horizontal="left" vertical="center"/>
    </xf>
    <xf numFmtId="0" fontId="27" fillId="0" borderId="31" xfId="0" applyFont="1" applyBorder="1" applyAlignment="1">
      <alignment horizontal="center" vertical="center"/>
    </xf>
    <xf numFmtId="0" fontId="30" fillId="0" borderId="31" xfId="0" applyFont="1" applyBorder="1" applyAlignment="1">
      <alignment vertical="center"/>
    </xf>
    <xf numFmtId="0" fontId="32" fillId="0" borderId="1" xfId="0" applyFont="1" applyFill="1" applyBorder="1" applyAlignment="1">
      <alignment horizontal="center" vertical="center"/>
    </xf>
    <xf numFmtId="0" fontId="30" fillId="0" borderId="1" xfId="0" applyFont="1" applyFill="1" applyBorder="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T130"/>
  <sheetViews>
    <sheetView tabSelected="1" view="pageBreakPreview" zoomScaleNormal="100" zoomScaleSheetLayoutView="100" workbookViewId="0">
      <selection activeCell="L15" sqref="L15"/>
    </sheetView>
  </sheetViews>
  <sheetFormatPr defaultRowHeight="15" x14ac:dyDescent="0.25"/>
  <cols>
    <col min="1" max="1" width="9.140625" style="1"/>
    <col min="2" max="2" width="3.85546875" style="1" customWidth="1"/>
    <col min="3" max="3" width="8.28515625" style="3" bestFit="1" customWidth="1"/>
    <col min="4" max="4" width="13.5703125" style="1" customWidth="1"/>
    <col min="5" max="5" width="62.85546875" style="1" customWidth="1"/>
    <col min="6" max="6" width="4.140625" style="1" customWidth="1"/>
    <col min="7" max="7" width="12.140625" style="1" customWidth="1"/>
    <col min="8" max="9" width="12.5703125" style="1" customWidth="1"/>
    <col min="10" max="10" width="11.85546875" style="1" customWidth="1"/>
    <col min="11" max="11" width="12.28515625" style="1" customWidth="1"/>
    <col min="12" max="12" width="10.5703125" style="1" customWidth="1"/>
    <col min="13" max="13" width="2.5703125" style="1" customWidth="1"/>
    <col min="14" max="14" width="9.140625" style="1" customWidth="1"/>
    <col min="15" max="15" width="16.28515625" style="1" bestFit="1" customWidth="1"/>
    <col min="16" max="16" width="16.5703125" style="1" customWidth="1"/>
    <col min="17" max="17" width="15.42578125" style="1" bestFit="1" customWidth="1"/>
    <col min="18" max="19" width="3.7109375" style="1" customWidth="1"/>
    <col min="20" max="20" width="10.28515625" style="1" bestFit="1" customWidth="1"/>
    <col min="21" max="16384" width="9.140625" style="1"/>
  </cols>
  <sheetData>
    <row r="1" spans="2:19" ht="15.75" thickBot="1" x14ac:dyDescent="0.3">
      <c r="B1" s="11"/>
      <c r="C1" s="170"/>
      <c r="D1" s="12"/>
      <c r="E1" s="12"/>
      <c r="F1" s="12"/>
      <c r="G1" s="12"/>
      <c r="H1" s="12"/>
      <c r="I1" s="12"/>
      <c r="J1" s="12"/>
      <c r="K1" s="12"/>
      <c r="L1" s="12"/>
      <c r="M1" s="12"/>
      <c r="N1" s="12"/>
      <c r="O1" s="12"/>
      <c r="P1" s="12"/>
      <c r="Q1" s="12"/>
      <c r="R1" s="12"/>
      <c r="S1" s="13"/>
    </row>
    <row r="2" spans="2:19" ht="18.75" x14ac:dyDescent="0.25">
      <c r="B2" s="30"/>
      <c r="C2" s="170"/>
      <c r="D2" s="171"/>
      <c r="E2" s="12"/>
      <c r="F2" s="12"/>
      <c r="G2" s="12"/>
      <c r="H2" s="12"/>
      <c r="I2" s="12"/>
      <c r="J2" s="12"/>
      <c r="K2" s="12"/>
      <c r="L2" s="12"/>
      <c r="M2" s="12"/>
      <c r="N2" s="12"/>
      <c r="O2" s="12"/>
      <c r="P2" s="12"/>
      <c r="Q2" s="42" t="s">
        <v>164</v>
      </c>
      <c r="R2" s="13"/>
      <c r="S2" s="16"/>
    </row>
    <row r="3" spans="2:19" ht="26.25" x14ac:dyDescent="0.25">
      <c r="B3" s="30"/>
      <c r="C3" s="25"/>
      <c r="D3" s="14" t="s">
        <v>247</v>
      </c>
      <c r="E3" s="14"/>
      <c r="F3" s="15"/>
      <c r="G3" s="15"/>
      <c r="H3" s="15"/>
      <c r="I3" s="15"/>
      <c r="J3" s="15"/>
      <c r="K3" s="15"/>
      <c r="L3" s="15"/>
      <c r="M3" s="15"/>
      <c r="N3" s="15"/>
      <c r="O3" s="15"/>
      <c r="P3" s="15"/>
      <c r="Q3" s="15"/>
      <c r="R3" s="16"/>
      <c r="S3" s="16"/>
    </row>
    <row r="4" spans="2:19" ht="15.75" thickBot="1" x14ac:dyDescent="0.3">
      <c r="B4" s="30"/>
      <c r="C4" s="25"/>
      <c r="D4" s="17"/>
      <c r="E4" s="17"/>
      <c r="F4" s="17"/>
      <c r="G4" s="17"/>
      <c r="H4" s="17"/>
      <c r="I4" s="17"/>
      <c r="J4" s="17"/>
      <c r="K4" s="17"/>
      <c r="L4" s="17"/>
      <c r="M4" s="17"/>
      <c r="N4" s="17"/>
      <c r="O4" s="17"/>
      <c r="P4" s="17"/>
      <c r="Q4" s="17"/>
      <c r="R4" s="16"/>
      <c r="S4" s="16"/>
    </row>
    <row r="5" spans="2:19" ht="21.75" thickBot="1" x14ac:dyDescent="0.3">
      <c r="B5" s="30"/>
      <c r="C5" s="25"/>
      <c r="D5" s="112" t="s">
        <v>30</v>
      </c>
      <c r="E5" s="113"/>
      <c r="F5" s="113"/>
      <c r="G5" s="113"/>
      <c r="H5" s="113"/>
      <c r="I5" s="113"/>
      <c r="J5" s="113"/>
      <c r="K5" s="113"/>
      <c r="L5" s="113"/>
      <c r="M5" s="114"/>
      <c r="N5" s="114"/>
      <c r="O5" s="114"/>
      <c r="P5" s="114"/>
      <c r="Q5" s="114"/>
      <c r="R5" s="16"/>
      <c r="S5" s="16"/>
    </row>
    <row r="6" spans="2:19" ht="15.75" thickBot="1" x14ac:dyDescent="0.3">
      <c r="B6" s="30"/>
      <c r="C6" s="25"/>
      <c r="D6" s="17"/>
      <c r="E6" s="17"/>
      <c r="F6" s="17"/>
      <c r="G6" s="17"/>
      <c r="H6" s="17"/>
      <c r="I6" s="17"/>
      <c r="J6" s="17"/>
      <c r="K6" s="17"/>
      <c r="L6" s="17"/>
      <c r="M6" s="17"/>
      <c r="N6" s="17"/>
      <c r="O6" s="17"/>
      <c r="P6" s="17"/>
      <c r="Q6" s="17"/>
      <c r="R6" s="16"/>
      <c r="S6" s="16"/>
    </row>
    <row r="7" spans="2:19" x14ac:dyDescent="0.25">
      <c r="B7" s="30"/>
      <c r="C7" s="82" t="s">
        <v>67</v>
      </c>
      <c r="D7" s="27" t="s">
        <v>0</v>
      </c>
      <c r="E7" s="34"/>
      <c r="F7" s="219"/>
      <c r="G7" s="220"/>
      <c r="H7" s="220"/>
      <c r="I7" s="220"/>
      <c r="J7" s="17"/>
      <c r="K7" s="17"/>
      <c r="L7" s="17"/>
      <c r="M7" s="17"/>
      <c r="N7" s="17"/>
      <c r="O7" s="17"/>
      <c r="P7" s="211" t="s">
        <v>23</v>
      </c>
      <c r="Q7" s="212"/>
      <c r="R7" s="16"/>
      <c r="S7" s="16"/>
    </row>
    <row r="8" spans="2:19" ht="15.75" thickBot="1" x14ac:dyDescent="0.3">
      <c r="B8" s="30"/>
      <c r="C8" s="82" t="s">
        <v>68</v>
      </c>
      <c r="D8" s="28" t="s">
        <v>4</v>
      </c>
      <c r="E8" s="35"/>
      <c r="F8" s="219"/>
      <c r="G8" s="220"/>
      <c r="H8" s="220"/>
      <c r="I8" s="220"/>
      <c r="J8" s="17"/>
      <c r="K8" s="17"/>
      <c r="L8" s="17"/>
      <c r="M8" s="17"/>
      <c r="N8" s="17"/>
      <c r="O8" s="17"/>
      <c r="P8" s="213"/>
      <c r="Q8" s="214"/>
      <c r="R8" s="16"/>
      <c r="S8" s="16"/>
    </row>
    <row r="9" spans="2:19" x14ac:dyDescent="0.25">
      <c r="B9" s="30"/>
      <c r="C9" s="82" t="s">
        <v>69</v>
      </c>
      <c r="D9" s="28" t="s">
        <v>58</v>
      </c>
      <c r="E9" s="35"/>
      <c r="F9" s="221"/>
      <c r="G9" s="222"/>
      <c r="H9" s="222"/>
      <c r="I9" s="222"/>
      <c r="J9" s="17"/>
      <c r="K9" s="17"/>
      <c r="L9" s="17"/>
      <c r="M9" s="17"/>
      <c r="N9" s="17"/>
      <c r="O9" s="17"/>
      <c r="P9" s="17"/>
      <c r="Q9" s="17"/>
      <c r="R9" s="16"/>
      <c r="S9" s="16"/>
    </row>
    <row r="10" spans="2:19" x14ac:dyDescent="0.25">
      <c r="B10" s="30"/>
      <c r="C10" s="82" t="s">
        <v>70</v>
      </c>
      <c r="D10" s="28" t="s">
        <v>2</v>
      </c>
      <c r="E10" s="35"/>
      <c r="F10" s="221"/>
      <c r="G10" s="222"/>
      <c r="H10" s="222"/>
      <c r="I10" s="222"/>
      <c r="J10" s="17"/>
      <c r="K10" s="17"/>
      <c r="L10" s="17"/>
      <c r="M10" s="17"/>
      <c r="N10" s="17"/>
      <c r="O10" s="17"/>
      <c r="P10" s="17"/>
      <c r="Q10" s="17"/>
      <c r="R10" s="16"/>
      <c r="S10" s="16"/>
    </row>
    <row r="11" spans="2:19" x14ac:dyDescent="0.25">
      <c r="B11" s="30"/>
      <c r="C11" s="82" t="s">
        <v>71</v>
      </c>
      <c r="D11" s="28" t="s">
        <v>5</v>
      </c>
      <c r="E11" s="35"/>
      <c r="F11" s="221"/>
      <c r="G11" s="222"/>
      <c r="H11" s="222"/>
      <c r="I11" s="222"/>
      <c r="J11" s="17"/>
      <c r="K11" s="17"/>
      <c r="L11" s="17"/>
      <c r="M11" s="17"/>
      <c r="N11" s="17"/>
      <c r="O11" s="17"/>
      <c r="P11" s="17"/>
      <c r="Q11" s="17"/>
      <c r="R11" s="16"/>
      <c r="S11" s="16"/>
    </row>
    <row r="12" spans="2:19" x14ac:dyDescent="0.25">
      <c r="B12" s="30"/>
      <c r="C12" s="82" t="s">
        <v>72</v>
      </c>
      <c r="D12" s="28" t="s">
        <v>3</v>
      </c>
      <c r="E12" s="35"/>
      <c r="F12" s="87" t="s">
        <v>167</v>
      </c>
      <c r="G12" s="137"/>
      <c r="H12" s="87" t="s">
        <v>16</v>
      </c>
      <c r="I12" s="137"/>
      <c r="J12" s="87" t="s">
        <v>25</v>
      </c>
      <c r="K12" s="137"/>
      <c r="L12" s="17"/>
      <c r="M12" s="17"/>
      <c r="N12" s="17"/>
      <c r="O12" s="17"/>
      <c r="P12" s="17"/>
      <c r="Q12" s="17"/>
      <c r="R12" s="16"/>
      <c r="S12" s="16"/>
    </row>
    <row r="13" spans="2:19" x14ac:dyDescent="0.25">
      <c r="B13" s="30"/>
      <c r="C13" s="82" t="s">
        <v>73</v>
      </c>
      <c r="D13" s="39" t="s">
        <v>57</v>
      </c>
      <c r="E13" s="40"/>
      <c r="F13" s="38"/>
      <c r="G13" s="17"/>
      <c r="H13" s="17"/>
      <c r="I13" s="17"/>
      <c r="J13" s="17"/>
      <c r="K13" s="17"/>
      <c r="L13" s="17"/>
      <c r="M13" s="17"/>
      <c r="N13" s="17"/>
      <c r="O13" s="17"/>
      <c r="P13" s="17"/>
      <c r="Q13" s="17"/>
      <c r="R13" s="16"/>
      <c r="S13" s="16"/>
    </row>
    <row r="14" spans="2:19" ht="15.75" x14ac:dyDescent="0.25">
      <c r="B14" s="30"/>
      <c r="C14" s="25"/>
      <c r="D14" s="17"/>
      <c r="E14" s="17"/>
      <c r="F14" s="17"/>
      <c r="G14" s="44" t="s">
        <v>9</v>
      </c>
      <c r="H14" s="45"/>
      <c r="I14" s="45"/>
      <c r="J14" s="45"/>
      <c r="K14" s="45"/>
      <c r="L14" s="46"/>
      <c r="M14" s="47"/>
      <c r="N14" s="44" t="s">
        <v>8</v>
      </c>
      <c r="O14" s="48"/>
      <c r="P14" s="48"/>
      <c r="Q14" s="49"/>
      <c r="R14" s="16"/>
      <c r="S14" s="16"/>
    </row>
    <row r="15" spans="2:19" s="2" customFormat="1" ht="75" x14ac:dyDescent="0.25">
      <c r="B15" s="31"/>
      <c r="C15" s="24"/>
      <c r="D15" s="130" t="s">
        <v>43</v>
      </c>
      <c r="E15" s="215" t="s">
        <v>44</v>
      </c>
      <c r="F15" s="216"/>
      <c r="G15" s="29" t="s">
        <v>60</v>
      </c>
      <c r="H15" s="29" t="s">
        <v>161</v>
      </c>
      <c r="I15" s="29" t="s">
        <v>59</v>
      </c>
      <c r="J15" s="29" t="s">
        <v>52</v>
      </c>
      <c r="K15" s="29" t="s">
        <v>53</v>
      </c>
      <c r="L15" s="29" t="s">
        <v>61</v>
      </c>
      <c r="M15" s="36"/>
      <c r="N15" s="29" t="s">
        <v>7</v>
      </c>
      <c r="O15" s="29" t="s">
        <v>10</v>
      </c>
      <c r="P15" s="29" t="s">
        <v>62</v>
      </c>
      <c r="Q15" s="29" t="s">
        <v>63</v>
      </c>
      <c r="R15" s="18"/>
      <c r="S15" s="18"/>
    </row>
    <row r="16" spans="2:19" s="3" customFormat="1" ht="12" customHeight="1" x14ac:dyDescent="0.25">
      <c r="B16" s="32"/>
      <c r="C16" s="25"/>
      <c r="D16" s="189" t="s">
        <v>74</v>
      </c>
      <c r="E16" s="217" t="s">
        <v>75</v>
      </c>
      <c r="F16" s="218"/>
      <c r="G16" s="162" t="s">
        <v>76</v>
      </c>
      <c r="H16" s="162" t="s">
        <v>77</v>
      </c>
      <c r="I16" s="162" t="s">
        <v>78</v>
      </c>
      <c r="J16" s="162" t="s">
        <v>79</v>
      </c>
      <c r="K16" s="162" t="s">
        <v>80</v>
      </c>
      <c r="L16" s="162" t="s">
        <v>81</v>
      </c>
      <c r="M16" s="86"/>
      <c r="N16" s="162" t="s">
        <v>82</v>
      </c>
      <c r="O16" s="162" t="s">
        <v>83</v>
      </c>
      <c r="P16" s="162" t="s">
        <v>84</v>
      </c>
      <c r="Q16" s="162" t="s">
        <v>85</v>
      </c>
      <c r="R16" s="19"/>
      <c r="S16" s="19"/>
    </row>
    <row r="17" spans="2:19" s="3" customFormat="1" ht="12" customHeight="1" x14ac:dyDescent="0.25">
      <c r="B17" s="32"/>
      <c r="C17" s="25"/>
      <c r="D17" s="190"/>
      <c r="E17" s="191" t="s">
        <v>168</v>
      </c>
      <c r="F17" s="185"/>
      <c r="G17" s="162"/>
      <c r="H17" s="162"/>
      <c r="I17" s="162"/>
      <c r="J17" s="162"/>
      <c r="K17" s="162"/>
      <c r="L17" s="162"/>
      <c r="M17" s="86"/>
      <c r="N17" s="162"/>
      <c r="O17" s="185"/>
      <c r="P17" s="185"/>
      <c r="Q17" s="185"/>
      <c r="R17" s="19"/>
      <c r="S17" s="19"/>
    </row>
    <row r="18" spans="2:19" s="3" customFormat="1" ht="12" customHeight="1" x14ac:dyDescent="0.25">
      <c r="B18" s="32"/>
      <c r="C18" s="25"/>
      <c r="D18" s="190"/>
      <c r="E18" s="192" t="s">
        <v>169</v>
      </c>
      <c r="F18" s="185"/>
      <c r="G18" s="162"/>
      <c r="H18" s="162"/>
      <c r="I18" s="162"/>
      <c r="J18" s="162"/>
      <c r="K18" s="162"/>
      <c r="L18" s="162"/>
      <c r="M18" s="86"/>
      <c r="N18" s="162"/>
      <c r="O18" s="185"/>
      <c r="P18" s="185"/>
      <c r="Q18" s="185"/>
      <c r="R18" s="19"/>
      <c r="S18" s="19"/>
    </row>
    <row r="19" spans="2:19" s="3" customFormat="1" x14ac:dyDescent="0.25">
      <c r="B19" s="32"/>
      <c r="C19" s="25"/>
      <c r="D19" s="190" t="s">
        <v>232</v>
      </c>
      <c r="E19" s="195" t="s">
        <v>170</v>
      </c>
      <c r="F19" s="185"/>
      <c r="G19" s="162"/>
      <c r="H19" s="162"/>
      <c r="I19" s="162"/>
      <c r="J19" s="162"/>
      <c r="K19" s="162"/>
      <c r="L19" s="162"/>
      <c r="M19" s="86"/>
      <c r="N19" s="162" t="str">
        <f>1&amp;"no"</f>
        <v>1no</v>
      </c>
      <c r="O19" s="185"/>
      <c r="P19" s="185"/>
      <c r="Q19" s="185"/>
      <c r="R19" s="19"/>
      <c r="S19" s="19"/>
    </row>
    <row r="20" spans="2:19" s="3" customFormat="1" x14ac:dyDescent="0.25">
      <c r="B20" s="32"/>
      <c r="C20" s="25"/>
      <c r="D20" s="190" t="s">
        <v>233</v>
      </c>
      <c r="E20" s="195" t="s">
        <v>171</v>
      </c>
      <c r="F20" s="185"/>
      <c r="G20" s="162"/>
      <c r="H20" s="162"/>
      <c r="I20" s="162"/>
      <c r="J20" s="162"/>
      <c r="K20" s="162"/>
      <c r="L20" s="162"/>
      <c r="M20" s="86"/>
      <c r="N20" s="162" t="str">
        <f>1&amp;"no"</f>
        <v>1no</v>
      </c>
      <c r="O20" s="185"/>
      <c r="P20" s="185"/>
      <c r="Q20" s="185"/>
      <c r="R20" s="19"/>
      <c r="S20" s="19"/>
    </row>
    <row r="21" spans="2:19" s="3" customFormat="1" x14ac:dyDescent="0.25">
      <c r="B21" s="32"/>
      <c r="C21" s="25"/>
      <c r="O21" s="185"/>
      <c r="P21" s="185"/>
      <c r="Q21" s="185"/>
      <c r="R21" s="19"/>
      <c r="S21" s="19"/>
    </row>
    <row r="22" spans="2:19" s="3" customFormat="1" x14ac:dyDescent="0.25">
      <c r="B22" s="32"/>
      <c r="C22" s="25"/>
      <c r="D22" s="190"/>
      <c r="E22" s="210" t="s">
        <v>439</v>
      </c>
      <c r="F22" s="188"/>
      <c r="G22" s="162"/>
      <c r="H22" s="162"/>
      <c r="I22" s="162"/>
      <c r="J22" s="162"/>
      <c r="K22" s="162"/>
      <c r="L22" s="162"/>
      <c r="M22" s="86"/>
      <c r="N22" s="162"/>
      <c r="O22" s="188"/>
      <c r="P22" s="188"/>
      <c r="Q22" s="188"/>
      <c r="R22" s="19"/>
      <c r="S22" s="19"/>
    </row>
    <row r="23" spans="2:19" s="3" customFormat="1" x14ac:dyDescent="0.25">
      <c r="B23" s="32"/>
      <c r="C23" s="25"/>
      <c r="D23" s="190" t="s">
        <v>174</v>
      </c>
      <c r="E23" s="195" t="s">
        <v>408</v>
      </c>
      <c r="F23" s="185"/>
      <c r="G23" s="162"/>
      <c r="H23" s="162"/>
      <c r="I23" s="162"/>
      <c r="J23" s="162"/>
      <c r="K23" s="162"/>
      <c r="L23" s="162"/>
      <c r="M23" s="86"/>
      <c r="N23" s="162" t="str">
        <f>2&amp;"no"</f>
        <v>2no</v>
      </c>
      <c r="O23" s="185"/>
      <c r="P23" s="185"/>
      <c r="Q23" s="185"/>
      <c r="R23" s="19"/>
      <c r="S23" s="19"/>
    </row>
    <row r="24" spans="2:19" s="3" customFormat="1" x14ac:dyDescent="0.25">
      <c r="B24" s="32"/>
      <c r="C24" s="25"/>
      <c r="D24" s="190" t="s">
        <v>407</v>
      </c>
      <c r="E24" s="195" t="s">
        <v>408</v>
      </c>
      <c r="F24" s="188"/>
      <c r="G24" s="162"/>
      <c r="H24" s="162"/>
      <c r="I24" s="162"/>
      <c r="J24" s="162"/>
      <c r="K24" s="162"/>
      <c r="L24" s="162"/>
      <c r="M24" s="86"/>
      <c r="N24" s="162" t="str">
        <f>1&amp;"no"</f>
        <v>1no</v>
      </c>
      <c r="O24" s="188"/>
      <c r="P24" s="188"/>
      <c r="Q24" s="188"/>
      <c r="R24" s="19"/>
      <c r="S24" s="19"/>
    </row>
    <row r="25" spans="2:19" s="3" customFormat="1" x14ac:dyDescent="0.25">
      <c r="B25" s="32"/>
      <c r="C25" s="25"/>
      <c r="D25" s="190" t="s">
        <v>409</v>
      </c>
      <c r="E25" s="195" t="s">
        <v>408</v>
      </c>
      <c r="F25" s="188"/>
      <c r="G25" s="162"/>
      <c r="H25" s="162"/>
      <c r="I25" s="162"/>
      <c r="J25" s="162"/>
      <c r="K25" s="162"/>
      <c r="L25" s="162"/>
      <c r="M25" s="86"/>
      <c r="N25" s="162" t="str">
        <f>9&amp;"no"</f>
        <v>9no</v>
      </c>
      <c r="O25" s="188"/>
      <c r="P25" s="188"/>
      <c r="Q25" s="188"/>
      <c r="R25" s="19"/>
      <c r="S25" s="19"/>
    </row>
    <row r="26" spans="2:19" s="3" customFormat="1" x14ac:dyDescent="0.25">
      <c r="B26" s="32"/>
      <c r="C26" s="25"/>
      <c r="D26" s="190" t="s">
        <v>410</v>
      </c>
      <c r="E26" s="195" t="s">
        <v>408</v>
      </c>
      <c r="F26" s="188"/>
      <c r="G26" s="162"/>
      <c r="H26" s="162"/>
      <c r="I26" s="162"/>
      <c r="J26" s="162"/>
      <c r="K26" s="162"/>
      <c r="L26" s="162"/>
      <c r="M26" s="86"/>
      <c r="N26" s="162" t="str">
        <f>3&amp;"no"</f>
        <v>3no</v>
      </c>
      <c r="O26" s="188"/>
      <c r="P26" s="188"/>
      <c r="Q26" s="188"/>
      <c r="R26" s="19"/>
      <c r="S26" s="19"/>
    </row>
    <row r="27" spans="2:19" s="3" customFormat="1" x14ac:dyDescent="0.25">
      <c r="B27" s="32"/>
      <c r="C27" s="25"/>
      <c r="D27" s="190"/>
      <c r="E27" s="210" t="s">
        <v>438</v>
      </c>
      <c r="F27" s="188"/>
      <c r="G27" s="162"/>
      <c r="H27" s="162"/>
      <c r="I27" s="162"/>
      <c r="J27" s="162"/>
      <c r="K27" s="162"/>
      <c r="L27" s="162"/>
      <c r="M27" s="86"/>
      <c r="N27" s="162"/>
      <c r="O27" s="188"/>
      <c r="P27" s="188"/>
      <c r="Q27" s="188"/>
      <c r="R27" s="19"/>
      <c r="S27" s="19"/>
    </row>
    <row r="28" spans="2:19" s="3" customFormat="1" x14ac:dyDescent="0.25">
      <c r="B28" s="32"/>
      <c r="C28" s="25"/>
      <c r="D28" s="190" t="s">
        <v>175</v>
      </c>
      <c r="E28" s="195" t="s">
        <v>411</v>
      </c>
      <c r="F28" s="185"/>
      <c r="G28" s="162"/>
      <c r="H28" s="162"/>
      <c r="I28" s="162"/>
      <c r="J28" s="162"/>
      <c r="K28" s="162"/>
      <c r="L28" s="162"/>
      <c r="M28" s="86"/>
      <c r="N28" s="162" t="str">
        <f>13.2&amp;"m2"</f>
        <v>13.2m2</v>
      </c>
      <c r="O28" s="185"/>
      <c r="P28" s="185"/>
      <c r="Q28" s="185"/>
      <c r="R28" s="19"/>
      <c r="S28" s="19"/>
    </row>
    <row r="29" spans="2:19" s="3" customFormat="1" x14ac:dyDescent="0.25">
      <c r="B29" s="32"/>
      <c r="C29" s="25"/>
      <c r="D29" s="190" t="s">
        <v>412</v>
      </c>
      <c r="E29" s="195" t="s">
        <v>413</v>
      </c>
      <c r="F29" s="188"/>
      <c r="G29" s="162"/>
      <c r="H29" s="162"/>
      <c r="I29" s="162"/>
      <c r="J29" s="162"/>
      <c r="K29" s="162"/>
      <c r="L29" s="162"/>
      <c r="M29" s="86"/>
      <c r="N29" s="162" t="str">
        <f>0.09&amp;"m2"</f>
        <v>0.09m2</v>
      </c>
      <c r="O29" s="188"/>
      <c r="P29" s="188"/>
      <c r="Q29" s="188"/>
      <c r="R29" s="19"/>
      <c r="S29" s="19"/>
    </row>
    <row r="30" spans="2:19" s="3" customFormat="1" x14ac:dyDescent="0.25">
      <c r="B30" s="32"/>
      <c r="C30" s="25"/>
      <c r="D30" s="190" t="s">
        <v>414</v>
      </c>
      <c r="E30" s="195" t="s">
        <v>415</v>
      </c>
      <c r="F30" s="188"/>
      <c r="G30" s="162"/>
      <c r="H30" s="162"/>
      <c r="I30" s="162"/>
      <c r="J30" s="162"/>
      <c r="K30" s="162"/>
      <c r="L30" s="162"/>
      <c r="M30" s="86"/>
      <c r="N30" s="162" t="str">
        <f>11&amp;"m2"</f>
        <v>11m2</v>
      </c>
      <c r="O30" s="188"/>
      <c r="P30" s="188"/>
      <c r="Q30" s="188"/>
      <c r="R30" s="19"/>
      <c r="S30" s="19"/>
    </row>
    <row r="31" spans="2:19" s="3" customFormat="1" x14ac:dyDescent="0.25">
      <c r="B31" s="32"/>
      <c r="C31" s="25"/>
      <c r="D31" s="190" t="s">
        <v>416</v>
      </c>
      <c r="E31" s="195" t="s">
        <v>417</v>
      </c>
      <c r="F31" s="188"/>
      <c r="G31" s="162"/>
      <c r="H31" s="162"/>
      <c r="I31" s="162"/>
      <c r="J31" s="162"/>
      <c r="K31" s="162"/>
      <c r="L31" s="162"/>
      <c r="M31" s="86"/>
      <c r="N31" s="162" t="str">
        <f>2.57&amp;"m2"</f>
        <v>2.57m2</v>
      </c>
      <c r="O31" s="188"/>
      <c r="P31" s="188"/>
      <c r="Q31" s="188"/>
      <c r="R31" s="19"/>
      <c r="S31" s="19"/>
    </row>
    <row r="32" spans="2:19" s="3" customFormat="1" x14ac:dyDescent="0.25">
      <c r="B32" s="32"/>
      <c r="C32" s="25"/>
      <c r="D32" s="190" t="s">
        <v>418</v>
      </c>
      <c r="E32" s="195" t="s">
        <v>419</v>
      </c>
      <c r="F32" s="188"/>
      <c r="G32" s="162"/>
      <c r="H32" s="162"/>
      <c r="I32" s="162"/>
      <c r="J32" s="162"/>
      <c r="K32" s="162"/>
      <c r="L32" s="162"/>
      <c r="M32" s="86"/>
      <c r="N32" s="162" t="str">
        <f>20.02&amp;"m2"</f>
        <v>20.02m2</v>
      </c>
      <c r="O32" s="188"/>
      <c r="P32" s="188"/>
      <c r="Q32" s="188"/>
      <c r="R32" s="19"/>
      <c r="S32" s="19"/>
    </row>
    <row r="33" spans="2:19" s="3" customFormat="1" x14ac:dyDescent="0.25">
      <c r="B33" s="32"/>
      <c r="C33" s="25"/>
      <c r="D33" s="190" t="s">
        <v>420</v>
      </c>
      <c r="E33" s="195" t="s">
        <v>417</v>
      </c>
      <c r="F33" s="188"/>
      <c r="G33" s="162"/>
      <c r="H33" s="162"/>
      <c r="I33" s="162"/>
      <c r="J33" s="162"/>
      <c r="K33" s="162"/>
      <c r="L33" s="162"/>
      <c r="M33" s="86"/>
      <c r="N33" s="162" t="str">
        <f>5.15&amp;"m2"</f>
        <v>5.15m2</v>
      </c>
      <c r="O33" s="188"/>
      <c r="P33" s="188"/>
      <c r="Q33" s="188"/>
      <c r="R33" s="19"/>
      <c r="S33" s="19"/>
    </row>
    <row r="34" spans="2:19" s="3" customFormat="1" x14ac:dyDescent="0.25">
      <c r="B34" s="32"/>
      <c r="C34" s="25"/>
      <c r="D34" s="190" t="s">
        <v>421</v>
      </c>
      <c r="E34" s="195" t="s">
        <v>419</v>
      </c>
      <c r="F34" s="188"/>
      <c r="G34" s="162"/>
      <c r="H34" s="162"/>
      <c r="I34" s="162"/>
      <c r="J34" s="162"/>
      <c r="K34" s="162"/>
      <c r="L34" s="162"/>
      <c r="M34" s="86"/>
      <c r="N34" s="162" t="str">
        <f>2.88&amp;"m2"</f>
        <v>2.88m2</v>
      </c>
      <c r="O34" s="188"/>
      <c r="P34" s="188"/>
      <c r="Q34" s="188"/>
      <c r="R34" s="19"/>
      <c r="S34" s="19"/>
    </row>
    <row r="35" spans="2:19" s="3" customFormat="1" x14ac:dyDescent="0.25">
      <c r="B35" s="32"/>
      <c r="C35" s="25"/>
      <c r="D35" s="190" t="s">
        <v>422</v>
      </c>
      <c r="E35" s="195" t="s">
        <v>417</v>
      </c>
      <c r="F35" s="188"/>
      <c r="G35" s="162"/>
      <c r="H35" s="162"/>
      <c r="I35" s="162"/>
      <c r="J35" s="162"/>
      <c r="K35" s="162"/>
      <c r="L35" s="162"/>
      <c r="M35" s="86"/>
      <c r="N35" s="162" t="str">
        <f>3.86&amp;"m2"</f>
        <v>3.86m2</v>
      </c>
      <c r="O35" s="188"/>
      <c r="P35" s="188"/>
      <c r="Q35" s="188"/>
      <c r="R35" s="19"/>
      <c r="S35" s="19"/>
    </row>
    <row r="36" spans="2:19" s="3" customFormat="1" x14ac:dyDescent="0.25">
      <c r="B36" s="32"/>
      <c r="C36" s="25"/>
      <c r="D36" s="190" t="s">
        <v>423</v>
      </c>
      <c r="E36" s="195" t="s">
        <v>419</v>
      </c>
      <c r="F36" s="188"/>
      <c r="G36" s="162"/>
      <c r="H36" s="162"/>
      <c r="I36" s="162"/>
      <c r="J36" s="162"/>
      <c r="K36" s="162"/>
      <c r="L36" s="162"/>
      <c r="M36" s="86"/>
      <c r="N36" s="162" t="str">
        <f>2.88&amp;"m2"</f>
        <v>2.88m2</v>
      </c>
      <c r="O36" s="188"/>
      <c r="P36" s="188"/>
      <c r="Q36" s="188"/>
      <c r="R36" s="19"/>
      <c r="S36" s="19"/>
    </row>
    <row r="37" spans="2:19" s="3" customFormat="1" x14ac:dyDescent="0.25">
      <c r="B37" s="32"/>
      <c r="C37" s="25"/>
      <c r="D37" s="190" t="s">
        <v>424</v>
      </c>
      <c r="E37" s="195" t="s">
        <v>425</v>
      </c>
      <c r="F37" s="188"/>
      <c r="G37" s="162"/>
      <c r="H37" s="162"/>
      <c r="I37" s="162"/>
      <c r="J37" s="162"/>
      <c r="K37" s="162"/>
      <c r="L37" s="162"/>
      <c r="M37" s="86"/>
      <c r="N37" s="162" t="str">
        <f>19.6&amp;"m2"</f>
        <v>19.6m2</v>
      </c>
      <c r="O37" s="188"/>
      <c r="P37" s="188"/>
      <c r="Q37" s="188"/>
      <c r="R37" s="19"/>
      <c r="S37" s="19"/>
    </row>
    <row r="38" spans="2:19" s="3" customFormat="1" x14ac:dyDescent="0.25">
      <c r="B38" s="32"/>
      <c r="C38" s="25"/>
      <c r="D38" s="190" t="s">
        <v>426</v>
      </c>
      <c r="E38" s="195" t="s">
        <v>427</v>
      </c>
      <c r="F38" s="188"/>
      <c r="G38" s="162"/>
      <c r="H38" s="162"/>
      <c r="I38" s="162"/>
      <c r="J38" s="162"/>
      <c r="K38" s="162"/>
      <c r="L38" s="162"/>
      <c r="M38" s="86"/>
      <c r="N38" s="162" t="str">
        <f>0.18&amp;"m2"</f>
        <v>0.18m2</v>
      </c>
      <c r="O38" s="188"/>
      <c r="P38" s="188"/>
      <c r="Q38" s="188"/>
      <c r="R38" s="19"/>
      <c r="S38" s="19"/>
    </row>
    <row r="39" spans="2:19" s="3" customFormat="1" x14ac:dyDescent="0.25">
      <c r="B39" s="32"/>
      <c r="C39" s="25"/>
      <c r="D39" s="190"/>
      <c r="E39" s="210" t="s">
        <v>437</v>
      </c>
      <c r="F39" s="188"/>
      <c r="G39" s="162"/>
      <c r="H39" s="162"/>
      <c r="I39" s="162"/>
      <c r="J39" s="162"/>
      <c r="K39" s="162"/>
      <c r="L39" s="162"/>
      <c r="M39" s="86"/>
      <c r="N39" s="162"/>
      <c r="O39" s="188"/>
      <c r="P39" s="188"/>
      <c r="Q39" s="188"/>
      <c r="R39" s="19"/>
      <c r="S39" s="19"/>
    </row>
    <row r="40" spans="2:19" s="3" customFormat="1" x14ac:dyDescent="0.25">
      <c r="B40" s="32"/>
      <c r="C40" s="25"/>
      <c r="D40" s="190" t="s">
        <v>172</v>
      </c>
      <c r="E40" s="195" t="s">
        <v>173</v>
      </c>
      <c r="F40" s="185"/>
      <c r="G40" s="162"/>
      <c r="H40" s="162"/>
      <c r="I40" s="162"/>
      <c r="J40" s="162"/>
      <c r="K40" s="162"/>
      <c r="L40" s="162"/>
      <c r="M40" s="86"/>
      <c r="N40" s="162" t="str">
        <f>0.005&amp;"ton"</f>
        <v>0.005ton</v>
      </c>
      <c r="O40" s="188"/>
      <c r="P40" s="188"/>
      <c r="Q40" s="188"/>
      <c r="R40" s="19"/>
      <c r="S40" s="19"/>
    </row>
    <row r="41" spans="2:19" s="3" customFormat="1" x14ac:dyDescent="0.25">
      <c r="B41" s="32"/>
      <c r="C41" s="25"/>
      <c r="D41" s="190" t="s">
        <v>176</v>
      </c>
      <c r="E41" s="195" t="s">
        <v>177</v>
      </c>
      <c r="F41" s="185"/>
      <c r="G41" s="162"/>
      <c r="H41" s="162"/>
      <c r="I41" s="162"/>
      <c r="J41" s="162"/>
      <c r="K41" s="162"/>
      <c r="L41" s="162"/>
      <c r="M41" s="86"/>
      <c r="N41" s="162" t="str">
        <f>9&amp;"no"</f>
        <v>9no</v>
      </c>
      <c r="O41" s="185"/>
      <c r="P41" s="185"/>
      <c r="Q41" s="185"/>
      <c r="R41" s="19"/>
      <c r="S41" s="19"/>
    </row>
    <row r="42" spans="2:19" s="3" customFormat="1" x14ac:dyDescent="0.25">
      <c r="B42" s="32"/>
      <c r="C42" s="25"/>
      <c r="D42" s="190" t="s">
        <v>428</v>
      </c>
      <c r="E42" s="195" t="s">
        <v>177</v>
      </c>
      <c r="F42" s="188"/>
      <c r="G42" s="162"/>
      <c r="H42" s="162"/>
      <c r="I42" s="162"/>
      <c r="J42" s="162"/>
      <c r="K42" s="162"/>
      <c r="L42" s="162"/>
      <c r="M42" s="86"/>
      <c r="N42" s="162" t="str">
        <f>18&amp;"no"</f>
        <v>18no</v>
      </c>
      <c r="O42" s="188"/>
      <c r="P42" s="188"/>
      <c r="Q42" s="188"/>
      <c r="R42" s="19"/>
      <c r="S42" s="19"/>
    </row>
    <row r="43" spans="2:19" s="3" customFormat="1" x14ac:dyDescent="0.25">
      <c r="B43" s="32"/>
      <c r="C43" s="25"/>
      <c r="D43" s="190" t="s">
        <v>429</v>
      </c>
      <c r="E43" s="195" t="s">
        <v>177</v>
      </c>
      <c r="F43" s="188"/>
      <c r="G43" s="162"/>
      <c r="H43" s="162"/>
      <c r="I43" s="162"/>
      <c r="J43" s="162"/>
      <c r="K43" s="162"/>
      <c r="L43" s="162"/>
      <c r="M43" s="86"/>
      <c r="N43" s="162" t="str">
        <f>18&amp;"no"</f>
        <v>18no</v>
      </c>
      <c r="O43" s="188"/>
      <c r="P43" s="188"/>
      <c r="Q43" s="188"/>
      <c r="R43" s="19"/>
      <c r="S43" s="19"/>
    </row>
    <row r="44" spans="2:19" s="3" customFormat="1" x14ac:dyDescent="0.25">
      <c r="B44" s="32"/>
      <c r="C44" s="25"/>
      <c r="D44" s="190" t="s">
        <v>440</v>
      </c>
      <c r="E44" s="195" t="s">
        <v>173</v>
      </c>
      <c r="F44" s="188"/>
      <c r="G44" s="162"/>
      <c r="H44" s="162"/>
      <c r="I44" s="162"/>
      <c r="J44" s="162"/>
      <c r="K44" s="162"/>
      <c r="L44" s="162"/>
      <c r="M44" s="86"/>
      <c r="N44" s="162" t="str">
        <f>0.005&amp;"ton"</f>
        <v>0.005ton</v>
      </c>
      <c r="O44" s="188"/>
      <c r="P44" s="188"/>
      <c r="Q44" s="188"/>
      <c r="R44" s="19"/>
      <c r="S44" s="19"/>
    </row>
    <row r="45" spans="2:19" s="3" customFormat="1" x14ac:dyDescent="0.25">
      <c r="B45" s="32"/>
      <c r="C45" s="25"/>
      <c r="D45" s="190" t="s">
        <v>200</v>
      </c>
      <c r="E45" s="195" t="s">
        <v>201</v>
      </c>
      <c r="F45" s="188"/>
      <c r="G45" s="162"/>
      <c r="H45" s="162"/>
      <c r="I45" s="162"/>
      <c r="J45" s="162"/>
      <c r="K45" s="162"/>
      <c r="L45" s="162"/>
      <c r="M45" s="86"/>
      <c r="N45" s="162" t="s">
        <v>240</v>
      </c>
      <c r="O45" s="188"/>
      <c r="P45" s="188"/>
      <c r="Q45" s="188"/>
      <c r="R45" s="19"/>
      <c r="S45" s="19"/>
    </row>
    <row r="46" spans="2:19" s="3" customFormat="1" x14ac:dyDescent="0.25">
      <c r="B46" s="32"/>
      <c r="C46" s="25"/>
      <c r="D46" s="190" t="s">
        <v>202</v>
      </c>
      <c r="E46" s="195" t="s">
        <v>203</v>
      </c>
      <c r="F46" s="188"/>
      <c r="G46" s="162"/>
      <c r="H46" s="162"/>
      <c r="I46" s="162"/>
      <c r="J46" s="162"/>
      <c r="K46" s="162"/>
      <c r="L46" s="162"/>
      <c r="M46" s="86"/>
      <c r="N46" s="162" t="s">
        <v>241</v>
      </c>
      <c r="O46" s="188"/>
      <c r="P46" s="188"/>
      <c r="Q46" s="188"/>
      <c r="R46" s="19"/>
      <c r="S46" s="19"/>
    </row>
    <row r="47" spans="2:19" s="3" customFormat="1" x14ac:dyDescent="0.25">
      <c r="B47" s="32"/>
      <c r="C47" s="25"/>
      <c r="D47" s="190"/>
      <c r="E47" s="210" t="s">
        <v>179</v>
      </c>
      <c r="F47" s="185"/>
      <c r="G47" s="162"/>
      <c r="H47" s="162"/>
      <c r="I47" s="162"/>
      <c r="J47" s="162"/>
      <c r="K47" s="162"/>
      <c r="L47" s="162"/>
      <c r="M47" s="86"/>
      <c r="N47" s="162"/>
      <c r="O47" s="185"/>
      <c r="P47" s="185"/>
      <c r="Q47" s="185"/>
      <c r="R47" s="19"/>
      <c r="S47" s="19"/>
    </row>
    <row r="48" spans="2:19" s="3" customFormat="1" x14ac:dyDescent="0.25">
      <c r="B48" s="32"/>
      <c r="C48" s="25"/>
      <c r="D48" s="190" t="s">
        <v>178</v>
      </c>
      <c r="E48" s="195" t="s">
        <v>430</v>
      </c>
      <c r="F48" s="188"/>
      <c r="G48" s="162"/>
      <c r="H48" s="162"/>
      <c r="I48" s="162"/>
      <c r="J48" s="162"/>
      <c r="K48" s="162"/>
      <c r="L48" s="162"/>
      <c r="M48" s="86"/>
      <c r="N48" s="162" t="str">
        <f>22.6&amp;"m"</f>
        <v>22.6m</v>
      </c>
      <c r="O48" s="188"/>
      <c r="P48" s="188"/>
      <c r="Q48" s="188"/>
      <c r="R48" s="19"/>
      <c r="S48" s="19"/>
    </row>
    <row r="49" spans="2:19" s="3" customFormat="1" x14ac:dyDescent="0.25">
      <c r="B49" s="32"/>
      <c r="C49" s="25"/>
      <c r="D49" s="190" t="s">
        <v>431</v>
      </c>
      <c r="E49" s="195" t="s">
        <v>432</v>
      </c>
      <c r="F49" s="188"/>
      <c r="G49" s="162"/>
      <c r="H49" s="162"/>
      <c r="I49" s="162"/>
      <c r="J49" s="162"/>
      <c r="K49" s="162"/>
      <c r="L49" s="162"/>
      <c r="M49" s="86"/>
      <c r="N49" s="162" t="str">
        <f>8.96&amp;"m"</f>
        <v>8.96m</v>
      </c>
      <c r="O49" s="188"/>
      <c r="P49" s="188"/>
      <c r="Q49" s="188"/>
      <c r="R49" s="19"/>
      <c r="S49" s="19"/>
    </row>
    <row r="50" spans="2:19" s="3" customFormat="1" x14ac:dyDescent="0.25">
      <c r="B50" s="32"/>
      <c r="C50" s="25"/>
      <c r="D50" s="190" t="s">
        <v>433</v>
      </c>
      <c r="E50" s="195" t="s">
        <v>430</v>
      </c>
      <c r="F50" s="188"/>
      <c r="G50" s="162"/>
      <c r="H50" s="162"/>
      <c r="I50" s="162"/>
      <c r="J50" s="162"/>
      <c r="K50" s="162"/>
      <c r="L50" s="162"/>
      <c r="M50" s="86"/>
      <c r="N50" s="162" t="str">
        <f>77.82&amp;"m"</f>
        <v>77.82m</v>
      </c>
      <c r="O50" s="188"/>
      <c r="P50" s="188"/>
      <c r="Q50" s="188"/>
      <c r="R50" s="19"/>
      <c r="S50" s="19"/>
    </row>
    <row r="51" spans="2:19" s="3" customFormat="1" x14ac:dyDescent="0.25">
      <c r="B51" s="32"/>
      <c r="C51" s="25"/>
      <c r="D51" s="190" t="s">
        <v>434</v>
      </c>
      <c r="E51" s="195" t="s">
        <v>432</v>
      </c>
      <c r="F51" s="188"/>
      <c r="G51" s="162"/>
      <c r="H51" s="162"/>
      <c r="I51" s="162"/>
      <c r="J51" s="162"/>
      <c r="K51" s="162"/>
      <c r="L51" s="162"/>
      <c r="M51" s="86"/>
      <c r="N51" s="162" t="str">
        <f>17.92&amp;"m"</f>
        <v>17.92m</v>
      </c>
      <c r="O51" s="188"/>
      <c r="P51" s="188"/>
      <c r="Q51" s="188"/>
      <c r="R51" s="19"/>
      <c r="S51" s="19"/>
    </row>
    <row r="52" spans="2:19" s="3" customFormat="1" x14ac:dyDescent="0.25">
      <c r="B52" s="32"/>
      <c r="C52" s="25"/>
      <c r="D52" s="190" t="s">
        <v>435</v>
      </c>
      <c r="E52" s="195" t="s">
        <v>430</v>
      </c>
      <c r="F52" s="188"/>
      <c r="G52" s="162"/>
      <c r="H52" s="162"/>
      <c r="I52" s="162"/>
      <c r="J52" s="162"/>
      <c r="K52" s="162"/>
      <c r="L52" s="162"/>
      <c r="M52" s="86"/>
      <c r="N52" s="162" t="str">
        <f>17.7&amp;"m"</f>
        <v>17.7m</v>
      </c>
      <c r="O52" s="188"/>
      <c r="P52" s="188"/>
      <c r="Q52" s="188"/>
      <c r="R52" s="19"/>
      <c r="S52" s="19"/>
    </row>
    <row r="53" spans="2:19" s="3" customFormat="1" x14ac:dyDescent="0.25">
      <c r="B53" s="32"/>
      <c r="C53" s="25"/>
      <c r="D53" s="190" t="s">
        <v>436</v>
      </c>
      <c r="E53" s="195" t="s">
        <v>432</v>
      </c>
      <c r="F53" s="188"/>
      <c r="G53" s="162"/>
      <c r="H53" s="162"/>
      <c r="I53" s="162"/>
      <c r="J53" s="162"/>
      <c r="K53" s="162"/>
      <c r="L53" s="162"/>
      <c r="M53" s="86"/>
      <c r="N53" s="162" t="str">
        <f>18&amp;"m"</f>
        <v>18m</v>
      </c>
      <c r="O53" s="188"/>
      <c r="P53" s="188"/>
      <c r="Q53" s="188"/>
      <c r="R53" s="19"/>
      <c r="S53" s="19"/>
    </row>
    <row r="54" spans="2:19" s="3" customFormat="1" x14ac:dyDescent="0.25">
      <c r="B54" s="32"/>
      <c r="C54" s="25"/>
      <c r="D54" s="190"/>
      <c r="E54" s="210" t="s">
        <v>445</v>
      </c>
      <c r="F54" s="188"/>
      <c r="G54" s="162"/>
      <c r="H54" s="162"/>
      <c r="I54" s="162"/>
      <c r="J54" s="162"/>
      <c r="K54" s="162"/>
      <c r="L54" s="162"/>
      <c r="M54" s="86"/>
      <c r="N54" s="162"/>
      <c r="O54" s="188"/>
      <c r="P54" s="188"/>
      <c r="Q54" s="188"/>
      <c r="R54" s="19"/>
      <c r="S54" s="19"/>
    </row>
    <row r="55" spans="2:19" s="3" customFormat="1" x14ac:dyDescent="0.25">
      <c r="B55" s="32"/>
      <c r="C55" s="25"/>
      <c r="D55" s="190" t="s">
        <v>180</v>
      </c>
      <c r="E55" s="195" t="s">
        <v>181</v>
      </c>
      <c r="F55" s="185"/>
      <c r="G55" s="162"/>
      <c r="H55" s="162"/>
      <c r="I55" s="162"/>
      <c r="J55" s="162"/>
      <c r="K55" s="162"/>
      <c r="L55" s="162"/>
      <c r="M55" s="86"/>
      <c r="N55" s="162" t="str">
        <f>2.41&amp;"m2"</f>
        <v>2.41m2</v>
      </c>
      <c r="O55" s="185"/>
      <c r="P55" s="185"/>
      <c r="Q55" s="185"/>
      <c r="R55" s="19"/>
      <c r="S55" s="19"/>
    </row>
    <row r="56" spans="2:19" s="3" customFormat="1" x14ac:dyDescent="0.25">
      <c r="B56" s="32"/>
      <c r="C56" s="25"/>
      <c r="D56" s="190" t="s">
        <v>441</v>
      </c>
      <c r="E56" s="195" t="s">
        <v>181</v>
      </c>
      <c r="F56" s="188"/>
      <c r="G56" s="162"/>
      <c r="H56" s="162"/>
      <c r="I56" s="162"/>
      <c r="J56" s="162"/>
      <c r="K56" s="162"/>
      <c r="L56" s="162"/>
      <c r="M56" s="86"/>
      <c r="N56" s="162" t="str">
        <f>10.15&amp;"m2"</f>
        <v>10.15m2</v>
      </c>
      <c r="O56" s="188"/>
      <c r="P56" s="188"/>
      <c r="Q56" s="188"/>
      <c r="R56" s="19"/>
      <c r="S56" s="19"/>
    </row>
    <row r="57" spans="2:19" s="3" customFormat="1" ht="48" x14ac:dyDescent="0.25">
      <c r="B57" s="32"/>
      <c r="C57" s="25"/>
      <c r="D57" s="190" t="s">
        <v>182</v>
      </c>
      <c r="E57" s="195" t="s">
        <v>183</v>
      </c>
      <c r="F57" s="185"/>
      <c r="G57" s="162"/>
      <c r="H57" s="162"/>
      <c r="I57" s="162"/>
      <c r="J57" s="162"/>
      <c r="K57" s="162"/>
      <c r="L57" s="162"/>
      <c r="M57" s="86"/>
      <c r="N57" s="162" t="str">
        <f>48.5&amp;"m2"</f>
        <v>48.5m2</v>
      </c>
      <c r="O57" s="185"/>
      <c r="P57" s="185"/>
      <c r="Q57" s="185"/>
      <c r="R57" s="19"/>
      <c r="S57" s="19"/>
    </row>
    <row r="58" spans="2:19" s="3" customFormat="1" ht="24" x14ac:dyDescent="0.25">
      <c r="B58" s="32"/>
      <c r="C58" s="25"/>
      <c r="D58" s="190" t="s">
        <v>184</v>
      </c>
      <c r="E58" s="195" t="s">
        <v>185</v>
      </c>
      <c r="F58" s="185"/>
      <c r="G58" s="162"/>
      <c r="H58" s="162"/>
      <c r="I58" s="162"/>
      <c r="J58" s="162"/>
      <c r="K58" s="162"/>
      <c r="L58" s="162"/>
      <c r="M58" s="86"/>
      <c r="N58" s="162" t="s">
        <v>234</v>
      </c>
      <c r="O58" s="185"/>
      <c r="P58" s="185"/>
      <c r="Q58" s="185"/>
      <c r="R58" s="19"/>
      <c r="S58" s="19"/>
    </row>
    <row r="59" spans="2:19" s="3" customFormat="1" ht="24" x14ac:dyDescent="0.25">
      <c r="B59" s="32"/>
      <c r="C59" s="25"/>
      <c r="D59" s="190" t="s">
        <v>186</v>
      </c>
      <c r="E59" s="195" t="s">
        <v>187</v>
      </c>
      <c r="F59" s="185"/>
      <c r="G59" s="162"/>
      <c r="H59" s="162"/>
      <c r="I59" s="162"/>
      <c r="J59" s="162"/>
      <c r="K59" s="162"/>
      <c r="L59" s="162"/>
      <c r="M59" s="86"/>
      <c r="N59" s="162" t="s">
        <v>235</v>
      </c>
      <c r="O59" s="185"/>
      <c r="P59" s="185"/>
      <c r="Q59" s="185"/>
      <c r="R59" s="19"/>
      <c r="S59" s="19"/>
    </row>
    <row r="60" spans="2:19" s="3" customFormat="1" ht="48" x14ac:dyDescent="0.25">
      <c r="B60" s="32"/>
      <c r="C60" s="25"/>
      <c r="D60" s="190" t="s">
        <v>188</v>
      </c>
      <c r="E60" s="195" t="s">
        <v>189</v>
      </c>
      <c r="F60" s="185"/>
      <c r="G60" s="162"/>
      <c r="H60" s="162"/>
      <c r="I60" s="162"/>
      <c r="J60" s="162"/>
      <c r="K60" s="162"/>
      <c r="L60" s="162"/>
      <c r="M60" s="86"/>
      <c r="N60" s="162" t="s">
        <v>236</v>
      </c>
      <c r="O60" s="185"/>
      <c r="P60" s="185"/>
      <c r="Q60" s="185"/>
      <c r="R60" s="19"/>
      <c r="S60" s="19"/>
    </row>
    <row r="61" spans="2:19" s="3" customFormat="1" ht="24" x14ac:dyDescent="0.25">
      <c r="B61" s="32"/>
      <c r="C61" s="25"/>
      <c r="D61" s="190" t="s">
        <v>190</v>
      </c>
      <c r="E61" s="195" t="s">
        <v>191</v>
      </c>
      <c r="F61" s="185"/>
      <c r="G61" s="162"/>
      <c r="H61" s="162"/>
      <c r="I61" s="162"/>
      <c r="J61" s="162"/>
      <c r="K61" s="162"/>
      <c r="L61" s="162"/>
      <c r="M61" s="86"/>
      <c r="N61" s="162" t="s">
        <v>237</v>
      </c>
      <c r="O61" s="185"/>
      <c r="P61" s="185"/>
      <c r="Q61" s="185"/>
      <c r="R61" s="19"/>
      <c r="S61" s="19"/>
    </row>
    <row r="62" spans="2:19" s="3" customFormat="1" ht="36" x14ac:dyDescent="0.25">
      <c r="B62" s="32"/>
      <c r="C62" s="25"/>
      <c r="D62" s="190" t="s">
        <v>192</v>
      </c>
      <c r="E62" s="195" t="s">
        <v>193</v>
      </c>
      <c r="F62" s="185"/>
      <c r="G62" s="162"/>
      <c r="H62" s="162"/>
      <c r="I62" s="162"/>
      <c r="J62" s="162"/>
      <c r="K62" s="162"/>
      <c r="L62" s="162"/>
      <c r="M62" s="86"/>
      <c r="N62" s="162" t="s">
        <v>238</v>
      </c>
      <c r="O62" s="185"/>
      <c r="P62" s="185"/>
      <c r="Q62" s="185"/>
      <c r="R62" s="19"/>
      <c r="S62" s="19"/>
    </row>
    <row r="63" spans="2:19" s="3" customFormat="1" x14ac:dyDescent="0.25">
      <c r="B63" s="32"/>
      <c r="C63" s="25"/>
      <c r="D63" s="190" t="s">
        <v>194</v>
      </c>
      <c r="E63" s="195" t="s">
        <v>195</v>
      </c>
      <c r="F63" s="185"/>
      <c r="G63" s="162"/>
      <c r="H63" s="162"/>
      <c r="I63" s="162"/>
      <c r="J63" s="162"/>
      <c r="K63" s="162"/>
      <c r="L63" s="162"/>
      <c r="M63" s="86"/>
      <c r="N63" s="162" t="str">
        <f>1&amp;"no"</f>
        <v>1no</v>
      </c>
      <c r="O63" s="185"/>
      <c r="P63" s="185"/>
      <c r="Q63" s="185"/>
      <c r="R63" s="19"/>
      <c r="S63" s="19"/>
    </row>
    <row r="64" spans="2:19" s="3" customFormat="1" x14ac:dyDescent="0.25">
      <c r="B64" s="32"/>
      <c r="C64" s="25"/>
      <c r="D64" s="190" t="s">
        <v>442</v>
      </c>
      <c r="E64" s="195" t="s">
        <v>195</v>
      </c>
      <c r="F64" s="188"/>
      <c r="G64" s="162"/>
      <c r="H64" s="162"/>
      <c r="I64" s="162"/>
      <c r="J64" s="162"/>
      <c r="K64" s="162"/>
      <c r="L64" s="162"/>
      <c r="M64" s="86"/>
      <c r="N64" s="162" t="str">
        <f>3&amp;"no"</f>
        <v>3no</v>
      </c>
      <c r="O64" s="188"/>
      <c r="P64" s="188"/>
      <c r="Q64" s="188"/>
      <c r="R64" s="19"/>
      <c r="S64" s="19"/>
    </row>
    <row r="65" spans="2:19" s="3" customFormat="1" ht="24" x14ac:dyDescent="0.25">
      <c r="B65" s="32"/>
      <c r="C65" s="25"/>
      <c r="D65" s="190" t="s">
        <v>196</v>
      </c>
      <c r="E65" s="195" t="s">
        <v>197</v>
      </c>
      <c r="F65" s="185"/>
      <c r="G65" s="162"/>
      <c r="H65" s="162"/>
      <c r="I65" s="162"/>
      <c r="J65" s="162"/>
      <c r="K65" s="162"/>
      <c r="L65" s="162"/>
      <c r="M65" s="86"/>
      <c r="N65" s="162" t="str">
        <f>2&amp;"no"</f>
        <v>2no</v>
      </c>
      <c r="O65" s="185"/>
      <c r="P65" s="185"/>
      <c r="Q65" s="185"/>
      <c r="R65" s="19"/>
      <c r="S65" s="19"/>
    </row>
    <row r="66" spans="2:19" s="3" customFormat="1" ht="24" x14ac:dyDescent="0.25">
      <c r="B66" s="32"/>
      <c r="C66" s="25"/>
      <c r="D66" s="190" t="s">
        <v>443</v>
      </c>
      <c r="E66" s="195" t="s">
        <v>197</v>
      </c>
      <c r="F66" s="188"/>
      <c r="G66" s="162"/>
      <c r="H66" s="162"/>
      <c r="I66" s="162"/>
      <c r="J66" s="162"/>
      <c r="K66" s="162"/>
      <c r="L66" s="162"/>
      <c r="M66" s="86"/>
      <c r="N66" s="162" t="str">
        <f>3&amp;"no"</f>
        <v>3no</v>
      </c>
      <c r="O66" s="188"/>
      <c r="P66" s="188"/>
      <c r="Q66" s="188"/>
      <c r="R66" s="19"/>
      <c r="S66" s="19"/>
    </row>
    <row r="67" spans="2:19" s="3" customFormat="1" ht="24" x14ac:dyDescent="0.25">
      <c r="B67" s="32"/>
      <c r="C67" s="25"/>
      <c r="D67" s="190" t="s">
        <v>198</v>
      </c>
      <c r="E67" s="195" t="s">
        <v>199</v>
      </c>
      <c r="F67" s="185"/>
      <c r="G67" s="162"/>
      <c r="H67" s="162"/>
      <c r="I67" s="162"/>
      <c r="J67" s="162"/>
      <c r="K67" s="162"/>
      <c r="L67" s="162"/>
      <c r="M67" s="86"/>
      <c r="N67" s="162" t="s">
        <v>238</v>
      </c>
      <c r="O67" s="185"/>
      <c r="P67" s="185"/>
      <c r="Q67" s="185"/>
      <c r="R67" s="19"/>
      <c r="S67" s="19"/>
    </row>
    <row r="68" spans="2:19" s="3" customFormat="1" x14ac:dyDescent="0.25">
      <c r="B68" s="32"/>
      <c r="C68" s="25"/>
      <c r="D68" s="190" t="s">
        <v>204</v>
      </c>
      <c r="E68" s="195" t="s">
        <v>205</v>
      </c>
      <c r="F68" s="185"/>
      <c r="G68" s="162"/>
      <c r="H68" s="162"/>
      <c r="I68" s="162"/>
      <c r="J68" s="162"/>
      <c r="K68" s="162"/>
      <c r="L68" s="162"/>
      <c r="M68" s="86"/>
      <c r="N68" s="162" t="s">
        <v>238</v>
      </c>
      <c r="O68" s="185"/>
      <c r="P68" s="185"/>
      <c r="Q68" s="185"/>
      <c r="R68" s="19"/>
      <c r="S68" s="19"/>
    </row>
    <row r="69" spans="2:19" s="3" customFormat="1" x14ac:dyDescent="0.25">
      <c r="B69" s="32"/>
      <c r="C69" s="25"/>
      <c r="D69" s="190" t="s">
        <v>206</v>
      </c>
      <c r="E69" s="195" t="s">
        <v>207</v>
      </c>
      <c r="F69" s="185"/>
      <c r="G69" s="162"/>
      <c r="H69" s="162"/>
      <c r="I69" s="162"/>
      <c r="J69" s="162"/>
      <c r="K69" s="162"/>
      <c r="L69" s="162"/>
      <c r="M69" s="86"/>
      <c r="N69" s="162" t="s">
        <v>239</v>
      </c>
      <c r="O69" s="185"/>
      <c r="P69" s="185"/>
      <c r="Q69" s="185"/>
      <c r="R69" s="19"/>
      <c r="S69" s="19"/>
    </row>
    <row r="70" spans="2:19" s="3" customFormat="1" x14ac:dyDescent="0.25">
      <c r="B70" s="32"/>
      <c r="C70" s="25"/>
      <c r="D70" s="190" t="s">
        <v>208</v>
      </c>
      <c r="E70" s="195" t="s">
        <v>209</v>
      </c>
      <c r="F70" s="185"/>
      <c r="G70" s="162"/>
      <c r="H70" s="162"/>
      <c r="I70" s="162"/>
      <c r="J70" s="162"/>
      <c r="K70" s="162"/>
      <c r="L70" s="162"/>
      <c r="M70" s="86"/>
      <c r="N70" s="162" t="s">
        <v>239</v>
      </c>
      <c r="O70" s="185"/>
      <c r="P70" s="185"/>
      <c r="Q70" s="185"/>
      <c r="R70" s="19"/>
      <c r="S70" s="19"/>
    </row>
    <row r="71" spans="2:19" s="3" customFormat="1" x14ac:dyDescent="0.25">
      <c r="B71" s="32"/>
      <c r="C71" s="25"/>
      <c r="D71" s="190" t="s">
        <v>210</v>
      </c>
      <c r="E71" s="195" t="s">
        <v>211</v>
      </c>
      <c r="F71" s="185"/>
      <c r="G71" s="162"/>
      <c r="H71" s="162"/>
      <c r="I71" s="162"/>
      <c r="J71" s="162"/>
      <c r="K71" s="162"/>
      <c r="L71" s="162"/>
      <c r="M71" s="86"/>
      <c r="N71" s="162" t="s">
        <v>242</v>
      </c>
      <c r="O71" s="185"/>
      <c r="P71" s="185"/>
      <c r="Q71" s="185"/>
      <c r="R71" s="19"/>
      <c r="S71" s="19"/>
    </row>
    <row r="72" spans="2:19" s="3" customFormat="1" x14ac:dyDescent="0.25">
      <c r="B72" s="32"/>
      <c r="C72" s="25"/>
      <c r="D72" s="190" t="s">
        <v>212</v>
      </c>
      <c r="E72" s="195" t="s">
        <v>213</v>
      </c>
      <c r="F72" s="185"/>
      <c r="G72" s="162"/>
      <c r="H72" s="162"/>
      <c r="I72" s="162"/>
      <c r="J72" s="162"/>
      <c r="K72" s="162"/>
      <c r="L72" s="162"/>
      <c r="M72" s="86"/>
      <c r="N72" s="162" t="s">
        <v>238</v>
      </c>
      <c r="O72" s="185"/>
      <c r="P72" s="185"/>
      <c r="Q72" s="185"/>
      <c r="R72" s="19"/>
      <c r="S72" s="19"/>
    </row>
    <row r="73" spans="2:19" s="3" customFormat="1" x14ac:dyDescent="0.25">
      <c r="B73" s="32"/>
      <c r="C73" s="25"/>
      <c r="D73" s="190" t="s">
        <v>214</v>
      </c>
      <c r="E73" s="195" t="s">
        <v>215</v>
      </c>
      <c r="F73" s="185"/>
      <c r="G73" s="162"/>
      <c r="H73" s="162"/>
      <c r="I73" s="162"/>
      <c r="J73" s="162"/>
      <c r="K73" s="162"/>
      <c r="L73" s="162"/>
      <c r="M73" s="86"/>
      <c r="N73" s="162" t="s">
        <v>243</v>
      </c>
      <c r="O73" s="185"/>
      <c r="P73" s="185"/>
      <c r="Q73" s="185"/>
      <c r="R73" s="19"/>
      <c r="S73" s="19"/>
    </row>
    <row r="74" spans="2:19" s="3" customFormat="1" x14ac:dyDescent="0.25">
      <c r="B74" s="32"/>
      <c r="C74" s="25"/>
      <c r="D74" s="190" t="s">
        <v>216</v>
      </c>
      <c r="E74" s="195" t="s">
        <v>217</v>
      </c>
      <c r="F74" s="185"/>
      <c r="G74" s="162"/>
      <c r="H74" s="162"/>
      <c r="I74" s="162"/>
      <c r="J74" s="162"/>
      <c r="K74" s="162"/>
      <c r="L74" s="162"/>
      <c r="M74" s="86"/>
      <c r="N74" s="162" t="s">
        <v>444</v>
      </c>
      <c r="O74" s="185"/>
      <c r="P74" s="185"/>
      <c r="Q74" s="185"/>
      <c r="R74" s="19"/>
      <c r="S74" s="19"/>
    </row>
    <row r="75" spans="2:19" s="3" customFormat="1" x14ac:dyDescent="0.25">
      <c r="B75" s="32"/>
      <c r="C75" s="25"/>
      <c r="D75" s="190"/>
      <c r="E75" s="196" t="s">
        <v>218</v>
      </c>
      <c r="F75" s="185"/>
      <c r="G75" s="162"/>
      <c r="H75" s="162"/>
      <c r="I75" s="162"/>
      <c r="J75" s="162"/>
      <c r="K75" s="162"/>
      <c r="L75" s="162"/>
      <c r="M75" s="86"/>
      <c r="N75" s="162"/>
      <c r="O75" s="185"/>
      <c r="P75" s="185"/>
      <c r="Q75" s="185"/>
      <c r="R75" s="19"/>
      <c r="S75" s="19"/>
    </row>
    <row r="76" spans="2:19" s="3" customFormat="1" x14ac:dyDescent="0.25">
      <c r="B76" s="32"/>
      <c r="C76" s="25"/>
      <c r="D76" s="190"/>
      <c r="E76" s="210" t="s">
        <v>219</v>
      </c>
      <c r="F76" s="185"/>
      <c r="G76" s="162"/>
      <c r="H76" s="162"/>
      <c r="I76" s="162"/>
      <c r="J76" s="162"/>
      <c r="K76" s="162"/>
      <c r="L76" s="162"/>
      <c r="M76" s="86"/>
      <c r="N76" s="162"/>
      <c r="O76" s="185"/>
      <c r="P76" s="185"/>
      <c r="Q76" s="185"/>
      <c r="R76" s="19"/>
      <c r="S76" s="19"/>
    </row>
    <row r="77" spans="2:19" s="3" customFormat="1" x14ac:dyDescent="0.25">
      <c r="B77" s="32"/>
      <c r="C77" s="25"/>
      <c r="D77" s="190" t="s">
        <v>446</v>
      </c>
      <c r="E77" s="195" t="s">
        <v>447</v>
      </c>
      <c r="F77" s="188"/>
      <c r="G77" s="162"/>
      <c r="H77" s="162"/>
      <c r="I77" s="162"/>
      <c r="J77" s="162"/>
      <c r="K77" s="162"/>
      <c r="L77" s="162"/>
      <c r="M77" s="86"/>
      <c r="N77" s="162" t="str">
        <f>0.45&amp;"ton"</f>
        <v>0.45ton</v>
      </c>
      <c r="O77" s="188"/>
      <c r="P77" s="188"/>
      <c r="Q77" s="188"/>
      <c r="R77" s="19"/>
      <c r="S77" s="19"/>
    </row>
    <row r="78" spans="2:19" s="3" customFormat="1" x14ac:dyDescent="0.25">
      <c r="B78" s="32"/>
      <c r="C78" s="25"/>
      <c r="D78" s="190" t="s">
        <v>448</v>
      </c>
      <c r="E78" s="195" t="s">
        <v>449</v>
      </c>
      <c r="F78" s="188"/>
      <c r="G78" s="162"/>
      <c r="H78" s="162"/>
      <c r="I78" s="162"/>
      <c r="J78" s="162"/>
      <c r="K78" s="162"/>
      <c r="L78" s="162"/>
      <c r="M78" s="86"/>
      <c r="N78" s="162" t="str">
        <f>0.93&amp;"ton"</f>
        <v>0.93ton</v>
      </c>
      <c r="O78" s="188"/>
      <c r="P78" s="188"/>
      <c r="Q78" s="188"/>
      <c r="R78" s="19"/>
      <c r="S78" s="19"/>
    </row>
    <row r="79" spans="2:19" s="3" customFormat="1" x14ac:dyDescent="0.25">
      <c r="B79" s="32"/>
      <c r="C79" s="25"/>
      <c r="D79" s="190" t="s">
        <v>450</v>
      </c>
      <c r="E79" s="195" t="s">
        <v>451</v>
      </c>
      <c r="F79" s="188"/>
      <c r="G79" s="162"/>
      <c r="H79" s="162"/>
      <c r="I79" s="162"/>
      <c r="J79" s="162"/>
      <c r="K79" s="162"/>
      <c r="L79" s="162"/>
      <c r="M79" s="86"/>
      <c r="N79" s="162" t="str">
        <f>0.02&amp;"ton"</f>
        <v>0.02ton</v>
      </c>
      <c r="O79" s="188"/>
      <c r="P79" s="188"/>
      <c r="Q79" s="188"/>
      <c r="R79" s="19"/>
      <c r="S79" s="19"/>
    </row>
    <row r="80" spans="2:19" s="3" customFormat="1" x14ac:dyDescent="0.25">
      <c r="B80" s="32"/>
      <c r="C80" s="25"/>
      <c r="D80" s="190" t="s">
        <v>452</v>
      </c>
      <c r="E80" s="195" t="s">
        <v>453</v>
      </c>
      <c r="F80" s="188"/>
      <c r="G80" s="162"/>
      <c r="H80" s="162"/>
      <c r="I80" s="162"/>
      <c r="J80" s="162"/>
      <c r="K80" s="162"/>
      <c r="L80" s="162"/>
      <c r="M80" s="86"/>
      <c r="N80" s="162" t="str">
        <f>0.65&amp;"ton"</f>
        <v>0.65ton</v>
      </c>
      <c r="O80" s="188"/>
      <c r="P80" s="188"/>
      <c r="Q80" s="188"/>
      <c r="R80" s="19"/>
      <c r="S80" s="19"/>
    </row>
    <row r="81" spans="2:19" s="3" customFormat="1" x14ac:dyDescent="0.25">
      <c r="B81" s="32"/>
      <c r="C81" s="25"/>
      <c r="D81" s="190" t="s">
        <v>454</v>
      </c>
      <c r="E81" s="195" t="s">
        <v>455</v>
      </c>
      <c r="F81" s="188"/>
      <c r="G81" s="162"/>
      <c r="H81" s="162"/>
      <c r="I81" s="162"/>
      <c r="J81" s="162"/>
      <c r="K81" s="162"/>
      <c r="L81" s="162"/>
      <c r="M81" s="86"/>
      <c r="N81" s="162" t="str">
        <f>1.82&amp;"ton"</f>
        <v>1.82ton</v>
      </c>
      <c r="O81" s="188"/>
      <c r="P81" s="188"/>
      <c r="Q81" s="188"/>
      <c r="R81" s="19"/>
      <c r="S81" s="19"/>
    </row>
    <row r="82" spans="2:19" s="3" customFormat="1" x14ac:dyDescent="0.25">
      <c r="B82" s="32"/>
      <c r="C82" s="25"/>
      <c r="D82" s="190" t="s">
        <v>456</v>
      </c>
      <c r="E82" s="195" t="s">
        <v>457</v>
      </c>
      <c r="F82" s="188"/>
      <c r="G82" s="162"/>
      <c r="H82" s="162"/>
      <c r="I82" s="162"/>
      <c r="J82" s="162"/>
      <c r="K82" s="162"/>
      <c r="L82" s="162"/>
      <c r="M82" s="86"/>
      <c r="N82" s="162" t="str">
        <f>0.06&amp;"ton"</f>
        <v>0.06ton</v>
      </c>
      <c r="O82" s="188"/>
      <c r="P82" s="188"/>
      <c r="Q82" s="188"/>
      <c r="R82" s="19"/>
      <c r="S82" s="19"/>
    </row>
    <row r="83" spans="2:19" s="3" customFormat="1" x14ac:dyDescent="0.25">
      <c r="B83" s="32"/>
      <c r="C83" s="25"/>
      <c r="D83" s="190" t="s">
        <v>458</v>
      </c>
      <c r="E83" s="195" t="s">
        <v>453</v>
      </c>
      <c r="F83" s="188"/>
      <c r="G83" s="162"/>
      <c r="H83" s="162"/>
      <c r="I83" s="162"/>
      <c r="J83" s="162"/>
      <c r="K83" s="162"/>
      <c r="L83" s="162"/>
      <c r="M83" s="86"/>
      <c r="N83" s="162" t="str">
        <f>2.35&amp;"ton"</f>
        <v>2.35ton</v>
      </c>
      <c r="O83" s="188"/>
      <c r="P83" s="188"/>
      <c r="Q83" s="188"/>
      <c r="R83" s="19"/>
      <c r="S83" s="19"/>
    </row>
    <row r="84" spans="2:19" s="3" customFormat="1" x14ac:dyDescent="0.25">
      <c r="B84" s="32"/>
      <c r="C84" s="25"/>
      <c r="D84" s="190" t="s">
        <v>459</v>
      </c>
      <c r="E84" s="195" t="s">
        <v>460</v>
      </c>
      <c r="F84" s="188"/>
      <c r="G84" s="162"/>
      <c r="H84" s="162"/>
      <c r="I84" s="162"/>
      <c r="J84" s="162"/>
      <c r="K84" s="162"/>
      <c r="L84" s="162"/>
      <c r="M84" s="86"/>
      <c r="N84" s="162" t="str">
        <f>5.27&amp;"ton"</f>
        <v>5.27ton</v>
      </c>
      <c r="O84" s="188"/>
      <c r="P84" s="188"/>
      <c r="Q84" s="188"/>
      <c r="R84" s="19"/>
      <c r="S84" s="19"/>
    </row>
    <row r="85" spans="2:19" s="3" customFormat="1" x14ac:dyDescent="0.25">
      <c r="B85" s="32"/>
      <c r="C85" s="25"/>
      <c r="D85" s="190" t="s">
        <v>461</v>
      </c>
      <c r="E85" s="195" t="s">
        <v>462</v>
      </c>
      <c r="F85" s="188"/>
      <c r="G85" s="162"/>
      <c r="H85" s="162"/>
      <c r="I85" s="162"/>
      <c r="J85" s="162"/>
      <c r="K85" s="162"/>
      <c r="L85" s="162"/>
      <c r="M85" s="86"/>
      <c r="N85" s="162" t="str">
        <f>1.27&amp;"ton"</f>
        <v>1.27ton</v>
      </c>
      <c r="O85" s="188"/>
      <c r="P85" s="188"/>
      <c r="Q85" s="188"/>
      <c r="R85" s="19"/>
      <c r="S85" s="19"/>
    </row>
    <row r="86" spans="2:19" s="3" customFormat="1" x14ac:dyDescent="0.25">
      <c r="B86" s="32"/>
      <c r="C86" s="25"/>
      <c r="D86" s="190" t="s">
        <v>463</v>
      </c>
      <c r="E86" s="195" t="s">
        <v>464</v>
      </c>
      <c r="F86" s="188"/>
      <c r="G86" s="162"/>
      <c r="H86" s="162"/>
      <c r="I86" s="162"/>
      <c r="J86" s="162"/>
      <c r="K86" s="162"/>
      <c r="L86" s="162"/>
      <c r="M86" s="86"/>
      <c r="N86" s="162" t="str">
        <f t="shared" ref="N86" si="0">0.06&amp;"ton"</f>
        <v>0.06ton</v>
      </c>
      <c r="O86" s="188"/>
      <c r="P86" s="188"/>
      <c r="Q86" s="188"/>
      <c r="R86" s="19"/>
      <c r="S86" s="19"/>
    </row>
    <row r="87" spans="2:19" s="3" customFormat="1" x14ac:dyDescent="0.25">
      <c r="B87" s="32"/>
      <c r="C87" s="25"/>
      <c r="D87" s="190" t="s">
        <v>465</v>
      </c>
      <c r="E87" s="195" t="s">
        <v>466</v>
      </c>
      <c r="F87" s="188"/>
      <c r="G87" s="162"/>
      <c r="H87" s="162"/>
      <c r="I87" s="162"/>
      <c r="J87" s="162"/>
      <c r="K87" s="162"/>
      <c r="L87" s="162"/>
      <c r="M87" s="86"/>
      <c r="N87" s="162" t="str">
        <f>0.31&amp;"ton"</f>
        <v>0.31ton</v>
      </c>
      <c r="O87" s="188"/>
      <c r="P87" s="188"/>
      <c r="Q87" s="188"/>
      <c r="R87" s="19"/>
      <c r="S87" s="19"/>
    </row>
    <row r="88" spans="2:19" s="3" customFormat="1" x14ac:dyDescent="0.25">
      <c r="B88" s="32"/>
      <c r="C88" s="25"/>
      <c r="D88" s="190" t="s">
        <v>467</v>
      </c>
      <c r="E88" s="195" t="s">
        <v>455</v>
      </c>
      <c r="F88" s="188"/>
      <c r="G88" s="162"/>
      <c r="H88" s="162"/>
      <c r="I88" s="162"/>
      <c r="J88" s="162"/>
      <c r="K88" s="162"/>
      <c r="L88" s="162"/>
      <c r="M88" s="86"/>
      <c r="N88" s="162" t="str">
        <f>0.47&amp;"ton"</f>
        <v>0.47ton</v>
      </c>
      <c r="O88" s="188"/>
      <c r="P88" s="188"/>
      <c r="Q88" s="188"/>
      <c r="R88" s="19"/>
      <c r="S88" s="19"/>
    </row>
    <row r="89" spans="2:19" s="3" customFormat="1" x14ac:dyDescent="0.25">
      <c r="B89" s="32"/>
      <c r="C89" s="25"/>
      <c r="D89" s="190" t="s">
        <v>468</v>
      </c>
      <c r="E89" s="195" t="s">
        <v>469</v>
      </c>
      <c r="F89" s="188"/>
      <c r="G89" s="162"/>
      <c r="H89" s="162"/>
      <c r="I89" s="162"/>
      <c r="J89" s="162"/>
      <c r="K89" s="162"/>
      <c r="L89" s="162"/>
      <c r="M89" s="86"/>
      <c r="N89" s="162" t="str">
        <f>0.04&amp;"ton"</f>
        <v>0.04ton</v>
      </c>
      <c r="O89" s="188"/>
      <c r="P89" s="188"/>
      <c r="Q89" s="188"/>
      <c r="R89" s="19"/>
      <c r="S89" s="19"/>
    </row>
    <row r="90" spans="2:19" s="3" customFormat="1" x14ac:dyDescent="0.25">
      <c r="B90" s="32"/>
      <c r="C90" s="25"/>
      <c r="D90" s="190" t="s">
        <v>470</v>
      </c>
      <c r="E90" s="195" t="s">
        <v>464</v>
      </c>
      <c r="F90" s="188"/>
      <c r="G90" s="162"/>
      <c r="H90" s="162"/>
      <c r="I90" s="162"/>
      <c r="J90" s="162"/>
      <c r="K90" s="162"/>
      <c r="L90" s="162"/>
      <c r="M90" s="86"/>
      <c r="N90" s="162" t="str">
        <f>0.01&amp;"ton"</f>
        <v>0.01ton</v>
      </c>
      <c r="O90" s="188"/>
      <c r="P90" s="188"/>
      <c r="Q90" s="188"/>
      <c r="R90" s="19"/>
      <c r="S90" s="19"/>
    </row>
    <row r="91" spans="2:19" s="3" customFormat="1" x14ac:dyDescent="0.25">
      <c r="B91" s="32"/>
      <c r="C91" s="25"/>
      <c r="D91" s="190" t="s">
        <v>471</v>
      </c>
      <c r="E91" s="195" t="s">
        <v>466</v>
      </c>
      <c r="F91" s="188"/>
      <c r="G91" s="162"/>
      <c r="H91" s="162"/>
      <c r="I91" s="162"/>
      <c r="J91" s="162"/>
      <c r="K91" s="162"/>
      <c r="L91" s="162"/>
      <c r="M91" s="86"/>
      <c r="N91" s="162" t="str">
        <f>21.6&amp;"ton"</f>
        <v>21.6ton</v>
      </c>
      <c r="O91" s="188"/>
      <c r="P91" s="188"/>
      <c r="Q91" s="188"/>
      <c r="R91" s="19"/>
      <c r="S91" s="19"/>
    </row>
    <row r="92" spans="2:19" s="3" customFormat="1" x14ac:dyDescent="0.25">
      <c r="B92" s="32"/>
      <c r="C92" s="25"/>
      <c r="D92" s="190" t="s">
        <v>472</v>
      </c>
      <c r="E92" s="195" t="s">
        <v>473</v>
      </c>
      <c r="F92" s="188"/>
      <c r="G92" s="162"/>
      <c r="H92" s="162"/>
      <c r="I92" s="162"/>
      <c r="J92" s="162"/>
      <c r="K92" s="162"/>
      <c r="L92" s="162"/>
      <c r="M92" s="86"/>
      <c r="N92" s="162" t="str">
        <f>26.89&amp;"ton"</f>
        <v>26.89ton</v>
      </c>
      <c r="O92" s="188"/>
      <c r="P92" s="188"/>
      <c r="Q92" s="188"/>
      <c r="R92" s="19"/>
      <c r="S92" s="19"/>
    </row>
    <row r="93" spans="2:19" s="3" customFormat="1" x14ac:dyDescent="0.25">
      <c r="B93" s="32"/>
      <c r="C93" s="25"/>
      <c r="D93" s="190" t="s">
        <v>474</v>
      </c>
      <c r="E93" s="195" t="s">
        <v>475</v>
      </c>
      <c r="F93" s="188"/>
      <c r="G93" s="162"/>
      <c r="H93" s="162"/>
      <c r="I93" s="162"/>
      <c r="J93" s="162"/>
      <c r="K93" s="162"/>
      <c r="L93" s="162"/>
      <c r="M93" s="86"/>
      <c r="N93" s="162" t="str">
        <f>7.29&amp;"ton"</f>
        <v>7.29ton</v>
      </c>
      <c r="O93" s="188"/>
      <c r="P93" s="188"/>
      <c r="Q93" s="188"/>
      <c r="R93" s="19"/>
      <c r="S93" s="19"/>
    </row>
    <row r="94" spans="2:19" s="3" customFormat="1" x14ac:dyDescent="0.25">
      <c r="B94" s="32"/>
      <c r="C94" s="25"/>
      <c r="D94" s="190" t="s">
        <v>476</v>
      </c>
      <c r="E94" s="195" t="s">
        <v>477</v>
      </c>
      <c r="F94" s="188"/>
      <c r="G94" s="162"/>
      <c r="H94" s="162"/>
      <c r="I94" s="162"/>
      <c r="J94" s="162"/>
      <c r="K94" s="162"/>
      <c r="L94" s="162"/>
      <c r="M94" s="86"/>
      <c r="N94" s="162" t="str">
        <f>0.46&amp;"ton"</f>
        <v>0.46ton</v>
      </c>
      <c r="O94" s="188"/>
      <c r="P94" s="188"/>
      <c r="Q94" s="188"/>
      <c r="R94" s="19"/>
      <c r="S94" s="19"/>
    </row>
    <row r="95" spans="2:19" s="3" customFormat="1" x14ac:dyDescent="0.25">
      <c r="B95" s="32"/>
      <c r="C95" s="25"/>
      <c r="D95" s="190" t="s">
        <v>478</v>
      </c>
      <c r="E95" s="195" t="s">
        <v>479</v>
      </c>
      <c r="F95" s="188"/>
      <c r="G95" s="162"/>
      <c r="H95" s="162"/>
      <c r="I95" s="162"/>
      <c r="J95" s="162"/>
      <c r="K95" s="162"/>
      <c r="L95" s="162"/>
      <c r="M95" s="86"/>
      <c r="N95" s="162" t="str">
        <f>8.31&amp;"ton"</f>
        <v>8.31ton</v>
      </c>
      <c r="O95" s="188"/>
      <c r="P95" s="188"/>
      <c r="Q95" s="188"/>
      <c r="R95" s="19"/>
      <c r="S95" s="19"/>
    </row>
    <row r="96" spans="2:19" s="3" customFormat="1" x14ac:dyDescent="0.25">
      <c r="B96" s="32"/>
      <c r="C96" s="25"/>
      <c r="D96" s="190" t="s">
        <v>480</v>
      </c>
      <c r="E96" s="195" t="s">
        <v>447</v>
      </c>
      <c r="F96" s="188"/>
      <c r="G96" s="162"/>
      <c r="H96" s="162"/>
      <c r="I96" s="162"/>
      <c r="J96" s="162"/>
      <c r="K96" s="162"/>
      <c r="L96" s="162"/>
      <c r="M96" s="86"/>
      <c r="N96" s="162" t="str">
        <f>0.74&amp;"ton"</f>
        <v>0.74ton</v>
      </c>
      <c r="O96" s="188"/>
      <c r="P96" s="188"/>
      <c r="Q96" s="188"/>
      <c r="R96" s="19"/>
      <c r="S96" s="19"/>
    </row>
    <row r="97" spans="2:19" s="3" customFormat="1" x14ac:dyDescent="0.25">
      <c r="B97" s="32"/>
      <c r="C97" s="25"/>
      <c r="D97" s="190" t="s">
        <v>481</v>
      </c>
      <c r="E97" s="195" t="s">
        <v>449</v>
      </c>
      <c r="F97" s="188"/>
      <c r="G97" s="162"/>
      <c r="H97" s="162"/>
      <c r="I97" s="162"/>
      <c r="J97" s="162"/>
      <c r="K97" s="162"/>
      <c r="L97" s="162"/>
      <c r="M97" s="86"/>
      <c r="N97" s="162" t="str">
        <f>2.26&amp;"ton"</f>
        <v>2.26ton</v>
      </c>
      <c r="O97" s="188"/>
      <c r="P97" s="188"/>
      <c r="Q97" s="188"/>
      <c r="R97" s="19"/>
      <c r="S97" s="19"/>
    </row>
    <row r="98" spans="2:19" s="3" customFormat="1" x14ac:dyDescent="0.25">
      <c r="B98" s="32"/>
      <c r="C98" s="25"/>
      <c r="D98" s="190" t="s">
        <v>482</v>
      </c>
      <c r="E98" s="195" t="s">
        <v>451</v>
      </c>
      <c r="F98" s="188"/>
      <c r="G98" s="162"/>
      <c r="H98" s="162"/>
      <c r="I98" s="162"/>
      <c r="J98" s="162"/>
      <c r="K98" s="162"/>
      <c r="L98" s="162"/>
      <c r="M98" s="86"/>
      <c r="N98" s="162" t="str">
        <f>0.02&amp;"ton"</f>
        <v>0.02ton</v>
      </c>
      <c r="O98" s="188"/>
      <c r="P98" s="188"/>
      <c r="Q98" s="188"/>
      <c r="R98" s="19"/>
      <c r="S98" s="19"/>
    </row>
    <row r="99" spans="2:19" s="3" customFormat="1" x14ac:dyDescent="0.25">
      <c r="B99" s="32"/>
      <c r="C99" s="25"/>
      <c r="D99" s="190" t="s">
        <v>483</v>
      </c>
      <c r="E99" s="195" t="s">
        <v>484</v>
      </c>
      <c r="F99" s="188"/>
      <c r="G99" s="162"/>
      <c r="H99" s="162"/>
      <c r="I99" s="162"/>
      <c r="J99" s="162"/>
      <c r="K99" s="162"/>
      <c r="L99" s="162"/>
      <c r="M99" s="86"/>
      <c r="N99" s="162" t="str">
        <f>0.63&amp;"ton"</f>
        <v>0.63ton</v>
      </c>
      <c r="O99" s="188"/>
      <c r="P99" s="188"/>
      <c r="Q99" s="188"/>
      <c r="R99" s="19"/>
      <c r="S99" s="19"/>
    </row>
    <row r="100" spans="2:19" s="3" customFormat="1" x14ac:dyDescent="0.25">
      <c r="B100" s="32"/>
      <c r="C100" s="25"/>
      <c r="D100" s="190" t="s">
        <v>485</v>
      </c>
      <c r="E100" s="195" t="s">
        <v>486</v>
      </c>
      <c r="F100" s="188"/>
      <c r="G100" s="162"/>
      <c r="H100" s="162"/>
      <c r="I100" s="162"/>
      <c r="J100" s="162"/>
      <c r="K100" s="162"/>
      <c r="L100" s="162"/>
      <c r="M100" s="86"/>
      <c r="N100" s="162" t="str">
        <f>4&amp;"ton"</f>
        <v>4ton</v>
      </c>
      <c r="O100" s="188"/>
      <c r="P100" s="188"/>
      <c r="Q100" s="188"/>
      <c r="R100" s="19"/>
      <c r="S100" s="19"/>
    </row>
    <row r="101" spans="2:19" s="3" customFormat="1" x14ac:dyDescent="0.25">
      <c r="B101" s="32"/>
      <c r="C101" s="25"/>
      <c r="D101" s="190" t="s">
        <v>487</v>
      </c>
      <c r="E101" s="195" t="s">
        <v>484</v>
      </c>
      <c r="F101" s="188"/>
      <c r="G101" s="162"/>
      <c r="H101" s="162"/>
      <c r="I101" s="162"/>
      <c r="J101" s="162"/>
      <c r="K101" s="162"/>
      <c r="L101" s="162"/>
      <c r="M101" s="86"/>
      <c r="N101" s="162" t="str">
        <f>0.89&amp;"ton"</f>
        <v>0.89ton</v>
      </c>
      <c r="O101" s="188"/>
      <c r="P101" s="188"/>
      <c r="Q101" s="188"/>
      <c r="R101" s="19"/>
      <c r="S101" s="19"/>
    </row>
    <row r="102" spans="2:19" s="3" customFormat="1" x14ac:dyDescent="0.25">
      <c r="B102" s="32"/>
      <c r="C102" s="25"/>
      <c r="D102" s="190" t="s">
        <v>488</v>
      </c>
      <c r="E102" s="195" t="s">
        <v>489</v>
      </c>
      <c r="F102" s="188"/>
      <c r="G102" s="162"/>
      <c r="H102" s="162"/>
      <c r="I102" s="162"/>
      <c r="J102" s="162"/>
      <c r="K102" s="162"/>
      <c r="L102" s="162"/>
      <c r="M102" s="86"/>
      <c r="N102" s="162" t="str">
        <f>1.06&amp;"ton"</f>
        <v>1.06ton</v>
      </c>
      <c r="O102" s="188"/>
      <c r="P102" s="188"/>
      <c r="Q102" s="188"/>
      <c r="R102" s="19"/>
      <c r="S102" s="19"/>
    </row>
    <row r="103" spans="2:19" s="3" customFormat="1" x14ac:dyDescent="0.25">
      <c r="B103" s="32"/>
      <c r="C103" s="25"/>
      <c r="D103" s="190" t="s">
        <v>490</v>
      </c>
      <c r="E103" s="195" t="s">
        <v>491</v>
      </c>
      <c r="F103" s="188"/>
      <c r="G103" s="162"/>
      <c r="H103" s="162"/>
      <c r="I103" s="162"/>
      <c r="J103" s="162"/>
      <c r="K103" s="162"/>
      <c r="L103" s="162"/>
      <c r="M103" s="86"/>
      <c r="N103" s="162" t="str">
        <f>1.86&amp;"ton"</f>
        <v>1.86ton</v>
      </c>
      <c r="O103" s="188"/>
      <c r="P103" s="188"/>
      <c r="Q103" s="188"/>
      <c r="R103" s="19"/>
      <c r="S103" s="19"/>
    </row>
    <row r="104" spans="2:19" s="3" customFormat="1" x14ac:dyDescent="0.25">
      <c r="B104" s="32"/>
      <c r="C104" s="25"/>
      <c r="D104" s="190"/>
      <c r="E104" s="210" t="s">
        <v>492</v>
      </c>
      <c r="F104" s="188"/>
      <c r="G104" s="162"/>
      <c r="H104" s="162"/>
      <c r="I104" s="162"/>
      <c r="J104" s="162"/>
      <c r="K104" s="162"/>
      <c r="L104" s="162"/>
      <c r="M104" s="86"/>
      <c r="N104" s="162"/>
      <c r="O104" s="188"/>
      <c r="P104" s="188"/>
      <c r="Q104" s="188"/>
      <c r="R104" s="19"/>
      <c r="S104" s="19"/>
    </row>
    <row r="105" spans="2:19" s="3" customFormat="1" x14ac:dyDescent="0.25">
      <c r="B105" s="32"/>
      <c r="C105" s="25"/>
      <c r="D105" s="190" t="s">
        <v>220</v>
      </c>
      <c r="E105" s="195" t="s">
        <v>221</v>
      </c>
      <c r="F105" s="185"/>
      <c r="G105" s="162"/>
      <c r="H105" s="162"/>
      <c r="I105" s="162"/>
      <c r="J105" s="162"/>
      <c r="K105" s="162"/>
      <c r="L105" s="162"/>
      <c r="M105" s="86"/>
      <c r="N105" s="162" t="str">
        <f>0.07&amp;"ton"</f>
        <v>0.07ton</v>
      </c>
      <c r="O105" s="185"/>
      <c r="P105" s="185"/>
      <c r="Q105" s="185"/>
      <c r="R105" s="19"/>
      <c r="S105" s="19"/>
    </row>
    <row r="106" spans="2:19" s="3" customFormat="1" x14ac:dyDescent="0.25">
      <c r="B106" s="32"/>
      <c r="C106" s="25"/>
      <c r="D106" s="190" t="s">
        <v>222</v>
      </c>
      <c r="E106" s="195" t="s">
        <v>223</v>
      </c>
      <c r="F106" s="185"/>
      <c r="G106" s="162"/>
      <c r="H106" s="162"/>
      <c r="I106" s="162"/>
      <c r="J106" s="162"/>
      <c r="K106" s="162"/>
      <c r="L106" s="162"/>
      <c r="M106" s="86"/>
      <c r="N106" s="162" t="str">
        <f>0.08&amp;"ton"</f>
        <v>0.08ton</v>
      </c>
      <c r="O106" s="185"/>
      <c r="P106" s="185"/>
      <c r="Q106" s="185"/>
      <c r="R106" s="19"/>
      <c r="S106" s="19"/>
    </row>
    <row r="107" spans="2:19" s="3" customFormat="1" x14ac:dyDescent="0.25">
      <c r="B107" s="32"/>
      <c r="C107" s="25"/>
      <c r="D107" s="190" t="s">
        <v>493</v>
      </c>
      <c r="E107" s="195" t="s">
        <v>494</v>
      </c>
      <c r="F107" s="188"/>
      <c r="G107" s="162"/>
      <c r="H107" s="162"/>
      <c r="I107" s="162"/>
      <c r="J107" s="162"/>
      <c r="K107" s="162"/>
      <c r="L107" s="162"/>
      <c r="M107" s="86"/>
      <c r="N107" s="162" t="str">
        <f>0.11&amp;"ton"</f>
        <v>0.11ton</v>
      </c>
      <c r="O107" s="188"/>
      <c r="P107" s="188"/>
      <c r="Q107" s="188"/>
      <c r="R107" s="19"/>
      <c r="S107" s="19"/>
    </row>
    <row r="108" spans="2:19" s="3" customFormat="1" x14ac:dyDescent="0.25">
      <c r="B108" s="32"/>
      <c r="C108" s="25"/>
      <c r="D108" s="190" t="s">
        <v>495</v>
      </c>
      <c r="E108" s="195" t="s">
        <v>221</v>
      </c>
      <c r="F108" s="188"/>
      <c r="G108" s="162"/>
      <c r="H108" s="162"/>
      <c r="I108" s="162"/>
      <c r="J108" s="162"/>
      <c r="K108" s="162"/>
      <c r="L108" s="162"/>
      <c r="M108" s="86"/>
      <c r="N108" s="162" t="str">
        <f>0.13&amp;"ton"</f>
        <v>0.13ton</v>
      </c>
      <c r="O108" s="188"/>
      <c r="P108" s="188"/>
      <c r="Q108" s="188"/>
      <c r="R108" s="19"/>
      <c r="S108" s="19"/>
    </row>
    <row r="109" spans="2:19" s="3" customFormat="1" x14ac:dyDescent="0.25">
      <c r="B109" s="32"/>
      <c r="C109" s="25"/>
      <c r="D109" s="190" t="s">
        <v>224</v>
      </c>
      <c r="E109" s="197" t="s">
        <v>225</v>
      </c>
      <c r="F109" s="185"/>
      <c r="G109" s="162"/>
      <c r="H109" s="162"/>
      <c r="I109" s="162"/>
      <c r="J109" s="162"/>
      <c r="K109" s="162"/>
      <c r="L109" s="162"/>
      <c r="M109" s="86"/>
      <c r="N109" s="162" t="str">
        <f>0.28&amp;"ton"</f>
        <v>0.28ton</v>
      </c>
      <c r="O109" s="185"/>
      <c r="P109" s="185"/>
      <c r="Q109" s="185"/>
      <c r="R109" s="19"/>
      <c r="S109" s="19"/>
    </row>
    <row r="110" spans="2:19" s="3" customFormat="1" x14ac:dyDescent="0.25">
      <c r="B110" s="32"/>
      <c r="C110" s="25"/>
      <c r="D110" s="190" t="s">
        <v>226</v>
      </c>
      <c r="E110" s="197" t="s">
        <v>227</v>
      </c>
      <c r="F110" s="185"/>
      <c r="G110" s="162"/>
      <c r="H110" s="162"/>
      <c r="I110" s="162"/>
      <c r="J110" s="162"/>
      <c r="K110" s="162"/>
      <c r="L110" s="162"/>
      <c r="M110" s="86"/>
      <c r="N110" s="162" t="s">
        <v>496</v>
      </c>
      <c r="O110" s="185"/>
      <c r="P110" s="185"/>
      <c r="Q110" s="185"/>
      <c r="R110" s="19"/>
      <c r="S110" s="19"/>
    </row>
    <row r="111" spans="2:19" s="3" customFormat="1" x14ac:dyDescent="0.25">
      <c r="B111" s="32"/>
      <c r="C111" s="25"/>
      <c r="D111" s="190" t="s">
        <v>497</v>
      </c>
      <c r="E111" s="197" t="s">
        <v>494</v>
      </c>
      <c r="F111" s="188"/>
      <c r="G111" s="162"/>
      <c r="H111" s="162"/>
      <c r="I111" s="162"/>
      <c r="J111" s="162"/>
      <c r="K111" s="162"/>
      <c r="L111" s="162"/>
      <c r="M111" s="86"/>
      <c r="N111" s="162" t="s">
        <v>501</v>
      </c>
      <c r="O111" s="188"/>
      <c r="P111" s="188"/>
      <c r="Q111" s="188"/>
      <c r="R111" s="19"/>
      <c r="S111" s="19"/>
    </row>
    <row r="112" spans="2:19" s="3" customFormat="1" x14ac:dyDescent="0.25">
      <c r="B112" s="32"/>
      <c r="C112" s="25"/>
      <c r="D112" s="190" t="s">
        <v>498</v>
      </c>
      <c r="E112" s="197" t="s">
        <v>221</v>
      </c>
      <c r="F112" s="188"/>
      <c r="G112" s="162"/>
      <c r="H112" s="162"/>
      <c r="I112" s="162"/>
      <c r="J112" s="162"/>
      <c r="K112" s="162"/>
      <c r="L112" s="162"/>
      <c r="M112" s="86"/>
      <c r="N112" s="162" t="s">
        <v>502</v>
      </c>
      <c r="O112" s="188"/>
      <c r="P112" s="188"/>
      <c r="Q112" s="188"/>
      <c r="R112" s="19"/>
      <c r="S112" s="19"/>
    </row>
    <row r="113" spans="2:20" s="3" customFormat="1" x14ac:dyDescent="0.25">
      <c r="B113" s="32"/>
      <c r="C113" s="25"/>
      <c r="D113" s="190" t="s">
        <v>499</v>
      </c>
      <c r="E113" s="197" t="s">
        <v>225</v>
      </c>
      <c r="F113" s="188"/>
      <c r="G113" s="162"/>
      <c r="H113" s="162"/>
      <c r="I113" s="162"/>
      <c r="J113" s="162"/>
      <c r="K113" s="162"/>
      <c r="L113" s="162"/>
      <c r="M113" s="86"/>
      <c r="N113" s="162" t="s">
        <v>503</v>
      </c>
      <c r="O113" s="188"/>
      <c r="P113" s="188"/>
      <c r="Q113" s="188"/>
      <c r="R113" s="19"/>
      <c r="S113" s="19"/>
    </row>
    <row r="114" spans="2:20" s="3" customFormat="1" x14ac:dyDescent="0.25">
      <c r="B114" s="32"/>
      <c r="C114" s="25"/>
      <c r="D114" s="190" t="s">
        <v>500</v>
      </c>
      <c r="E114" s="197" t="s">
        <v>227</v>
      </c>
      <c r="F114" s="188"/>
      <c r="G114" s="162"/>
      <c r="H114" s="162"/>
      <c r="I114" s="162"/>
      <c r="J114" s="162"/>
      <c r="K114" s="162"/>
      <c r="L114" s="162"/>
      <c r="M114" s="86"/>
      <c r="N114" s="162" t="s">
        <v>244</v>
      </c>
      <c r="O114" s="188"/>
      <c r="P114" s="188"/>
      <c r="Q114" s="188"/>
      <c r="R114" s="19"/>
      <c r="S114" s="19"/>
    </row>
    <row r="115" spans="2:20" s="3" customFormat="1" x14ac:dyDescent="0.25">
      <c r="B115" s="32"/>
      <c r="C115" s="25"/>
      <c r="D115" s="190" t="s">
        <v>504</v>
      </c>
      <c r="E115" s="197" t="s">
        <v>494</v>
      </c>
      <c r="F115" s="188"/>
      <c r="G115" s="162"/>
      <c r="H115" s="162"/>
      <c r="I115" s="162"/>
      <c r="J115" s="162"/>
      <c r="K115" s="162"/>
      <c r="L115" s="162"/>
      <c r="M115" s="86"/>
      <c r="N115" s="162" t="s">
        <v>506</v>
      </c>
      <c r="O115" s="188"/>
      <c r="P115" s="188"/>
      <c r="Q115" s="188"/>
      <c r="R115" s="19"/>
      <c r="S115" s="19"/>
    </row>
    <row r="116" spans="2:20" s="3" customFormat="1" x14ac:dyDescent="0.25">
      <c r="B116" s="32"/>
      <c r="C116" s="25"/>
      <c r="D116" s="190" t="s">
        <v>505</v>
      </c>
      <c r="E116" s="197" t="s">
        <v>225</v>
      </c>
      <c r="F116" s="188"/>
      <c r="G116" s="162"/>
      <c r="H116" s="162"/>
      <c r="I116" s="162"/>
      <c r="J116" s="162"/>
      <c r="K116" s="162"/>
      <c r="L116" s="162"/>
      <c r="M116" s="86"/>
      <c r="N116" s="162" t="s">
        <v>507</v>
      </c>
      <c r="O116" s="188"/>
      <c r="P116" s="188"/>
      <c r="Q116" s="188"/>
      <c r="R116" s="19"/>
      <c r="S116" s="19"/>
    </row>
    <row r="117" spans="2:20" s="3" customFormat="1" x14ac:dyDescent="0.25">
      <c r="B117" s="32"/>
      <c r="C117" s="25"/>
      <c r="D117" s="190" t="s">
        <v>508</v>
      </c>
      <c r="E117" s="197" t="s">
        <v>494</v>
      </c>
      <c r="F117" s="188"/>
      <c r="G117" s="162"/>
      <c r="H117" s="162"/>
      <c r="I117" s="162"/>
      <c r="J117" s="162"/>
      <c r="K117" s="162"/>
      <c r="L117" s="162"/>
      <c r="M117" s="86"/>
      <c r="N117" s="162" t="s">
        <v>509</v>
      </c>
      <c r="O117" s="188"/>
      <c r="P117" s="188"/>
      <c r="Q117" s="188"/>
      <c r="R117" s="19"/>
      <c r="S117" s="19"/>
    </row>
    <row r="118" spans="2:20" s="3" customFormat="1" x14ac:dyDescent="0.25">
      <c r="B118" s="32"/>
      <c r="C118" s="25"/>
      <c r="D118" s="190" t="s">
        <v>510</v>
      </c>
      <c r="E118" s="197" t="s">
        <v>221</v>
      </c>
      <c r="F118" s="188"/>
      <c r="G118" s="162"/>
      <c r="H118" s="162"/>
      <c r="I118" s="162"/>
      <c r="J118" s="162"/>
      <c r="K118" s="162"/>
      <c r="L118" s="162"/>
      <c r="M118" s="86"/>
      <c r="N118" s="162" t="s">
        <v>512</v>
      </c>
      <c r="O118" s="188"/>
      <c r="P118" s="188"/>
      <c r="Q118" s="188"/>
      <c r="R118" s="19"/>
      <c r="S118" s="19"/>
    </row>
    <row r="119" spans="2:20" s="3" customFormat="1" x14ac:dyDescent="0.25">
      <c r="B119" s="32"/>
      <c r="C119" s="25"/>
      <c r="D119" s="190" t="s">
        <v>511</v>
      </c>
      <c r="E119" s="197" t="s">
        <v>494</v>
      </c>
      <c r="F119" s="188"/>
      <c r="G119" s="162"/>
      <c r="H119" s="162"/>
      <c r="I119" s="162"/>
      <c r="J119" s="162"/>
      <c r="K119" s="162"/>
      <c r="L119" s="162"/>
      <c r="M119" s="86"/>
      <c r="N119" s="162" t="s">
        <v>513</v>
      </c>
      <c r="O119" s="188"/>
      <c r="P119" s="188"/>
      <c r="Q119" s="188"/>
      <c r="R119" s="19"/>
      <c r="S119" s="19"/>
    </row>
    <row r="120" spans="2:20" s="3" customFormat="1" ht="24" x14ac:dyDescent="0.25">
      <c r="B120" s="32"/>
      <c r="C120" s="25"/>
      <c r="D120" s="190" t="s">
        <v>228</v>
      </c>
      <c r="E120" s="197" t="s">
        <v>229</v>
      </c>
      <c r="F120" s="188"/>
      <c r="G120" s="162"/>
      <c r="H120" s="162"/>
      <c r="I120" s="162"/>
      <c r="J120" s="162"/>
      <c r="K120" s="162"/>
      <c r="L120" s="162"/>
      <c r="M120" s="86"/>
      <c r="N120" s="162" t="s">
        <v>512</v>
      </c>
      <c r="O120" s="188"/>
      <c r="P120" s="188"/>
      <c r="Q120" s="188"/>
      <c r="R120" s="19"/>
      <c r="S120" s="19"/>
    </row>
    <row r="121" spans="2:20" s="3" customFormat="1" ht="24" x14ac:dyDescent="0.25">
      <c r="B121" s="32"/>
      <c r="C121" s="25"/>
      <c r="D121" s="190" t="s">
        <v>514</v>
      </c>
      <c r="E121" s="197" t="s">
        <v>229</v>
      </c>
      <c r="F121" s="188"/>
      <c r="G121" s="162"/>
      <c r="H121" s="162"/>
      <c r="I121" s="162"/>
      <c r="J121" s="162"/>
      <c r="K121" s="162"/>
      <c r="L121" s="162"/>
      <c r="M121" s="86"/>
      <c r="N121" s="162" t="s">
        <v>245</v>
      </c>
      <c r="O121" s="188"/>
      <c r="P121" s="188"/>
      <c r="Q121" s="188"/>
      <c r="R121" s="19"/>
      <c r="S121" s="19"/>
    </row>
    <row r="122" spans="2:20" s="3" customFormat="1" x14ac:dyDescent="0.25">
      <c r="B122" s="32"/>
      <c r="C122" s="25"/>
      <c r="D122" s="190" t="s">
        <v>230</v>
      </c>
      <c r="E122" s="197" t="s">
        <v>231</v>
      </c>
      <c r="F122" s="185"/>
      <c r="G122" s="162"/>
      <c r="H122" s="162"/>
      <c r="I122" s="162"/>
      <c r="J122" s="162"/>
      <c r="K122" s="162"/>
      <c r="L122" s="162"/>
      <c r="M122" s="86"/>
      <c r="N122" s="162" t="s">
        <v>246</v>
      </c>
      <c r="O122" s="185"/>
      <c r="P122" s="185"/>
      <c r="Q122" s="185"/>
      <c r="R122" s="19"/>
      <c r="S122" s="19"/>
    </row>
    <row r="123" spans="2:20" x14ac:dyDescent="0.25">
      <c r="B123" s="30"/>
      <c r="C123" s="25"/>
      <c r="D123" s="17"/>
      <c r="E123" s="17"/>
      <c r="F123" s="17"/>
      <c r="G123" s="17"/>
      <c r="H123" s="17"/>
      <c r="I123" s="17"/>
      <c r="J123" s="17"/>
      <c r="K123" s="17"/>
      <c r="L123" s="17"/>
      <c r="M123" s="17"/>
      <c r="N123" s="51" t="s">
        <v>86</v>
      </c>
      <c r="O123" s="154">
        <f>SUM(O17:O122)</f>
        <v>0</v>
      </c>
      <c r="P123" s="37"/>
      <c r="R123" s="16"/>
      <c r="S123" s="153"/>
    </row>
    <row r="124" spans="2:20" x14ac:dyDescent="0.25">
      <c r="B124" s="30"/>
      <c r="C124" s="25"/>
      <c r="D124" s="26" t="s">
        <v>6</v>
      </c>
      <c r="E124" s="26"/>
      <c r="F124" s="17"/>
      <c r="G124" s="17"/>
      <c r="H124" s="26"/>
      <c r="I124" s="17"/>
      <c r="J124" s="17"/>
      <c r="K124" s="17"/>
      <c r="L124" s="17"/>
      <c r="M124" s="17"/>
      <c r="N124" s="20"/>
      <c r="O124" s="51" t="s">
        <v>87</v>
      </c>
      <c r="P124" s="155">
        <f>SUM(P123:P123)</f>
        <v>0</v>
      </c>
      <c r="R124" s="16"/>
      <c r="S124" s="153"/>
      <c r="T124" s="3"/>
    </row>
    <row r="125" spans="2:20" x14ac:dyDescent="0.25">
      <c r="B125" s="30"/>
      <c r="C125" s="25"/>
      <c r="D125" s="21"/>
      <c r="E125" s="21"/>
      <c r="F125" s="21"/>
      <c r="G125" s="17"/>
      <c r="H125" s="157"/>
      <c r="J125" s="17"/>
      <c r="K125" s="17"/>
      <c r="L125" s="17"/>
      <c r="M125" s="17"/>
      <c r="O125" s="51" t="s">
        <v>88</v>
      </c>
      <c r="P125" s="155">
        <f>+O123-P124</f>
        <v>0</v>
      </c>
      <c r="R125" s="16"/>
      <c r="S125" s="153"/>
      <c r="T125" s="3"/>
    </row>
    <row r="126" spans="2:20" x14ac:dyDescent="0.25">
      <c r="B126" s="30"/>
      <c r="C126" s="25"/>
      <c r="D126" s="21"/>
      <c r="E126" s="21"/>
      <c r="F126" s="21"/>
      <c r="G126" s="17"/>
      <c r="H126" s="157"/>
      <c r="I126" s="17"/>
      <c r="J126" s="17"/>
      <c r="K126" s="17"/>
      <c r="L126" s="17"/>
      <c r="M126" s="17"/>
      <c r="O126" s="37"/>
      <c r="P126" s="51" t="s">
        <v>89</v>
      </c>
      <c r="Q126" s="155">
        <f>SUM(Q17:Q122)</f>
        <v>0</v>
      </c>
      <c r="R126" s="16"/>
      <c r="S126" s="153"/>
      <c r="T126" s="3"/>
    </row>
    <row r="127" spans="2:20" ht="15.75" thickBot="1" x14ac:dyDescent="0.3">
      <c r="B127" s="30"/>
      <c r="C127" s="25"/>
      <c r="D127" s="9"/>
      <c r="E127" s="9"/>
      <c r="F127" s="9"/>
      <c r="G127" s="17"/>
      <c r="H127" s="17"/>
      <c r="I127" s="17"/>
      <c r="J127" s="17"/>
      <c r="K127" s="17"/>
      <c r="L127" s="17"/>
      <c r="M127" s="17"/>
      <c r="P127" s="50" t="s">
        <v>90</v>
      </c>
      <c r="Q127" s="155">
        <f>+P125-Q126</f>
        <v>0</v>
      </c>
      <c r="R127" s="16"/>
      <c r="S127" s="153"/>
      <c r="T127" s="3"/>
    </row>
    <row r="128" spans="2:20" x14ac:dyDescent="0.25">
      <c r="B128" s="30"/>
      <c r="C128" s="25"/>
      <c r="D128" s="10" t="s">
        <v>1</v>
      </c>
      <c r="E128" s="163"/>
      <c r="F128" s="163"/>
      <c r="G128" s="17"/>
      <c r="H128" s="17"/>
      <c r="I128" s="17"/>
      <c r="J128" s="17"/>
      <c r="K128" s="17"/>
      <c r="L128" s="17"/>
      <c r="M128" s="17"/>
      <c r="P128" s="51" t="s">
        <v>91</v>
      </c>
      <c r="Q128" s="156" t="e">
        <f>Q127/P125</f>
        <v>#DIV/0!</v>
      </c>
      <c r="R128" s="16"/>
      <c r="S128" s="153"/>
      <c r="T128" s="3"/>
    </row>
    <row r="129" spans="2:19" ht="15.75" thickBot="1" x14ac:dyDescent="0.3">
      <c r="B129" s="30"/>
      <c r="C129" s="177"/>
      <c r="D129" s="9"/>
      <c r="E129" s="9"/>
      <c r="F129" s="9"/>
      <c r="G129" s="9"/>
      <c r="H129" s="9"/>
      <c r="I129" s="9"/>
      <c r="J129" s="9"/>
      <c r="K129" s="9"/>
      <c r="L129" s="9"/>
      <c r="M129" s="9"/>
      <c r="N129" s="9"/>
      <c r="O129" s="9"/>
      <c r="P129" s="9"/>
      <c r="Q129" s="9"/>
      <c r="R129" s="23"/>
      <c r="S129" s="16"/>
    </row>
    <row r="130" spans="2:19" ht="15.75" thickBot="1" x14ac:dyDescent="0.3">
      <c r="B130" s="22"/>
      <c r="C130" s="177"/>
      <c r="D130" s="9"/>
      <c r="E130" s="9"/>
      <c r="F130" s="9"/>
      <c r="G130" s="9"/>
      <c r="H130" s="9"/>
      <c r="I130" s="9"/>
      <c r="J130" s="9"/>
      <c r="K130" s="9"/>
      <c r="L130" s="9"/>
      <c r="M130" s="9"/>
      <c r="N130" s="9"/>
      <c r="O130" s="9"/>
      <c r="P130" s="9"/>
      <c r="Q130" s="9"/>
      <c r="R130" s="9"/>
      <c r="S130" s="23"/>
    </row>
  </sheetData>
  <mergeCells count="8">
    <mergeCell ref="P7:Q8"/>
    <mergeCell ref="E15:F15"/>
    <mergeCell ref="E16:F16"/>
    <mergeCell ref="F7:I7"/>
    <mergeCell ref="F8:I8"/>
    <mergeCell ref="F9:I9"/>
    <mergeCell ref="F10:I10"/>
    <mergeCell ref="F11:I11"/>
  </mergeCells>
  <printOptions horizontalCentered="1" verticalCentered="1"/>
  <pageMargins left="0" right="0" top="0" bottom="0" header="0" footer="0"/>
  <pageSetup paperSize="143" scale="2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T128"/>
  <sheetViews>
    <sheetView view="pageBreakPreview" zoomScaleNormal="100" zoomScaleSheetLayoutView="100" workbookViewId="0">
      <selection activeCell="N108" sqref="N108"/>
    </sheetView>
  </sheetViews>
  <sheetFormatPr defaultRowHeight="15" x14ac:dyDescent="0.25"/>
  <cols>
    <col min="1" max="1" width="9.140625" style="1"/>
    <col min="2" max="2" width="3.85546875" style="1" customWidth="1"/>
    <col min="3" max="3" width="8.28515625" style="3" bestFit="1" customWidth="1"/>
    <col min="4" max="4" width="13.5703125" style="1" customWidth="1"/>
    <col min="5" max="5" width="62.85546875" style="1" customWidth="1"/>
    <col min="6" max="6" width="4.140625" style="1" customWidth="1"/>
    <col min="7" max="7" width="12.140625" style="1" customWidth="1"/>
    <col min="8" max="9" width="12.5703125" style="1" customWidth="1"/>
    <col min="10" max="10" width="11.85546875" style="1" customWidth="1"/>
    <col min="11" max="11" width="12.28515625" style="1" customWidth="1"/>
    <col min="12" max="12" width="10.5703125" style="1" customWidth="1"/>
    <col min="13" max="13" width="2.5703125" style="1" customWidth="1"/>
    <col min="14" max="14" width="9.140625" style="1" customWidth="1"/>
    <col min="15" max="15" width="16.28515625" style="1" bestFit="1" customWidth="1"/>
    <col min="16" max="16" width="16.5703125" style="1" customWidth="1"/>
    <col min="17" max="17" width="15.42578125" style="1" bestFit="1" customWidth="1"/>
    <col min="18" max="19" width="3.7109375" style="1" customWidth="1"/>
    <col min="20" max="20" width="10.28515625" style="1" bestFit="1" customWidth="1"/>
    <col min="21" max="16384" width="9.140625" style="1"/>
  </cols>
  <sheetData>
    <row r="1" spans="2:19" ht="15.75" thickBot="1" x14ac:dyDescent="0.3">
      <c r="B1" s="11"/>
      <c r="C1" s="170"/>
      <c r="D1" s="12"/>
      <c r="E1" s="12"/>
      <c r="F1" s="12"/>
      <c r="G1" s="12"/>
      <c r="H1" s="12"/>
      <c r="I1" s="12"/>
      <c r="J1" s="12"/>
      <c r="K1" s="12"/>
      <c r="L1" s="12"/>
      <c r="M1" s="12"/>
      <c r="N1" s="12"/>
      <c r="O1" s="12"/>
      <c r="P1" s="12"/>
      <c r="Q1" s="12"/>
      <c r="R1" s="12"/>
      <c r="S1" s="13"/>
    </row>
    <row r="2" spans="2:19" ht="18.75" x14ac:dyDescent="0.25">
      <c r="B2" s="30"/>
      <c r="C2" s="170"/>
      <c r="D2" s="171"/>
      <c r="E2" s="12"/>
      <c r="F2" s="12"/>
      <c r="G2" s="12"/>
      <c r="H2" s="12"/>
      <c r="I2" s="12"/>
      <c r="J2" s="12"/>
      <c r="K2" s="12"/>
      <c r="L2" s="12"/>
      <c r="M2" s="12"/>
      <c r="N2" s="12"/>
      <c r="O2" s="12"/>
      <c r="P2" s="12"/>
      <c r="Q2" s="42" t="s">
        <v>164</v>
      </c>
      <c r="R2" s="13"/>
      <c r="S2" s="16"/>
    </row>
    <row r="3" spans="2:19" ht="26.25" x14ac:dyDescent="0.25">
      <c r="B3" s="30"/>
      <c r="C3" s="25"/>
      <c r="D3" s="14" t="s">
        <v>320</v>
      </c>
      <c r="E3" s="14"/>
      <c r="F3" s="15"/>
      <c r="G3" s="15"/>
      <c r="H3" s="15"/>
      <c r="I3" s="15"/>
      <c r="J3" s="15"/>
      <c r="K3" s="15"/>
      <c r="L3" s="15"/>
      <c r="M3" s="15"/>
      <c r="N3" s="15"/>
      <c r="O3" s="15"/>
      <c r="P3" s="15"/>
      <c r="Q3" s="15"/>
      <c r="R3" s="16"/>
      <c r="S3" s="16"/>
    </row>
    <row r="4" spans="2:19" ht="15.75" thickBot="1" x14ac:dyDescent="0.3">
      <c r="B4" s="30"/>
      <c r="C4" s="25"/>
      <c r="D4" s="187"/>
      <c r="E4" s="187"/>
      <c r="F4" s="187"/>
      <c r="G4" s="187"/>
      <c r="H4" s="187"/>
      <c r="I4" s="187"/>
      <c r="J4" s="187"/>
      <c r="K4" s="187"/>
      <c r="L4" s="187"/>
      <c r="M4" s="187"/>
      <c r="N4" s="187"/>
      <c r="O4" s="187"/>
      <c r="P4" s="187"/>
      <c r="Q4" s="187"/>
      <c r="R4" s="16"/>
      <c r="S4" s="16"/>
    </row>
    <row r="5" spans="2:19" ht="21.75" thickBot="1" x14ac:dyDescent="0.3">
      <c r="B5" s="30"/>
      <c r="C5" s="25"/>
      <c r="D5" s="112" t="s">
        <v>30</v>
      </c>
      <c r="E5" s="113"/>
      <c r="F5" s="113"/>
      <c r="G5" s="113"/>
      <c r="H5" s="113"/>
      <c r="I5" s="113"/>
      <c r="J5" s="113"/>
      <c r="K5" s="113"/>
      <c r="L5" s="113"/>
      <c r="M5" s="114"/>
      <c r="N5" s="114"/>
      <c r="O5" s="114"/>
      <c r="P5" s="114"/>
      <c r="Q5" s="114"/>
      <c r="R5" s="16"/>
      <c r="S5" s="16"/>
    </row>
    <row r="6" spans="2:19" ht="15.75" thickBot="1" x14ac:dyDescent="0.3">
      <c r="B6" s="30"/>
      <c r="C6" s="25"/>
      <c r="D6" s="187"/>
      <c r="E6" s="187"/>
      <c r="F6" s="187"/>
      <c r="G6" s="187"/>
      <c r="H6" s="187"/>
      <c r="I6" s="187"/>
      <c r="J6" s="187"/>
      <c r="K6" s="187"/>
      <c r="L6" s="187"/>
      <c r="M6" s="187"/>
      <c r="N6" s="187"/>
      <c r="O6" s="187"/>
      <c r="P6" s="187"/>
      <c r="Q6" s="187"/>
      <c r="R6" s="16"/>
      <c r="S6" s="16"/>
    </row>
    <row r="7" spans="2:19" x14ac:dyDescent="0.25">
      <c r="B7" s="30"/>
      <c r="C7" s="82" t="s">
        <v>67</v>
      </c>
      <c r="D7" s="27" t="s">
        <v>0</v>
      </c>
      <c r="E7" s="34"/>
      <c r="F7" s="219"/>
      <c r="G7" s="220"/>
      <c r="H7" s="220"/>
      <c r="I7" s="220"/>
      <c r="J7" s="187"/>
      <c r="K7" s="187"/>
      <c r="L7" s="187"/>
      <c r="M7" s="187"/>
      <c r="N7" s="187"/>
      <c r="O7" s="187"/>
      <c r="P7" s="211" t="s">
        <v>23</v>
      </c>
      <c r="Q7" s="212"/>
      <c r="R7" s="16"/>
      <c r="S7" s="16"/>
    </row>
    <row r="8" spans="2:19" ht="15.75" thickBot="1" x14ac:dyDescent="0.3">
      <c r="B8" s="30"/>
      <c r="C8" s="82" t="s">
        <v>68</v>
      </c>
      <c r="D8" s="28" t="s">
        <v>4</v>
      </c>
      <c r="E8" s="35"/>
      <c r="F8" s="219"/>
      <c r="G8" s="220"/>
      <c r="H8" s="220"/>
      <c r="I8" s="220"/>
      <c r="J8" s="187"/>
      <c r="K8" s="187"/>
      <c r="L8" s="187"/>
      <c r="M8" s="187"/>
      <c r="N8" s="187"/>
      <c r="O8" s="187"/>
      <c r="P8" s="213"/>
      <c r="Q8" s="214"/>
      <c r="R8" s="16"/>
      <c r="S8" s="16"/>
    </row>
    <row r="9" spans="2:19" x14ac:dyDescent="0.25">
      <c r="B9" s="30"/>
      <c r="C9" s="82" t="s">
        <v>69</v>
      </c>
      <c r="D9" s="28" t="s">
        <v>58</v>
      </c>
      <c r="E9" s="35"/>
      <c r="F9" s="221"/>
      <c r="G9" s="222"/>
      <c r="H9" s="222"/>
      <c r="I9" s="222"/>
      <c r="J9" s="187"/>
      <c r="K9" s="187"/>
      <c r="L9" s="187"/>
      <c r="M9" s="187"/>
      <c r="N9" s="187"/>
      <c r="O9" s="187"/>
      <c r="P9" s="187"/>
      <c r="Q9" s="187"/>
      <c r="R9" s="16"/>
      <c r="S9" s="16"/>
    </row>
    <row r="10" spans="2:19" x14ac:dyDescent="0.25">
      <c r="B10" s="30"/>
      <c r="C10" s="82" t="s">
        <v>70</v>
      </c>
      <c r="D10" s="28" t="s">
        <v>2</v>
      </c>
      <c r="E10" s="35"/>
      <c r="F10" s="221"/>
      <c r="G10" s="222"/>
      <c r="H10" s="222"/>
      <c r="I10" s="222"/>
      <c r="J10" s="187"/>
      <c r="K10" s="187"/>
      <c r="L10" s="187"/>
      <c r="M10" s="187"/>
      <c r="N10" s="187"/>
      <c r="O10" s="187"/>
      <c r="P10" s="187"/>
      <c r="Q10" s="187"/>
      <c r="R10" s="16"/>
      <c r="S10" s="16"/>
    </row>
    <row r="11" spans="2:19" x14ac:dyDescent="0.25">
      <c r="B11" s="30"/>
      <c r="C11" s="82" t="s">
        <v>71</v>
      </c>
      <c r="D11" s="28" t="s">
        <v>5</v>
      </c>
      <c r="E11" s="35"/>
      <c r="F11" s="221"/>
      <c r="G11" s="222"/>
      <c r="H11" s="222"/>
      <c r="I11" s="222"/>
      <c r="J11" s="187"/>
      <c r="K11" s="187"/>
      <c r="L11" s="187"/>
      <c r="M11" s="187"/>
      <c r="N11" s="187"/>
      <c r="O11" s="187"/>
      <c r="P11" s="187"/>
      <c r="Q11" s="187"/>
      <c r="R11" s="16"/>
      <c r="S11" s="16"/>
    </row>
    <row r="12" spans="2:19" x14ac:dyDescent="0.25">
      <c r="B12" s="30"/>
      <c r="C12" s="82" t="s">
        <v>72</v>
      </c>
      <c r="D12" s="28" t="s">
        <v>3</v>
      </c>
      <c r="E12" s="35"/>
      <c r="F12" s="87" t="s">
        <v>167</v>
      </c>
      <c r="G12" s="137"/>
      <c r="H12" s="87" t="s">
        <v>16</v>
      </c>
      <c r="I12" s="137"/>
      <c r="J12" s="87" t="s">
        <v>25</v>
      </c>
      <c r="K12" s="137"/>
      <c r="L12" s="187"/>
      <c r="M12" s="187"/>
      <c r="N12" s="187"/>
      <c r="O12" s="187"/>
      <c r="P12" s="187"/>
      <c r="Q12" s="187"/>
      <c r="R12" s="16"/>
      <c r="S12" s="16"/>
    </row>
    <row r="13" spans="2:19" x14ac:dyDescent="0.25">
      <c r="B13" s="30"/>
      <c r="C13" s="82" t="s">
        <v>73</v>
      </c>
      <c r="D13" s="39" t="s">
        <v>57</v>
      </c>
      <c r="E13" s="40"/>
      <c r="F13" s="38"/>
      <c r="G13" s="187"/>
      <c r="H13" s="187"/>
      <c r="I13" s="187"/>
      <c r="J13" s="187"/>
      <c r="K13" s="187"/>
      <c r="L13" s="187"/>
      <c r="M13" s="187"/>
      <c r="N13" s="187"/>
      <c r="O13" s="187"/>
      <c r="P13" s="187"/>
      <c r="Q13" s="187"/>
      <c r="R13" s="16"/>
      <c r="S13" s="16"/>
    </row>
    <row r="14" spans="2:19" ht="15.75" x14ac:dyDescent="0.25">
      <c r="B14" s="30"/>
      <c r="C14" s="25"/>
      <c r="D14" s="187"/>
      <c r="E14" s="187"/>
      <c r="F14" s="187"/>
      <c r="G14" s="44" t="s">
        <v>9</v>
      </c>
      <c r="H14" s="45"/>
      <c r="I14" s="45"/>
      <c r="J14" s="45"/>
      <c r="K14" s="45"/>
      <c r="L14" s="46"/>
      <c r="M14" s="47"/>
      <c r="N14" s="44" t="s">
        <v>8</v>
      </c>
      <c r="O14" s="48"/>
      <c r="P14" s="48"/>
      <c r="Q14" s="49"/>
      <c r="R14" s="16"/>
      <c r="S14" s="16"/>
    </row>
    <row r="15" spans="2:19" s="2" customFormat="1" ht="75" x14ac:dyDescent="0.25">
      <c r="B15" s="31"/>
      <c r="C15" s="24"/>
      <c r="D15" s="130" t="s">
        <v>43</v>
      </c>
      <c r="E15" s="215" t="s">
        <v>44</v>
      </c>
      <c r="F15" s="216"/>
      <c r="G15" s="29" t="s">
        <v>60</v>
      </c>
      <c r="H15" s="29" t="s">
        <v>161</v>
      </c>
      <c r="I15" s="29" t="s">
        <v>59</v>
      </c>
      <c r="J15" s="29" t="s">
        <v>52</v>
      </c>
      <c r="K15" s="29" t="s">
        <v>53</v>
      </c>
      <c r="L15" s="29" t="s">
        <v>61</v>
      </c>
      <c r="M15" s="36"/>
      <c r="N15" s="29" t="s">
        <v>7</v>
      </c>
      <c r="O15" s="29" t="s">
        <v>10</v>
      </c>
      <c r="P15" s="29" t="s">
        <v>62</v>
      </c>
      <c r="Q15" s="29" t="s">
        <v>63</v>
      </c>
      <c r="R15" s="18"/>
      <c r="S15" s="18"/>
    </row>
    <row r="16" spans="2:19" s="3" customFormat="1" ht="12" customHeight="1" x14ac:dyDescent="0.25">
      <c r="B16" s="32"/>
      <c r="C16" s="25"/>
      <c r="D16" s="189" t="s">
        <v>74</v>
      </c>
      <c r="E16" s="217" t="s">
        <v>75</v>
      </c>
      <c r="F16" s="218"/>
      <c r="G16" s="162" t="s">
        <v>76</v>
      </c>
      <c r="H16" s="162" t="s">
        <v>77</v>
      </c>
      <c r="I16" s="162" t="s">
        <v>78</v>
      </c>
      <c r="J16" s="162" t="s">
        <v>79</v>
      </c>
      <c r="K16" s="162" t="s">
        <v>80</v>
      </c>
      <c r="L16" s="162" t="s">
        <v>81</v>
      </c>
      <c r="M16" s="86"/>
      <c r="N16" s="162" t="s">
        <v>82</v>
      </c>
      <c r="O16" s="162" t="s">
        <v>83</v>
      </c>
      <c r="P16" s="162" t="s">
        <v>84</v>
      </c>
      <c r="Q16" s="162" t="s">
        <v>85</v>
      </c>
      <c r="R16" s="19"/>
      <c r="S16" s="19"/>
    </row>
    <row r="17" spans="2:19" s="3" customFormat="1" ht="12" customHeight="1" x14ac:dyDescent="0.25">
      <c r="B17" s="32"/>
      <c r="C17" s="25"/>
      <c r="D17" s="198"/>
      <c r="E17" s="191" t="s">
        <v>248</v>
      </c>
      <c r="F17" s="185"/>
      <c r="G17" s="162"/>
      <c r="H17" s="162"/>
      <c r="I17" s="162"/>
      <c r="J17" s="162"/>
      <c r="K17" s="162"/>
      <c r="L17" s="162"/>
      <c r="M17" s="86"/>
      <c r="N17" s="162"/>
      <c r="O17" s="185"/>
      <c r="P17" s="185"/>
      <c r="Q17" s="185"/>
      <c r="R17" s="19"/>
      <c r="S17" s="19"/>
    </row>
    <row r="18" spans="2:19" s="3" customFormat="1" ht="12" customHeight="1" x14ac:dyDescent="0.25">
      <c r="B18" s="32"/>
      <c r="C18" s="25"/>
      <c r="D18" s="190" t="s">
        <v>249</v>
      </c>
      <c r="E18" s="199" t="s">
        <v>250</v>
      </c>
      <c r="F18" s="185"/>
      <c r="G18" s="162"/>
      <c r="H18" s="162"/>
      <c r="I18" s="162"/>
      <c r="J18" s="162"/>
      <c r="K18" s="162"/>
      <c r="L18" s="162"/>
      <c r="M18" s="86"/>
      <c r="N18" s="162" t="s">
        <v>238</v>
      </c>
      <c r="O18" s="185"/>
      <c r="P18" s="185"/>
      <c r="Q18" s="185"/>
      <c r="R18" s="19"/>
      <c r="S18" s="19"/>
    </row>
    <row r="19" spans="2:19" s="3" customFormat="1" ht="12" customHeight="1" x14ac:dyDescent="0.25">
      <c r="B19" s="32"/>
      <c r="C19" s="25"/>
      <c r="D19" s="190"/>
      <c r="E19" s="191" t="s">
        <v>251</v>
      </c>
      <c r="F19" s="185"/>
      <c r="G19" s="162"/>
      <c r="H19" s="162"/>
      <c r="I19" s="162"/>
      <c r="J19" s="162"/>
      <c r="K19" s="162"/>
      <c r="L19" s="162"/>
      <c r="M19" s="86"/>
      <c r="N19" s="162" t="s">
        <v>238</v>
      </c>
      <c r="O19" s="185"/>
      <c r="P19" s="185"/>
      <c r="Q19" s="185"/>
      <c r="R19" s="19"/>
      <c r="S19" s="19"/>
    </row>
    <row r="20" spans="2:19" s="3" customFormat="1" ht="12" customHeight="1" x14ac:dyDescent="0.25">
      <c r="B20" s="32"/>
      <c r="C20" s="25"/>
      <c r="D20" s="190" t="s">
        <v>252</v>
      </c>
      <c r="E20" s="199" t="s">
        <v>253</v>
      </c>
      <c r="F20" s="185"/>
      <c r="G20" s="162"/>
      <c r="H20" s="162"/>
      <c r="I20" s="162"/>
      <c r="J20" s="162"/>
      <c r="K20" s="162"/>
      <c r="L20" s="162"/>
      <c r="M20" s="86"/>
      <c r="N20" s="162"/>
      <c r="O20" s="185"/>
      <c r="P20" s="185"/>
      <c r="Q20" s="185"/>
      <c r="R20" s="19"/>
      <c r="S20" s="19"/>
    </row>
    <row r="21" spans="2:19" s="3" customFormat="1" ht="12" customHeight="1" x14ac:dyDescent="0.25">
      <c r="B21" s="32"/>
      <c r="C21" s="25"/>
      <c r="D21" s="190"/>
      <c r="E21" s="191" t="s">
        <v>254</v>
      </c>
      <c r="F21" s="185"/>
      <c r="G21" s="162"/>
      <c r="H21" s="162"/>
      <c r="I21" s="162"/>
      <c r="J21" s="162"/>
      <c r="K21" s="162"/>
      <c r="L21" s="162"/>
      <c r="M21" s="86"/>
      <c r="N21" s="162"/>
      <c r="O21" s="185"/>
      <c r="P21" s="185"/>
      <c r="Q21" s="185"/>
      <c r="R21" s="19"/>
      <c r="S21" s="19"/>
    </row>
    <row r="22" spans="2:19" s="3" customFormat="1" ht="12" customHeight="1" x14ac:dyDescent="0.25">
      <c r="B22" s="32"/>
      <c r="C22" s="25"/>
      <c r="D22" s="190"/>
      <c r="E22" s="192" t="s">
        <v>255</v>
      </c>
      <c r="F22" s="185"/>
      <c r="G22" s="162"/>
      <c r="H22" s="162"/>
      <c r="I22" s="162"/>
      <c r="J22" s="162"/>
      <c r="K22" s="162"/>
      <c r="L22" s="162"/>
      <c r="M22" s="86"/>
      <c r="N22" s="162"/>
      <c r="O22" s="185"/>
      <c r="P22" s="185"/>
      <c r="Q22" s="185"/>
      <c r="R22" s="19"/>
      <c r="S22" s="19"/>
    </row>
    <row r="23" spans="2:19" s="3" customFormat="1" ht="12" customHeight="1" x14ac:dyDescent="0.25">
      <c r="B23" s="32"/>
      <c r="C23" s="25"/>
      <c r="D23" s="190" t="s">
        <v>256</v>
      </c>
      <c r="E23" s="193" t="s">
        <v>257</v>
      </c>
      <c r="F23" s="185"/>
      <c r="G23" s="162"/>
      <c r="H23" s="162"/>
      <c r="I23" s="162"/>
      <c r="J23" s="162"/>
      <c r="K23" s="162"/>
      <c r="L23" s="162"/>
      <c r="M23" s="86"/>
      <c r="N23" s="162" t="str">
        <f>375&amp;"m"</f>
        <v>375m</v>
      </c>
      <c r="O23" s="185"/>
      <c r="P23" s="185"/>
      <c r="Q23" s="185"/>
      <c r="R23" s="19"/>
      <c r="S23" s="19"/>
    </row>
    <row r="24" spans="2:19" s="3" customFormat="1" ht="12" customHeight="1" x14ac:dyDescent="0.25">
      <c r="B24" s="32"/>
      <c r="C24" s="25"/>
      <c r="D24" s="190" t="s">
        <v>515</v>
      </c>
      <c r="E24" s="193" t="s">
        <v>516</v>
      </c>
      <c r="F24" s="188"/>
      <c r="G24" s="162"/>
      <c r="H24" s="162"/>
      <c r="I24" s="162"/>
      <c r="J24" s="162"/>
      <c r="K24" s="162"/>
      <c r="L24" s="162"/>
      <c r="M24" s="86"/>
      <c r="N24" s="162" t="str">
        <f>20&amp;"m"</f>
        <v>20m</v>
      </c>
      <c r="O24" s="188"/>
      <c r="P24" s="188"/>
      <c r="Q24" s="188"/>
      <c r="R24" s="19"/>
      <c r="S24" s="19"/>
    </row>
    <row r="25" spans="2:19" s="3" customFormat="1" ht="12" customHeight="1" x14ac:dyDescent="0.25">
      <c r="B25" s="32"/>
      <c r="C25" s="25"/>
      <c r="D25" s="190" t="s">
        <v>258</v>
      </c>
      <c r="E25" s="193" t="s">
        <v>259</v>
      </c>
      <c r="F25" s="185"/>
      <c r="G25" s="162"/>
      <c r="H25" s="162"/>
      <c r="I25" s="162"/>
      <c r="J25" s="162"/>
      <c r="K25" s="162"/>
      <c r="L25" s="162"/>
      <c r="M25" s="86"/>
      <c r="N25" s="162" t="s">
        <v>309</v>
      </c>
      <c r="O25" s="185"/>
      <c r="P25" s="185"/>
      <c r="Q25" s="185"/>
      <c r="R25" s="19"/>
      <c r="S25" s="19"/>
    </row>
    <row r="26" spans="2:19" s="3" customFormat="1" x14ac:dyDescent="0.25">
      <c r="B26" s="32"/>
      <c r="C26" s="25"/>
      <c r="D26" s="190" t="s">
        <v>310</v>
      </c>
      <c r="E26" s="193" t="s">
        <v>260</v>
      </c>
      <c r="F26" s="185"/>
      <c r="G26" s="162"/>
      <c r="H26" s="162"/>
      <c r="I26" s="162"/>
      <c r="J26" s="162"/>
      <c r="K26" s="162"/>
      <c r="L26" s="162"/>
      <c r="M26" s="86"/>
      <c r="N26" s="162" t="s">
        <v>309</v>
      </c>
      <c r="O26" s="185"/>
      <c r="P26" s="185"/>
      <c r="Q26" s="185"/>
      <c r="R26" s="19"/>
      <c r="S26" s="19"/>
    </row>
    <row r="27" spans="2:19" s="3" customFormat="1" x14ac:dyDescent="0.25">
      <c r="B27" s="32"/>
      <c r="C27" s="25"/>
      <c r="D27" s="190" t="s">
        <v>263</v>
      </c>
      <c r="E27" s="193" t="s">
        <v>517</v>
      </c>
      <c r="F27" s="188"/>
      <c r="G27" s="162"/>
      <c r="H27" s="162"/>
      <c r="I27" s="162"/>
      <c r="J27" s="162"/>
      <c r="K27" s="162"/>
      <c r="L27" s="162"/>
      <c r="M27" s="86"/>
      <c r="N27" s="162" t="str">
        <f>50&amp;"m"</f>
        <v>50m</v>
      </c>
      <c r="O27" s="185"/>
      <c r="P27" s="185"/>
      <c r="Q27" s="185"/>
      <c r="R27" s="19"/>
      <c r="S27" s="19"/>
    </row>
    <row r="28" spans="2:19" s="3" customFormat="1" x14ac:dyDescent="0.25">
      <c r="B28" s="32"/>
      <c r="C28" s="25"/>
      <c r="D28" s="190" t="s">
        <v>518</v>
      </c>
      <c r="E28" s="193" t="s">
        <v>517</v>
      </c>
      <c r="F28" s="185"/>
      <c r="G28" s="162"/>
      <c r="H28" s="162"/>
      <c r="I28" s="162"/>
      <c r="J28" s="162"/>
      <c r="K28" s="162"/>
      <c r="L28" s="162"/>
      <c r="M28" s="86"/>
      <c r="N28" s="162" t="str">
        <f>50&amp;"m"</f>
        <v>50m</v>
      </c>
      <c r="O28" s="185"/>
      <c r="P28" s="185"/>
      <c r="Q28" s="185"/>
      <c r="R28" s="19"/>
      <c r="S28" s="19"/>
    </row>
    <row r="29" spans="2:19" s="3" customFormat="1" x14ac:dyDescent="0.25">
      <c r="B29" s="32"/>
      <c r="C29" s="25"/>
      <c r="D29" s="190" t="s">
        <v>261</v>
      </c>
      <c r="E29" s="193" t="s">
        <v>262</v>
      </c>
      <c r="F29" s="188"/>
      <c r="G29" s="162"/>
      <c r="H29" s="162"/>
      <c r="I29" s="162"/>
      <c r="J29" s="162"/>
      <c r="K29" s="162"/>
      <c r="L29" s="162"/>
      <c r="M29" s="86"/>
      <c r="N29" s="162" t="str">
        <f>50&amp;"m"</f>
        <v>50m</v>
      </c>
      <c r="O29" s="188"/>
      <c r="P29" s="188"/>
      <c r="Q29" s="188"/>
      <c r="R29" s="19"/>
      <c r="S29" s="19"/>
    </row>
    <row r="30" spans="2:19" s="3" customFormat="1" x14ac:dyDescent="0.25">
      <c r="B30" s="32"/>
      <c r="C30" s="25"/>
      <c r="D30" s="190" t="s">
        <v>519</v>
      </c>
      <c r="E30" s="193" t="s">
        <v>262</v>
      </c>
      <c r="F30" s="188"/>
      <c r="G30" s="162"/>
      <c r="H30" s="162"/>
      <c r="I30" s="162"/>
      <c r="J30" s="162"/>
      <c r="K30" s="162"/>
      <c r="L30" s="162"/>
      <c r="M30" s="86"/>
      <c r="N30" s="162" t="str">
        <f>50&amp;"m"</f>
        <v>50m</v>
      </c>
      <c r="O30" s="188"/>
      <c r="P30" s="188"/>
      <c r="Q30" s="188"/>
      <c r="R30" s="19"/>
      <c r="S30" s="19"/>
    </row>
    <row r="31" spans="2:19" s="3" customFormat="1" x14ac:dyDescent="0.25">
      <c r="B31" s="32"/>
      <c r="C31" s="25"/>
      <c r="D31" s="190" t="s">
        <v>269</v>
      </c>
      <c r="E31" s="193" t="s">
        <v>520</v>
      </c>
      <c r="F31" s="188"/>
      <c r="G31" s="162"/>
      <c r="H31" s="162"/>
      <c r="I31" s="162"/>
      <c r="J31" s="162"/>
      <c r="K31" s="162"/>
      <c r="L31" s="162"/>
      <c r="M31" s="86"/>
      <c r="N31" s="162" t="str">
        <f t="shared" ref="N31:N32" si="0">50&amp;"m"</f>
        <v>50m</v>
      </c>
      <c r="O31" s="188"/>
      <c r="P31" s="188"/>
      <c r="Q31" s="188"/>
      <c r="R31" s="19"/>
      <c r="S31" s="19"/>
    </row>
    <row r="32" spans="2:19" s="3" customFormat="1" x14ac:dyDescent="0.25">
      <c r="B32" s="32"/>
      <c r="C32" s="25"/>
      <c r="D32" s="190" t="s">
        <v>521</v>
      </c>
      <c r="E32" s="193" t="s">
        <v>520</v>
      </c>
      <c r="F32" s="188"/>
      <c r="G32" s="162"/>
      <c r="H32" s="162"/>
      <c r="I32" s="162"/>
      <c r="J32" s="162"/>
      <c r="K32" s="162"/>
      <c r="L32" s="162"/>
      <c r="M32" s="86"/>
      <c r="N32" s="162" t="str">
        <f t="shared" si="0"/>
        <v>50m</v>
      </c>
      <c r="O32" s="188"/>
      <c r="P32" s="188"/>
      <c r="Q32" s="188"/>
      <c r="R32" s="19"/>
      <c r="S32" s="19"/>
    </row>
    <row r="33" spans="2:19" s="3" customFormat="1" x14ac:dyDescent="0.25">
      <c r="B33" s="32"/>
      <c r="C33" s="25"/>
      <c r="D33" s="190" t="s">
        <v>522</v>
      </c>
      <c r="E33" s="193" t="s">
        <v>520</v>
      </c>
      <c r="F33" s="188"/>
      <c r="G33" s="162"/>
      <c r="H33" s="162"/>
      <c r="I33" s="162"/>
      <c r="J33" s="162"/>
      <c r="K33" s="162"/>
      <c r="L33" s="162"/>
      <c r="M33" s="86"/>
      <c r="N33" s="162" t="str">
        <f>110&amp;"m"</f>
        <v>110m</v>
      </c>
      <c r="O33" s="188"/>
      <c r="P33" s="188"/>
      <c r="Q33" s="188"/>
      <c r="R33" s="19"/>
      <c r="S33" s="19"/>
    </row>
    <row r="34" spans="2:19" s="3" customFormat="1" x14ac:dyDescent="0.25">
      <c r="B34" s="32"/>
      <c r="C34" s="25"/>
      <c r="D34" s="190" t="s">
        <v>523</v>
      </c>
      <c r="E34" s="193" t="s">
        <v>520</v>
      </c>
      <c r="F34" s="188"/>
      <c r="G34" s="162"/>
      <c r="H34" s="162"/>
      <c r="I34" s="162"/>
      <c r="J34" s="162"/>
      <c r="K34" s="162"/>
      <c r="L34" s="162"/>
      <c r="M34" s="86"/>
      <c r="N34" s="162" t="str">
        <f>130&amp;"m"</f>
        <v>130m</v>
      </c>
      <c r="O34" s="188"/>
      <c r="P34" s="188"/>
      <c r="Q34" s="188"/>
      <c r="R34" s="19"/>
      <c r="S34" s="19"/>
    </row>
    <row r="35" spans="2:19" s="3" customFormat="1" x14ac:dyDescent="0.25">
      <c r="B35" s="32"/>
      <c r="C35" s="25"/>
      <c r="D35" s="190" t="s">
        <v>524</v>
      </c>
      <c r="E35" s="193" t="s">
        <v>520</v>
      </c>
      <c r="F35" s="188"/>
      <c r="G35" s="162"/>
      <c r="H35" s="162"/>
      <c r="I35" s="162"/>
      <c r="J35" s="162"/>
      <c r="K35" s="162"/>
      <c r="L35" s="162"/>
      <c r="M35" s="86"/>
      <c r="N35" s="162" t="str">
        <f>160&amp;"m"</f>
        <v>160m</v>
      </c>
      <c r="O35" s="188"/>
      <c r="P35" s="188"/>
      <c r="Q35" s="188"/>
      <c r="R35" s="19"/>
      <c r="S35" s="19"/>
    </row>
    <row r="36" spans="2:19" s="3" customFormat="1" x14ac:dyDescent="0.25">
      <c r="B36" s="32"/>
      <c r="C36" s="25"/>
      <c r="D36" s="190" t="s">
        <v>525</v>
      </c>
      <c r="E36" s="193" t="s">
        <v>520</v>
      </c>
      <c r="F36" s="188"/>
      <c r="G36" s="162"/>
      <c r="H36" s="162"/>
      <c r="I36" s="162"/>
      <c r="J36" s="162"/>
      <c r="K36" s="162"/>
      <c r="L36" s="162"/>
      <c r="M36" s="86"/>
      <c r="N36" s="162" t="str">
        <f>100&amp;"m"</f>
        <v>100m</v>
      </c>
      <c r="O36" s="188"/>
      <c r="P36" s="188"/>
      <c r="Q36" s="188"/>
      <c r="R36" s="19"/>
      <c r="S36" s="19"/>
    </row>
    <row r="37" spans="2:19" s="3" customFormat="1" x14ac:dyDescent="0.25">
      <c r="B37" s="32"/>
      <c r="C37" s="25"/>
      <c r="D37" s="190" t="s">
        <v>526</v>
      </c>
      <c r="E37" s="193" t="s">
        <v>520</v>
      </c>
      <c r="F37" s="188"/>
      <c r="G37" s="162"/>
      <c r="H37" s="162"/>
      <c r="I37" s="162"/>
      <c r="J37" s="162"/>
      <c r="K37" s="162"/>
      <c r="L37" s="162"/>
      <c r="M37" s="86"/>
      <c r="N37" s="162" t="str">
        <f t="shared" ref="N37:N94" si="1">100&amp;"m"</f>
        <v>100m</v>
      </c>
      <c r="O37" s="188"/>
      <c r="P37" s="188"/>
      <c r="Q37" s="188"/>
      <c r="R37" s="19"/>
      <c r="S37" s="19"/>
    </row>
    <row r="38" spans="2:19" s="3" customFormat="1" x14ac:dyDescent="0.25">
      <c r="B38" s="32"/>
      <c r="C38" s="25"/>
      <c r="D38" s="190" t="s">
        <v>527</v>
      </c>
      <c r="E38" s="193" t="s">
        <v>520</v>
      </c>
      <c r="F38" s="188"/>
      <c r="G38" s="162"/>
      <c r="H38" s="162"/>
      <c r="I38" s="162"/>
      <c r="J38" s="162"/>
      <c r="K38" s="162"/>
      <c r="L38" s="162"/>
      <c r="M38" s="86"/>
      <c r="N38" s="162" t="str">
        <f t="shared" si="1"/>
        <v>100m</v>
      </c>
      <c r="O38" s="188"/>
      <c r="P38" s="188"/>
      <c r="Q38" s="188"/>
      <c r="R38" s="19"/>
      <c r="S38" s="19"/>
    </row>
    <row r="39" spans="2:19" s="3" customFormat="1" x14ac:dyDescent="0.25">
      <c r="B39" s="32"/>
      <c r="C39" s="25"/>
      <c r="D39" s="190" t="s">
        <v>528</v>
      </c>
      <c r="E39" s="193" t="s">
        <v>520</v>
      </c>
      <c r="F39" s="188"/>
      <c r="G39" s="162"/>
      <c r="H39" s="162"/>
      <c r="I39" s="162"/>
      <c r="J39" s="162"/>
      <c r="K39" s="162"/>
      <c r="L39" s="162"/>
      <c r="M39" s="86"/>
      <c r="N39" s="162" t="str">
        <f t="shared" si="1"/>
        <v>100m</v>
      </c>
      <c r="O39" s="188"/>
      <c r="P39" s="188"/>
      <c r="Q39" s="188"/>
      <c r="R39" s="19"/>
      <c r="S39" s="19"/>
    </row>
    <row r="40" spans="2:19" s="3" customFormat="1" x14ac:dyDescent="0.25">
      <c r="B40" s="32"/>
      <c r="C40" s="25"/>
      <c r="D40" s="190" t="s">
        <v>529</v>
      </c>
      <c r="E40" s="193" t="s">
        <v>520</v>
      </c>
      <c r="F40" s="188"/>
      <c r="G40" s="162"/>
      <c r="H40" s="162"/>
      <c r="I40" s="162"/>
      <c r="J40" s="162"/>
      <c r="K40" s="162"/>
      <c r="L40" s="162"/>
      <c r="M40" s="86"/>
      <c r="N40" s="162" t="str">
        <f t="shared" si="1"/>
        <v>100m</v>
      </c>
      <c r="O40" s="188"/>
      <c r="P40" s="188"/>
      <c r="Q40" s="188"/>
      <c r="R40" s="19"/>
      <c r="S40" s="19"/>
    </row>
    <row r="41" spans="2:19" s="3" customFormat="1" x14ac:dyDescent="0.25">
      <c r="B41" s="32"/>
      <c r="C41" s="25"/>
      <c r="D41" s="190" t="s">
        <v>530</v>
      </c>
      <c r="E41" s="193" t="s">
        <v>520</v>
      </c>
      <c r="F41" s="188"/>
      <c r="G41" s="162"/>
      <c r="H41" s="162"/>
      <c r="I41" s="162"/>
      <c r="J41" s="162"/>
      <c r="K41" s="162"/>
      <c r="L41" s="162"/>
      <c r="M41" s="86"/>
      <c r="N41" s="162" t="str">
        <f t="shared" si="1"/>
        <v>100m</v>
      </c>
      <c r="O41" s="188"/>
      <c r="P41" s="188"/>
      <c r="Q41" s="188"/>
      <c r="R41" s="19"/>
      <c r="S41" s="19"/>
    </row>
    <row r="42" spans="2:19" s="3" customFormat="1" x14ac:dyDescent="0.25">
      <c r="B42" s="32"/>
      <c r="C42" s="25"/>
      <c r="D42" s="190" t="s">
        <v>531</v>
      </c>
      <c r="E42" s="193" t="s">
        <v>520</v>
      </c>
      <c r="F42" s="188"/>
      <c r="G42" s="162"/>
      <c r="H42" s="162"/>
      <c r="I42" s="162"/>
      <c r="J42" s="162"/>
      <c r="K42" s="162"/>
      <c r="L42" s="162"/>
      <c r="M42" s="86"/>
      <c r="N42" s="162" t="str">
        <f t="shared" si="1"/>
        <v>100m</v>
      </c>
      <c r="O42" s="188"/>
      <c r="P42" s="188"/>
      <c r="Q42" s="188"/>
      <c r="R42" s="19"/>
      <c r="S42" s="19"/>
    </row>
    <row r="43" spans="2:19" s="3" customFormat="1" x14ac:dyDescent="0.25">
      <c r="B43" s="32"/>
      <c r="C43" s="25"/>
      <c r="D43" s="190" t="s">
        <v>532</v>
      </c>
      <c r="E43" s="193" t="s">
        <v>520</v>
      </c>
      <c r="F43" s="188"/>
      <c r="G43" s="162"/>
      <c r="H43" s="162"/>
      <c r="I43" s="162"/>
      <c r="J43" s="162"/>
      <c r="K43" s="162"/>
      <c r="L43" s="162"/>
      <c r="M43" s="86"/>
      <c r="N43" s="162" t="str">
        <f t="shared" si="1"/>
        <v>100m</v>
      </c>
      <c r="O43" s="188"/>
      <c r="P43" s="188"/>
      <c r="Q43" s="188"/>
      <c r="R43" s="19"/>
      <c r="S43" s="19"/>
    </row>
    <row r="44" spans="2:19" s="3" customFormat="1" x14ac:dyDescent="0.25">
      <c r="B44" s="32"/>
      <c r="C44" s="25"/>
      <c r="D44" s="190" t="s">
        <v>533</v>
      </c>
      <c r="E44" s="193" t="s">
        <v>520</v>
      </c>
      <c r="F44" s="188"/>
      <c r="G44" s="162"/>
      <c r="H44" s="162"/>
      <c r="I44" s="162"/>
      <c r="J44" s="162"/>
      <c r="K44" s="162"/>
      <c r="L44" s="162"/>
      <c r="M44" s="86"/>
      <c r="N44" s="162" t="str">
        <f t="shared" si="1"/>
        <v>100m</v>
      </c>
      <c r="O44" s="188"/>
      <c r="P44" s="188"/>
      <c r="Q44" s="188"/>
      <c r="R44" s="19"/>
      <c r="S44" s="19"/>
    </row>
    <row r="45" spans="2:19" s="3" customFormat="1" x14ac:dyDescent="0.25">
      <c r="B45" s="32"/>
      <c r="C45" s="25"/>
      <c r="D45" s="190" t="s">
        <v>534</v>
      </c>
      <c r="E45" s="193" t="s">
        <v>520</v>
      </c>
      <c r="F45" s="188"/>
      <c r="G45" s="162"/>
      <c r="H45" s="162"/>
      <c r="I45" s="162"/>
      <c r="J45" s="162"/>
      <c r="K45" s="162"/>
      <c r="L45" s="162"/>
      <c r="M45" s="86"/>
      <c r="N45" s="162" t="str">
        <f t="shared" si="1"/>
        <v>100m</v>
      </c>
      <c r="O45" s="188"/>
      <c r="P45" s="188"/>
      <c r="Q45" s="188"/>
      <c r="R45" s="19"/>
      <c r="S45" s="19"/>
    </row>
    <row r="46" spans="2:19" s="3" customFormat="1" x14ac:dyDescent="0.25">
      <c r="B46" s="32"/>
      <c r="C46" s="25"/>
      <c r="D46" s="190" t="s">
        <v>535</v>
      </c>
      <c r="E46" s="193" t="s">
        <v>520</v>
      </c>
      <c r="F46" s="188"/>
      <c r="G46" s="162"/>
      <c r="H46" s="162"/>
      <c r="I46" s="162"/>
      <c r="J46" s="162"/>
      <c r="K46" s="162"/>
      <c r="L46" s="162"/>
      <c r="M46" s="86"/>
      <c r="N46" s="162" t="str">
        <f t="shared" si="1"/>
        <v>100m</v>
      </c>
      <c r="O46" s="188"/>
      <c r="P46" s="188"/>
      <c r="Q46" s="188"/>
      <c r="R46" s="19"/>
      <c r="S46" s="19"/>
    </row>
    <row r="47" spans="2:19" s="3" customFormat="1" x14ac:dyDescent="0.25">
      <c r="B47" s="32"/>
      <c r="C47" s="25"/>
      <c r="D47" s="190" t="s">
        <v>536</v>
      </c>
      <c r="E47" s="193" t="s">
        <v>520</v>
      </c>
      <c r="F47" s="188"/>
      <c r="G47" s="162"/>
      <c r="H47" s="162"/>
      <c r="I47" s="162"/>
      <c r="J47" s="162"/>
      <c r="K47" s="162"/>
      <c r="L47" s="162"/>
      <c r="M47" s="86"/>
      <c r="N47" s="162" t="str">
        <f t="shared" si="1"/>
        <v>100m</v>
      </c>
      <c r="O47" s="188"/>
      <c r="P47" s="188"/>
      <c r="Q47" s="188"/>
      <c r="R47" s="19"/>
      <c r="S47" s="19"/>
    </row>
    <row r="48" spans="2:19" s="3" customFormat="1" x14ac:dyDescent="0.25">
      <c r="B48" s="32"/>
      <c r="C48" s="25"/>
      <c r="D48" s="190" t="s">
        <v>537</v>
      </c>
      <c r="E48" s="193" t="s">
        <v>520</v>
      </c>
      <c r="F48" s="188"/>
      <c r="G48" s="162"/>
      <c r="H48" s="162"/>
      <c r="I48" s="162"/>
      <c r="J48" s="162"/>
      <c r="K48" s="162"/>
      <c r="L48" s="162"/>
      <c r="M48" s="86"/>
      <c r="N48" s="162" t="str">
        <f t="shared" si="1"/>
        <v>100m</v>
      </c>
      <c r="O48" s="188"/>
      <c r="P48" s="188"/>
      <c r="Q48" s="188"/>
      <c r="R48" s="19"/>
      <c r="S48" s="19"/>
    </row>
    <row r="49" spans="2:19" s="3" customFormat="1" x14ac:dyDescent="0.25">
      <c r="B49" s="32"/>
      <c r="C49" s="25"/>
      <c r="D49" s="190" t="s">
        <v>538</v>
      </c>
      <c r="E49" s="193" t="s">
        <v>520</v>
      </c>
      <c r="F49" s="188"/>
      <c r="G49" s="162"/>
      <c r="H49" s="162"/>
      <c r="I49" s="162"/>
      <c r="J49" s="162"/>
      <c r="K49" s="162"/>
      <c r="L49" s="162"/>
      <c r="M49" s="86"/>
      <c r="N49" s="162" t="str">
        <f t="shared" si="1"/>
        <v>100m</v>
      </c>
      <c r="O49" s="188"/>
      <c r="P49" s="188"/>
      <c r="Q49" s="188"/>
      <c r="R49" s="19"/>
      <c r="S49" s="19"/>
    </row>
    <row r="50" spans="2:19" s="3" customFormat="1" x14ac:dyDescent="0.25">
      <c r="B50" s="32"/>
      <c r="C50" s="25"/>
      <c r="D50" s="190" t="s">
        <v>539</v>
      </c>
      <c r="E50" s="193" t="s">
        <v>520</v>
      </c>
      <c r="F50" s="188"/>
      <c r="G50" s="162"/>
      <c r="H50" s="162"/>
      <c r="I50" s="162"/>
      <c r="J50" s="162"/>
      <c r="K50" s="162"/>
      <c r="L50" s="162"/>
      <c r="M50" s="86"/>
      <c r="N50" s="162" t="str">
        <f t="shared" si="1"/>
        <v>100m</v>
      </c>
      <c r="O50" s="188"/>
      <c r="P50" s="188"/>
      <c r="Q50" s="188"/>
      <c r="R50" s="19"/>
      <c r="S50" s="19"/>
    </row>
    <row r="51" spans="2:19" s="3" customFormat="1" x14ac:dyDescent="0.25">
      <c r="B51" s="32"/>
      <c r="C51" s="25"/>
      <c r="D51" s="190" t="s">
        <v>540</v>
      </c>
      <c r="E51" s="193" t="s">
        <v>520</v>
      </c>
      <c r="F51" s="188"/>
      <c r="G51" s="162"/>
      <c r="H51" s="162"/>
      <c r="I51" s="162"/>
      <c r="J51" s="162"/>
      <c r="K51" s="162"/>
      <c r="L51" s="162"/>
      <c r="M51" s="86"/>
      <c r="N51" s="162" t="str">
        <f t="shared" si="1"/>
        <v>100m</v>
      </c>
      <c r="O51" s="188"/>
      <c r="P51" s="188"/>
      <c r="Q51" s="188"/>
      <c r="R51" s="19"/>
      <c r="S51" s="19"/>
    </row>
    <row r="52" spans="2:19" s="3" customFormat="1" x14ac:dyDescent="0.25">
      <c r="B52" s="32"/>
      <c r="C52" s="25"/>
      <c r="D52" s="190" t="s">
        <v>541</v>
      </c>
      <c r="E52" s="193" t="s">
        <v>520</v>
      </c>
      <c r="F52" s="188"/>
      <c r="G52" s="162"/>
      <c r="H52" s="162"/>
      <c r="I52" s="162"/>
      <c r="J52" s="162"/>
      <c r="K52" s="162"/>
      <c r="L52" s="162"/>
      <c r="M52" s="86"/>
      <c r="N52" s="162" t="str">
        <f t="shared" si="1"/>
        <v>100m</v>
      </c>
      <c r="O52" s="188"/>
      <c r="P52" s="188"/>
      <c r="Q52" s="188"/>
      <c r="R52" s="19"/>
      <c r="S52" s="19"/>
    </row>
    <row r="53" spans="2:19" s="3" customFormat="1" x14ac:dyDescent="0.25">
      <c r="B53" s="32"/>
      <c r="C53" s="25"/>
      <c r="D53" s="190" t="s">
        <v>542</v>
      </c>
      <c r="E53" s="193" t="s">
        <v>520</v>
      </c>
      <c r="F53" s="188"/>
      <c r="G53" s="162"/>
      <c r="H53" s="162"/>
      <c r="I53" s="162"/>
      <c r="J53" s="162"/>
      <c r="K53" s="162"/>
      <c r="L53" s="162"/>
      <c r="M53" s="86"/>
      <c r="N53" s="162" t="str">
        <f t="shared" si="1"/>
        <v>100m</v>
      </c>
      <c r="O53" s="188"/>
      <c r="P53" s="188"/>
      <c r="Q53" s="188"/>
      <c r="R53" s="19"/>
      <c r="S53" s="19"/>
    </row>
    <row r="54" spans="2:19" s="3" customFormat="1" x14ac:dyDescent="0.25">
      <c r="B54" s="32"/>
      <c r="C54" s="25"/>
      <c r="D54" s="190" t="s">
        <v>264</v>
      </c>
      <c r="E54" s="193" t="s">
        <v>543</v>
      </c>
      <c r="F54" s="188"/>
      <c r="G54" s="162"/>
      <c r="H54" s="162"/>
      <c r="I54" s="162"/>
      <c r="J54" s="162"/>
      <c r="K54" s="162"/>
      <c r="L54" s="162"/>
      <c r="M54" s="86"/>
      <c r="N54" s="162" t="str">
        <f>110&amp;"m"</f>
        <v>110m</v>
      </c>
      <c r="O54" s="188"/>
      <c r="P54" s="188"/>
      <c r="Q54" s="188"/>
      <c r="R54" s="19"/>
      <c r="S54" s="19"/>
    </row>
    <row r="55" spans="2:19" s="3" customFormat="1" x14ac:dyDescent="0.25">
      <c r="B55" s="32"/>
      <c r="C55" s="25"/>
      <c r="D55" s="190" t="s">
        <v>544</v>
      </c>
      <c r="E55" s="193" t="s">
        <v>543</v>
      </c>
      <c r="F55" s="188"/>
      <c r="G55" s="162"/>
      <c r="H55" s="162"/>
      <c r="I55" s="162"/>
      <c r="J55" s="162"/>
      <c r="K55" s="162"/>
      <c r="L55" s="162"/>
      <c r="M55" s="86"/>
      <c r="N55" s="162" t="str">
        <f>130&amp;"m"</f>
        <v>130m</v>
      </c>
      <c r="O55" s="188"/>
      <c r="P55" s="188"/>
      <c r="Q55" s="188"/>
      <c r="R55" s="19"/>
      <c r="S55" s="19"/>
    </row>
    <row r="56" spans="2:19" s="3" customFormat="1" x14ac:dyDescent="0.25">
      <c r="B56" s="32"/>
      <c r="C56" s="25"/>
      <c r="D56" s="190" t="s">
        <v>545</v>
      </c>
      <c r="E56" s="193" t="s">
        <v>543</v>
      </c>
      <c r="F56" s="188"/>
      <c r="G56" s="162"/>
      <c r="H56" s="162"/>
      <c r="I56" s="162"/>
      <c r="J56" s="162"/>
      <c r="K56" s="162"/>
      <c r="L56" s="162"/>
      <c r="M56" s="86"/>
      <c r="N56" s="162" t="str">
        <f>160&amp;"m"</f>
        <v>160m</v>
      </c>
      <c r="O56" s="188"/>
      <c r="P56" s="188"/>
      <c r="Q56" s="188"/>
      <c r="R56" s="19"/>
      <c r="S56" s="19"/>
    </row>
    <row r="57" spans="2:19" s="3" customFormat="1" x14ac:dyDescent="0.25">
      <c r="B57" s="32"/>
      <c r="C57" s="25"/>
      <c r="D57" s="190" t="s">
        <v>546</v>
      </c>
      <c r="E57" s="193" t="s">
        <v>543</v>
      </c>
      <c r="F57" s="188"/>
      <c r="G57" s="162"/>
      <c r="H57" s="162"/>
      <c r="I57" s="162"/>
      <c r="J57" s="162"/>
      <c r="K57" s="162"/>
      <c r="L57" s="162"/>
      <c r="M57" s="86"/>
      <c r="N57" s="162" t="str">
        <f t="shared" si="1"/>
        <v>100m</v>
      </c>
      <c r="O57" s="188"/>
      <c r="P57" s="188"/>
      <c r="Q57" s="188"/>
      <c r="R57" s="19"/>
      <c r="S57" s="19"/>
    </row>
    <row r="58" spans="2:19" s="3" customFormat="1" x14ac:dyDescent="0.25">
      <c r="B58" s="32"/>
      <c r="C58" s="25"/>
      <c r="D58" s="190" t="s">
        <v>547</v>
      </c>
      <c r="E58" s="193" t="s">
        <v>543</v>
      </c>
      <c r="F58" s="188"/>
      <c r="G58" s="162"/>
      <c r="H58" s="162"/>
      <c r="I58" s="162"/>
      <c r="J58" s="162"/>
      <c r="K58" s="162"/>
      <c r="L58" s="162"/>
      <c r="M58" s="86"/>
      <c r="N58" s="162" t="str">
        <f t="shared" si="1"/>
        <v>100m</v>
      </c>
      <c r="O58" s="188"/>
      <c r="P58" s="188"/>
      <c r="Q58" s="188"/>
      <c r="R58" s="19"/>
      <c r="S58" s="19"/>
    </row>
    <row r="59" spans="2:19" s="3" customFormat="1" x14ac:dyDescent="0.25">
      <c r="B59" s="32"/>
      <c r="C59" s="25"/>
      <c r="D59" s="190" t="s">
        <v>548</v>
      </c>
      <c r="E59" s="193" t="s">
        <v>543</v>
      </c>
      <c r="F59" s="188"/>
      <c r="G59" s="162"/>
      <c r="H59" s="162"/>
      <c r="I59" s="162"/>
      <c r="J59" s="162"/>
      <c r="K59" s="162"/>
      <c r="L59" s="162"/>
      <c r="M59" s="86"/>
      <c r="N59" s="162" t="str">
        <f t="shared" si="1"/>
        <v>100m</v>
      </c>
      <c r="O59" s="188"/>
      <c r="P59" s="188"/>
      <c r="Q59" s="188"/>
      <c r="R59" s="19"/>
      <c r="S59" s="19"/>
    </row>
    <row r="60" spans="2:19" s="3" customFormat="1" x14ac:dyDescent="0.25">
      <c r="B60" s="32"/>
      <c r="C60" s="25"/>
      <c r="D60" s="190" t="s">
        <v>549</v>
      </c>
      <c r="E60" s="193" t="s">
        <v>543</v>
      </c>
      <c r="F60" s="188"/>
      <c r="G60" s="162"/>
      <c r="H60" s="162"/>
      <c r="I60" s="162"/>
      <c r="J60" s="162"/>
      <c r="K60" s="162"/>
      <c r="L60" s="162"/>
      <c r="M60" s="86"/>
      <c r="N60" s="162" t="str">
        <f t="shared" si="1"/>
        <v>100m</v>
      </c>
      <c r="O60" s="188"/>
      <c r="P60" s="188"/>
      <c r="Q60" s="188"/>
      <c r="R60" s="19"/>
      <c r="S60" s="19"/>
    </row>
    <row r="61" spans="2:19" s="3" customFormat="1" x14ac:dyDescent="0.25">
      <c r="B61" s="32"/>
      <c r="C61" s="25"/>
      <c r="D61" s="190" t="s">
        <v>550</v>
      </c>
      <c r="E61" s="193" t="s">
        <v>543</v>
      </c>
      <c r="F61" s="188"/>
      <c r="G61" s="162"/>
      <c r="H61" s="162"/>
      <c r="I61" s="162"/>
      <c r="J61" s="162"/>
      <c r="K61" s="162"/>
      <c r="L61" s="162"/>
      <c r="M61" s="86"/>
      <c r="N61" s="162" t="str">
        <f t="shared" si="1"/>
        <v>100m</v>
      </c>
      <c r="O61" s="188"/>
      <c r="P61" s="188"/>
      <c r="Q61" s="188"/>
      <c r="R61" s="19"/>
      <c r="S61" s="19"/>
    </row>
    <row r="62" spans="2:19" s="3" customFormat="1" x14ac:dyDescent="0.25">
      <c r="B62" s="32"/>
      <c r="C62" s="25"/>
      <c r="D62" s="190" t="s">
        <v>551</v>
      </c>
      <c r="E62" s="193" t="s">
        <v>543</v>
      </c>
      <c r="F62" s="188"/>
      <c r="G62" s="162"/>
      <c r="H62" s="162"/>
      <c r="I62" s="162"/>
      <c r="J62" s="162"/>
      <c r="K62" s="162"/>
      <c r="L62" s="162"/>
      <c r="M62" s="86"/>
      <c r="N62" s="162" t="str">
        <f t="shared" si="1"/>
        <v>100m</v>
      </c>
      <c r="O62" s="188"/>
      <c r="P62" s="188"/>
      <c r="Q62" s="188"/>
      <c r="R62" s="19"/>
      <c r="S62" s="19"/>
    </row>
    <row r="63" spans="2:19" s="3" customFormat="1" x14ac:dyDescent="0.25">
      <c r="B63" s="32"/>
      <c r="C63" s="25"/>
      <c r="D63" s="190" t="s">
        <v>552</v>
      </c>
      <c r="E63" s="193" t="s">
        <v>543</v>
      </c>
      <c r="F63" s="188"/>
      <c r="G63" s="162"/>
      <c r="H63" s="162"/>
      <c r="I63" s="162"/>
      <c r="J63" s="162"/>
      <c r="K63" s="162"/>
      <c r="L63" s="162"/>
      <c r="M63" s="86"/>
      <c r="N63" s="162" t="str">
        <f t="shared" si="1"/>
        <v>100m</v>
      </c>
      <c r="O63" s="188"/>
      <c r="P63" s="188"/>
      <c r="Q63" s="188"/>
      <c r="R63" s="19"/>
      <c r="S63" s="19"/>
    </row>
    <row r="64" spans="2:19" s="3" customFormat="1" x14ac:dyDescent="0.25">
      <c r="B64" s="32"/>
      <c r="C64" s="25"/>
      <c r="D64" s="190" t="s">
        <v>553</v>
      </c>
      <c r="E64" s="193" t="s">
        <v>543</v>
      </c>
      <c r="F64" s="188"/>
      <c r="G64" s="162"/>
      <c r="H64" s="162"/>
      <c r="I64" s="162"/>
      <c r="J64" s="162"/>
      <c r="K64" s="162"/>
      <c r="L64" s="162"/>
      <c r="M64" s="86"/>
      <c r="N64" s="162" t="str">
        <f t="shared" si="1"/>
        <v>100m</v>
      </c>
      <c r="O64" s="188"/>
      <c r="P64" s="188"/>
      <c r="Q64" s="188"/>
      <c r="R64" s="19"/>
      <c r="S64" s="19"/>
    </row>
    <row r="65" spans="2:19" s="3" customFormat="1" x14ac:dyDescent="0.25">
      <c r="B65" s="32"/>
      <c r="C65" s="25"/>
      <c r="D65" s="190" t="s">
        <v>554</v>
      </c>
      <c r="E65" s="193" t="s">
        <v>543</v>
      </c>
      <c r="F65" s="188"/>
      <c r="G65" s="162"/>
      <c r="H65" s="162"/>
      <c r="I65" s="162"/>
      <c r="J65" s="162"/>
      <c r="K65" s="162"/>
      <c r="L65" s="162"/>
      <c r="M65" s="86"/>
      <c r="N65" s="162" t="str">
        <f t="shared" si="1"/>
        <v>100m</v>
      </c>
      <c r="O65" s="188"/>
      <c r="P65" s="188"/>
      <c r="Q65" s="188"/>
      <c r="R65" s="19"/>
      <c r="S65" s="19"/>
    </row>
    <row r="66" spans="2:19" s="3" customFormat="1" x14ac:dyDescent="0.25">
      <c r="B66" s="32"/>
      <c r="C66" s="25"/>
      <c r="D66" s="190" t="s">
        <v>555</v>
      </c>
      <c r="E66" s="193" t="s">
        <v>543</v>
      </c>
      <c r="F66" s="188"/>
      <c r="G66" s="162"/>
      <c r="H66" s="162"/>
      <c r="I66" s="162"/>
      <c r="J66" s="162"/>
      <c r="K66" s="162"/>
      <c r="L66" s="162"/>
      <c r="M66" s="86"/>
      <c r="N66" s="162" t="str">
        <f t="shared" si="1"/>
        <v>100m</v>
      </c>
      <c r="O66" s="188"/>
      <c r="P66" s="188"/>
      <c r="Q66" s="188"/>
      <c r="R66" s="19"/>
      <c r="S66" s="19"/>
    </row>
    <row r="67" spans="2:19" s="3" customFormat="1" x14ac:dyDescent="0.25">
      <c r="B67" s="32"/>
      <c r="C67" s="25"/>
      <c r="D67" s="190" t="s">
        <v>556</v>
      </c>
      <c r="E67" s="193" t="s">
        <v>543</v>
      </c>
      <c r="F67" s="188"/>
      <c r="G67" s="162"/>
      <c r="H67" s="162"/>
      <c r="I67" s="162"/>
      <c r="J67" s="162"/>
      <c r="K67" s="162"/>
      <c r="L67" s="162"/>
      <c r="M67" s="86"/>
      <c r="N67" s="162" t="str">
        <f t="shared" si="1"/>
        <v>100m</v>
      </c>
      <c r="O67" s="188"/>
      <c r="P67" s="188"/>
      <c r="Q67" s="188"/>
      <c r="R67" s="19"/>
      <c r="S67" s="19"/>
    </row>
    <row r="68" spans="2:19" s="3" customFormat="1" x14ac:dyDescent="0.25">
      <c r="B68" s="32"/>
      <c r="C68" s="25"/>
      <c r="D68" s="190" t="s">
        <v>557</v>
      </c>
      <c r="E68" s="193" t="s">
        <v>543</v>
      </c>
      <c r="F68" s="188"/>
      <c r="G68" s="162"/>
      <c r="H68" s="162"/>
      <c r="I68" s="162"/>
      <c r="J68" s="162"/>
      <c r="K68" s="162"/>
      <c r="L68" s="162"/>
      <c r="M68" s="86"/>
      <c r="N68" s="162" t="str">
        <f t="shared" si="1"/>
        <v>100m</v>
      </c>
      <c r="O68" s="188"/>
      <c r="P68" s="188"/>
      <c r="Q68" s="188"/>
      <c r="R68" s="19"/>
      <c r="S68" s="19"/>
    </row>
    <row r="69" spans="2:19" s="3" customFormat="1" x14ac:dyDescent="0.25">
      <c r="B69" s="32"/>
      <c r="C69" s="25"/>
      <c r="D69" s="190" t="s">
        <v>558</v>
      </c>
      <c r="E69" s="193" t="s">
        <v>543</v>
      </c>
      <c r="F69" s="188"/>
      <c r="G69" s="162"/>
      <c r="H69" s="162"/>
      <c r="I69" s="162"/>
      <c r="J69" s="162"/>
      <c r="K69" s="162"/>
      <c r="L69" s="162"/>
      <c r="M69" s="86"/>
      <c r="N69" s="162" t="str">
        <f t="shared" si="1"/>
        <v>100m</v>
      </c>
      <c r="O69" s="188"/>
      <c r="P69" s="188"/>
      <c r="Q69" s="188"/>
      <c r="R69" s="19"/>
      <c r="S69" s="19"/>
    </row>
    <row r="70" spans="2:19" s="3" customFormat="1" x14ac:dyDescent="0.25">
      <c r="B70" s="32"/>
      <c r="C70" s="25"/>
      <c r="D70" s="190" t="s">
        <v>559</v>
      </c>
      <c r="E70" s="193" t="s">
        <v>543</v>
      </c>
      <c r="F70" s="188"/>
      <c r="G70" s="162"/>
      <c r="H70" s="162"/>
      <c r="I70" s="162"/>
      <c r="J70" s="162"/>
      <c r="K70" s="162"/>
      <c r="L70" s="162"/>
      <c r="M70" s="86"/>
      <c r="N70" s="162" t="str">
        <f t="shared" si="1"/>
        <v>100m</v>
      </c>
      <c r="O70" s="188"/>
      <c r="P70" s="188"/>
      <c r="Q70" s="188"/>
      <c r="R70" s="19"/>
      <c r="S70" s="19"/>
    </row>
    <row r="71" spans="2:19" s="3" customFormat="1" x14ac:dyDescent="0.25">
      <c r="B71" s="32"/>
      <c r="C71" s="25"/>
      <c r="D71" s="190" t="s">
        <v>560</v>
      </c>
      <c r="E71" s="193" t="s">
        <v>543</v>
      </c>
      <c r="F71" s="188"/>
      <c r="G71" s="162"/>
      <c r="H71" s="162"/>
      <c r="I71" s="162"/>
      <c r="J71" s="162"/>
      <c r="K71" s="162"/>
      <c r="L71" s="162"/>
      <c r="M71" s="86"/>
      <c r="N71" s="162" t="str">
        <f t="shared" si="1"/>
        <v>100m</v>
      </c>
      <c r="O71" s="188"/>
      <c r="P71" s="188"/>
      <c r="Q71" s="188"/>
      <c r="R71" s="19"/>
      <c r="S71" s="19"/>
    </row>
    <row r="72" spans="2:19" s="3" customFormat="1" x14ac:dyDescent="0.25">
      <c r="B72" s="32"/>
      <c r="C72" s="25"/>
      <c r="D72" s="190" t="s">
        <v>561</v>
      </c>
      <c r="E72" s="193" t="s">
        <v>543</v>
      </c>
      <c r="F72" s="188"/>
      <c r="G72" s="162"/>
      <c r="H72" s="162"/>
      <c r="I72" s="162"/>
      <c r="J72" s="162"/>
      <c r="K72" s="162"/>
      <c r="L72" s="162"/>
      <c r="M72" s="86"/>
      <c r="N72" s="162" t="str">
        <f t="shared" si="1"/>
        <v>100m</v>
      </c>
      <c r="O72" s="188"/>
      <c r="P72" s="188"/>
      <c r="Q72" s="188"/>
      <c r="R72" s="19"/>
      <c r="S72" s="19"/>
    </row>
    <row r="73" spans="2:19" s="3" customFormat="1" x14ac:dyDescent="0.25">
      <c r="B73" s="32"/>
      <c r="C73" s="25"/>
      <c r="D73" s="190" t="s">
        <v>562</v>
      </c>
      <c r="E73" s="193" t="s">
        <v>543</v>
      </c>
      <c r="F73" s="188"/>
      <c r="G73" s="162"/>
      <c r="H73" s="162"/>
      <c r="I73" s="162"/>
      <c r="J73" s="162"/>
      <c r="K73" s="162"/>
      <c r="L73" s="162"/>
      <c r="M73" s="86"/>
      <c r="N73" s="162" t="str">
        <f t="shared" si="1"/>
        <v>100m</v>
      </c>
      <c r="O73" s="188"/>
      <c r="P73" s="188"/>
      <c r="Q73" s="188"/>
      <c r="R73" s="19"/>
      <c r="S73" s="19"/>
    </row>
    <row r="74" spans="2:19" s="3" customFormat="1" x14ac:dyDescent="0.25">
      <c r="B74" s="32"/>
      <c r="C74" s="25"/>
      <c r="D74" s="190" t="s">
        <v>563</v>
      </c>
      <c r="E74" s="193" t="s">
        <v>266</v>
      </c>
      <c r="F74" s="188"/>
      <c r="G74" s="162"/>
      <c r="H74" s="162"/>
      <c r="I74" s="162"/>
      <c r="J74" s="162"/>
      <c r="K74" s="162"/>
      <c r="L74" s="162"/>
      <c r="M74" s="86"/>
      <c r="N74" s="162" t="str">
        <f>110&amp;"m"</f>
        <v>110m</v>
      </c>
      <c r="O74" s="188"/>
      <c r="P74" s="188"/>
      <c r="Q74" s="188"/>
      <c r="R74" s="19"/>
      <c r="S74" s="19"/>
    </row>
    <row r="75" spans="2:19" s="3" customFormat="1" x14ac:dyDescent="0.25">
      <c r="B75" s="32"/>
      <c r="C75" s="25"/>
      <c r="D75" s="190" t="s">
        <v>265</v>
      </c>
      <c r="E75" s="193" t="s">
        <v>266</v>
      </c>
      <c r="F75" s="188"/>
      <c r="G75" s="162"/>
      <c r="H75" s="162"/>
      <c r="I75" s="162"/>
      <c r="J75" s="162"/>
      <c r="K75" s="162"/>
      <c r="L75" s="162"/>
      <c r="M75" s="86"/>
      <c r="N75" s="162" t="str">
        <f>130&amp;"m"</f>
        <v>130m</v>
      </c>
      <c r="O75" s="188"/>
      <c r="P75" s="188"/>
      <c r="Q75" s="188"/>
      <c r="R75" s="19"/>
      <c r="S75" s="19"/>
    </row>
    <row r="76" spans="2:19" s="3" customFormat="1" x14ac:dyDescent="0.25">
      <c r="B76" s="32"/>
      <c r="C76" s="25"/>
      <c r="D76" s="190" t="s">
        <v>564</v>
      </c>
      <c r="E76" s="193" t="s">
        <v>266</v>
      </c>
      <c r="F76" s="188"/>
      <c r="G76" s="162"/>
      <c r="H76" s="162"/>
      <c r="I76" s="162"/>
      <c r="J76" s="162"/>
      <c r="K76" s="162"/>
      <c r="L76" s="162"/>
      <c r="M76" s="86"/>
      <c r="N76" s="162" t="str">
        <f>160&amp;"m"</f>
        <v>160m</v>
      </c>
      <c r="O76" s="188"/>
      <c r="P76" s="188"/>
      <c r="Q76" s="188"/>
      <c r="R76" s="19"/>
      <c r="S76" s="19"/>
    </row>
    <row r="77" spans="2:19" s="3" customFormat="1" x14ac:dyDescent="0.25">
      <c r="B77" s="32"/>
      <c r="C77" s="25"/>
      <c r="D77" s="190" t="s">
        <v>565</v>
      </c>
      <c r="E77" s="193" t="s">
        <v>266</v>
      </c>
      <c r="F77" s="188"/>
      <c r="G77" s="162"/>
      <c r="H77" s="162"/>
      <c r="I77" s="162"/>
      <c r="J77" s="162"/>
      <c r="K77" s="162"/>
      <c r="L77" s="162"/>
      <c r="M77" s="86"/>
      <c r="N77" s="162" t="str">
        <f t="shared" si="1"/>
        <v>100m</v>
      </c>
      <c r="O77" s="188"/>
      <c r="P77" s="188"/>
      <c r="Q77" s="188"/>
      <c r="R77" s="19"/>
      <c r="S77" s="19"/>
    </row>
    <row r="78" spans="2:19" s="3" customFormat="1" x14ac:dyDescent="0.25">
      <c r="B78" s="32"/>
      <c r="C78" s="25"/>
      <c r="D78" s="190" t="s">
        <v>566</v>
      </c>
      <c r="E78" s="193" t="s">
        <v>266</v>
      </c>
      <c r="F78" s="188"/>
      <c r="G78" s="162"/>
      <c r="H78" s="162"/>
      <c r="I78" s="162"/>
      <c r="J78" s="162"/>
      <c r="K78" s="162"/>
      <c r="L78" s="162"/>
      <c r="M78" s="86"/>
      <c r="N78" s="162" t="str">
        <f t="shared" si="1"/>
        <v>100m</v>
      </c>
      <c r="O78" s="188"/>
      <c r="P78" s="188"/>
      <c r="Q78" s="188"/>
      <c r="R78" s="19"/>
      <c r="S78" s="19"/>
    </row>
    <row r="79" spans="2:19" s="3" customFormat="1" x14ac:dyDescent="0.25">
      <c r="B79" s="32"/>
      <c r="C79" s="25"/>
      <c r="D79" s="190" t="s">
        <v>567</v>
      </c>
      <c r="E79" s="193" t="s">
        <v>266</v>
      </c>
      <c r="F79" s="188"/>
      <c r="G79" s="162"/>
      <c r="H79" s="162"/>
      <c r="I79" s="162"/>
      <c r="J79" s="162"/>
      <c r="K79" s="162"/>
      <c r="L79" s="162"/>
      <c r="M79" s="86"/>
      <c r="N79" s="162" t="str">
        <f t="shared" si="1"/>
        <v>100m</v>
      </c>
      <c r="O79" s="188"/>
      <c r="P79" s="188"/>
      <c r="Q79" s="188"/>
      <c r="R79" s="19"/>
      <c r="S79" s="19"/>
    </row>
    <row r="80" spans="2:19" s="3" customFormat="1" x14ac:dyDescent="0.25">
      <c r="B80" s="32"/>
      <c r="C80" s="25"/>
      <c r="D80" s="190" t="s">
        <v>568</v>
      </c>
      <c r="E80" s="193" t="s">
        <v>266</v>
      </c>
      <c r="F80" s="188"/>
      <c r="G80" s="162"/>
      <c r="H80" s="162"/>
      <c r="I80" s="162"/>
      <c r="J80" s="162"/>
      <c r="K80" s="162"/>
      <c r="L80" s="162"/>
      <c r="M80" s="86"/>
      <c r="N80" s="162" t="str">
        <f t="shared" si="1"/>
        <v>100m</v>
      </c>
      <c r="O80" s="188"/>
      <c r="P80" s="188"/>
      <c r="Q80" s="188"/>
      <c r="R80" s="19"/>
      <c r="S80" s="19"/>
    </row>
    <row r="81" spans="2:19" s="3" customFormat="1" x14ac:dyDescent="0.25">
      <c r="B81" s="32"/>
      <c r="C81" s="25"/>
      <c r="D81" s="190" t="s">
        <v>569</v>
      </c>
      <c r="E81" s="193" t="s">
        <v>266</v>
      </c>
      <c r="F81" s="188"/>
      <c r="G81" s="162"/>
      <c r="H81" s="162"/>
      <c r="I81" s="162"/>
      <c r="J81" s="162"/>
      <c r="K81" s="162"/>
      <c r="L81" s="162"/>
      <c r="M81" s="86"/>
      <c r="N81" s="162" t="str">
        <f t="shared" si="1"/>
        <v>100m</v>
      </c>
      <c r="O81" s="188"/>
      <c r="P81" s="188"/>
      <c r="Q81" s="188"/>
      <c r="R81" s="19"/>
      <c r="S81" s="19"/>
    </row>
    <row r="82" spans="2:19" s="3" customFormat="1" x14ac:dyDescent="0.25">
      <c r="B82" s="32"/>
      <c r="C82" s="25"/>
      <c r="D82" s="190" t="s">
        <v>570</v>
      </c>
      <c r="E82" s="193" t="s">
        <v>266</v>
      </c>
      <c r="F82" s="188"/>
      <c r="G82" s="162"/>
      <c r="H82" s="162"/>
      <c r="I82" s="162"/>
      <c r="J82" s="162"/>
      <c r="K82" s="162"/>
      <c r="L82" s="162"/>
      <c r="M82" s="86"/>
      <c r="N82" s="162" t="str">
        <f t="shared" si="1"/>
        <v>100m</v>
      </c>
      <c r="O82" s="188"/>
      <c r="P82" s="188"/>
      <c r="Q82" s="188"/>
      <c r="R82" s="19"/>
      <c r="S82" s="19"/>
    </row>
    <row r="83" spans="2:19" s="3" customFormat="1" x14ac:dyDescent="0.25">
      <c r="B83" s="32"/>
      <c r="C83" s="25"/>
      <c r="D83" s="190" t="s">
        <v>571</v>
      </c>
      <c r="E83" s="193" t="s">
        <v>266</v>
      </c>
      <c r="F83" s="188"/>
      <c r="G83" s="162"/>
      <c r="H83" s="162"/>
      <c r="I83" s="162"/>
      <c r="J83" s="162"/>
      <c r="K83" s="162"/>
      <c r="L83" s="162"/>
      <c r="M83" s="86"/>
      <c r="N83" s="162" t="str">
        <f t="shared" si="1"/>
        <v>100m</v>
      </c>
      <c r="O83" s="188"/>
      <c r="P83" s="188"/>
      <c r="Q83" s="188"/>
      <c r="R83" s="19"/>
      <c r="S83" s="19"/>
    </row>
    <row r="84" spans="2:19" s="3" customFormat="1" x14ac:dyDescent="0.25">
      <c r="B84" s="32"/>
      <c r="C84" s="25"/>
      <c r="D84" s="190" t="s">
        <v>572</v>
      </c>
      <c r="E84" s="193" t="s">
        <v>266</v>
      </c>
      <c r="F84" s="188"/>
      <c r="G84" s="162"/>
      <c r="H84" s="162"/>
      <c r="I84" s="162"/>
      <c r="J84" s="162"/>
      <c r="K84" s="162"/>
      <c r="L84" s="162"/>
      <c r="M84" s="86"/>
      <c r="N84" s="162" t="str">
        <f t="shared" si="1"/>
        <v>100m</v>
      </c>
      <c r="O84" s="188"/>
      <c r="P84" s="188"/>
      <c r="Q84" s="188"/>
      <c r="R84" s="19"/>
      <c r="S84" s="19"/>
    </row>
    <row r="85" spans="2:19" s="3" customFormat="1" x14ac:dyDescent="0.25">
      <c r="B85" s="32"/>
      <c r="C85" s="25"/>
      <c r="D85" s="190" t="s">
        <v>573</v>
      </c>
      <c r="E85" s="193" t="s">
        <v>266</v>
      </c>
      <c r="F85" s="188"/>
      <c r="G85" s="162"/>
      <c r="H85" s="162"/>
      <c r="I85" s="162"/>
      <c r="J85" s="162"/>
      <c r="K85" s="162"/>
      <c r="L85" s="162"/>
      <c r="M85" s="86"/>
      <c r="N85" s="162" t="str">
        <f t="shared" si="1"/>
        <v>100m</v>
      </c>
      <c r="O85" s="188"/>
      <c r="P85" s="188"/>
      <c r="Q85" s="188"/>
      <c r="R85" s="19"/>
      <c r="S85" s="19"/>
    </row>
    <row r="86" spans="2:19" s="3" customFormat="1" x14ac:dyDescent="0.25">
      <c r="B86" s="32"/>
      <c r="C86" s="25"/>
      <c r="D86" s="190" t="s">
        <v>574</v>
      </c>
      <c r="E86" s="193" t="s">
        <v>266</v>
      </c>
      <c r="F86" s="188"/>
      <c r="G86" s="162"/>
      <c r="H86" s="162"/>
      <c r="I86" s="162"/>
      <c r="J86" s="162"/>
      <c r="K86" s="162"/>
      <c r="L86" s="162"/>
      <c r="M86" s="86"/>
      <c r="N86" s="162" t="str">
        <f t="shared" si="1"/>
        <v>100m</v>
      </c>
      <c r="O86" s="188"/>
      <c r="P86" s="188"/>
      <c r="Q86" s="188"/>
      <c r="R86" s="19"/>
      <c r="S86" s="19"/>
    </row>
    <row r="87" spans="2:19" s="3" customFormat="1" x14ac:dyDescent="0.25">
      <c r="B87" s="32"/>
      <c r="C87" s="25"/>
      <c r="D87" s="190" t="s">
        <v>575</v>
      </c>
      <c r="E87" s="193" t="s">
        <v>266</v>
      </c>
      <c r="F87" s="188"/>
      <c r="G87" s="162"/>
      <c r="H87" s="162"/>
      <c r="I87" s="162"/>
      <c r="J87" s="162"/>
      <c r="K87" s="162"/>
      <c r="L87" s="162"/>
      <c r="M87" s="86"/>
      <c r="N87" s="162" t="str">
        <f t="shared" si="1"/>
        <v>100m</v>
      </c>
      <c r="O87" s="188"/>
      <c r="P87" s="188"/>
      <c r="Q87" s="188"/>
      <c r="R87" s="19"/>
      <c r="S87" s="19"/>
    </row>
    <row r="88" spans="2:19" s="3" customFormat="1" x14ac:dyDescent="0.25">
      <c r="B88" s="32"/>
      <c r="C88" s="25"/>
      <c r="D88" s="190" t="s">
        <v>576</v>
      </c>
      <c r="E88" s="193" t="s">
        <v>266</v>
      </c>
      <c r="F88" s="188"/>
      <c r="G88" s="162"/>
      <c r="H88" s="162"/>
      <c r="I88" s="162"/>
      <c r="J88" s="162"/>
      <c r="K88" s="162"/>
      <c r="L88" s="162"/>
      <c r="M88" s="86"/>
      <c r="N88" s="162" t="str">
        <f t="shared" si="1"/>
        <v>100m</v>
      </c>
      <c r="O88" s="188"/>
      <c r="P88" s="188"/>
      <c r="Q88" s="188"/>
      <c r="R88" s="19"/>
      <c r="S88" s="19"/>
    </row>
    <row r="89" spans="2:19" s="3" customFormat="1" x14ac:dyDescent="0.25">
      <c r="B89" s="32"/>
      <c r="C89" s="25"/>
      <c r="D89" s="190" t="s">
        <v>577</v>
      </c>
      <c r="E89" s="193" t="s">
        <v>266</v>
      </c>
      <c r="F89" s="188"/>
      <c r="G89" s="162"/>
      <c r="H89" s="162"/>
      <c r="I89" s="162"/>
      <c r="J89" s="162"/>
      <c r="K89" s="162"/>
      <c r="L89" s="162"/>
      <c r="M89" s="86"/>
      <c r="N89" s="162" t="str">
        <f t="shared" si="1"/>
        <v>100m</v>
      </c>
      <c r="O89" s="188"/>
      <c r="P89" s="188"/>
      <c r="Q89" s="188"/>
      <c r="R89" s="19"/>
      <c r="S89" s="19"/>
    </row>
    <row r="90" spans="2:19" s="3" customFormat="1" x14ac:dyDescent="0.25">
      <c r="B90" s="32"/>
      <c r="C90" s="25"/>
      <c r="D90" s="190" t="s">
        <v>578</v>
      </c>
      <c r="E90" s="193" t="s">
        <v>266</v>
      </c>
      <c r="F90" s="188"/>
      <c r="G90" s="162"/>
      <c r="H90" s="162"/>
      <c r="I90" s="162"/>
      <c r="J90" s="162"/>
      <c r="K90" s="162"/>
      <c r="L90" s="162"/>
      <c r="M90" s="86"/>
      <c r="N90" s="162" t="str">
        <f t="shared" si="1"/>
        <v>100m</v>
      </c>
      <c r="O90" s="188"/>
      <c r="P90" s="188"/>
      <c r="Q90" s="188"/>
      <c r="R90" s="19"/>
      <c r="S90" s="19"/>
    </row>
    <row r="91" spans="2:19" s="3" customFormat="1" x14ac:dyDescent="0.25">
      <c r="B91" s="32"/>
      <c r="C91" s="25"/>
      <c r="D91" s="190" t="s">
        <v>579</v>
      </c>
      <c r="E91" s="193" t="s">
        <v>266</v>
      </c>
      <c r="F91" s="188"/>
      <c r="G91" s="162"/>
      <c r="H91" s="162"/>
      <c r="I91" s="162"/>
      <c r="J91" s="162"/>
      <c r="K91" s="162"/>
      <c r="L91" s="162"/>
      <c r="M91" s="86"/>
      <c r="N91" s="162" t="str">
        <f t="shared" si="1"/>
        <v>100m</v>
      </c>
      <c r="O91" s="188"/>
      <c r="P91" s="188"/>
      <c r="Q91" s="188"/>
      <c r="R91" s="19"/>
      <c r="S91" s="19"/>
    </row>
    <row r="92" spans="2:19" s="3" customFormat="1" x14ac:dyDescent="0.25">
      <c r="B92" s="32"/>
      <c r="C92" s="25"/>
      <c r="D92" s="190" t="s">
        <v>580</v>
      </c>
      <c r="E92" s="193" t="s">
        <v>266</v>
      </c>
      <c r="F92" s="188"/>
      <c r="G92" s="162"/>
      <c r="H92" s="162"/>
      <c r="I92" s="162"/>
      <c r="J92" s="162"/>
      <c r="K92" s="162"/>
      <c r="L92" s="162"/>
      <c r="M92" s="86"/>
      <c r="N92" s="162" t="str">
        <f t="shared" si="1"/>
        <v>100m</v>
      </c>
      <c r="O92" s="188"/>
      <c r="P92" s="188"/>
      <c r="Q92" s="188"/>
      <c r="R92" s="19"/>
      <c r="S92" s="19"/>
    </row>
    <row r="93" spans="2:19" s="3" customFormat="1" x14ac:dyDescent="0.25">
      <c r="B93" s="32"/>
      <c r="C93" s="25"/>
      <c r="D93" s="190" t="s">
        <v>581</v>
      </c>
      <c r="E93" s="193" t="s">
        <v>266</v>
      </c>
      <c r="F93" s="188"/>
      <c r="G93" s="162"/>
      <c r="H93" s="162"/>
      <c r="I93" s="162"/>
      <c r="J93" s="162"/>
      <c r="K93" s="162"/>
      <c r="L93" s="162"/>
      <c r="M93" s="86"/>
      <c r="N93" s="162" t="str">
        <f t="shared" si="1"/>
        <v>100m</v>
      </c>
      <c r="O93" s="188"/>
      <c r="P93" s="188"/>
      <c r="Q93" s="188"/>
      <c r="R93" s="19"/>
      <c r="S93" s="19"/>
    </row>
    <row r="94" spans="2:19" s="3" customFormat="1" x14ac:dyDescent="0.25">
      <c r="B94" s="32"/>
      <c r="C94" s="25"/>
      <c r="D94" s="190" t="s">
        <v>582</v>
      </c>
      <c r="E94" s="193" t="s">
        <v>266</v>
      </c>
      <c r="F94" s="188"/>
      <c r="G94" s="162"/>
      <c r="H94" s="162"/>
      <c r="I94" s="162"/>
      <c r="J94" s="162"/>
      <c r="K94" s="162"/>
      <c r="L94" s="162"/>
      <c r="M94" s="86"/>
      <c r="N94" s="162" t="str">
        <f t="shared" si="1"/>
        <v>100m</v>
      </c>
      <c r="O94" s="188"/>
      <c r="P94" s="188"/>
      <c r="Q94" s="188"/>
      <c r="R94" s="19"/>
      <c r="S94" s="19"/>
    </row>
    <row r="95" spans="2:19" s="3" customFormat="1" x14ac:dyDescent="0.25">
      <c r="B95" s="32"/>
      <c r="C95" s="25"/>
      <c r="D95" s="190" t="s">
        <v>267</v>
      </c>
      <c r="E95" s="193" t="s">
        <v>268</v>
      </c>
      <c r="F95" s="185"/>
      <c r="G95" s="162"/>
      <c r="H95" s="162"/>
      <c r="I95" s="162"/>
      <c r="J95" s="162"/>
      <c r="K95" s="162"/>
      <c r="L95" s="162"/>
      <c r="M95" s="86"/>
      <c r="N95" s="162" t="s">
        <v>311</v>
      </c>
      <c r="O95" s="185"/>
      <c r="P95" s="185"/>
      <c r="Q95" s="185"/>
      <c r="R95" s="19"/>
      <c r="S95" s="19"/>
    </row>
    <row r="96" spans="2:19" s="3" customFormat="1" x14ac:dyDescent="0.25">
      <c r="B96" s="32"/>
      <c r="C96" s="25"/>
      <c r="D96" s="200"/>
      <c r="E96" s="192" t="s">
        <v>270</v>
      </c>
      <c r="F96" s="185"/>
      <c r="G96" s="162"/>
      <c r="H96" s="162"/>
      <c r="I96" s="162"/>
      <c r="J96" s="162"/>
      <c r="K96" s="162"/>
      <c r="L96" s="162"/>
      <c r="M96" s="86"/>
      <c r="N96" s="162"/>
      <c r="O96" s="185"/>
      <c r="P96" s="185"/>
      <c r="Q96" s="185"/>
      <c r="R96" s="19"/>
      <c r="S96" s="19"/>
    </row>
    <row r="97" spans="2:19" s="3" customFormat="1" x14ac:dyDescent="0.25">
      <c r="B97" s="32"/>
      <c r="C97" s="25"/>
      <c r="D97" s="190" t="s">
        <v>271</v>
      </c>
      <c r="E97" s="193" t="s">
        <v>272</v>
      </c>
      <c r="F97" s="185"/>
      <c r="G97" s="162"/>
      <c r="H97" s="162"/>
      <c r="I97" s="162"/>
      <c r="J97" s="162"/>
      <c r="K97" s="162"/>
      <c r="L97" s="162"/>
      <c r="M97" s="86"/>
      <c r="N97" s="162" t="s">
        <v>315</v>
      </c>
      <c r="O97" s="185"/>
      <c r="P97" s="185"/>
      <c r="Q97" s="185"/>
      <c r="R97" s="19"/>
      <c r="S97" s="19"/>
    </row>
    <row r="98" spans="2:19" s="3" customFormat="1" x14ac:dyDescent="0.25">
      <c r="B98" s="32"/>
      <c r="C98" s="25"/>
      <c r="D98" s="190" t="s">
        <v>273</v>
      </c>
      <c r="E98" s="194" t="s">
        <v>274</v>
      </c>
      <c r="F98" s="185"/>
      <c r="G98" s="162"/>
      <c r="H98" s="162"/>
      <c r="I98" s="162"/>
      <c r="J98" s="162"/>
      <c r="K98" s="162"/>
      <c r="L98" s="162"/>
      <c r="M98" s="86"/>
      <c r="N98" s="162" t="s">
        <v>316</v>
      </c>
      <c r="O98" s="185"/>
      <c r="P98" s="185"/>
      <c r="Q98" s="185"/>
      <c r="R98" s="19"/>
      <c r="S98" s="19"/>
    </row>
    <row r="99" spans="2:19" s="3" customFormat="1" x14ac:dyDescent="0.25">
      <c r="B99" s="32"/>
      <c r="C99" s="25"/>
      <c r="D99" s="190" t="s">
        <v>275</v>
      </c>
      <c r="E99" s="194" t="s">
        <v>276</v>
      </c>
      <c r="F99" s="185"/>
      <c r="G99" s="162"/>
      <c r="H99" s="162"/>
      <c r="I99" s="162"/>
      <c r="J99" s="162"/>
      <c r="K99" s="162"/>
      <c r="L99" s="162"/>
      <c r="M99" s="86"/>
      <c r="N99" s="162" t="s">
        <v>314</v>
      </c>
      <c r="O99" s="185"/>
      <c r="P99" s="185"/>
      <c r="Q99" s="185"/>
      <c r="R99" s="19"/>
      <c r="S99" s="19"/>
    </row>
    <row r="100" spans="2:19" s="3" customFormat="1" x14ac:dyDescent="0.25">
      <c r="B100" s="32"/>
      <c r="C100" s="25"/>
      <c r="D100" s="190" t="s">
        <v>277</v>
      </c>
      <c r="E100" s="194" t="s">
        <v>274</v>
      </c>
      <c r="F100" s="185"/>
      <c r="G100" s="162"/>
      <c r="H100" s="162"/>
      <c r="I100" s="162"/>
      <c r="J100" s="162"/>
      <c r="K100" s="162"/>
      <c r="L100" s="162"/>
      <c r="M100" s="86"/>
      <c r="N100" s="162" t="s">
        <v>316</v>
      </c>
      <c r="O100" s="185"/>
      <c r="P100" s="185"/>
      <c r="Q100" s="185"/>
      <c r="R100" s="19"/>
      <c r="S100" s="19"/>
    </row>
    <row r="101" spans="2:19" s="3" customFormat="1" x14ac:dyDescent="0.25">
      <c r="B101" s="32"/>
      <c r="C101" s="25"/>
      <c r="D101" s="190" t="s">
        <v>278</v>
      </c>
      <c r="E101" s="194" t="s">
        <v>279</v>
      </c>
      <c r="F101" s="185"/>
      <c r="G101" s="162"/>
      <c r="H101" s="162"/>
      <c r="I101" s="162"/>
      <c r="J101" s="162"/>
      <c r="K101" s="162"/>
      <c r="L101" s="162"/>
      <c r="M101" s="86"/>
      <c r="N101" s="162" t="s">
        <v>312</v>
      </c>
      <c r="O101" s="185"/>
      <c r="P101" s="185"/>
      <c r="Q101" s="185"/>
      <c r="R101" s="19"/>
      <c r="S101" s="19"/>
    </row>
    <row r="102" spans="2:19" s="3" customFormat="1" x14ac:dyDescent="0.25">
      <c r="B102" s="32"/>
      <c r="C102" s="25"/>
      <c r="D102" s="190" t="s">
        <v>280</v>
      </c>
      <c r="E102" s="194" t="s">
        <v>281</v>
      </c>
      <c r="F102" s="185"/>
      <c r="G102" s="162"/>
      <c r="H102" s="162"/>
      <c r="I102" s="162"/>
      <c r="J102" s="162"/>
      <c r="K102" s="162"/>
      <c r="L102" s="162"/>
      <c r="M102" s="86"/>
      <c r="N102" s="162" t="s">
        <v>313</v>
      </c>
      <c r="O102" s="185"/>
      <c r="P102" s="185"/>
      <c r="Q102" s="185"/>
      <c r="R102" s="19"/>
      <c r="S102" s="19"/>
    </row>
    <row r="103" spans="2:19" s="3" customFormat="1" x14ac:dyDescent="0.25">
      <c r="B103" s="32"/>
      <c r="C103" s="25"/>
      <c r="D103" s="190" t="s">
        <v>282</v>
      </c>
      <c r="E103" s="194" t="s">
        <v>283</v>
      </c>
      <c r="F103" s="185"/>
      <c r="G103" s="162"/>
      <c r="H103" s="162"/>
      <c r="I103" s="162"/>
      <c r="J103" s="162"/>
      <c r="K103" s="162"/>
      <c r="L103" s="162"/>
      <c r="M103" s="86"/>
      <c r="N103" s="162" t="s">
        <v>314</v>
      </c>
      <c r="O103" s="185"/>
      <c r="P103" s="185"/>
      <c r="Q103" s="185"/>
      <c r="R103" s="19"/>
      <c r="S103" s="19"/>
    </row>
    <row r="104" spans="2:19" s="3" customFormat="1" x14ac:dyDescent="0.25">
      <c r="B104" s="32"/>
      <c r="C104" s="25"/>
      <c r="D104" s="200"/>
      <c r="E104" s="191" t="s">
        <v>284</v>
      </c>
      <c r="F104" s="185"/>
      <c r="G104" s="162"/>
      <c r="H104" s="162"/>
      <c r="I104" s="162"/>
      <c r="J104" s="162"/>
      <c r="K104" s="162"/>
      <c r="L104" s="162"/>
      <c r="M104" s="86"/>
      <c r="N104" s="162"/>
      <c r="O104" s="185"/>
      <c r="P104" s="185"/>
      <c r="Q104" s="185"/>
      <c r="R104" s="19"/>
      <c r="S104" s="19"/>
    </row>
    <row r="105" spans="2:19" s="3" customFormat="1" x14ac:dyDescent="0.25">
      <c r="B105" s="32"/>
      <c r="C105" s="25"/>
      <c r="D105" s="200"/>
      <c r="E105" s="192" t="s">
        <v>285</v>
      </c>
      <c r="F105" s="185"/>
      <c r="G105" s="162"/>
      <c r="H105" s="162"/>
      <c r="I105" s="162"/>
      <c r="J105" s="162"/>
      <c r="K105" s="162"/>
      <c r="L105" s="162"/>
      <c r="M105" s="86"/>
      <c r="N105" s="162"/>
      <c r="O105" s="185"/>
      <c r="P105" s="185"/>
      <c r="Q105" s="185"/>
      <c r="R105" s="19"/>
      <c r="S105" s="19"/>
    </row>
    <row r="106" spans="2:19" s="3" customFormat="1" x14ac:dyDescent="0.25">
      <c r="B106" s="32"/>
      <c r="C106" s="25"/>
      <c r="D106" s="200" t="s">
        <v>286</v>
      </c>
      <c r="E106" s="193" t="s">
        <v>287</v>
      </c>
      <c r="F106" s="185"/>
      <c r="G106" s="162"/>
      <c r="H106" s="162"/>
      <c r="I106" s="162"/>
      <c r="J106" s="162"/>
      <c r="K106" s="162"/>
      <c r="L106" s="162"/>
      <c r="M106" s="86"/>
      <c r="N106" s="162" t="s">
        <v>239</v>
      </c>
      <c r="O106" s="185"/>
      <c r="P106" s="185"/>
      <c r="Q106" s="185"/>
      <c r="R106" s="19"/>
      <c r="S106" s="19"/>
    </row>
    <row r="107" spans="2:19" s="3" customFormat="1" x14ac:dyDescent="0.25">
      <c r="B107" s="32"/>
      <c r="C107" s="25"/>
      <c r="D107" s="200" t="s">
        <v>288</v>
      </c>
      <c r="E107" s="194" t="s">
        <v>289</v>
      </c>
      <c r="F107" s="185"/>
      <c r="G107" s="162"/>
      <c r="H107" s="162"/>
      <c r="I107" s="162"/>
      <c r="J107" s="162"/>
      <c r="K107" s="162"/>
      <c r="L107" s="162"/>
      <c r="M107" s="86"/>
      <c r="N107" s="162" t="s">
        <v>240</v>
      </c>
      <c r="O107" s="185"/>
      <c r="P107" s="185"/>
      <c r="Q107" s="185"/>
      <c r="R107" s="19"/>
      <c r="S107" s="19"/>
    </row>
    <row r="108" spans="2:19" s="3" customFormat="1" x14ac:dyDescent="0.25">
      <c r="B108" s="32"/>
      <c r="C108" s="25"/>
      <c r="D108" s="200"/>
      <c r="E108" s="201" t="s">
        <v>290</v>
      </c>
      <c r="F108" s="185"/>
      <c r="G108" s="162"/>
      <c r="H108" s="162"/>
      <c r="I108" s="162"/>
      <c r="J108" s="162"/>
      <c r="K108" s="162"/>
      <c r="L108" s="162"/>
      <c r="M108" s="86"/>
      <c r="N108" s="162"/>
      <c r="O108" s="185"/>
      <c r="P108" s="185"/>
      <c r="Q108" s="185"/>
      <c r="R108" s="19"/>
      <c r="S108" s="19"/>
    </row>
    <row r="109" spans="2:19" s="3" customFormat="1" x14ac:dyDescent="0.25">
      <c r="B109" s="32"/>
      <c r="C109" s="25"/>
      <c r="D109" s="190" t="s">
        <v>291</v>
      </c>
      <c r="E109" s="193" t="s">
        <v>292</v>
      </c>
      <c r="F109" s="185"/>
      <c r="G109" s="162"/>
      <c r="H109" s="162"/>
      <c r="I109" s="162"/>
      <c r="J109" s="162"/>
      <c r="K109" s="162"/>
      <c r="L109" s="162"/>
      <c r="M109" s="86"/>
      <c r="N109" s="162" t="s">
        <v>239</v>
      </c>
      <c r="O109" s="185"/>
      <c r="P109" s="185"/>
      <c r="Q109" s="185"/>
      <c r="R109" s="19"/>
      <c r="S109" s="19"/>
    </row>
    <row r="110" spans="2:19" s="3" customFormat="1" x14ac:dyDescent="0.25">
      <c r="B110" s="32"/>
      <c r="C110" s="25"/>
      <c r="D110" s="190" t="s">
        <v>293</v>
      </c>
      <c r="E110" s="193" t="s">
        <v>294</v>
      </c>
      <c r="F110" s="185"/>
      <c r="G110" s="162"/>
      <c r="H110" s="162"/>
      <c r="I110" s="162"/>
      <c r="J110" s="162"/>
      <c r="K110" s="162"/>
      <c r="L110" s="162"/>
      <c r="M110" s="86"/>
      <c r="N110" s="162" t="s">
        <v>238</v>
      </c>
      <c r="O110" s="185"/>
      <c r="P110" s="185"/>
      <c r="Q110" s="185"/>
      <c r="R110" s="19"/>
      <c r="S110" s="19"/>
    </row>
    <row r="111" spans="2:19" s="3" customFormat="1" x14ac:dyDescent="0.25">
      <c r="B111" s="32"/>
      <c r="C111" s="25"/>
      <c r="D111" s="190" t="s">
        <v>295</v>
      </c>
      <c r="E111" s="193" t="s">
        <v>296</v>
      </c>
      <c r="F111" s="185"/>
      <c r="G111" s="162"/>
      <c r="H111" s="162"/>
      <c r="I111" s="162"/>
      <c r="J111" s="162"/>
      <c r="K111" s="162"/>
      <c r="L111" s="162"/>
      <c r="M111" s="86"/>
      <c r="N111" s="162" t="s">
        <v>317</v>
      </c>
      <c r="O111" s="185"/>
      <c r="P111" s="185"/>
      <c r="Q111" s="185"/>
      <c r="R111" s="19"/>
      <c r="S111" s="19"/>
    </row>
    <row r="112" spans="2:19" s="3" customFormat="1" x14ac:dyDescent="0.25">
      <c r="B112" s="32"/>
      <c r="C112" s="25"/>
      <c r="D112" s="190" t="s">
        <v>583</v>
      </c>
      <c r="E112" s="193" t="s">
        <v>584</v>
      </c>
      <c r="F112" s="209"/>
      <c r="G112" s="162"/>
      <c r="H112" s="162"/>
      <c r="I112" s="162"/>
      <c r="J112" s="162"/>
      <c r="K112" s="162"/>
      <c r="L112" s="162"/>
      <c r="M112" s="86"/>
      <c r="N112" s="162" t="s">
        <v>238</v>
      </c>
      <c r="O112" s="209"/>
      <c r="P112" s="209"/>
      <c r="Q112" s="209"/>
      <c r="R112" s="19"/>
      <c r="S112" s="19"/>
    </row>
    <row r="113" spans="2:20" s="3" customFormat="1" x14ac:dyDescent="0.25">
      <c r="B113" s="32"/>
      <c r="C113" s="25"/>
      <c r="D113" s="190" t="s">
        <v>297</v>
      </c>
      <c r="E113" s="193" t="s">
        <v>298</v>
      </c>
      <c r="F113" s="185"/>
      <c r="G113" s="162"/>
      <c r="H113" s="162"/>
      <c r="I113" s="162"/>
      <c r="J113" s="162"/>
      <c r="K113" s="162"/>
      <c r="L113" s="162"/>
      <c r="M113" s="86"/>
      <c r="N113" s="162" t="s">
        <v>242</v>
      </c>
      <c r="O113" s="185"/>
      <c r="P113" s="185"/>
      <c r="Q113" s="185"/>
      <c r="R113" s="19"/>
      <c r="S113" s="19"/>
    </row>
    <row r="114" spans="2:20" s="3" customFormat="1" x14ac:dyDescent="0.25">
      <c r="B114" s="32"/>
      <c r="C114" s="25"/>
      <c r="D114" s="190" t="s">
        <v>299</v>
      </c>
      <c r="E114" s="193" t="s">
        <v>300</v>
      </c>
      <c r="F114" s="185"/>
      <c r="G114" s="162"/>
      <c r="H114" s="162"/>
      <c r="I114" s="162"/>
      <c r="J114" s="162"/>
      <c r="K114" s="162"/>
      <c r="L114" s="162"/>
      <c r="M114" s="86"/>
      <c r="N114" s="162" t="s">
        <v>238</v>
      </c>
      <c r="O114" s="185"/>
      <c r="P114" s="185"/>
      <c r="Q114" s="185"/>
      <c r="R114" s="19"/>
      <c r="S114" s="19"/>
    </row>
    <row r="115" spans="2:20" s="3" customFormat="1" x14ac:dyDescent="0.25">
      <c r="B115" s="32"/>
      <c r="C115" s="25"/>
      <c r="D115" s="190" t="s">
        <v>301</v>
      </c>
      <c r="E115" s="193" t="s">
        <v>302</v>
      </c>
      <c r="F115" s="185"/>
      <c r="G115" s="162"/>
      <c r="H115" s="162"/>
      <c r="I115" s="162"/>
      <c r="J115" s="162"/>
      <c r="K115" s="162"/>
      <c r="L115" s="162"/>
      <c r="M115" s="86"/>
      <c r="N115" s="162" t="s">
        <v>318</v>
      </c>
      <c r="O115" s="185"/>
      <c r="P115" s="185"/>
      <c r="Q115" s="185"/>
      <c r="R115" s="19"/>
      <c r="S115" s="19"/>
    </row>
    <row r="116" spans="2:20" s="3" customFormat="1" x14ac:dyDescent="0.25">
      <c r="B116" s="32"/>
      <c r="C116" s="25"/>
      <c r="D116" s="190" t="s">
        <v>303</v>
      </c>
      <c r="E116" s="193" t="s">
        <v>304</v>
      </c>
      <c r="F116" s="185"/>
      <c r="G116" s="162"/>
      <c r="H116" s="162"/>
      <c r="I116" s="162"/>
      <c r="J116" s="162"/>
      <c r="K116" s="162"/>
      <c r="L116" s="162"/>
      <c r="M116" s="86"/>
      <c r="N116" s="162" t="s">
        <v>239</v>
      </c>
      <c r="O116" s="185"/>
      <c r="P116" s="185"/>
      <c r="Q116" s="185"/>
      <c r="R116" s="19"/>
      <c r="S116" s="19"/>
    </row>
    <row r="117" spans="2:20" s="3" customFormat="1" x14ac:dyDescent="0.25">
      <c r="B117" s="32"/>
      <c r="C117" s="25"/>
      <c r="D117" s="190" t="s">
        <v>585</v>
      </c>
      <c r="E117" s="193" t="s">
        <v>586</v>
      </c>
      <c r="F117" s="209"/>
      <c r="G117" s="162"/>
      <c r="H117" s="162"/>
      <c r="I117" s="162"/>
      <c r="J117" s="162"/>
      <c r="K117" s="162"/>
      <c r="L117" s="162"/>
      <c r="M117" s="86"/>
      <c r="N117" s="162" t="s">
        <v>239</v>
      </c>
      <c r="O117" s="209"/>
      <c r="P117" s="209"/>
      <c r="Q117" s="209"/>
      <c r="R117" s="19"/>
      <c r="S117" s="19"/>
    </row>
    <row r="118" spans="2:20" s="3" customFormat="1" x14ac:dyDescent="0.25">
      <c r="B118" s="32"/>
      <c r="C118" s="25"/>
      <c r="D118" s="264" t="s">
        <v>305</v>
      </c>
      <c r="E118" s="265" t="s">
        <v>306</v>
      </c>
      <c r="F118" s="185"/>
      <c r="G118" s="162"/>
      <c r="H118" s="162"/>
      <c r="I118" s="162"/>
      <c r="J118" s="162"/>
      <c r="K118" s="162"/>
      <c r="L118" s="162"/>
      <c r="M118" s="86"/>
      <c r="N118" s="162" t="s">
        <v>239</v>
      </c>
      <c r="O118" s="185"/>
      <c r="P118" s="185"/>
      <c r="Q118" s="185"/>
      <c r="R118" s="19"/>
      <c r="S118" s="19"/>
    </row>
    <row r="119" spans="2:20" s="3" customFormat="1" x14ac:dyDescent="0.25">
      <c r="B119" s="32"/>
      <c r="C119" s="25"/>
      <c r="D119" s="190" t="s">
        <v>587</v>
      </c>
      <c r="E119" s="193" t="s">
        <v>588</v>
      </c>
      <c r="F119" s="209"/>
      <c r="G119" s="162"/>
      <c r="H119" s="162"/>
      <c r="I119" s="162"/>
      <c r="J119" s="162"/>
      <c r="K119" s="162"/>
      <c r="L119" s="162"/>
      <c r="M119" s="86"/>
      <c r="N119" s="162" t="s">
        <v>239</v>
      </c>
      <c r="O119" s="209"/>
      <c r="P119" s="209"/>
      <c r="Q119" s="209"/>
      <c r="R119" s="19"/>
      <c r="S119" s="19"/>
    </row>
    <row r="120" spans="2:20" s="3" customFormat="1" x14ac:dyDescent="0.25">
      <c r="B120" s="32"/>
      <c r="C120" s="25"/>
      <c r="D120" s="190" t="s">
        <v>307</v>
      </c>
      <c r="E120" s="193" t="s">
        <v>308</v>
      </c>
      <c r="F120" s="185"/>
      <c r="G120" s="162"/>
      <c r="H120" s="162"/>
      <c r="I120" s="162"/>
      <c r="J120" s="162"/>
      <c r="K120" s="162"/>
      <c r="L120" s="162"/>
      <c r="M120" s="86"/>
      <c r="N120" s="162" t="s">
        <v>242</v>
      </c>
      <c r="O120" s="185"/>
      <c r="P120" s="185"/>
      <c r="Q120" s="185"/>
      <c r="R120" s="19"/>
      <c r="S120" s="19"/>
    </row>
    <row r="121" spans="2:20" x14ac:dyDescent="0.25">
      <c r="B121" s="30"/>
      <c r="C121" s="25"/>
      <c r="D121" s="187"/>
      <c r="E121" s="187"/>
      <c r="F121" s="187"/>
      <c r="G121" s="187"/>
      <c r="H121" s="187"/>
      <c r="I121" s="187"/>
      <c r="J121" s="187"/>
      <c r="K121" s="187"/>
      <c r="L121" s="187"/>
      <c r="M121" s="187"/>
      <c r="N121" s="51" t="s">
        <v>86</v>
      </c>
      <c r="O121" s="154">
        <f>SUM(O17:O120)</f>
        <v>0</v>
      </c>
      <c r="P121" s="37"/>
      <c r="R121" s="16"/>
      <c r="S121" s="153"/>
    </row>
    <row r="122" spans="2:20" x14ac:dyDescent="0.25">
      <c r="B122" s="30"/>
      <c r="C122" s="25"/>
      <c r="D122" s="26" t="s">
        <v>6</v>
      </c>
      <c r="E122" s="26"/>
      <c r="F122" s="187"/>
      <c r="G122" s="187"/>
      <c r="H122" s="26"/>
      <c r="I122" s="187"/>
      <c r="J122" s="187"/>
      <c r="K122" s="187"/>
      <c r="L122" s="187"/>
      <c r="M122" s="187"/>
      <c r="N122" s="20"/>
      <c r="O122" s="51" t="s">
        <v>87</v>
      </c>
      <c r="P122" s="155">
        <f>SUM(P17:P120)</f>
        <v>0</v>
      </c>
      <c r="R122" s="16"/>
      <c r="S122" s="153"/>
      <c r="T122" s="3"/>
    </row>
    <row r="123" spans="2:20" x14ac:dyDescent="0.25">
      <c r="B123" s="30"/>
      <c r="C123" s="25"/>
      <c r="D123" s="21"/>
      <c r="E123" s="21"/>
      <c r="F123" s="21"/>
      <c r="G123" s="187"/>
      <c r="H123" s="157"/>
      <c r="J123" s="187"/>
      <c r="K123" s="187"/>
      <c r="L123" s="187"/>
      <c r="M123" s="187"/>
      <c r="O123" s="51" t="s">
        <v>88</v>
      </c>
      <c r="P123" s="155">
        <f>+O121-P122</f>
        <v>0</v>
      </c>
      <c r="R123" s="16"/>
      <c r="S123" s="153"/>
      <c r="T123" s="3"/>
    </row>
    <row r="124" spans="2:20" x14ac:dyDescent="0.25">
      <c r="B124" s="30"/>
      <c r="C124" s="25"/>
      <c r="D124" s="21"/>
      <c r="E124" s="21"/>
      <c r="F124" s="21"/>
      <c r="G124" s="187"/>
      <c r="H124" s="157"/>
      <c r="I124" s="187"/>
      <c r="J124" s="187"/>
      <c r="K124" s="187"/>
      <c r="L124" s="187"/>
      <c r="M124" s="187"/>
      <c r="O124" s="37"/>
      <c r="P124" s="51" t="s">
        <v>89</v>
      </c>
      <c r="Q124" s="155">
        <f>SUM(Q17:Q120)</f>
        <v>0</v>
      </c>
      <c r="R124" s="16"/>
      <c r="S124" s="153"/>
      <c r="T124" s="3"/>
    </row>
    <row r="125" spans="2:20" ht="15.75" thickBot="1" x14ac:dyDescent="0.3">
      <c r="B125" s="30"/>
      <c r="C125" s="25"/>
      <c r="D125" s="9"/>
      <c r="E125" s="9"/>
      <c r="F125" s="9"/>
      <c r="G125" s="187"/>
      <c r="H125" s="187"/>
      <c r="I125" s="187"/>
      <c r="J125" s="187"/>
      <c r="K125" s="187"/>
      <c r="L125" s="187"/>
      <c r="M125" s="187"/>
      <c r="P125" s="50" t="s">
        <v>90</v>
      </c>
      <c r="Q125" s="155">
        <f>+P123-Q124</f>
        <v>0</v>
      </c>
      <c r="R125" s="16"/>
      <c r="S125" s="153"/>
      <c r="T125" s="3"/>
    </row>
    <row r="126" spans="2:20" x14ac:dyDescent="0.25">
      <c r="B126" s="30"/>
      <c r="C126" s="25"/>
      <c r="D126" s="186" t="s">
        <v>1</v>
      </c>
      <c r="E126" s="163"/>
      <c r="F126" s="163"/>
      <c r="G126" s="187"/>
      <c r="H126" s="187"/>
      <c r="I126" s="187"/>
      <c r="J126" s="187"/>
      <c r="K126" s="187"/>
      <c r="L126" s="187"/>
      <c r="M126" s="187"/>
      <c r="P126" s="51" t="s">
        <v>91</v>
      </c>
      <c r="Q126" s="156" t="e">
        <f>Q125/P123</f>
        <v>#DIV/0!</v>
      </c>
      <c r="R126" s="16"/>
      <c r="S126" s="153"/>
      <c r="T126" s="3"/>
    </row>
    <row r="127" spans="2:20" ht="15.75" thickBot="1" x14ac:dyDescent="0.3">
      <c r="B127" s="30"/>
      <c r="C127" s="177"/>
      <c r="D127" s="9"/>
      <c r="E127" s="9"/>
      <c r="F127" s="9"/>
      <c r="G127" s="9"/>
      <c r="H127" s="9"/>
      <c r="I127" s="9"/>
      <c r="J127" s="9"/>
      <c r="K127" s="9"/>
      <c r="L127" s="9"/>
      <c r="M127" s="9"/>
      <c r="N127" s="9"/>
      <c r="O127" s="9"/>
      <c r="P127" s="9"/>
      <c r="Q127" s="9"/>
      <c r="R127" s="23"/>
      <c r="S127" s="16"/>
    </row>
    <row r="128" spans="2:20" ht="15.75" thickBot="1" x14ac:dyDescent="0.3">
      <c r="B128" s="22"/>
      <c r="C128" s="177"/>
      <c r="D128" s="9"/>
      <c r="E128" s="9"/>
      <c r="F128" s="9"/>
      <c r="G128" s="9"/>
      <c r="H128" s="9"/>
      <c r="I128" s="9"/>
      <c r="J128" s="9"/>
      <c r="K128" s="9"/>
      <c r="L128" s="9"/>
      <c r="M128" s="9"/>
      <c r="N128" s="9"/>
      <c r="O128" s="9"/>
      <c r="P128" s="9"/>
      <c r="Q128" s="9"/>
      <c r="R128" s="9"/>
      <c r="S128" s="23"/>
    </row>
  </sheetData>
  <mergeCells count="8">
    <mergeCell ref="E15:F15"/>
    <mergeCell ref="E16:F16"/>
    <mergeCell ref="F7:I7"/>
    <mergeCell ref="P7:Q8"/>
    <mergeCell ref="F8:I8"/>
    <mergeCell ref="F9:I9"/>
    <mergeCell ref="F10:I10"/>
    <mergeCell ref="F11:I11"/>
  </mergeCells>
  <printOptions horizontalCentered="1" verticalCentered="1"/>
  <pageMargins left="0" right="0" top="0" bottom="0" header="0" footer="0"/>
  <pageSetup paperSize="143" scale="3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T119"/>
  <sheetViews>
    <sheetView view="pageBreakPreview" topLeftCell="A85" zoomScaleNormal="100" zoomScaleSheetLayoutView="100" workbookViewId="0">
      <selection activeCell="I105" sqref="I105"/>
    </sheetView>
  </sheetViews>
  <sheetFormatPr defaultRowHeight="15" x14ac:dyDescent="0.25"/>
  <cols>
    <col min="1" max="1" width="9.140625" style="1"/>
    <col min="2" max="2" width="3.85546875" style="1" customWidth="1"/>
    <col min="3" max="3" width="8.28515625" style="3" bestFit="1" customWidth="1"/>
    <col min="4" max="4" width="13.5703125" style="1" customWidth="1"/>
    <col min="5" max="5" width="62.85546875" style="1" customWidth="1"/>
    <col min="6" max="6" width="4.140625" style="1" customWidth="1"/>
    <col min="7" max="7" width="12.140625" style="1" customWidth="1"/>
    <col min="8" max="9" width="12.5703125" style="1" customWidth="1"/>
    <col min="10" max="10" width="11.85546875" style="1" customWidth="1"/>
    <col min="11" max="11" width="12.28515625" style="1" customWidth="1"/>
    <col min="12" max="12" width="10.5703125" style="1" customWidth="1"/>
    <col min="13" max="13" width="2.5703125" style="1" customWidth="1"/>
    <col min="14" max="14" width="9.140625" style="1" customWidth="1"/>
    <col min="15" max="15" width="16.28515625" style="1" bestFit="1" customWidth="1"/>
    <col min="16" max="16" width="16.5703125" style="1" customWidth="1"/>
    <col min="17" max="17" width="15.42578125" style="1" bestFit="1" customWidth="1"/>
    <col min="18" max="19" width="3.7109375" style="1" customWidth="1"/>
    <col min="20" max="20" width="10.28515625" style="1" bestFit="1" customWidth="1"/>
    <col min="21" max="16384" width="9.140625" style="1"/>
  </cols>
  <sheetData>
    <row r="1" spans="2:19" ht="15.75" thickBot="1" x14ac:dyDescent="0.3">
      <c r="B1" s="11"/>
      <c r="C1" s="170"/>
      <c r="D1" s="12"/>
      <c r="E1" s="12"/>
      <c r="F1" s="12"/>
      <c r="G1" s="12"/>
      <c r="H1" s="12"/>
      <c r="I1" s="12"/>
      <c r="J1" s="12"/>
      <c r="K1" s="12"/>
      <c r="L1" s="12"/>
      <c r="M1" s="12"/>
      <c r="N1" s="12"/>
      <c r="O1" s="12"/>
      <c r="P1" s="12"/>
      <c r="Q1" s="12"/>
      <c r="R1" s="12"/>
      <c r="S1" s="13"/>
    </row>
    <row r="2" spans="2:19" ht="18.75" x14ac:dyDescent="0.25">
      <c r="B2" s="30"/>
      <c r="C2" s="170"/>
      <c r="D2" s="171"/>
      <c r="E2" s="12"/>
      <c r="F2" s="12"/>
      <c r="G2" s="12"/>
      <c r="H2" s="12"/>
      <c r="I2" s="12"/>
      <c r="J2" s="12"/>
      <c r="K2" s="12"/>
      <c r="L2" s="12"/>
      <c r="M2" s="12"/>
      <c r="N2" s="12"/>
      <c r="O2" s="12"/>
      <c r="P2" s="12"/>
      <c r="Q2" s="42" t="s">
        <v>164</v>
      </c>
      <c r="R2" s="13"/>
      <c r="S2" s="16"/>
    </row>
    <row r="3" spans="2:19" ht="26.25" x14ac:dyDescent="0.25">
      <c r="B3" s="30"/>
      <c r="C3" s="25"/>
      <c r="D3" s="14" t="s">
        <v>319</v>
      </c>
      <c r="E3" s="14"/>
      <c r="F3" s="15"/>
      <c r="G3" s="15"/>
      <c r="H3" s="15"/>
      <c r="I3" s="15"/>
      <c r="J3" s="15"/>
      <c r="K3" s="15"/>
      <c r="L3" s="15"/>
      <c r="M3" s="15"/>
      <c r="N3" s="15"/>
      <c r="O3" s="15"/>
      <c r="P3" s="15"/>
      <c r="Q3" s="15"/>
      <c r="R3" s="16"/>
      <c r="S3" s="16"/>
    </row>
    <row r="4" spans="2:19" ht="15.75" thickBot="1" x14ac:dyDescent="0.3">
      <c r="B4" s="30"/>
      <c r="C4" s="25"/>
      <c r="D4" s="187"/>
      <c r="E4" s="187"/>
      <c r="F4" s="187"/>
      <c r="G4" s="187"/>
      <c r="H4" s="187"/>
      <c r="I4" s="187"/>
      <c r="J4" s="187"/>
      <c r="K4" s="187"/>
      <c r="L4" s="187"/>
      <c r="M4" s="187"/>
      <c r="N4" s="187"/>
      <c r="O4" s="187"/>
      <c r="P4" s="187"/>
      <c r="Q4" s="187"/>
      <c r="R4" s="16"/>
      <c r="S4" s="16"/>
    </row>
    <row r="5" spans="2:19" ht="21.75" thickBot="1" x14ac:dyDescent="0.3">
      <c r="B5" s="30"/>
      <c r="C5" s="25"/>
      <c r="D5" s="112" t="s">
        <v>30</v>
      </c>
      <c r="E5" s="113"/>
      <c r="F5" s="113"/>
      <c r="G5" s="113"/>
      <c r="H5" s="113"/>
      <c r="I5" s="113"/>
      <c r="J5" s="113"/>
      <c r="K5" s="113"/>
      <c r="L5" s="113"/>
      <c r="M5" s="114"/>
      <c r="N5" s="114"/>
      <c r="O5" s="114"/>
      <c r="P5" s="114"/>
      <c r="Q5" s="114"/>
      <c r="R5" s="16"/>
      <c r="S5" s="16"/>
    </row>
    <row r="6" spans="2:19" ht="15.75" thickBot="1" x14ac:dyDescent="0.3">
      <c r="B6" s="30"/>
      <c r="C6" s="25"/>
      <c r="D6" s="187"/>
      <c r="E6" s="187"/>
      <c r="F6" s="187"/>
      <c r="G6" s="187"/>
      <c r="H6" s="187"/>
      <c r="I6" s="187"/>
      <c r="J6" s="187"/>
      <c r="K6" s="187"/>
      <c r="L6" s="187"/>
      <c r="M6" s="187"/>
      <c r="N6" s="187"/>
      <c r="O6" s="187"/>
      <c r="P6" s="187"/>
      <c r="Q6" s="187"/>
      <c r="R6" s="16"/>
      <c r="S6" s="16"/>
    </row>
    <row r="7" spans="2:19" x14ac:dyDescent="0.25">
      <c r="B7" s="30"/>
      <c r="C7" s="82" t="s">
        <v>67</v>
      </c>
      <c r="D7" s="27" t="s">
        <v>0</v>
      </c>
      <c r="E7" s="34"/>
      <c r="F7" s="219"/>
      <c r="G7" s="220"/>
      <c r="H7" s="220"/>
      <c r="I7" s="220"/>
      <c r="J7" s="187"/>
      <c r="K7" s="187"/>
      <c r="L7" s="187"/>
      <c r="M7" s="187"/>
      <c r="N7" s="187"/>
      <c r="O7" s="187"/>
      <c r="P7" s="211" t="s">
        <v>23</v>
      </c>
      <c r="Q7" s="212"/>
      <c r="R7" s="16"/>
      <c r="S7" s="16"/>
    </row>
    <row r="8" spans="2:19" ht="15.75" thickBot="1" x14ac:dyDescent="0.3">
      <c r="B8" s="30"/>
      <c r="C8" s="82" t="s">
        <v>68</v>
      </c>
      <c r="D8" s="28" t="s">
        <v>4</v>
      </c>
      <c r="E8" s="35"/>
      <c r="F8" s="219"/>
      <c r="G8" s="220"/>
      <c r="H8" s="220"/>
      <c r="I8" s="220"/>
      <c r="J8" s="187"/>
      <c r="K8" s="187"/>
      <c r="L8" s="187"/>
      <c r="M8" s="187"/>
      <c r="N8" s="187"/>
      <c r="O8" s="187"/>
      <c r="P8" s="213"/>
      <c r="Q8" s="214"/>
      <c r="R8" s="16"/>
      <c r="S8" s="16"/>
    </row>
    <row r="9" spans="2:19" x14ac:dyDescent="0.25">
      <c r="B9" s="30"/>
      <c r="C9" s="82" t="s">
        <v>69</v>
      </c>
      <c r="D9" s="28" t="s">
        <v>58</v>
      </c>
      <c r="E9" s="35"/>
      <c r="F9" s="221"/>
      <c r="G9" s="222"/>
      <c r="H9" s="222"/>
      <c r="I9" s="222"/>
      <c r="J9" s="187"/>
      <c r="K9" s="187"/>
      <c r="L9" s="187"/>
      <c r="M9" s="187"/>
      <c r="N9" s="187"/>
      <c r="O9" s="187"/>
      <c r="P9" s="187"/>
      <c r="Q9" s="187"/>
      <c r="R9" s="16"/>
      <c r="S9" s="16"/>
    </row>
    <row r="10" spans="2:19" x14ac:dyDescent="0.25">
      <c r="B10" s="30"/>
      <c r="C10" s="82" t="s">
        <v>70</v>
      </c>
      <c r="D10" s="28" t="s">
        <v>2</v>
      </c>
      <c r="E10" s="35"/>
      <c r="F10" s="221"/>
      <c r="G10" s="222"/>
      <c r="H10" s="222"/>
      <c r="I10" s="222"/>
      <c r="J10" s="187"/>
      <c r="K10" s="187"/>
      <c r="L10" s="187"/>
      <c r="M10" s="187"/>
      <c r="N10" s="187"/>
      <c r="O10" s="187"/>
      <c r="P10" s="187"/>
      <c r="Q10" s="187"/>
      <c r="R10" s="16"/>
      <c r="S10" s="16"/>
    </row>
    <row r="11" spans="2:19" x14ac:dyDescent="0.25">
      <c r="B11" s="30"/>
      <c r="C11" s="82" t="s">
        <v>71</v>
      </c>
      <c r="D11" s="28" t="s">
        <v>5</v>
      </c>
      <c r="E11" s="35"/>
      <c r="F11" s="221"/>
      <c r="G11" s="222"/>
      <c r="H11" s="222"/>
      <c r="I11" s="222"/>
      <c r="J11" s="187"/>
      <c r="K11" s="187"/>
      <c r="L11" s="187"/>
      <c r="M11" s="187"/>
      <c r="N11" s="187"/>
      <c r="O11" s="187"/>
      <c r="P11" s="187"/>
      <c r="Q11" s="187"/>
      <c r="R11" s="16"/>
      <c r="S11" s="16"/>
    </row>
    <row r="12" spans="2:19" x14ac:dyDescent="0.25">
      <c r="B12" s="30"/>
      <c r="C12" s="82" t="s">
        <v>72</v>
      </c>
      <c r="D12" s="28" t="s">
        <v>3</v>
      </c>
      <c r="E12" s="35"/>
      <c r="F12" s="87" t="s">
        <v>167</v>
      </c>
      <c r="G12" s="137"/>
      <c r="H12" s="87" t="s">
        <v>16</v>
      </c>
      <c r="I12" s="137"/>
      <c r="J12" s="87" t="s">
        <v>25</v>
      </c>
      <c r="K12" s="137"/>
      <c r="L12" s="187"/>
      <c r="M12" s="187"/>
      <c r="N12" s="187"/>
      <c r="O12" s="187"/>
      <c r="P12" s="187"/>
      <c r="Q12" s="187"/>
      <c r="R12" s="16"/>
      <c r="S12" s="16"/>
    </row>
    <row r="13" spans="2:19" x14ac:dyDescent="0.25">
      <c r="B13" s="30"/>
      <c r="C13" s="82" t="s">
        <v>73</v>
      </c>
      <c r="D13" s="39" t="s">
        <v>57</v>
      </c>
      <c r="E13" s="40"/>
      <c r="F13" s="38"/>
      <c r="G13" s="187"/>
      <c r="H13" s="187"/>
      <c r="I13" s="187"/>
      <c r="J13" s="187"/>
      <c r="K13" s="187"/>
      <c r="L13" s="187"/>
      <c r="M13" s="187"/>
      <c r="N13" s="187"/>
      <c r="O13" s="187"/>
      <c r="P13" s="187"/>
      <c r="Q13" s="187"/>
      <c r="R13" s="16"/>
      <c r="S13" s="16"/>
    </row>
    <row r="14" spans="2:19" ht="15.75" x14ac:dyDescent="0.25">
      <c r="B14" s="30"/>
      <c r="C14" s="25"/>
      <c r="D14" s="187"/>
      <c r="E14" s="187"/>
      <c r="F14" s="187"/>
      <c r="G14" s="44" t="s">
        <v>9</v>
      </c>
      <c r="H14" s="45"/>
      <c r="I14" s="45"/>
      <c r="J14" s="45"/>
      <c r="K14" s="45"/>
      <c r="L14" s="46"/>
      <c r="M14" s="47"/>
      <c r="N14" s="44" t="s">
        <v>8</v>
      </c>
      <c r="O14" s="48"/>
      <c r="P14" s="48"/>
      <c r="Q14" s="49"/>
      <c r="R14" s="16"/>
      <c r="S14" s="16"/>
    </row>
    <row r="15" spans="2:19" s="2" customFormat="1" ht="75" x14ac:dyDescent="0.25">
      <c r="B15" s="31"/>
      <c r="C15" s="24"/>
      <c r="D15" s="130" t="s">
        <v>43</v>
      </c>
      <c r="E15" s="215" t="s">
        <v>44</v>
      </c>
      <c r="F15" s="216"/>
      <c r="G15" s="29" t="s">
        <v>60</v>
      </c>
      <c r="H15" s="29" t="s">
        <v>161</v>
      </c>
      <c r="I15" s="29" t="s">
        <v>59</v>
      </c>
      <c r="J15" s="29" t="s">
        <v>52</v>
      </c>
      <c r="K15" s="29" t="s">
        <v>53</v>
      </c>
      <c r="L15" s="29" t="s">
        <v>61</v>
      </c>
      <c r="M15" s="36"/>
      <c r="N15" s="29" t="s">
        <v>7</v>
      </c>
      <c r="O15" s="29" t="s">
        <v>10</v>
      </c>
      <c r="P15" s="29" t="s">
        <v>62</v>
      </c>
      <c r="Q15" s="29" t="s">
        <v>63</v>
      </c>
      <c r="R15" s="18"/>
      <c r="S15" s="18"/>
    </row>
    <row r="16" spans="2:19" s="3" customFormat="1" ht="12" customHeight="1" x14ac:dyDescent="0.25">
      <c r="B16" s="32"/>
      <c r="C16" s="25"/>
      <c r="D16" s="189" t="s">
        <v>74</v>
      </c>
      <c r="E16" s="217" t="s">
        <v>75</v>
      </c>
      <c r="F16" s="218"/>
      <c r="G16" s="162" t="s">
        <v>76</v>
      </c>
      <c r="H16" s="162" t="s">
        <v>77</v>
      </c>
      <c r="I16" s="162" t="s">
        <v>78</v>
      </c>
      <c r="J16" s="162" t="s">
        <v>79</v>
      </c>
      <c r="K16" s="162" t="s">
        <v>80</v>
      </c>
      <c r="L16" s="162" t="s">
        <v>81</v>
      </c>
      <c r="M16" s="86"/>
      <c r="N16" s="162" t="s">
        <v>82</v>
      </c>
      <c r="O16" s="162" t="s">
        <v>83</v>
      </c>
      <c r="P16" s="162" t="s">
        <v>84</v>
      </c>
      <c r="Q16" s="162" t="s">
        <v>85</v>
      </c>
      <c r="R16" s="19"/>
      <c r="S16" s="19"/>
    </row>
    <row r="17" spans="2:19" s="3" customFormat="1" x14ac:dyDescent="0.25">
      <c r="B17" s="32"/>
      <c r="C17" s="25"/>
      <c r="D17" s="190"/>
      <c r="E17" s="201" t="s">
        <v>321</v>
      </c>
      <c r="F17" s="185"/>
      <c r="G17" s="162"/>
      <c r="H17" s="162"/>
      <c r="I17" s="162"/>
      <c r="J17" s="162"/>
      <c r="K17" s="162"/>
      <c r="L17" s="162"/>
      <c r="M17" s="86"/>
      <c r="N17" s="162"/>
      <c r="O17" s="185"/>
      <c r="P17" s="185"/>
      <c r="Q17" s="185"/>
      <c r="R17" s="19"/>
      <c r="S17" s="19"/>
    </row>
    <row r="18" spans="2:19" s="3" customFormat="1" x14ac:dyDescent="0.25">
      <c r="B18" s="32"/>
      <c r="C18" s="25"/>
      <c r="D18" s="190"/>
      <c r="E18" s="192" t="s">
        <v>322</v>
      </c>
      <c r="F18" s="185"/>
      <c r="G18" s="162"/>
      <c r="H18" s="162"/>
      <c r="I18" s="162"/>
      <c r="J18" s="162"/>
      <c r="K18" s="162"/>
      <c r="L18" s="162"/>
      <c r="M18" s="86"/>
      <c r="N18" s="162"/>
      <c r="O18" s="185"/>
      <c r="P18" s="185"/>
      <c r="Q18" s="185"/>
      <c r="R18" s="19"/>
      <c r="S18" s="19"/>
    </row>
    <row r="19" spans="2:19" s="3" customFormat="1" x14ac:dyDescent="0.25">
      <c r="B19" s="32"/>
      <c r="C19" s="25"/>
      <c r="D19" s="190" t="s">
        <v>323</v>
      </c>
      <c r="E19" s="197" t="s">
        <v>324</v>
      </c>
      <c r="F19" s="185"/>
      <c r="G19" s="162"/>
      <c r="H19" s="162"/>
      <c r="I19" s="162"/>
      <c r="J19" s="162"/>
      <c r="K19" s="162"/>
      <c r="L19" s="162"/>
      <c r="M19" s="86"/>
      <c r="N19" s="162" t="s">
        <v>238</v>
      </c>
      <c r="O19" s="185"/>
      <c r="P19" s="185"/>
      <c r="Q19" s="185"/>
      <c r="R19" s="19"/>
      <c r="S19" s="19"/>
    </row>
    <row r="20" spans="2:19" s="3" customFormat="1" ht="24" x14ac:dyDescent="0.25">
      <c r="B20" s="32"/>
      <c r="C20" s="25"/>
      <c r="D20" s="190" t="s">
        <v>325</v>
      </c>
      <c r="E20" s="197" t="s">
        <v>326</v>
      </c>
      <c r="F20" s="185"/>
      <c r="G20" s="162"/>
      <c r="H20" s="162"/>
      <c r="I20" s="162"/>
      <c r="J20" s="162"/>
      <c r="K20" s="162"/>
      <c r="L20" s="162"/>
      <c r="M20" s="86"/>
      <c r="N20" s="162" t="s">
        <v>238</v>
      </c>
      <c r="O20" s="185"/>
      <c r="P20" s="185"/>
      <c r="Q20" s="185"/>
      <c r="R20" s="19"/>
      <c r="S20" s="19"/>
    </row>
    <row r="21" spans="2:19" s="3" customFormat="1" ht="24" x14ac:dyDescent="0.25">
      <c r="B21" s="32"/>
      <c r="C21" s="25"/>
      <c r="D21" s="190" t="s">
        <v>327</v>
      </c>
      <c r="E21" s="197" t="s">
        <v>328</v>
      </c>
      <c r="F21" s="185"/>
      <c r="G21" s="162"/>
      <c r="H21" s="162"/>
      <c r="I21" s="162"/>
      <c r="J21" s="162"/>
      <c r="K21" s="162"/>
      <c r="L21" s="162"/>
      <c r="M21" s="86"/>
      <c r="N21" s="162" t="s">
        <v>238</v>
      </c>
      <c r="O21" s="185"/>
      <c r="P21" s="185"/>
      <c r="Q21" s="185"/>
      <c r="R21" s="19"/>
      <c r="S21" s="19"/>
    </row>
    <row r="22" spans="2:19" s="3" customFormat="1" ht="24" x14ac:dyDescent="0.25">
      <c r="B22" s="32"/>
      <c r="C22" s="25"/>
      <c r="D22" s="190" t="s">
        <v>329</v>
      </c>
      <c r="E22" s="197" t="s">
        <v>330</v>
      </c>
      <c r="F22" s="185"/>
      <c r="G22" s="162"/>
      <c r="H22" s="162"/>
      <c r="I22" s="162"/>
      <c r="J22" s="162"/>
      <c r="K22" s="162"/>
      <c r="L22" s="162"/>
      <c r="M22" s="86"/>
      <c r="N22" s="162" t="s">
        <v>238</v>
      </c>
      <c r="O22" s="185"/>
      <c r="P22" s="185"/>
      <c r="Q22" s="185"/>
      <c r="R22" s="19"/>
      <c r="S22" s="19"/>
    </row>
    <row r="23" spans="2:19" s="3" customFormat="1" x14ac:dyDescent="0.25">
      <c r="B23" s="32"/>
      <c r="C23" s="25"/>
      <c r="D23" s="190" t="s">
        <v>589</v>
      </c>
      <c r="E23" s="197" t="s">
        <v>590</v>
      </c>
      <c r="F23" s="209"/>
      <c r="G23" s="162"/>
      <c r="H23" s="162"/>
      <c r="I23" s="162"/>
      <c r="J23" s="162"/>
      <c r="K23" s="162"/>
      <c r="L23" s="162"/>
      <c r="M23" s="86"/>
      <c r="N23" s="162" t="s">
        <v>238</v>
      </c>
      <c r="O23" s="209"/>
      <c r="P23" s="209"/>
      <c r="Q23" s="209"/>
      <c r="R23" s="19"/>
      <c r="S23" s="19"/>
    </row>
    <row r="24" spans="2:19" s="3" customFormat="1" x14ac:dyDescent="0.25">
      <c r="B24" s="32"/>
      <c r="C24" s="25"/>
      <c r="D24" s="190" t="s">
        <v>591</v>
      </c>
      <c r="E24" s="197" t="s">
        <v>592</v>
      </c>
      <c r="F24" s="209"/>
      <c r="G24" s="162"/>
      <c r="H24" s="162"/>
      <c r="I24" s="162"/>
      <c r="J24" s="162"/>
      <c r="K24" s="162"/>
      <c r="L24" s="162"/>
      <c r="M24" s="86"/>
      <c r="N24" s="162" t="s">
        <v>238</v>
      </c>
      <c r="O24" s="209"/>
      <c r="P24" s="209"/>
      <c r="Q24" s="209"/>
      <c r="R24" s="19"/>
      <c r="S24" s="19"/>
    </row>
    <row r="25" spans="2:19" s="3" customFormat="1" x14ac:dyDescent="0.25">
      <c r="B25" s="32"/>
      <c r="C25" s="25"/>
      <c r="D25" s="190" t="s">
        <v>331</v>
      </c>
      <c r="E25" s="197" t="s">
        <v>332</v>
      </c>
      <c r="F25" s="185"/>
      <c r="G25" s="162"/>
      <c r="H25" s="162"/>
      <c r="I25" s="162"/>
      <c r="J25" s="162"/>
      <c r="K25" s="162"/>
      <c r="L25" s="162"/>
      <c r="M25" s="86"/>
      <c r="N25" s="162" t="str">
        <f>126.7&amp;"m"</f>
        <v>126.7m</v>
      </c>
      <c r="O25" s="185"/>
      <c r="P25" s="185"/>
      <c r="Q25" s="185"/>
      <c r="R25" s="19"/>
      <c r="S25" s="19"/>
    </row>
    <row r="26" spans="2:19" s="3" customFormat="1" x14ac:dyDescent="0.25">
      <c r="B26" s="32"/>
      <c r="C26" s="25"/>
      <c r="D26" s="190" t="s">
        <v>593</v>
      </c>
      <c r="E26" s="197" t="s">
        <v>332</v>
      </c>
      <c r="F26" s="209"/>
      <c r="G26" s="162"/>
      <c r="H26" s="162"/>
      <c r="I26" s="162"/>
      <c r="J26" s="162"/>
      <c r="K26" s="162"/>
      <c r="L26" s="162"/>
      <c r="M26" s="86"/>
      <c r="N26" s="162" t="str">
        <f>163.25&amp;"m"</f>
        <v>163.25m</v>
      </c>
      <c r="O26" s="209"/>
      <c r="P26" s="209"/>
      <c r="Q26" s="209"/>
      <c r="R26" s="19"/>
      <c r="S26" s="19"/>
    </row>
    <row r="27" spans="2:19" s="3" customFormat="1" x14ac:dyDescent="0.25">
      <c r="B27" s="32"/>
      <c r="C27" s="25"/>
      <c r="D27" s="190" t="s">
        <v>333</v>
      </c>
      <c r="E27" s="197" t="s">
        <v>334</v>
      </c>
      <c r="F27" s="185"/>
      <c r="G27" s="162"/>
      <c r="H27" s="162"/>
      <c r="I27" s="162"/>
      <c r="J27" s="162"/>
      <c r="K27" s="162"/>
      <c r="L27" s="162"/>
      <c r="M27" s="86"/>
      <c r="N27" s="162" t="str">
        <f>178.46&amp;"m"</f>
        <v>178.46m</v>
      </c>
      <c r="O27" s="185"/>
      <c r="P27" s="185"/>
      <c r="Q27" s="185"/>
      <c r="R27" s="19"/>
      <c r="S27" s="19"/>
    </row>
    <row r="28" spans="2:19" s="3" customFormat="1" x14ac:dyDescent="0.25">
      <c r="B28" s="32"/>
      <c r="C28" s="25"/>
      <c r="D28" s="190" t="s">
        <v>594</v>
      </c>
      <c r="E28" s="197" t="s">
        <v>334</v>
      </c>
      <c r="F28" s="209"/>
      <c r="G28" s="162"/>
      <c r="H28" s="162"/>
      <c r="I28" s="162"/>
      <c r="J28" s="162"/>
      <c r="K28" s="162"/>
      <c r="L28" s="162"/>
      <c r="M28" s="86"/>
      <c r="N28" s="162" t="str">
        <f>107.35&amp;"m"</f>
        <v>107.35m</v>
      </c>
      <c r="O28" s="209"/>
      <c r="P28" s="209"/>
      <c r="Q28" s="209"/>
      <c r="R28" s="19"/>
      <c r="S28" s="19"/>
    </row>
    <row r="29" spans="2:19" s="3" customFormat="1" ht="24" x14ac:dyDescent="0.25">
      <c r="B29" s="32"/>
      <c r="C29" s="25"/>
      <c r="D29" s="190" t="s">
        <v>595</v>
      </c>
      <c r="E29" s="197" t="s">
        <v>596</v>
      </c>
      <c r="F29" s="209"/>
      <c r="G29" s="162"/>
      <c r="H29" s="162"/>
      <c r="I29" s="162"/>
      <c r="J29" s="162"/>
      <c r="K29" s="162"/>
      <c r="L29" s="162"/>
      <c r="M29" s="86"/>
      <c r="N29" s="162" t="s">
        <v>238</v>
      </c>
      <c r="O29" s="209"/>
      <c r="P29" s="209"/>
      <c r="Q29" s="209"/>
      <c r="R29" s="19"/>
      <c r="S29" s="19"/>
    </row>
    <row r="30" spans="2:19" s="3" customFormat="1" ht="24" x14ac:dyDescent="0.25">
      <c r="B30" s="32"/>
      <c r="C30" s="25"/>
      <c r="D30" s="190" t="s">
        <v>597</v>
      </c>
      <c r="E30" s="197" t="s">
        <v>596</v>
      </c>
      <c r="F30" s="209"/>
      <c r="G30" s="162"/>
      <c r="H30" s="162"/>
      <c r="I30" s="162"/>
      <c r="J30" s="162"/>
      <c r="K30" s="162"/>
      <c r="L30" s="162"/>
      <c r="M30" s="86"/>
      <c r="N30" s="162" t="s">
        <v>238</v>
      </c>
      <c r="O30" s="209"/>
      <c r="P30" s="209"/>
      <c r="Q30" s="209"/>
      <c r="R30" s="19"/>
      <c r="S30" s="19"/>
    </row>
    <row r="31" spans="2:19" s="3" customFormat="1" ht="24" x14ac:dyDescent="0.25">
      <c r="B31" s="32"/>
      <c r="C31" s="25"/>
      <c r="D31" s="190" t="s">
        <v>598</v>
      </c>
      <c r="E31" s="197" t="s">
        <v>596</v>
      </c>
      <c r="F31" s="209"/>
      <c r="G31" s="162"/>
      <c r="H31" s="162"/>
      <c r="I31" s="162"/>
      <c r="J31" s="162"/>
      <c r="K31" s="162"/>
      <c r="L31" s="162"/>
      <c r="M31" s="86"/>
      <c r="N31" s="162" t="s">
        <v>238</v>
      </c>
      <c r="O31" s="209"/>
      <c r="P31" s="209"/>
      <c r="Q31" s="209"/>
      <c r="R31" s="19"/>
      <c r="S31" s="19"/>
    </row>
    <row r="32" spans="2:19" s="3" customFormat="1" ht="24" x14ac:dyDescent="0.25">
      <c r="B32" s="32"/>
      <c r="C32" s="25"/>
      <c r="D32" s="190" t="s">
        <v>599</v>
      </c>
      <c r="E32" s="197" t="s">
        <v>600</v>
      </c>
      <c r="F32" s="209"/>
      <c r="G32" s="162"/>
      <c r="H32" s="162"/>
      <c r="I32" s="162"/>
      <c r="J32" s="162"/>
      <c r="K32" s="162"/>
      <c r="L32" s="162"/>
      <c r="M32" s="86"/>
      <c r="N32" s="162" t="s">
        <v>238</v>
      </c>
      <c r="O32" s="209"/>
      <c r="P32" s="209"/>
      <c r="Q32" s="209"/>
      <c r="R32" s="19"/>
      <c r="S32" s="19"/>
    </row>
    <row r="33" spans="2:19" s="3" customFormat="1" ht="24" x14ac:dyDescent="0.25">
      <c r="B33" s="32"/>
      <c r="C33" s="25"/>
      <c r="D33" s="190" t="s">
        <v>601</v>
      </c>
      <c r="E33" s="197" t="s">
        <v>600</v>
      </c>
      <c r="F33" s="209"/>
      <c r="G33" s="162"/>
      <c r="H33" s="162"/>
      <c r="I33" s="162"/>
      <c r="J33" s="162"/>
      <c r="K33" s="162"/>
      <c r="L33" s="162"/>
      <c r="M33" s="86"/>
      <c r="N33" s="162" t="s">
        <v>238</v>
      </c>
      <c r="O33" s="209"/>
      <c r="P33" s="209"/>
      <c r="Q33" s="209"/>
      <c r="R33" s="19"/>
      <c r="S33" s="19"/>
    </row>
    <row r="34" spans="2:19" s="3" customFormat="1" x14ac:dyDescent="0.25">
      <c r="B34" s="32"/>
      <c r="C34" s="25"/>
      <c r="D34" s="200" t="s">
        <v>335</v>
      </c>
      <c r="E34" s="197" t="s">
        <v>336</v>
      </c>
      <c r="F34" s="185"/>
      <c r="G34" s="162"/>
      <c r="H34" s="162"/>
      <c r="I34" s="162"/>
      <c r="J34" s="162"/>
      <c r="K34" s="162"/>
      <c r="L34" s="162"/>
      <c r="M34" s="86"/>
      <c r="N34" s="162" t="s">
        <v>243</v>
      </c>
      <c r="O34" s="185"/>
      <c r="P34" s="185"/>
      <c r="Q34" s="185"/>
      <c r="R34" s="19"/>
      <c r="S34" s="19"/>
    </row>
    <row r="35" spans="2:19" s="3" customFormat="1" x14ac:dyDescent="0.25">
      <c r="B35" s="32"/>
      <c r="C35" s="25"/>
      <c r="D35" s="200" t="s">
        <v>602</v>
      </c>
      <c r="E35" s="197" t="s">
        <v>603</v>
      </c>
      <c r="F35" s="209"/>
      <c r="G35" s="162"/>
      <c r="H35" s="162"/>
      <c r="I35" s="162"/>
      <c r="J35" s="162"/>
      <c r="K35" s="162"/>
      <c r="L35" s="162"/>
      <c r="M35" s="86"/>
      <c r="N35" s="162" t="s">
        <v>243</v>
      </c>
      <c r="O35" s="209"/>
      <c r="P35" s="209"/>
      <c r="Q35" s="209"/>
      <c r="R35" s="19"/>
      <c r="S35" s="19"/>
    </row>
    <row r="36" spans="2:19" s="3" customFormat="1" x14ac:dyDescent="0.25">
      <c r="B36" s="32"/>
      <c r="C36" s="25"/>
      <c r="D36" s="200" t="s">
        <v>337</v>
      </c>
      <c r="E36" s="197" t="s">
        <v>338</v>
      </c>
      <c r="F36" s="185"/>
      <c r="G36" s="162"/>
      <c r="H36" s="162"/>
      <c r="I36" s="162"/>
      <c r="J36" s="162"/>
      <c r="K36" s="162"/>
      <c r="L36" s="162"/>
      <c r="M36" s="86"/>
      <c r="N36" s="162" t="s">
        <v>243</v>
      </c>
      <c r="O36" s="185"/>
      <c r="P36" s="185"/>
      <c r="Q36" s="185"/>
      <c r="R36" s="19"/>
      <c r="S36" s="19"/>
    </row>
    <row r="37" spans="2:19" s="3" customFormat="1" x14ac:dyDescent="0.25">
      <c r="B37" s="32"/>
      <c r="C37" s="25"/>
      <c r="D37" s="200" t="s">
        <v>604</v>
      </c>
      <c r="E37" s="197" t="s">
        <v>605</v>
      </c>
      <c r="F37" s="209"/>
      <c r="G37" s="162"/>
      <c r="H37" s="162"/>
      <c r="I37" s="162"/>
      <c r="J37" s="162"/>
      <c r="K37" s="162"/>
      <c r="L37" s="162"/>
      <c r="M37" s="86"/>
      <c r="N37" s="162" t="s">
        <v>239</v>
      </c>
      <c r="O37" s="209"/>
      <c r="P37" s="209"/>
      <c r="Q37" s="209"/>
      <c r="R37" s="19"/>
      <c r="S37" s="19"/>
    </row>
    <row r="38" spans="2:19" s="3" customFormat="1" x14ac:dyDescent="0.25">
      <c r="B38" s="32"/>
      <c r="C38" s="25"/>
      <c r="D38" s="200" t="s">
        <v>339</v>
      </c>
      <c r="E38" s="197" t="s">
        <v>340</v>
      </c>
      <c r="F38" s="185"/>
      <c r="G38" s="162"/>
      <c r="H38" s="162"/>
      <c r="I38" s="162"/>
      <c r="J38" s="162"/>
      <c r="K38" s="162"/>
      <c r="L38" s="162"/>
      <c r="M38" s="86"/>
      <c r="N38" s="162" t="s">
        <v>243</v>
      </c>
      <c r="O38" s="185"/>
      <c r="P38" s="185"/>
      <c r="Q38" s="185"/>
      <c r="R38" s="19"/>
      <c r="S38" s="19"/>
    </row>
    <row r="39" spans="2:19" s="3" customFormat="1" x14ac:dyDescent="0.25">
      <c r="B39" s="32"/>
      <c r="C39" s="25"/>
      <c r="D39" s="200" t="s">
        <v>341</v>
      </c>
      <c r="E39" s="197" t="s">
        <v>342</v>
      </c>
      <c r="F39" s="185"/>
      <c r="G39" s="162"/>
      <c r="H39" s="162"/>
      <c r="I39" s="162"/>
      <c r="J39" s="162"/>
      <c r="K39" s="162"/>
      <c r="L39" s="162"/>
      <c r="M39" s="86"/>
      <c r="N39" s="162" t="s">
        <v>243</v>
      </c>
      <c r="O39" s="185"/>
      <c r="P39" s="185"/>
      <c r="Q39" s="185"/>
      <c r="R39" s="19"/>
      <c r="S39" s="19"/>
    </row>
    <row r="40" spans="2:19" s="3" customFormat="1" x14ac:dyDescent="0.25">
      <c r="B40" s="32"/>
      <c r="C40" s="25"/>
      <c r="D40" s="200" t="s">
        <v>624</v>
      </c>
      <c r="E40" s="197" t="s">
        <v>623</v>
      </c>
      <c r="F40" s="209"/>
      <c r="G40" s="162"/>
      <c r="H40" s="162"/>
      <c r="I40" s="162"/>
      <c r="J40" s="162"/>
      <c r="K40" s="162"/>
      <c r="L40" s="162"/>
      <c r="M40" s="86"/>
      <c r="N40" s="162" t="s">
        <v>243</v>
      </c>
      <c r="O40" s="209"/>
      <c r="P40" s="209"/>
      <c r="Q40" s="209"/>
      <c r="R40" s="19"/>
      <c r="S40" s="19"/>
    </row>
    <row r="41" spans="2:19" s="3" customFormat="1" x14ac:dyDescent="0.25">
      <c r="B41" s="32"/>
      <c r="C41" s="25"/>
      <c r="D41" s="200"/>
      <c r="E41" s="196" t="s">
        <v>343</v>
      </c>
      <c r="F41" s="185"/>
      <c r="G41" s="162"/>
      <c r="H41" s="162"/>
      <c r="I41" s="162"/>
      <c r="J41" s="162"/>
      <c r="K41" s="162"/>
      <c r="L41" s="162"/>
      <c r="M41" s="86"/>
      <c r="N41" s="162"/>
      <c r="O41" s="185"/>
      <c r="P41" s="185"/>
      <c r="Q41" s="185"/>
      <c r="R41" s="19"/>
      <c r="S41" s="19"/>
    </row>
    <row r="42" spans="2:19" s="3" customFormat="1" ht="24" x14ac:dyDescent="0.25">
      <c r="B42" s="32"/>
      <c r="C42" s="25"/>
      <c r="D42" s="200" t="s">
        <v>344</v>
      </c>
      <c r="E42" s="197" t="s">
        <v>345</v>
      </c>
      <c r="F42" s="185"/>
      <c r="G42" s="162"/>
      <c r="H42" s="162"/>
      <c r="I42" s="162"/>
      <c r="J42" s="162"/>
      <c r="K42" s="162"/>
      <c r="L42" s="162"/>
      <c r="M42" s="86"/>
      <c r="N42" s="162" t="s">
        <v>243</v>
      </c>
      <c r="O42" s="185"/>
      <c r="P42" s="185"/>
      <c r="Q42" s="185"/>
      <c r="R42" s="19"/>
      <c r="S42" s="19"/>
    </row>
    <row r="43" spans="2:19" s="3" customFormat="1" ht="24" x14ac:dyDescent="0.25">
      <c r="B43" s="32"/>
      <c r="C43" s="25"/>
      <c r="D43" s="200" t="s">
        <v>606</v>
      </c>
      <c r="E43" s="197" t="s">
        <v>607</v>
      </c>
      <c r="F43" s="209"/>
      <c r="G43" s="162"/>
      <c r="H43" s="162"/>
      <c r="I43" s="162"/>
      <c r="J43" s="162"/>
      <c r="K43" s="162"/>
      <c r="L43" s="162"/>
      <c r="M43" s="86"/>
      <c r="N43" s="162" t="s">
        <v>242</v>
      </c>
      <c r="O43" s="209"/>
      <c r="P43" s="209"/>
      <c r="Q43" s="209"/>
      <c r="R43" s="19"/>
      <c r="S43" s="19"/>
    </row>
    <row r="44" spans="2:19" s="3" customFormat="1" x14ac:dyDescent="0.25">
      <c r="B44" s="32"/>
      <c r="C44" s="25"/>
      <c r="D44" s="200" t="s">
        <v>346</v>
      </c>
      <c r="E44" s="195" t="s">
        <v>347</v>
      </c>
      <c r="F44" s="185"/>
      <c r="G44" s="162"/>
      <c r="H44" s="162"/>
      <c r="I44" s="162"/>
      <c r="J44" s="162"/>
      <c r="K44" s="162"/>
      <c r="L44" s="162"/>
      <c r="M44" s="86"/>
      <c r="N44" s="162" t="str">
        <f>80.25&amp;"m"</f>
        <v>80.25m</v>
      </c>
      <c r="O44" s="185"/>
      <c r="P44" s="185"/>
      <c r="Q44" s="185"/>
      <c r="R44" s="19"/>
      <c r="S44" s="19"/>
    </row>
    <row r="45" spans="2:19" s="3" customFormat="1" ht="24" x14ac:dyDescent="0.25">
      <c r="B45" s="32"/>
      <c r="C45" s="25"/>
      <c r="D45" s="200" t="s">
        <v>610</v>
      </c>
      <c r="E45" s="195" t="s">
        <v>611</v>
      </c>
      <c r="F45" s="209"/>
      <c r="G45" s="162"/>
      <c r="H45" s="162"/>
      <c r="I45" s="162"/>
      <c r="J45" s="162"/>
      <c r="K45" s="162"/>
      <c r="L45" s="162"/>
      <c r="M45" s="86"/>
      <c r="N45" s="162" t="str">
        <f>186&amp;"m"</f>
        <v>186m</v>
      </c>
      <c r="O45" s="209"/>
      <c r="P45" s="209"/>
      <c r="Q45" s="209"/>
      <c r="R45" s="19"/>
      <c r="S45" s="19"/>
    </row>
    <row r="46" spans="2:19" s="3" customFormat="1" ht="24" x14ac:dyDescent="0.25">
      <c r="B46" s="32"/>
      <c r="C46" s="25"/>
      <c r="D46" s="200" t="s">
        <v>614</v>
      </c>
      <c r="E46" s="195" t="s">
        <v>615</v>
      </c>
      <c r="F46" s="209"/>
      <c r="G46" s="162"/>
      <c r="H46" s="162"/>
      <c r="I46" s="162"/>
      <c r="J46" s="162"/>
      <c r="K46" s="162"/>
      <c r="L46" s="162"/>
      <c r="M46" s="86"/>
      <c r="N46" s="162" t="s">
        <v>238</v>
      </c>
      <c r="O46" s="209"/>
      <c r="P46" s="209"/>
      <c r="Q46" s="209"/>
      <c r="R46" s="19"/>
      <c r="S46" s="19"/>
    </row>
    <row r="47" spans="2:19" s="3" customFormat="1" ht="24" x14ac:dyDescent="0.25">
      <c r="B47" s="32"/>
      <c r="C47" s="25"/>
      <c r="D47" s="200" t="s">
        <v>616</v>
      </c>
      <c r="E47" s="195" t="s">
        <v>617</v>
      </c>
      <c r="F47" s="209"/>
      <c r="G47" s="162"/>
      <c r="H47" s="162"/>
      <c r="I47" s="162"/>
      <c r="J47" s="162"/>
      <c r="K47" s="162"/>
      <c r="L47" s="162"/>
      <c r="M47" s="86"/>
      <c r="N47" s="162" t="s">
        <v>238</v>
      </c>
      <c r="O47" s="209"/>
      <c r="P47" s="209"/>
      <c r="Q47" s="209"/>
      <c r="R47" s="19"/>
      <c r="S47" s="19"/>
    </row>
    <row r="48" spans="2:19" s="3" customFormat="1" x14ac:dyDescent="0.25">
      <c r="B48" s="32"/>
      <c r="C48" s="25"/>
      <c r="D48" s="200" t="s">
        <v>348</v>
      </c>
      <c r="E48" s="195" t="s">
        <v>349</v>
      </c>
      <c r="F48" s="185"/>
      <c r="G48" s="162"/>
      <c r="H48" s="162"/>
      <c r="I48" s="162"/>
      <c r="J48" s="162"/>
      <c r="K48" s="162"/>
      <c r="L48" s="162"/>
      <c r="M48" s="86"/>
      <c r="N48" s="162" t="str">
        <f>45.83&amp;"m"</f>
        <v>45.83m</v>
      </c>
      <c r="O48" s="185"/>
      <c r="P48" s="185"/>
      <c r="Q48" s="185"/>
      <c r="R48" s="19"/>
      <c r="S48" s="19"/>
    </row>
    <row r="49" spans="2:19" s="3" customFormat="1" x14ac:dyDescent="0.25">
      <c r="B49" s="32"/>
      <c r="C49" s="25"/>
      <c r="D49" s="200" t="s">
        <v>608</v>
      </c>
      <c r="E49" s="195" t="s">
        <v>609</v>
      </c>
      <c r="F49" s="209"/>
      <c r="G49" s="162"/>
      <c r="H49" s="162"/>
      <c r="I49" s="162"/>
      <c r="J49" s="162"/>
      <c r="K49" s="162"/>
      <c r="L49" s="162"/>
      <c r="M49" s="86"/>
      <c r="N49" s="162" t="str">
        <f>90&amp;"m"</f>
        <v>90m</v>
      </c>
      <c r="O49" s="209"/>
      <c r="P49" s="209"/>
      <c r="Q49" s="209"/>
      <c r="R49" s="19"/>
      <c r="S49" s="19"/>
    </row>
    <row r="50" spans="2:19" s="3" customFormat="1" x14ac:dyDescent="0.25">
      <c r="B50" s="32"/>
      <c r="C50" s="25"/>
      <c r="D50" s="200" t="s">
        <v>612</v>
      </c>
      <c r="E50" s="195" t="s">
        <v>613</v>
      </c>
      <c r="F50" s="209"/>
      <c r="G50" s="162"/>
      <c r="H50" s="162"/>
      <c r="I50" s="162"/>
      <c r="J50" s="162"/>
      <c r="K50" s="162"/>
      <c r="L50" s="162"/>
      <c r="M50" s="86"/>
      <c r="N50" s="162" t="str">
        <f>96&amp;"m"</f>
        <v>96m</v>
      </c>
      <c r="O50" s="209"/>
      <c r="P50" s="209"/>
      <c r="Q50" s="209"/>
      <c r="R50" s="19"/>
      <c r="S50" s="19"/>
    </row>
    <row r="51" spans="2:19" s="3" customFormat="1" x14ac:dyDescent="0.25">
      <c r="B51" s="32"/>
      <c r="C51" s="25"/>
      <c r="D51" s="266" t="s">
        <v>350</v>
      </c>
      <c r="E51" s="267" t="s">
        <v>351</v>
      </c>
      <c r="F51" s="209"/>
      <c r="G51" s="162"/>
      <c r="H51" s="162"/>
      <c r="I51" s="162"/>
      <c r="J51" s="162"/>
      <c r="K51" s="162"/>
      <c r="L51" s="162"/>
      <c r="M51" s="86"/>
      <c r="N51" s="162" t="s">
        <v>368</v>
      </c>
      <c r="O51" s="185"/>
      <c r="P51" s="185"/>
      <c r="Q51" s="185"/>
      <c r="R51" s="19"/>
      <c r="S51" s="19"/>
    </row>
    <row r="52" spans="2:19" s="3" customFormat="1" x14ac:dyDescent="0.25">
      <c r="B52" s="32"/>
      <c r="C52" s="25"/>
      <c r="D52" s="266" t="s">
        <v>352</v>
      </c>
      <c r="E52" s="267" t="s">
        <v>353</v>
      </c>
      <c r="F52" s="209"/>
      <c r="G52" s="162"/>
      <c r="H52" s="162"/>
      <c r="I52" s="162"/>
      <c r="J52" s="162"/>
      <c r="K52" s="162"/>
      <c r="L52" s="162"/>
      <c r="M52" s="86"/>
      <c r="N52" s="162" t="s">
        <v>239</v>
      </c>
      <c r="O52" s="185"/>
      <c r="P52" s="185"/>
      <c r="Q52" s="185"/>
      <c r="R52" s="19"/>
      <c r="S52" s="19"/>
    </row>
    <row r="53" spans="2:19" s="3" customFormat="1" x14ac:dyDescent="0.25">
      <c r="B53" s="32"/>
      <c r="C53" s="25"/>
      <c r="D53" s="266" t="s">
        <v>618</v>
      </c>
      <c r="E53" s="267" t="s">
        <v>619</v>
      </c>
      <c r="F53" s="209"/>
      <c r="G53" s="162"/>
      <c r="H53" s="162"/>
      <c r="I53" s="162"/>
      <c r="J53" s="162"/>
      <c r="K53" s="162"/>
      <c r="L53" s="162"/>
      <c r="M53" s="86"/>
      <c r="N53" s="162" t="s">
        <v>239</v>
      </c>
      <c r="O53" s="209"/>
      <c r="P53" s="209"/>
      <c r="Q53" s="209"/>
      <c r="R53" s="19"/>
      <c r="S53" s="19"/>
    </row>
    <row r="54" spans="2:19" s="3" customFormat="1" x14ac:dyDescent="0.25">
      <c r="B54" s="32"/>
      <c r="C54" s="25"/>
      <c r="D54" s="266" t="s">
        <v>620</v>
      </c>
      <c r="E54" s="267" t="s">
        <v>621</v>
      </c>
      <c r="F54" s="209"/>
      <c r="G54" s="162"/>
      <c r="H54" s="162"/>
      <c r="I54" s="162"/>
      <c r="J54" s="162"/>
      <c r="K54" s="162"/>
      <c r="L54" s="162"/>
      <c r="M54" s="86"/>
      <c r="N54" s="162" t="s">
        <v>239</v>
      </c>
      <c r="O54" s="209"/>
      <c r="P54" s="209"/>
      <c r="Q54" s="209"/>
      <c r="R54" s="19"/>
      <c r="S54" s="19"/>
    </row>
    <row r="55" spans="2:19" s="3" customFormat="1" x14ac:dyDescent="0.25">
      <c r="B55" s="32"/>
      <c r="C55" s="25"/>
      <c r="D55" s="266" t="s">
        <v>354</v>
      </c>
      <c r="E55" s="267" t="s">
        <v>355</v>
      </c>
      <c r="F55" s="209"/>
      <c r="G55" s="162"/>
      <c r="H55" s="162"/>
      <c r="I55" s="162"/>
      <c r="J55" s="162"/>
      <c r="K55" s="162"/>
      <c r="L55" s="162"/>
      <c r="M55" s="86"/>
      <c r="N55" s="162" t="s">
        <v>239</v>
      </c>
      <c r="O55" s="185"/>
      <c r="P55" s="185"/>
      <c r="Q55" s="185"/>
      <c r="R55" s="19"/>
      <c r="S55" s="19"/>
    </row>
    <row r="56" spans="2:19" s="3" customFormat="1" x14ac:dyDescent="0.25">
      <c r="B56" s="32"/>
      <c r="C56" s="25"/>
      <c r="D56" s="266" t="s">
        <v>356</v>
      </c>
      <c r="E56" s="267" t="s">
        <v>357</v>
      </c>
      <c r="F56" s="209"/>
      <c r="G56" s="162"/>
      <c r="H56" s="162"/>
      <c r="I56" s="162"/>
      <c r="J56" s="162"/>
      <c r="K56" s="162"/>
      <c r="L56" s="162"/>
      <c r="M56" s="86"/>
      <c r="N56" s="162" t="s">
        <v>242</v>
      </c>
      <c r="O56" s="185"/>
      <c r="P56" s="185"/>
      <c r="Q56" s="185"/>
      <c r="R56" s="19"/>
      <c r="S56" s="19"/>
    </row>
    <row r="57" spans="2:19" s="3" customFormat="1" x14ac:dyDescent="0.25">
      <c r="B57" s="32"/>
      <c r="C57" s="25"/>
      <c r="D57" s="266" t="s">
        <v>622</v>
      </c>
      <c r="E57" s="267" t="s">
        <v>623</v>
      </c>
      <c r="F57" s="209"/>
      <c r="G57" s="162"/>
      <c r="H57" s="162"/>
      <c r="I57" s="162"/>
      <c r="J57" s="162"/>
      <c r="K57" s="162"/>
      <c r="L57" s="162"/>
      <c r="M57" s="86"/>
      <c r="N57" s="162" t="s">
        <v>241</v>
      </c>
      <c r="O57" s="209"/>
      <c r="P57" s="209"/>
      <c r="Q57" s="209"/>
      <c r="R57" s="19"/>
      <c r="S57" s="19"/>
    </row>
    <row r="58" spans="2:19" s="3" customFormat="1" x14ac:dyDescent="0.25">
      <c r="B58" s="32"/>
      <c r="C58" s="25"/>
      <c r="D58" s="266" t="s">
        <v>358</v>
      </c>
      <c r="E58" s="267" t="s">
        <v>359</v>
      </c>
      <c r="F58" s="209"/>
      <c r="G58" s="162"/>
      <c r="H58" s="162"/>
      <c r="I58" s="162"/>
      <c r="J58" s="162"/>
      <c r="K58" s="162"/>
      <c r="L58" s="162"/>
      <c r="M58" s="86"/>
      <c r="N58" s="162" t="str">
        <f>210&amp;"m"</f>
        <v>210m</v>
      </c>
      <c r="O58" s="185"/>
      <c r="P58" s="185"/>
      <c r="Q58" s="185"/>
      <c r="R58" s="19"/>
      <c r="S58" s="19"/>
    </row>
    <row r="59" spans="2:19" s="3" customFormat="1" x14ac:dyDescent="0.25">
      <c r="B59" s="32"/>
      <c r="C59" s="25"/>
      <c r="D59" s="266" t="s">
        <v>625</v>
      </c>
      <c r="E59" s="267" t="s">
        <v>626</v>
      </c>
      <c r="F59" s="209"/>
      <c r="G59" s="162"/>
      <c r="H59" s="162"/>
      <c r="I59" s="162"/>
      <c r="J59" s="162"/>
      <c r="K59" s="162"/>
      <c r="L59" s="162"/>
      <c r="M59" s="86"/>
      <c r="N59" s="162" t="str">
        <f>51&amp;"m"</f>
        <v>51m</v>
      </c>
      <c r="O59" s="209"/>
      <c r="P59" s="209"/>
      <c r="Q59" s="209"/>
      <c r="R59" s="19"/>
      <c r="S59" s="19"/>
    </row>
    <row r="60" spans="2:19" s="3" customFormat="1" x14ac:dyDescent="0.25">
      <c r="B60" s="32"/>
      <c r="C60" s="25"/>
      <c r="D60" s="266" t="s">
        <v>360</v>
      </c>
      <c r="E60" s="267" t="s">
        <v>361</v>
      </c>
      <c r="F60" s="209"/>
      <c r="G60" s="162"/>
      <c r="H60" s="162"/>
      <c r="I60" s="162"/>
      <c r="J60" s="162"/>
      <c r="K60" s="162"/>
      <c r="L60" s="162"/>
      <c r="M60" s="86"/>
      <c r="N60" s="162" t="s">
        <v>242</v>
      </c>
      <c r="O60" s="185"/>
      <c r="P60" s="185"/>
      <c r="Q60" s="185"/>
      <c r="R60" s="19"/>
      <c r="S60" s="19"/>
    </row>
    <row r="61" spans="2:19" s="3" customFormat="1" x14ac:dyDescent="0.25">
      <c r="B61" s="32"/>
      <c r="C61" s="25"/>
      <c r="D61" s="266" t="s">
        <v>362</v>
      </c>
      <c r="E61" s="267" t="s">
        <v>363</v>
      </c>
      <c r="F61" s="209"/>
      <c r="G61" s="162"/>
      <c r="H61" s="162"/>
      <c r="I61" s="162"/>
      <c r="J61" s="162"/>
      <c r="K61" s="162"/>
      <c r="L61" s="162"/>
      <c r="M61" s="86"/>
      <c r="N61" s="162" t="s">
        <v>243</v>
      </c>
      <c r="O61" s="185"/>
      <c r="P61" s="185"/>
      <c r="Q61" s="185"/>
      <c r="R61" s="19"/>
      <c r="S61" s="19"/>
    </row>
    <row r="62" spans="2:19" s="3" customFormat="1" x14ac:dyDescent="0.25">
      <c r="B62" s="32"/>
      <c r="C62" s="25"/>
      <c r="D62" s="202"/>
      <c r="E62" s="203" t="s">
        <v>364</v>
      </c>
      <c r="F62" s="185"/>
      <c r="G62" s="162"/>
      <c r="H62" s="162"/>
      <c r="I62" s="162"/>
      <c r="J62" s="162"/>
      <c r="K62" s="162"/>
      <c r="L62" s="162"/>
      <c r="M62" s="86"/>
      <c r="N62" s="162"/>
      <c r="O62" s="185"/>
      <c r="P62" s="185"/>
      <c r="Q62" s="185"/>
      <c r="R62" s="19"/>
      <c r="S62" s="19"/>
    </row>
    <row r="63" spans="2:19" s="3" customFormat="1" x14ac:dyDescent="0.25">
      <c r="B63" s="32"/>
      <c r="C63" s="25"/>
      <c r="D63" s="202"/>
      <c r="E63" s="196" t="s">
        <v>365</v>
      </c>
      <c r="F63" s="185"/>
      <c r="G63" s="162"/>
      <c r="H63" s="162"/>
      <c r="I63" s="162"/>
      <c r="J63" s="162"/>
      <c r="K63" s="162"/>
      <c r="L63" s="162"/>
      <c r="M63" s="86"/>
      <c r="N63" s="162"/>
      <c r="O63" s="185"/>
      <c r="P63" s="185"/>
      <c r="Q63" s="185"/>
      <c r="R63" s="19"/>
      <c r="S63" s="19"/>
    </row>
    <row r="64" spans="2:19" s="3" customFormat="1" x14ac:dyDescent="0.25">
      <c r="B64" s="32"/>
      <c r="C64" s="25"/>
      <c r="D64" s="204" t="s">
        <v>366</v>
      </c>
      <c r="E64" s="205" t="s">
        <v>367</v>
      </c>
      <c r="F64" s="185"/>
      <c r="G64" s="162"/>
      <c r="H64" s="162"/>
      <c r="I64" s="162"/>
      <c r="J64" s="162"/>
      <c r="K64" s="162"/>
      <c r="L64" s="162"/>
      <c r="M64" s="86"/>
      <c r="N64" s="162" t="s">
        <v>406</v>
      </c>
      <c r="O64" s="185"/>
      <c r="P64" s="185"/>
      <c r="Q64" s="185"/>
      <c r="R64" s="19"/>
      <c r="S64" s="19"/>
    </row>
    <row r="65" spans="2:19" s="3" customFormat="1" x14ac:dyDescent="0.25">
      <c r="B65" s="32"/>
      <c r="C65" s="25"/>
      <c r="D65" s="206"/>
      <c r="E65" s="196" t="s">
        <v>369</v>
      </c>
      <c r="F65" s="185"/>
      <c r="G65" s="162"/>
      <c r="H65" s="162"/>
      <c r="I65" s="162"/>
      <c r="J65" s="162"/>
      <c r="K65" s="162"/>
      <c r="L65" s="162"/>
      <c r="M65" s="86"/>
      <c r="N65" s="162"/>
      <c r="O65" s="185"/>
      <c r="P65" s="185"/>
      <c r="Q65" s="185"/>
      <c r="R65" s="19"/>
      <c r="S65" s="19"/>
    </row>
    <row r="66" spans="2:19" s="3" customFormat="1" x14ac:dyDescent="0.25">
      <c r="B66" s="32"/>
      <c r="C66" s="25"/>
      <c r="D66" s="206" t="s">
        <v>323</v>
      </c>
      <c r="E66" s="195" t="s">
        <v>627</v>
      </c>
      <c r="F66" s="209"/>
      <c r="G66" s="162"/>
      <c r="H66" s="162"/>
      <c r="I66" s="162"/>
      <c r="J66" s="162"/>
      <c r="K66" s="162"/>
      <c r="L66" s="162"/>
      <c r="M66" s="86"/>
      <c r="N66" s="162" t="str">
        <f>1&amp;"no"</f>
        <v>1no</v>
      </c>
      <c r="O66" s="209"/>
      <c r="P66" s="209"/>
      <c r="Q66" s="209"/>
      <c r="R66" s="19"/>
      <c r="S66" s="19"/>
    </row>
    <row r="67" spans="2:19" s="3" customFormat="1" x14ac:dyDescent="0.25">
      <c r="B67" s="32"/>
      <c r="C67" s="25"/>
      <c r="D67" s="207" t="s">
        <v>370</v>
      </c>
      <c r="E67" s="195" t="s">
        <v>371</v>
      </c>
      <c r="F67" s="185"/>
      <c r="G67" s="162"/>
      <c r="H67" s="162"/>
      <c r="I67" s="162"/>
      <c r="J67" s="162"/>
      <c r="K67" s="162"/>
      <c r="L67" s="162"/>
      <c r="M67" s="86"/>
      <c r="N67" s="162" t="str">
        <f>2&amp;"no"</f>
        <v>2no</v>
      </c>
      <c r="O67" s="185"/>
      <c r="P67" s="185"/>
      <c r="Q67" s="185"/>
      <c r="R67" s="19"/>
      <c r="S67" s="19"/>
    </row>
    <row r="68" spans="2:19" s="3" customFormat="1" ht="24" x14ac:dyDescent="0.25">
      <c r="B68" s="32"/>
      <c r="C68" s="25"/>
      <c r="D68" s="208" t="s">
        <v>372</v>
      </c>
      <c r="E68" s="195" t="s">
        <v>373</v>
      </c>
      <c r="F68" s="185"/>
      <c r="G68" s="162"/>
      <c r="H68" s="162"/>
      <c r="I68" s="162"/>
      <c r="J68" s="162"/>
      <c r="K68" s="162"/>
      <c r="L68" s="162"/>
      <c r="M68" s="86"/>
      <c r="N68" s="162" t="str">
        <f>2&amp;"no"</f>
        <v>2no</v>
      </c>
      <c r="O68" s="185"/>
      <c r="P68" s="185"/>
      <c r="Q68" s="185"/>
      <c r="R68" s="19"/>
      <c r="S68" s="19"/>
    </row>
    <row r="69" spans="2:19" s="3" customFormat="1" x14ac:dyDescent="0.25">
      <c r="B69" s="32"/>
      <c r="C69" s="25"/>
      <c r="D69" s="208" t="s">
        <v>374</v>
      </c>
      <c r="E69" s="195" t="s">
        <v>375</v>
      </c>
      <c r="F69" s="185"/>
      <c r="G69" s="162"/>
      <c r="H69" s="162"/>
      <c r="I69" s="162"/>
      <c r="J69" s="162"/>
      <c r="K69" s="162"/>
      <c r="L69" s="162"/>
      <c r="M69" s="86"/>
      <c r="N69" s="162" t="s">
        <v>239</v>
      </c>
      <c r="O69" s="185"/>
      <c r="P69" s="185"/>
      <c r="Q69" s="185"/>
      <c r="R69" s="19"/>
      <c r="S69" s="19"/>
    </row>
    <row r="70" spans="2:19" s="3" customFormat="1" ht="24" x14ac:dyDescent="0.25">
      <c r="B70" s="32"/>
      <c r="C70" s="25"/>
      <c r="D70" s="208" t="s">
        <v>376</v>
      </c>
      <c r="E70" s="195" t="s">
        <v>377</v>
      </c>
      <c r="F70" s="185"/>
      <c r="G70" s="162"/>
      <c r="H70" s="162"/>
      <c r="I70" s="162"/>
      <c r="J70" s="162"/>
      <c r="K70" s="162"/>
      <c r="L70" s="162"/>
      <c r="M70" s="86"/>
      <c r="N70" s="162" t="s">
        <v>238</v>
      </c>
      <c r="O70" s="185"/>
      <c r="P70" s="185"/>
      <c r="Q70" s="185"/>
      <c r="R70" s="19"/>
      <c r="S70" s="19"/>
    </row>
    <row r="71" spans="2:19" s="3" customFormat="1" x14ac:dyDescent="0.25">
      <c r="B71" s="32"/>
      <c r="C71" s="25"/>
      <c r="D71" s="208" t="s">
        <v>378</v>
      </c>
      <c r="E71" s="195" t="s">
        <v>379</v>
      </c>
      <c r="F71" s="185"/>
      <c r="G71" s="162"/>
      <c r="H71" s="162"/>
      <c r="I71" s="162"/>
      <c r="J71" s="162"/>
      <c r="K71" s="162"/>
      <c r="L71" s="162"/>
      <c r="M71" s="86"/>
      <c r="N71" s="162" t="s">
        <v>238</v>
      </c>
      <c r="O71" s="185"/>
      <c r="P71" s="185"/>
      <c r="Q71" s="185"/>
      <c r="R71" s="19"/>
      <c r="S71" s="19"/>
    </row>
    <row r="72" spans="2:19" s="3" customFormat="1" x14ac:dyDescent="0.25">
      <c r="B72" s="32"/>
      <c r="C72" s="25"/>
      <c r="D72" s="208" t="s">
        <v>380</v>
      </c>
      <c r="E72" s="195" t="s">
        <v>381</v>
      </c>
      <c r="F72" s="185"/>
      <c r="G72" s="162"/>
      <c r="H72" s="162"/>
      <c r="I72" s="162"/>
      <c r="J72" s="162"/>
      <c r="K72" s="162"/>
      <c r="L72" s="162"/>
      <c r="M72" s="86"/>
      <c r="N72" s="162" t="s">
        <v>238</v>
      </c>
      <c r="O72" s="185"/>
      <c r="P72" s="185"/>
      <c r="Q72" s="185"/>
      <c r="R72" s="19"/>
      <c r="S72" s="19"/>
    </row>
    <row r="73" spans="2:19" s="3" customFormat="1" ht="24" x14ac:dyDescent="0.25">
      <c r="B73" s="32"/>
      <c r="C73" s="25"/>
      <c r="D73" s="208" t="s">
        <v>628</v>
      </c>
      <c r="E73" s="195" t="s">
        <v>629</v>
      </c>
      <c r="F73" s="209"/>
      <c r="G73" s="162"/>
      <c r="H73" s="162"/>
      <c r="I73" s="162"/>
      <c r="J73" s="162"/>
      <c r="K73" s="162"/>
      <c r="L73" s="162"/>
      <c r="M73" s="86"/>
      <c r="N73" s="162" t="s">
        <v>243</v>
      </c>
      <c r="O73" s="209"/>
      <c r="P73" s="209"/>
      <c r="Q73" s="209"/>
      <c r="R73" s="19"/>
      <c r="S73" s="19"/>
    </row>
    <row r="74" spans="2:19" s="3" customFormat="1" ht="36" x14ac:dyDescent="0.25">
      <c r="B74" s="32"/>
      <c r="C74" s="25"/>
      <c r="D74" s="208" t="s">
        <v>630</v>
      </c>
      <c r="E74" s="195" t="s">
        <v>631</v>
      </c>
      <c r="F74" s="209"/>
      <c r="G74" s="162"/>
      <c r="H74" s="162"/>
      <c r="I74" s="162"/>
      <c r="J74" s="162"/>
      <c r="K74" s="162"/>
      <c r="L74" s="162"/>
      <c r="M74" s="86"/>
      <c r="N74" s="162" t="s">
        <v>238</v>
      </c>
      <c r="O74" s="209"/>
      <c r="P74" s="209"/>
      <c r="Q74" s="209"/>
      <c r="R74" s="19"/>
      <c r="S74" s="19"/>
    </row>
    <row r="75" spans="2:19" s="3" customFormat="1" ht="36" x14ac:dyDescent="0.25">
      <c r="B75" s="32"/>
      <c r="C75" s="25"/>
      <c r="D75" s="208" t="s">
        <v>632</v>
      </c>
      <c r="E75" s="195" t="s">
        <v>633</v>
      </c>
      <c r="F75" s="209"/>
      <c r="G75" s="162"/>
      <c r="H75" s="162"/>
      <c r="I75" s="162"/>
      <c r="J75" s="162"/>
      <c r="K75" s="162"/>
      <c r="L75" s="162"/>
      <c r="M75" s="86"/>
      <c r="N75" s="162" t="s">
        <v>239</v>
      </c>
      <c r="O75" s="209"/>
      <c r="P75" s="209"/>
      <c r="Q75" s="209"/>
      <c r="R75" s="19"/>
      <c r="S75" s="19"/>
    </row>
    <row r="76" spans="2:19" s="3" customFormat="1" ht="36" x14ac:dyDescent="0.25">
      <c r="B76" s="32"/>
      <c r="C76" s="25"/>
      <c r="D76" s="208" t="s">
        <v>634</v>
      </c>
      <c r="E76" s="195" t="s">
        <v>633</v>
      </c>
      <c r="F76" s="209"/>
      <c r="G76" s="162"/>
      <c r="H76" s="162"/>
      <c r="I76" s="162"/>
      <c r="J76" s="162"/>
      <c r="K76" s="162"/>
      <c r="L76" s="162"/>
      <c r="M76" s="86"/>
      <c r="N76" s="162" t="s">
        <v>239</v>
      </c>
      <c r="O76" s="209"/>
      <c r="P76" s="209"/>
      <c r="Q76" s="209"/>
      <c r="R76" s="19"/>
      <c r="S76" s="19"/>
    </row>
    <row r="77" spans="2:19" s="3" customFormat="1" ht="36" x14ac:dyDescent="0.25">
      <c r="B77" s="32"/>
      <c r="C77" s="25"/>
      <c r="D77" s="208" t="s">
        <v>635</v>
      </c>
      <c r="E77" s="195" t="s">
        <v>636</v>
      </c>
      <c r="F77" s="209"/>
      <c r="G77" s="162"/>
      <c r="H77" s="162"/>
      <c r="I77" s="162"/>
      <c r="J77" s="162"/>
      <c r="K77" s="162"/>
      <c r="L77" s="162"/>
      <c r="M77" s="86"/>
      <c r="N77" s="162" t="s">
        <v>239</v>
      </c>
      <c r="O77" s="209"/>
      <c r="P77" s="209"/>
      <c r="Q77" s="209"/>
      <c r="R77" s="19"/>
      <c r="S77" s="19"/>
    </row>
    <row r="78" spans="2:19" s="3" customFormat="1" ht="24" x14ac:dyDescent="0.25">
      <c r="B78" s="32"/>
      <c r="C78" s="25"/>
      <c r="D78" s="208" t="s">
        <v>637</v>
      </c>
      <c r="E78" s="195" t="s">
        <v>638</v>
      </c>
      <c r="F78" s="209"/>
      <c r="G78" s="162"/>
      <c r="H78" s="162"/>
      <c r="I78" s="162"/>
      <c r="J78" s="162"/>
      <c r="K78" s="162"/>
      <c r="L78" s="162"/>
      <c r="M78" s="86"/>
      <c r="N78" s="162" t="s">
        <v>239</v>
      </c>
      <c r="O78" s="209"/>
      <c r="P78" s="209"/>
      <c r="Q78" s="209"/>
      <c r="R78" s="19"/>
      <c r="S78" s="19"/>
    </row>
    <row r="79" spans="2:19" s="3" customFormat="1" x14ac:dyDescent="0.25">
      <c r="B79" s="32"/>
      <c r="C79" s="25"/>
      <c r="D79" s="208" t="s">
        <v>639</v>
      </c>
      <c r="E79" s="195" t="s">
        <v>640</v>
      </c>
      <c r="F79" s="209"/>
      <c r="G79" s="162"/>
      <c r="H79" s="162"/>
      <c r="I79" s="162"/>
      <c r="J79" s="162"/>
      <c r="K79" s="162"/>
      <c r="L79" s="162"/>
      <c r="M79" s="86"/>
      <c r="N79" s="162" t="s">
        <v>239</v>
      </c>
      <c r="O79" s="209"/>
      <c r="P79" s="209"/>
      <c r="Q79" s="209"/>
      <c r="R79" s="19"/>
      <c r="S79" s="19"/>
    </row>
    <row r="80" spans="2:19" s="3" customFormat="1" x14ac:dyDescent="0.25">
      <c r="B80" s="32"/>
      <c r="C80" s="25"/>
      <c r="D80" s="208" t="s">
        <v>641</v>
      </c>
      <c r="E80" s="195" t="s">
        <v>642</v>
      </c>
      <c r="F80" s="209"/>
      <c r="G80" s="162"/>
      <c r="H80" s="162"/>
      <c r="I80" s="162"/>
      <c r="J80" s="162"/>
      <c r="K80" s="162"/>
      <c r="L80" s="162"/>
      <c r="M80" s="86"/>
      <c r="N80" s="162" t="s">
        <v>239</v>
      </c>
      <c r="O80" s="209"/>
      <c r="P80" s="209"/>
      <c r="Q80" s="209"/>
      <c r="R80" s="19"/>
      <c r="S80" s="19"/>
    </row>
    <row r="81" spans="2:19" s="3" customFormat="1" x14ac:dyDescent="0.25">
      <c r="B81" s="32"/>
      <c r="C81" s="25"/>
      <c r="D81" s="208" t="s">
        <v>382</v>
      </c>
      <c r="E81" s="195" t="s">
        <v>383</v>
      </c>
      <c r="F81" s="209"/>
      <c r="G81" s="162"/>
      <c r="H81" s="162"/>
      <c r="I81" s="162"/>
      <c r="J81" s="162"/>
      <c r="K81" s="162"/>
      <c r="L81" s="162"/>
      <c r="M81" s="86"/>
      <c r="N81" s="162" t="s">
        <v>239</v>
      </c>
      <c r="O81" s="209"/>
      <c r="P81" s="209"/>
      <c r="Q81" s="209"/>
      <c r="R81" s="19"/>
      <c r="S81" s="19"/>
    </row>
    <row r="82" spans="2:19" s="3" customFormat="1" x14ac:dyDescent="0.25">
      <c r="B82" s="32"/>
      <c r="C82" s="25"/>
      <c r="D82" s="208" t="s">
        <v>384</v>
      </c>
      <c r="E82" s="195" t="s">
        <v>385</v>
      </c>
      <c r="F82" s="209"/>
      <c r="G82" s="162"/>
      <c r="H82" s="162"/>
      <c r="I82" s="162"/>
      <c r="J82" s="162"/>
      <c r="K82" s="162"/>
      <c r="L82" s="162"/>
      <c r="M82" s="86"/>
      <c r="N82" s="162" t="s">
        <v>239</v>
      </c>
      <c r="O82" s="209"/>
      <c r="P82" s="209"/>
      <c r="Q82" s="209"/>
      <c r="R82" s="19"/>
      <c r="S82" s="19"/>
    </row>
    <row r="83" spans="2:19" s="3" customFormat="1" x14ac:dyDescent="0.25">
      <c r="B83" s="32"/>
      <c r="C83" s="25"/>
      <c r="D83" s="208" t="s">
        <v>386</v>
      </c>
      <c r="E83" s="195" t="s">
        <v>387</v>
      </c>
      <c r="F83" s="209"/>
      <c r="G83" s="162"/>
      <c r="H83" s="162"/>
      <c r="I83" s="162"/>
      <c r="J83" s="162"/>
      <c r="K83" s="162"/>
      <c r="L83" s="162"/>
      <c r="M83" s="86"/>
      <c r="N83" s="162" t="s">
        <v>239</v>
      </c>
      <c r="O83" s="209"/>
      <c r="P83" s="209"/>
      <c r="Q83" s="209"/>
      <c r="R83" s="19"/>
      <c r="S83" s="19"/>
    </row>
    <row r="84" spans="2:19" s="3" customFormat="1" x14ac:dyDescent="0.25">
      <c r="B84" s="32"/>
      <c r="C84" s="25"/>
      <c r="D84" s="208" t="s">
        <v>388</v>
      </c>
      <c r="E84" s="195" t="s">
        <v>389</v>
      </c>
      <c r="F84" s="209"/>
      <c r="G84" s="162"/>
      <c r="H84" s="162"/>
      <c r="I84" s="162"/>
      <c r="J84" s="162"/>
      <c r="K84" s="162"/>
      <c r="L84" s="162"/>
      <c r="M84" s="86"/>
      <c r="N84" s="162" t="s">
        <v>239</v>
      </c>
      <c r="O84" s="209"/>
      <c r="P84" s="209"/>
      <c r="Q84" s="209"/>
      <c r="R84" s="19"/>
      <c r="S84" s="19"/>
    </row>
    <row r="85" spans="2:19" s="3" customFormat="1" x14ac:dyDescent="0.25">
      <c r="B85" s="32"/>
      <c r="C85" s="25"/>
      <c r="D85" s="208" t="s">
        <v>390</v>
      </c>
      <c r="E85" s="195" t="s">
        <v>391</v>
      </c>
      <c r="F85" s="209"/>
      <c r="G85" s="162"/>
      <c r="H85" s="162"/>
      <c r="I85" s="162"/>
      <c r="J85" s="162"/>
      <c r="K85" s="162"/>
      <c r="L85" s="162"/>
      <c r="M85" s="86"/>
      <c r="N85" s="162" t="s">
        <v>239</v>
      </c>
      <c r="O85" s="209"/>
      <c r="P85" s="209"/>
      <c r="Q85" s="209"/>
      <c r="R85" s="19"/>
      <c r="S85" s="19"/>
    </row>
    <row r="86" spans="2:19" s="3" customFormat="1" x14ac:dyDescent="0.25">
      <c r="B86" s="32"/>
      <c r="C86" s="25"/>
      <c r="D86" s="208" t="s">
        <v>643</v>
      </c>
      <c r="E86" s="195" t="s">
        <v>644</v>
      </c>
      <c r="F86" s="209"/>
      <c r="G86" s="162"/>
      <c r="H86" s="162"/>
      <c r="I86" s="162"/>
      <c r="J86" s="162"/>
      <c r="K86" s="162"/>
      <c r="L86" s="162"/>
      <c r="M86" s="86"/>
      <c r="N86" s="162" t="s">
        <v>239</v>
      </c>
      <c r="O86" s="209"/>
      <c r="P86" s="209"/>
      <c r="Q86" s="209"/>
      <c r="R86" s="19"/>
      <c r="S86" s="19"/>
    </row>
    <row r="87" spans="2:19" s="3" customFormat="1" x14ac:dyDescent="0.25">
      <c r="B87" s="32"/>
      <c r="C87" s="25"/>
      <c r="D87" s="208" t="s">
        <v>645</v>
      </c>
      <c r="E87" s="195" t="s">
        <v>646</v>
      </c>
      <c r="F87" s="209"/>
      <c r="G87" s="162"/>
      <c r="H87" s="162"/>
      <c r="I87" s="162"/>
      <c r="J87" s="162"/>
      <c r="K87" s="162"/>
      <c r="L87" s="162"/>
      <c r="M87" s="86"/>
      <c r="N87" s="162" t="s">
        <v>239</v>
      </c>
      <c r="O87" s="209"/>
      <c r="P87" s="209"/>
      <c r="Q87" s="209"/>
      <c r="R87" s="19"/>
      <c r="S87" s="19"/>
    </row>
    <row r="88" spans="2:19" s="3" customFormat="1" x14ac:dyDescent="0.25">
      <c r="B88" s="32"/>
      <c r="C88" s="25"/>
      <c r="D88" s="208" t="s">
        <v>647</v>
      </c>
      <c r="E88" s="195" t="s">
        <v>648</v>
      </c>
      <c r="F88" s="209"/>
      <c r="G88" s="162"/>
      <c r="H88" s="162"/>
      <c r="I88" s="162"/>
      <c r="J88" s="162"/>
      <c r="K88" s="162"/>
      <c r="L88" s="162"/>
      <c r="M88" s="86"/>
      <c r="N88" s="162" t="s">
        <v>239</v>
      </c>
      <c r="O88" s="209"/>
      <c r="P88" s="209"/>
      <c r="Q88" s="209"/>
      <c r="R88" s="19"/>
      <c r="S88" s="19"/>
    </row>
    <row r="89" spans="2:19" s="3" customFormat="1" x14ac:dyDescent="0.25">
      <c r="B89" s="32"/>
      <c r="C89" s="25"/>
      <c r="D89" s="208" t="s">
        <v>392</v>
      </c>
      <c r="E89" s="195" t="s">
        <v>649</v>
      </c>
      <c r="F89" s="209"/>
      <c r="G89" s="162"/>
      <c r="H89" s="162"/>
      <c r="I89" s="162"/>
      <c r="J89" s="162"/>
      <c r="K89" s="162"/>
      <c r="L89" s="162"/>
      <c r="M89" s="86"/>
      <c r="N89" s="162" t="s">
        <v>240</v>
      </c>
      <c r="O89" s="209"/>
      <c r="P89" s="209"/>
      <c r="Q89" s="209"/>
      <c r="R89" s="19"/>
      <c r="S89" s="19"/>
    </row>
    <row r="90" spans="2:19" s="3" customFormat="1" ht="24" x14ac:dyDescent="0.25">
      <c r="B90" s="32"/>
      <c r="C90" s="25"/>
      <c r="D90" s="208" t="s">
        <v>393</v>
      </c>
      <c r="E90" s="195" t="s">
        <v>650</v>
      </c>
      <c r="F90" s="209"/>
      <c r="G90" s="162"/>
      <c r="H90" s="162"/>
      <c r="I90" s="162"/>
      <c r="J90" s="162"/>
      <c r="K90" s="162"/>
      <c r="L90" s="162"/>
      <c r="M90" s="86"/>
      <c r="N90" s="162" t="s">
        <v>238</v>
      </c>
      <c r="O90" s="209"/>
      <c r="P90" s="209"/>
      <c r="Q90" s="209"/>
      <c r="R90" s="19"/>
      <c r="S90" s="19"/>
    </row>
    <row r="91" spans="2:19" s="3" customFormat="1" x14ac:dyDescent="0.25">
      <c r="B91" s="32"/>
      <c r="C91" s="25"/>
      <c r="D91" s="208" t="s">
        <v>651</v>
      </c>
      <c r="E91" s="195" t="s">
        <v>652</v>
      </c>
      <c r="F91" s="209"/>
      <c r="G91" s="162"/>
      <c r="H91" s="162"/>
      <c r="I91" s="162"/>
      <c r="J91" s="162"/>
      <c r="K91" s="162"/>
      <c r="L91" s="162"/>
      <c r="M91" s="86"/>
      <c r="N91" s="162" t="s">
        <v>318</v>
      </c>
      <c r="O91" s="209"/>
      <c r="P91" s="209"/>
      <c r="Q91" s="209"/>
      <c r="R91" s="19"/>
      <c r="S91" s="19"/>
    </row>
    <row r="92" spans="2:19" s="3" customFormat="1" ht="24" x14ac:dyDescent="0.25">
      <c r="B92" s="32"/>
      <c r="C92" s="25"/>
      <c r="D92" s="208" t="s">
        <v>394</v>
      </c>
      <c r="E92" s="195" t="s">
        <v>653</v>
      </c>
      <c r="F92" s="209"/>
      <c r="G92" s="162"/>
      <c r="H92" s="162"/>
      <c r="I92" s="162"/>
      <c r="J92" s="162"/>
      <c r="K92" s="162"/>
      <c r="L92" s="162"/>
      <c r="M92" s="86"/>
      <c r="N92" s="162" t="s">
        <v>238</v>
      </c>
      <c r="O92" s="209"/>
      <c r="P92" s="209"/>
      <c r="Q92" s="209"/>
      <c r="R92" s="19"/>
      <c r="S92" s="19"/>
    </row>
    <row r="93" spans="2:19" s="3" customFormat="1" ht="24" x14ac:dyDescent="0.25">
      <c r="B93" s="32"/>
      <c r="C93" s="25"/>
      <c r="D93" s="208" t="s">
        <v>654</v>
      </c>
      <c r="E93" s="195" t="s">
        <v>655</v>
      </c>
      <c r="F93" s="209"/>
      <c r="G93" s="162"/>
      <c r="H93" s="162"/>
      <c r="I93" s="162"/>
      <c r="J93" s="162"/>
      <c r="K93" s="162"/>
      <c r="L93" s="162"/>
      <c r="M93" s="86"/>
      <c r="N93" s="162" t="s">
        <v>238</v>
      </c>
      <c r="O93" s="209"/>
      <c r="P93" s="209"/>
      <c r="Q93" s="209"/>
      <c r="R93" s="19"/>
      <c r="S93" s="19"/>
    </row>
    <row r="94" spans="2:19" s="3" customFormat="1" ht="24" x14ac:dyDescent="0.25">
      <c r="B94" s="32"/>
      <c r="C94" s="25"/>
      <c r="D94" s="208" t="s">
        <v>395</v>
      </c>
      <c r="E94" s="195" t="s">
        <v>656</v>
      </c>
      <c r="F94" s="209"/>
      <c r="G94" s="162"/>
      <c r="H94" s="162"/>
      <c r="I94" s="162"/>
      <c r="J94" s="162"/>
      <c r="K94" s="162"/>
      <c r="L94" s="162"/>
      <c r="M94" s="86"/>
      <c r="N94" s="162" t="s">
        <v>240</v>
      </c>
      <c r="O94" s="209"/>
      <c r="P94" s="209"/>
      <c r="Q94" s="209"/>
      <c r="R94" s="19"/>
      <c r="S94" s="19"/>
    </row>
    <row r="95" spans="2:19" s="3" customFormat="1" ht="24" x14ac:dyDescent="0.25">
      <c r="B95" s="32"/>
      <c r="C95" s="25"/>
      <c r="D95" s="208" t="s">
        <v>396</v>
      </c>
      <c r="E95" s="195" t="s">
        <v>657</v>
      </c>
      <c r="F95" s="209"/>
      <c r="G95" s="162"/>
      <c r="H95" s="162"/>
      <c r="I95" s="162"/>
      <c r="J95" s="162"/>
      <c r="K95" s="162"/>
      <c r="L95" s="162"/>
      <c r="M95" s="86"/>
      <c r="N95" s="162" t="s">
        <v>238</v>
      </c>
      <c r="O95" s="209"/>
      <c r="P95" s="209"/>
      <c r="Q95" s="209"/>
      <c r="R95" s="19"/>
      <c r="S95" s="19"/>
    </row>
    <row r="96" spans="2:19" s="3" customFormat="1" ht="24" x14ac:dyDescent="0.25">
      <c r="B96" s="32"/>
      <c r="C96" s="25"/>
      <c r="D96" s="208" t="s">
        <v>658</v>
      </c>
      <c r="E96" s="195" t="s">
        <v>659</v>
      </c>
      <c r="F96" s="209"/>
      <c r="G96" s="162"/>
      <c r="H96" s="162"/>
      <c r="I96" s="162"/>
      <c r="J96" s="162"/>
      <c r="K96" s="162"/>
      <c r="L96" s="162"/>
      <c r="M96" s="86"/>
      <c r="N96" s="162" t="s">
        <v>243</v>
      </c>
      <c r="O96" s="209"/>
      <c r="P96" s="209"/>
      <c r="Q96" s="209"/>
      <c r="R96" s="19"/>
      <c r="S96" s="19"/>
    </row>
    <row r="97" spans="2:19" s="3" customFormat="1" x14ac:dyDescent="0.25">
      <c r="B97" s="32"/>
      <c r="C97" s="25"/>
      <c r="D97" s="208" t="s">
        <v>397</v>
      </c>
      <c r="E97" s="195" t="s">
        <v>398</v>
      </c>
      <c r="F97" s="209"/>
      <c r="G97" s="162"/>
      <c r="H97" s="162"/>
      <c r="I97" s="162"/>
      <c r="J97" s="162"/>
      <c r="K97" s="162"/>
      <c r="L97" s="162"/>
      <c r="M97" s="86"/>
      <c r="N97" s="162" t="s">
        <v>240</v>
      </c>
      <c r="O97" s="209"/>
      <c r="P97" s="209"/>
      <c r="Q97" s="209"/>
      <c r="R97" s="19"/>
      <c r="S97" s="19"/>
    </row>
    <row r="98" spans="2:19" s="3" customFormat="1" x14ac:dyDescent="0.25">
      <c r="B98" s="32"/>
      <c r="C98" s="25"/>
      <c r="D98" s="208" t="s">
        <v>660</v>
      </c>
      <c r="E98" s="195" t="s">
        <v>661</v>
      </c>
      <c r="F98" s="209"/>
      <c r="G98" s="162"/>
      <c r="H98" s="162"/>
      <c r="I98" s="162"/>
      <c r="J98" s="162"/>
      <c r="K98" s="162"/>
      <c r="L98" s="162"/>
      <c r="M98" s="86"/>
      <c r="N98" s="162" t="s">
        <v>243</v>
      </c>
      <c r="O98" s="209"/>
      <c r="P98" s="209"/>
      <c r="Q98" s="209"/>
      <c r="R98" s="19"/>
      <c r="S98" s="19"/>
    </row>
    <row r="99" spans="2:19" s="3" customFormat="1" x14ac:dyDescent="0.25">
      <c r="B99" s="32"/>
      <c r="C99" s="25"/>
      <c r="D99" s="208" t="s">
        <v>662</v>
      </c>
      <c r="E99" s="195" t="s">
        <v>663</v>
      </c>
      <c r="F99" s="209"/>
      <c r="G99" s="162"/>
      <c r="H99" s="162"/>
      <c r="I99" s="162"/>
      <c r="J99" s="162"/>
      <c r="K99" s="162"/>
      <c r="L99" s="162"/>
      <c r="M99" s="86"/>
      <c r="N99" s="162" t="s">
        <v>238</v>
      </c>
      <c r="O99" s="209"/>
      <c r="P99" s="209"/>
      <c r="Q99" s="209"/>
      <c r="R99" s="19"/>
      <c r="S99" s="19"/>
    </row>
    <row r="100" spans="2:19" s="3" customFormat="1" x14ac:dyDescent="0.25">
      <c r="B100" s="32"/>
      <c r="C100" s="25"/>
      <c r="D100" s="208" t="s">
        <v>664</v>
      </c>
      <c r="E100" s="195" t="s">
        <v>665</v>
      </c>
      <c r="F100" s="209"/>
      <c r="G100" s="162"/>
      <c r="H100" s="162"/>
      <c r="I100" s="162"/>
      <c r="J100" s="162"/>
      <c r="K100" s="162"/>
      <c r="L100" s="162"/>
      <c r="M100" s="86"/>
      <c r="N100" s="162" t="s">
        <v>239</v>
      </c>
      <c r="O100" s="209"/>
      <c r="P100" s="209"/>
      <c r="Q100" s="209"/>
      <c r="R100" s="19"/>
      <c r="S100" s="19"/>
    </row>
    <row r="101" spans="2:19" s="3" customFormat="1" ht="24" x14ac:dyDescent="0.25">
      <c r="B101" s="32"/>
      <c r="C101" s="25"/>
      <c r="D101" s="208" t="s">
        <v>666</v>
      </c>
      <c r="E101" s="195" t="s">
        <v>667</v>
      </c>
      <c r="F101" s="209"/>
      <c r="G101" s="162"/>
      <c r="H101" s="162"/>
      <c r="I101" s="162"/>
      <c r="J101" s="162"/>
      <c r="K101" s="162"/>
      <c r="L101" s="162"/>
      <c r="M101" s="86"/>
      <c r="N101" s="162" t="s">
        <v>239</v>
      </c>
      <c r="O101" s="209"/>
      <c r="P101" s="209"/>
      <c r="Q101" s="209"/>
      <c r="R101" s="19"/>
      <c r="S101" s="19"/>
    </row>
    <row r="102" spans="2:19" s="3" customFormat="1" x14ac:dyDescent="0.25">
      <c r="B102" s="32"/>
      <c r="C102" s="25"/>
      <c r="D102" s="208" t="s">
        <v>399</v>
      </c>
      <c r="E102" s="195" t="s">
        <v>668</v>
      </c>
      <c r="F102" s="209"/>
      <c r="G102" s="162"/>
      <c r="H102" s="162"/>
      <c r="I102" s="162"/>
      <c r="J102" s="162"/>
      <c r="K102" s="162"/>
      <c r="L102" s="162"/>
      <c r="M102" s="86"/>
      <c r="N102" s="162" t="s">
        <v>239</v>
      </c>
      <c r="O102" s="209"/>
      <c r="P102" s="209"/>
      <c r="Q102" s="209"/>
      <c r="R102" s="19"/>
      <c r="S102" s="19"/>
    </row>
    <row r="103" spans="2:19" s="3" customFormat="1" x14ac:dyDescent="0.25">
      <c r="B103" s="32"/>
      <c r="C103" s="25"/>
      <c r="D103" s="208" t="s">
        <v>669</v>
      </c>
      <c r="E103" s="195" t="s">
        <v>670</v>
      </c>
      <c r="F103" s="209"/>
      <c r="G103" s="162"/>
      <c r="H103" s="162"/>
      <c r="I103" s="162"/>
      <c r="J103" s="162"/>
      <c r="K103" s="162"/>
      <c r="L103" s="162"/>
      <c r="M103" s="86"/>
      <c r="N103" s="162" t="s">
        <v>243</v>
      </c>
      <c r="O103" s="209"/>
      <c r="P103" s="209"/>
      <c r="Q103" s="209"/>
      <c r="R103" s="19"/>
      <c r="S103" s="19"/>
    </row>
    <row r="104" spans="2:19" s="3" customFormat="1" ht="24" x14ac:dyDescent="0.25">
      <c r="B104" s="32"/>
      <c r="C104" s="25"/>
      <c r="D104" s="208" t="s">
        <v>671</v>
      </c>
      <c r="E104" s="195" t="s">
        <v>672</v>
      </c>
      <c r="F104" s="209"/>
      <c r="G104" s="162"/>
      <c r="H104" s="162"/>
      <c r="I104" s="162"/>
      <c r="J104" s="162"/>
      <c r="K104" s="162"/>
      <c r="L104" s="162"/>
      <c r="M104" s="86"/>
      <c r="N104" s="162" t="s">
        <v>243</v>
      </c>
      <c r="O104" s="209"/>
      <c r="P104" s="209"/>
      <c r="Q104" s="209"/>
      <c r="R104" s="19"/>
      <c r="S104" s="19"/>
    </row>
    <row r="105" spans="2:19" s="3" customFormat="1" x14ac:dyDescent="0.25">
      <c r="B105" s="32"/>
      <c r="C105" s="25"/>
      <c r="D105" s="208" t="s">
        <v>673</v>
      </c>
      <c r="E105" s="195" t="s">
        <v>674</v>
      </c>
      <c r="F105" s="209"/>
      <c r="G105" s="162"/>
      <c r="H105" s="162"/>
      <c r="I105" s="162"/>
      <c r="J105" s="162"/>
      <c r="K105" s="162"/>
      <c r="L105" s="162"/>
      <c r="M105" s="86"/>
      <c r="N105" s="162" t="s">
        <v>238</v>
      </c>
      <c r="O105" s="209"/>
      <c r="P105" s="209"/>
      <c r="Q105" s="209"/>
      <c r="R105" s="19"/>
      <c r="S105" s="19"/>
    </row>
    <row r="106" spans="2:19" s="3" customFormat="1" ht="24" x14ac:dyDescent="0.25">
      <c r="B106" s="32"/>
      <c r="C106" s="25"/>
      <c r="D106" s="208" t="s">
        <v>400</v>
      </c>
      <c r="E106" s="195" t="s">
        <v>675</v>
      </c>
      <c r="F106" s="209"/>
      <c r="G106" s="162"/>
      <c r="H106" s="162"/>
      <c r="I106" s="162"/>
      <c r="J106" s="162"/>
      <c r="K106" s="162"/>
      <c r="L106" s="162"/>
      <c r="M106" s="86"/>
      <c r="N106" s="162" t="s">
        <v>240</v>
      </c>
      <c r="O106" s="209"/>
      <c r="P106" s="209"/>
      <c r="Q106" s="209"/>
      <c r="R106" s="19"/>
      <c r="S106" s="19"/>
    </row>
    <row r="107" spans="2:19" s="3" customFormat="1" x14ac:dyDescent="0.25">
      <c r="B107" s="32"/>
      <c r="C107" s="25"/>
      <c r="D107" s="208" t="s">
        <v>401</v>
      </c>
      <c r="E107" s="195" t="s">
        <v>676</v>
      </c>
      <c r="F107" s="209"/>
      <c r="G107" s="162"/>
      <c r="H107" s="162"/>
      <c r="I107" s="162"/>
      <c r="J107" s="162"/>
      <c r="K107" s="162"/>
      <c r="L107" s="162"/>
      <c r="M107" s="86"/>
      <c r="N107" s="162" t="s">
        <v>242</v>
      </c>
      <c r="O107" s="209"/>
      <c r="P107" s="209"/>
      <c r="Q107" s="209"/>
      <c r="R107" s="19"/>
      <c r="S107" s="19"/>
    </row>
    <row r="108" spans="2:19" s="3" customFormat="1" x14ac:dyDescent="0.25">
      <c r="B108" s="32"/>
      <c r="C108" s="25"/>
      <c r="D108" s="208" t="s">
        <v>677</v>
      </c>
      <c r="E108" s="195" t="s">
        <v>678</v>
      </c>
      <c r="F108" s="209"/>
      <c r="G108" s="162"/>
      <c r="H108" s="162"/>
      <c r="I108" s="162"/>
      <c r="J108" s="162"/>
      <c r="K108" s="162"/>
      <c r="L108" s="162"/>
      <c r="M108" s="86"/>
      <c r="N108" s="162" t="s">
        <v>238</v>
      </c>
      <c r="O108" s="209"/>
      <c r="P108" s="209"/>
      <c r="Q108" s="209"/>
      <c r="R108" s="19"/>
      <c r="S108" s="19"/>
    </row>
    <row r="109" spans="2:19" s="3" customFormat="1" x14ac:dyDescent="0.25">
      <c r="B109" s="32"/>
      <c r="C109" s="25"/>
      <c r="D109" s="208" t="s">
        <v>679</v>
      </c>
      <c r="E109" s="195" t="s">
        <v>680</v>
      </c>
      <c r="F109" s="209"/>
      <c r="G109" s="162"/>
      <c r="H109" s="162"/>
      <c r="I109" s="162"/>
      <c r="J109" s="162"/>
      <c r="K109" s="162"/>
      <c r="L109" s="162"/>
      <c r="M109" s="86"/>
      <c r="N109" s="162" t="s">
        <v>238</v>
      </c>
      <c r="O109" s="209"/>
      <c r="P109" s="209"/>
      <c r="Q109" s="209"/>
      <c r="R109" s="19"/>
      <c r="S109" s="19"/>
    </row>
    <row r="110" spans="2:19" s="3" customFormat="1" x14ac:dyDescent="0.25">
      <c r="B110" s="32"/>
      <c r="C110" s="25"/>
      <c r="D110" s="208" t="s">
        <v>402</v>
      </c>
      <c r="E110" s="195" t="s">
        <v>403</v>
      </c>
      <c r="F110" s="185"/>
      <c r="G110" s="162"/>
      <c r="H110" s="162"/>
      <c r="I110" s="162"/>
      <c r="J110" s="162"/>
      <c r="K110" s="162"/>
      <c r="L110" s="162"/>
      <c r="M110" s="86"/>
      <c r="N110" s="162" t="s">
        <v>238</v>
      </c>
      <c r="O110" s="185"/>
      <c r="P110" s="185"/>
      <c r="Q110" s="185"/>
      <c r="R110" s="19"/>
      <c r="S110" s="19"/>
    </row>
    <row r="111" spans="2:19" s="3" customFormat="1" x14ac:dyDescent="0.25">
      <c r="B111" s="32"/>
      <c r="C111" s="25"/>
      <c r="D111" s="208" t="s">
        <v>404</v>
      </c>
      <c r="E111" s="195" t="s">
        <v>405</v>
      </c>
      <c r="F111" s="185"/>
      <c r="G111" s="162"/>
      <c r="H111" s="162"/>
      <c r="I111" s="162"/>
      <c r="J111" s="162"/>
      <c r="K111" s="162"/>
      <c r="L111" s="162"/>
      <c r="M111" s="86"/>
      <c r="N111" s="162" t="s">
        <v>238</v>
      </c>
      <c r="O111" s="185"/>
      <c r="P111" s="185"/>
      <c r="Q111" s="185"/>
      <c r="R111" s="19"/>
      <c r="S111" s="19"/>
    </row>
    <row r="112" spans="2:19" x14ac:dyDescent="0.25">
      <c r="B112" s="30"/>
      <c r="C112" s="25"/>
      <c r="D112" s="187"/>
      <c r="E112" s="187"/>
      <c r="F112" s="187"/>
      <c r="G112" s="187"/>
      <c r="H112" s="187"/>
      <c r="I112" s="187"/>
      <c r="J112" s="187"/>
      <c r="K112" s="187"/>
      <c r="L112" s="187"/>
      <c r="M112" s="187"/>
      <c r="N112" s="51" t="s">
        <v>86</v>
      </c>
      <c r="O112" s="154">
        <f>SUM(O17:O111)</f>
        <v>0</v>
      </c>
      <c r="P112" s="37"/>
      <c r="R112" s="16"/>
      <c r="S112" s="153"/>
    </row>
    <row r="113" spans="2:20" x14ac:dyDescent="0.25">
      <c r="B113" s="30"/>
      <c r="C113" s="25"/>
      <c r="D113" s="26" t="s">
        <v>6</v>
      </c>
      <c r="E113" s="26"/>
      <c r="F113" s="187"/>
      <c r="G113" s="187"/>
      <c r="H113" s="26"/>
      <c r="I113" s="187"/>
      <c r="J113" s="187"/>
      <c r="K113" s="187"/>
      <c r="L113" s="187"/>
      <c r="M113" s="187"/>
      <c r="N113" s="20"/>
      <c r="O113" s="51" t="s">
        <v>87</v>
      </c>
      <c r="P113" s="155">
        <f>SUM(P17:P111)</f>
        <v>0</v>
      </c>
      <c r="R113" s="16"/>
      <c r="S113" s="153"/>
      <c r="T113" s="3"/>
    </row>
    <row r="114" spans="2:20" x14ac:dyDescent="0.25">
      <c r="B114" s="30"/>
      <c r="C114" s="25"/>
      <c r="D114" s="21"/>
      <c r="E114" s="21"/>
      <c r="F114" s="21"/>
      <c r="G114" s="187"/>
      <c r="H114" s="157"/>
      <c r="J114" s="187"/>
      <c r="K114" s="187"/>
      <c r="L114" s="187"/>
      <c r="M114" s="187"/>
      <c r="O114" s="51" t="s">
        <v>88</v>
      </c>
      <c r="P114" s="155">
        <f>+O112-P113</f>
        <v>0</v>
      </c>
      <c r="R114" s="16"/>
      <c r="S114" s="153"/>
      <c r="T114" s="3"/>
    </row>
    <row r="115" spans="2:20" x14ac:dyDescent="0.25">
      <c r="B115" s="30"/>
      <c r="C115" s="25"/>
      <c r="D115" s="21"/>
      <c r="E115" s="21"/>
      <c r="F115" s="21"/>
      <c r="G115" s="187"/>
      <c r="H115" s="157"/>
      <c r="I115" s="187"/>
      <c r="J115" s="187"/>
      <c r="K115" s="187"/>
      <c r="L115" s="187"/>
      <c r="M115" s="187"/>
      <c r="O115" s="37"/>
      <c r="P115" s="51" t="s">
        <v>89</v>
      </c>
      <c r="Q115" s="155">
        <f>SUM(Q17:Q114)</f>
        <v>0</v>
      </c>
      <c r="R115" s="16"/>
      <c r="S115" s="153"/>
      <c r="T115" s="3"/>
    </row>
    <row r="116" spans="2:20" ht="15.75" thickBot="1" x14ac:dyDescent="0.3">
      <c r="B116" s="30"/>
      <c r="C116" s="25"/>
      <c r="D116" s="9"/>
      <c r="E116" s="9"/>
      <c r="F116" s="9"/>
      <c r="G116" s="187"/>
      <c r="H116" s="187"/>
      <c r="I116" s="187"/>
      <c r="J116" s="187"/>
      <c r="K116" s="187"/>
      <c r="L116" s="187"/>
      <c r="M116" s="187"/>
      <c r="P116" s="50" t="s">
        <v>90</v>
      </c>
      <c r="Q116" s="155">
        <f>+P114-Q115</f>
        <v>0</v>
      </c>
      <c r="R116" s="16"/>
      <c r="S116" s="153"/>
      <c r="T116" s="3"/>
    </row>
    <row r="117" spans="2:20" x14ac:dyDescent="0.25">
      <c r="B117" s="30"/>
      <c r="C117" s="25"/>
      <c r="D117" s="186" t="s">
        <v>1</v>
      </c>
      <c r="E117" s="163"/>
      <c r="F117" s="163"/>
      <c r="G117" s="187"/>
      <c r="H117" s="187"/>
      <c r="I117" s="187"/>
      <c r="J117" s="187"/>
      <c r="K117" s="187"/>
      <c r="L117" s="187"/>
      <c r="M117" s="187"/>
      <c r="P117" s="51" t="s">
        <v>91</v>
      </c>
      <c r="Q117" s="156" t="e">
        <f>Q116/P114</f>
        <v>#DIV/0!</v>
      </c>
      <c r="R117" s="16"/>
      <c r="S117" s="153"/>
      <c r="T117" s="3"/>
    </row>
    <row r="118" spans="2:20" ht="15.75" thickBot="1" x14ac:dyDescent="0.3">
      <c r="B118" s="30"/>
      <c r="C118" s="177"/>
      <c r="D118" s="9"/>
      <c r="E118" s="9"/>
      <c r="F118" s="9"/>
      <c r="G118" s="9"/>
      <c r="H118" s="9"/>
      <c r="I118" s="9"/>
      <c r="J118" s="9"/>
      <c r="K118" s="9"/>
      <c r="L118" s="9"/>
      <c r="M118" s="9"/>
      <c r="N118" s="9"/>
      <c r="O118" s="9"/>
      <c r="P118" s="9"/>
      <c r="Q118" s="9"/>
      <c r="R118" s="23"/>
      <c r="S118" s="16"/>
    </row>
    <row r="119" spans="2:20" ht="15.75" thickBot="1" x14ac:dyDescent="0.3">
      <c r="B119" s="22"/>
      <c r="C119" s="177"/>
      <c r="D119" s="9"/>
      <c r="E119" s="9"/>
      <c r="F119" s="9"/>
      <c r="G119" s="9"/>
      <c r="H119" s="9"/>
      <c r="I119" s="9"/>
      <c r="J119" s="9"/>
      <c r="K119" s="9"/>
      <c r="L119" s="9"/>
      <c r="M119" s="9"/>
      <c r="N119" s="9"/>
      <c r="O119" s="9"/>
      <c r="P119" s="9"/>
      <c r="Q119" s="9"/>
      <c r="R119" s="9"/>
      <c r="S119" s="23"/>
    </row>
  </sheetData>
  <mergeCells count="8">
    <mergeCell ref="E15:F15"/>
    <mergeCell ref="E16:F16"/>
    <mergeCell ref="F7:I7"/>
    <mergeCell ref="P7:Q8"/>
    <mergeCell ref="F8:I8"/>
    <mergeCell ref="F9:I9"/>
    <mergeCell ref="F10:I10"/>
    <mergeCell ref="F11:I11"/>
  </mergeCells>
  <printOptions horizontalCentered="1" verticalCentered="1"/>
  <pageMargins left="0" right="0" top="0" bottom="0" header="0" footer="0"/>
  <pageSetup paperSize="143" scale="2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V61"/>
  <sheetViews>
    <sheetView topLeftCell="A4" zoomScale="80" zoomScaleNormal="80" workbookViewId="0">
      <selection activeCell="C2" sqref="C2"/>
    </sheetView>
  </sheetViews>
  <sheetFormatPr defaultRowHeight="15" x14ac:dyDescent="0.25"/>
  <cols>
    <col min="1" max="1" width="2.42578125" customWidth="1"/>
    <col min="2" max="2" width="8.28515625" style="176" bestFit="1" customWidth="1"/>
    <col min="3" max="3" width="13.7109375" customWidth="1"/>
    <col min="4" max="4" width="18.140625" customWidth="1"/>
    <col min="5" max="5" width="15.7109375" customWidth="1"/>
    <col min="6" max="6" width="14" customWidth="1"/>
    <col min="7" max="7" width="20.140625" customWidth="1"/>
    <col min="8" max="8" width="11.85546875" bestFit="1" customWidth="1"/>
    <col min="9" max="9" width="12" bestFit="1" customWidth="1"/>
    <col min="10" max="10" width="12.7109375" customWidth="1"/>
    <col min="11" max="11" width="14.7109375" customWidth="1"/>
    <col min="12" max="12" width="12.28515625" customWidth="1"/>
    <col min="13" max="13" width="12.5703125" customWidth="1"/>
    <col min="14" max="14" width="2.5703125" customWidth="1"/>
    <col min="15" max="15" width="10.140625" customWidth="1"/>
    <col min="16" max="16" width="18.42578125" customWidth="1"/>
    <col min="17" max="17" width="2" customWidth="1"/>
    <col min="18" max="18" width="6.42578125" customWidth="1"/>
    <col min="20" max="20" width="12.85546875" bestFit="1" customWidth="1"/>
  </cols>
  <sheetData>
    <row r="1" spans="1:19" ht="15.75" thickBot="1" x14ac:dyDescent="0.3">
      <c r="A1" s="17"/>
      <c r="B1" s="25"/>
      <c r="C1" s="17"/>
      <c r="D1" s="17"/>
      <c r="E1" s="17"/>
      <c r="F1" s="17"/>
      <c r="G1" s="17"/>
      <c r="H1" s="17"/>
      <c r="I1" s="17"/>
      <c r="J1" s="17"/>
      <c r="K1" s="17"/>
      <c r="L1" s="17"/>
      <c r="M1" s="17"/>
      <c r="N1" s="17"/>
      <c r="O1" s="17"/>
      <c r="P1" s="17"/>
      <c r="Q1" s="17"/>
    </row>
    <row r="2" spans="1:19" ht="18.75" x14ac:dyDescent="0.25">
      <c r="A2" s="16"/>
      <c r="B2" s="173"/>
      <c r="C2" s="171"/>
      <c r="D2" s="12"/>
      <c r="E2" s="12"/>
      <c r="F2" s="12"/>
      <c r="G2" s="12"/>
      <c r="H2" s="12"/>
      <c r="I2" s="12"/>
      <c r="J2" s="12"/>
      <c r="K2" s="12"/>
      <c r="L2" s="12"/>
      <c r="M2" s="12"/>
      <c r="N2" s="12"/>
      <c r="O2" s="12"/>
      <c r="P2" s="172" t="s">
        <v>164</v>
      </c>
      <c r="Q2" s="17"/>
    </row>
    <row r="3" spans="1:19" ht="26.25" x14ac:dyDescent="0.25">
      <c r="A3" s="16"/>
      <c r="B3" s="111"/>
      <c r="C3" s="14" t="s">
        <v>11</v>
      </c>
      <c r="D3" s="14"/>
      <c r="E3" s="15"/>
      <c r="F3" s="15"/>
      <c r="G3" s="15"/>
      <c r="H3" s="15"/>
      <c r="I3" s="15"/>
      <c r="J3" s="15"/>
      <c r="K3" s="15"/>
      <c r="L3" s="15"/>
      <c r="M3" s="15"/>
      <c r="N3" s="15"/>
      <c r="O3" s="15"/>
      <c r="P3" s="16"/>
      <c r="Q3" s="17"/>
    </row>
    <row r="4" spans="1:19" ht="15.75" thickBot="1" x14ac:dyDescent="0.3">
      <c r="A4" s="16"/>
      <c r="B4" s="111"/>
      <c r="C4" s="17"/>
      <c r="D4" s="17"/>
      <c r="E4" s="17"/>
      <c r="F4" s="17"/>
      <c r="G4" s="17"/>
      <c r="H4" s="17"/>
      <c r="I4" s="17"/>
      <c r="J4" s="17"/>
      <c r="K4" s="17"/>
      <c r="L4" s="17"/>
      <c r="M4" s="17"/>
      <c r="N4" s="17"/>
      <c r="O4" s="17"/>
      <c r="P4" s="16"/>
      <c r="Q4" s="17"/>
    </row>
    <row r="5" spans="1:19" ht="21.75" thickBot="1" x14ac:dyDescent="0.3">
      <c r="A5" s="16"/>
      <c r="B5" s="111"/>
      <c r="C5" s="112" t="s">
        <v>33</v>
      </c>
      <c r="D5" s="113"/>
      <c r="E5" s="113"/>
      <c r="F5" s="113"/>
      <c r="G5" s="113"/>
      <c r="H5" s="113"/>
      <c r="I5" s="113"/>
      <c r="J5" s="113"/>
      <c r="K5" s="113"/>
      <c r="L5" s="113"/>
      <c r="M5" s="114"/>
      <c r="N5" s="114"/>
      <c r="O5" s="114"/>
      <c r="P5" s="16"/>
      <c r="Q5" s="17"/>
    </row>
    <row r="6" spans="1:19" ht="15.75" thickBot="1" x14ac:dyDescent="0.3">
      <c r="A6" s="16"/>
      <c r="B6" s="111"/>
      <c r="C6" s="17"/>
      <c r="D6" s="17"/>
      <c r="E6" s="17"/>
      <c r="F6" s="17"/>
      <c r="G6" s="17"/>
      <c r="H6" s="17"/>
      <c r="I6" s="17"/>
      <c r="J6" s="17"/>
      <c r="K6" s="17"/>
      <c r="L6" s="17"/>
      <c r="M6" s="17"/>
      <c r="N6" s="17"/>
      <c r="O6" s="17"/>
      <c r="P6" s="16"/>
      <c r="Q6" s="17"/>
    </row>
    <row r="7" spans="1:19" ht="15" customHeight="1" x14ac:dyDescent="0.25">
      <c r="A7" s="16"/>
      <c r="B7" s="82" t="s">
        <v>93</v>
      </c>
      <c r="C7" s="27" t="s">
        <v>0</v>
      </c>
      <c r="D7" s="34"/>
      <c r="E7" s="57"/>
      <c r="F7" s="17"/>
      <c r="G7" s="17"/>
      <c r="H7" s="17"/>
      <c r="I7" s="17"/>
      <c r="J7" s="17"/>
      <c r="K7" s="211" t="s">
        <v>23</v>
      </c>
      <c r="L7" s="212"/>
      <c r="M7" s="17"/>
      <c r="N7" s="33"/>
      <c r="O7" s="33"/>
      <c r="P7" s="16"/>
      <c r="Q7" s="17"/>
    </row>
    <row r="8" spans="1:19" x14ac:dyDescent="0.25">
      <c r="A8" s="16"/>
      <c r="B8" s="82" t="s">
        <v>94</v>
      </c>
      <c r="C8" s="28" t="s">
        <v>4</v>
      </c>
      <c r="D8" s="35"/>
      <c r="E8" s="57"/>
      <c r="F8" s="17"/>
      <c r="G8" s="17"/>
      <c r="H8" s="17"/>
      <c r="I8" s="17"/>
      <c r="J8" s="17"/>
      <c r="K8" s="242"/>
      <c r="L8" s="243"/>
      <c r="M8" s="17"/>
      <c r="N8" s="33"/>
      <c r="O8" s="33"/>
      <c r="P8" s="16"/>
      <c r="Q8" s="17"/>
    </row>
    <row r="9" spans="1:19" ht="15.75" thickBot="1" x14ac:dyDescent="0.3">
      <c r="A9" s="16"/>
      <c r="B9" s="82" t="s">
        <v>95</v>
      </c>
      <c r="C9" s="28" t="s">
        <v>65</v>
      </c>
      <c r="D9" s="35"/>
      <c r="E9" s="179"/>
      <c r="F9" s="17"/>
      <c r="G9" s="17"/>
      <c r="H9" s="17"/>
      <c r="I9" s="17"/>
      <c r="J9" s="17"/>
      <c r="K9" s="213"/>
      <c r="L9" s="214"/>
      <c r="M9" s="17"/>
      <c r="N9" s="33"/>
      <c r="O9" s="33"/>
      <c r="P9" s="16"/>
      <c r="Q9" s="17"/>
    </row>
    <row r="10" spans="1:19" x14ac:dyDescent="0.25">
      <c r="A10" s="16"/>
      <c r="B10" s="82" t="s">
        <v>96</v>
      </c>
      <c r="C10" s="28" t="s">
        <v>2</v>
      </c>
      <c r="D10" s="35"/>
      <c r="E10" s="179"/>
      <c r="F10" s="17"/>
      <c r="G10" s="17"/>
      <c r="H10" s="17"/>
      <c r="I10" s="17"/>
      <c r="J10" s="17"/>
      <c r="K10" s="17"/>
      <c r="L10" s="17"/>
      <c r="M10" s="17"/>
      <c r="N10" s="17"/>
      <c r="O10" s="17"/>
      <c r="P10" s="16"/>
      <c r="Q10" s="17"/>
    </row>
    <row r="11" spans="1:19" x14ac:dyDescent="0.25">
      <c r="A11" s="16"/>
      <c r="B11" s="82" t="s">
        <v>97</v>
      </c>
      <c r="C11" s="28" t="s">
        <v>5</v>
      </c>
      <c r="D11" s="35"/>
      <c r="E11" s="179"/>
      <c r="F11" s="17"/>
      <c r="G11" s="17"/>
      <c r="H11" s="17"/>
      <c r="I11" s="17"/>
      <c r="J11" s="17"/>
      <c r="K11" s="17"/>
      <c r="L11" s="17"/>
      <c r="M11" s="17"/>
      <c r="N11" s="17"/>
      <c r="O11" s="17"/>
      <c r="P11" s="16"/>
      <c r="Q11" s="17"/>
    </row>
    <row r="12" spans="1:19" x14ac:dyDescent="0.25">
      <c r="A12" s="16"/>
      <c r="B12" s="82" t="s">
        <v>98</v>
      </c>
      <c r="C12" s="70" t="s">
        <v>3</v>
      </c>
      <c r="D12" s="71"/>
      <c r="E12" s="20" t="s">
        <v>54</v>
      </c>
      <c r="F12" s="53"/>
      <c r="G12" s="20" t="s">
        <v>16</v>
      </c>
      <c r="H12" s="53">
        <v>9</v>
      </c>
      <c r="I12" s="20" t="s">
        <v>25</v>
      </c>
      <c r="J12" s="53">
        <v>12</v>
      </c>
      <c r="K12" s="17"/>
      <c r="L12" s="17"/>
      <c r="M12" s="17"/>
      <c r="N12" s="17"/>
      <c r="O12" s="17"/>
      <c r="P12" s="16"/>
      <c r="Q12" s="17"/>
    </row>
    <row r="13" spans="1:19" x14ac:dyDescent="0.25">
      <c r="A13" s="16"/>
      <c r="B13" s="111"/>
      <c r="C13" s="33"/>
      <c r="D13" s="17"/>
      <c r="E13" s="38"/>
      <c r="F13" s="17"/>
      <c r="G13" s="17"/>
      <c r="H13" s="17"/>
      <c r="I13" s="17"/>
      <c r="J13" s="17"/>
      <c r="K13" s="17"/>
      <c r="L13" s="17"/>
      <c r="M13" s="17"/>
      <c r="N13" s="17"/>
      <c r="O13" s="17"/>
      <c r="P13" s="16"/>
      <c r="Q13" s="17"/>
    </row>
    <row r="14" spans="1:19" ht="21" customHeight="1" x14ac:dyDescent="0.25">
      <c r="A14" s="16"/>
      <c r="B14" s="111"/>
      <c r="C14" s="241" t="s">
        <v>64</v>
      </c>
      <c r="D14" s="241"/>
      <c r="E14" s="241"/>
      <c r="F14" s="241"/>
      <c r="G14" s="241"/>
      <c r="H14" s="48" t="s">
        <v>20</v>
      </c>
      <c r="I14" s="45"/>
      <c r="J14" s="45"/>
      <c r="K14" s="45"/>
      <c r="L14" s="45"/>
      <c r="M14" s="46"/>
      <c r="N14" s="47"/>
      <c r="O14" s="44" t="s">
        <v>21</v>
      </c>
      <c r="P14" s="61"/>
      <c r="Q14" s="17"/>
      <c r="R14" s="17"/>
      <c r="S14" s="60"/>
    </row>
    <row r="15" spans="1:19" ht="75" x14ac:dyDescent="0.25">
      <c r="A15" s="16"/>
      <c r="B15" s="111"/>
      <c r="C15" s="130" t="s">
        <v>43</v>
      </c>
      <c r="D15" s="232" t="s">
        <v>12</v>
      </c>
      <c r="E15" s="233"/>
      <c r="F15" s="81" t="s">
        <v>24</v>
      </c>
      <c r="G15" s="29" t="s">
        <v>13</v>
      </c>
      <c r="H15" s="29" t="s">
        <v>166</v>
      </c>
      <c r="I15" s="29" t="s">
        <v>66</v>
      </c>
      <c r="J15" s="29" t="s">
        <v>17</v>
      </c>
      <c r="K15" s="29" t="s">
        <v>18</v>
      </c>
      <c r="L15" s="29" t="s">
        <v>27</v>
      </c>
      <c r="M15" s="29" t="s">
        <v>15</v>
      </c>
      <c r="N15" s="36"/>
      <c r="O15" s="29" t="s">
        <v>7</v>
      </c>
      <c r="P15" s="169" t="s">
        <v>161</v>
      </c>
      <c r="Q15" s="17"/>
      <c r="R15" s="17"/>
      <c r="S15" s="60"/>
    </row>
    <row r="16" spans="1:19" x14ac:dyDescent="0.25">
      <c r="A16" s="16"/>
      <c r="B16" s="111"/>
      <c r="C16" s="5" t="s">
        <v>99</v>
      </c>
      <c r="D16" s="244" t="s">
        <v>100</v>
      </c>
      <c r="E16" s="245"/>
      <c r="F16" s="164" t="s">
        <v>101</v>
      </c>
      <c r="G16" s="164" t="s">
        <v>102</v>
      </c>
      <c r="H16" s="164" t="s">
        <v>103</v>
      </c>
      <c r="I16" s="164" t="s">
        <v>104</v>
      </c>
      <c r="J16" s="164" t="s">
        <v>105</v>
      </c>
      <c r="K16" s="164" t="s">
        <v>106</v>
      </c>
      <c r="L16" s="164" t="s">
        <v>107</v>
      </c>
      <c r="M16" s="162" t="s">
        <v>108</v>
      </c>
      <c r="N16" s="25"/>
      <c r="O16" s="5" t="s">
        <v>109</v>
      </c>
      <c r="P16" s="63" t="s">
        <v>110</v>
      </c>
      <c r="Q16" s="17"/>
      <c r="R16" s="17"/>
      <c r="S16" s="60"/>
    </row>
    <row r="17" spans="1:22" x14ac:dyDescent="0.25">
      <c r="A17" s="16"/>
      <c r="B17" s="111"/>
      <c r="C17" s="4"/>
      <c r="D17" s="236"/>
      <c r="E17" s="237"/>
      <c r="F17" s="80"/>
      <c r="G17" s="80"/>
      <c r="H17" s="73"/>
      <c r="I17" s="7"/>
      <c r="J17" s="6"/>
      <c r="K17" s="6"/>
      <c r="L17" s="6"/>
      <c r="M17" s="43"/>
      <c r="N17" s="37"/>
      <c r="O17" s="41"/>
      <c r="P17" s="64"/>
      <c r="Q17" s="17"/>
      <c r="R17" s="17"/>
      <c r="S17" s="60"/>
    </row>
    <row r="18" spans="1:22" x14ac:dyDescent="0.25">
      <c r="A18" s="16"/>
      <c r="B18" s="111"/>
      <c r="C18" s="4"/>
      <c r="D18" s="223"/>
      <c r="E18" s="224"/>
      <c r="F18" s="80"/>
      <c r="G18" s="80"/>
      <c r="H18" s="72"/>
      <c r="I18" s="7"/>
      <c r="J18" s="6"/>
      <c r="K18" s="6"/>
      <c r="L18" s="6"/>
      <c r="M18" s="43"/>
      <c r="N18" s="37"/>
      <c r="O18" s="41"/>
      <c r="P18" s="64"/>
      <c r="Q18" s="17"/>
      <c r="R18" s="17"/>
      <c r="S18" s="60"/>
    </row>
    <row r="19" spans="1:22" x14ac:dyDescent="0.25">
      <c r="A19" s="16"/>
      <c r="B19" s="111"/>
      <c r="C19" s="4"/>
      <c r="D19" s="223"/>
      <c r="E19" s="224"/>
      <c r="F19" s="57"/>
      <c r="G19" s="57"/>
      <c r="H19" s="72"/>
      <c r="I19" s="7"/>
      <c r="J19" s="6"/>
      <c r="K19" s="6"/>
      <c r="L19" s="6"/>
      <c r="M19" s="43"/>
      <c r="N19" s="37"/>
      <c r="O19" s="41"/>
      <c r="P19" s="75"/>
      <c r="Q19" s="17"/>
      <c r="R19" s="17"/>
      <c r="S19" s="60"/>
    </row>
    <row r="20" spans="1:22" ht="15.75" thickBot="1" x14ac:dyDescent="0.3">
      <c r="A20" s="16"/>
      <c r="B20" s="111"/>
      <c r="C20" s="33"/>
      <c r="D20" s="17"/>
      <c r="E20" s="38"/>
      <c r="F20" s="38"/>
      <c r="G20" s="17"/>
      <c r="H20" s="17"/>
      <c r="I20" s="17"/>
      <c r="J20" s="17"/>
      <c r="K20" s="17"/>
      <c r="L20" s="17"/>
      <c r="M20" s="17"/>
      <c r="N20" s="17"/>
      <c r="O20" s="51" t="s">
        <v>111</v>
      </c>
      <c r="P20" s="138">
        <f>SUM(P17:P18)</f>
        <v>0</v>
      </c>
      <c r="Q20" s="17"/>
      <c r="R20" s="17"/>
      <c r="S20" s="60"/>
    </row>
    <row r="21" spans="1:22" ht="15" customHeight="1" x14ac:dyDescent="0.25">
      <c r="A21" s="16"/>
      <c r="B21" s="111"/>
      <c r="C21" s="33"/>
      <c r="D21" s="17"/>
      <c r="E21" s="38"/>
      <c r="F21" s="38"/>
      <c r="G21" s="17"/>
      <c r="H21" s="17"/>
      <c r="I21" s="17"/>
      <c r="J21" s="17"/>
      <c r="K21" s="17"/>
      <c r="L21" s="17"/>
      <c r="M21" s="60"/>
      <c r="N21" s="229" t="s">
        <v>92</v>
      </c>
      <c r="O21" s="225"/>
      <c r="P21" s="226"/>
      <c r="Q21" s="17"/>
      <c r="R21" s="17"/>
      <c r="S21" s="60"/>
    </row>
    <row r="22" spans="1:22" ht="15.75" thickBot="1" x14ac:dyDescent="0.3">
      <c r="A22" s="16"/>
      <c r="B22" s="111"/>
      <c r="C22" s="33"/>
      <c r="D22" s="17"/>
      <c r="E22" s="38"/>
      <c r="F22" s="38"/>
      <c r="G22" s="17"/>
      <c r="H22" s="17"/>
      <c r="I22" s="17"/>
      <c r="J22" s="17"/>
      <c r="K22" s="17"/>
      <c r="L22" s="17"/>
      <c r="M22" s="60"/>
      <c r="N22" s="230"/>
      <c r="O22" s="227"/>
      <c r="P22" s="228"/>
      <c r="Q22" s="17"/>
      <c r="R22" s="17"/>
      <c r="S22" s="60"/>
    </row>
    <row r="23" spans="1:22" ht="22.5" customHeight="1" x14ac:dyDescent="0.25">
      <c r="A23" s="16"/>
      <c r="B23" s="111"/>
      <c r="C23" s="60"/>
      <c r="D23" s="58"/>
      <c r="E23" s="58"/>
      <c r="F23" s="17"/>
      <c r="G23" s="17"/>
      <c r="H23" s="17"/>
      <c r="I23" s="17"/>
      <c r="J23" s="17"/>
      <c r="K23" s="17"/>
      <c r="L23" s="17"/>
      <c r="M23" s="17"/>
      <c r="N23" s="17"/>
      <c r="O23" s="17"/>
      <c r="P23" s="16"/>
      <c r="Q23" s="17"/>
    </row>
    <row r="24" spans="1:22" ht="21" customHeight="1" x14ac:dyDescent="0.25">
      <c r="A24" s="16"/>
      <c r="B24" s="111"/>
      <c r="C24" s="77" t="s">
        <v>31</v>
      </c>
      <c r="D24" s="77"/>
      <c r="E24" s="77"/>
      <c r="F24" s="77"/>
      <c r="G24" s="77"/>
      <c r="H24" s="48" t="s">
        <v>20</v>
      </c>
      <c r="I24" s="45"/>
      <c r="J24" s="45"/>
      <c r="K24" s="45"/>
      <c r="L24" s="45"/>
      <c r="M24" s="46"/>
      <c r="N24" s="60"/>
      <c r="O24" s="44" t="s">
        <v>21</v>
      </c>
      <c r="P24" s="61"/>
      <c r="Q24" s="17"/>
    </row>
    <row r="25" spans="1:22" ht="75" x14ac:dyDescent="0.25">
      <c r="A25" s="18"/>
      <c r="B25" s="110"/>
      <c r="C25" s="130" t="s">
        <v>43</v>
      </c>
      <c r="D25" s="232" t="s">
        <v>12</v>
      </c>
      <c r="E25" s="233"/>
      <c r="F25" s="149" t="s">
        <v>26</v>
      </c>
      <c r="G25" s="29" t="s">
        <v>13</v>
      </c>
      <c r="H25" s="29" t="s">
        <v>166</v>
      </c>
      <c r="I25" s="29" t="s">
        <v>14</v>
      </c>
      <c r="J25" s="29" t="s">
        <v>17</v>
      </c>
      <c r="K25" s="29" t="s">
        <v>18</v>
      </c>
      <c r="L25" s="29" t="s">
        <v>27</v>
      </c>
      <c r="M25" s="29" t="s">
        <v>15</v>
      </c>
      <c r="N25" s="60"/>
      <c r="O25" s="29" t="s">
        <v>7</v>
      </c>
      <c r="P25" s="62" t="s">
        <v>19</v>
      </c>
      <c r="Q25" s="24"/>
      <c r="S25" s="180"/>
      <c r="T25" s="180"/>
      <c r="U25" s="180"/>
      <c r="V25" s="60"/>
    </row>
    <row r="26" spans="1:22" x14ac:dyDescent="0.25">
      <c r="A26" s="19"/>
      <c r="B26" s="111"/>
      <c r="C26" s="5" t="s">
        <v>112</v>
      </c>
      <c r="D26" s="240" t="s">
        <v>113</v>
      </c>
      <c r="E26" s="235"/>
      <c r="F26" s="150" t="s">
        <v>114</v>
      </c>
      <c r="G26" s="158" t="s">
        <v>115</v>
      </c>
      <c r="H26" s="158" t="s">
        <v>116</v>
      </c>
      <c r="I26" s="158" t="s">
        <v>117</v>
      </c>
      <c r="J26" s="158" t="s">
        <v>118</v>
      </c>
      <c r="K26" s="158" t="s">
        <v>119</v>
      </c>
      <c r="L26" s="158" t="s">
        <v>120</v>
      </c>
      <c r="M26" s="158" t="s">
        <v>121</v>
      </c>
      <c r="N26" s="60"/>
      <c r="O26" s="158" t="s">
        <v>122</v>
      </c>
      <c r="P26" s="160" t="s">
        <v>123</v>
      </c>
      <c r="Q26" s="25"/>
      <c r="S26" s="181"/>
      <c r="T26" s="181"/>
      <c r="U26" s="181"/>
      <c r="V26" s="60"/>
    </row>
    <row r="27" spans="1:22" x14ac:dyDescent="0.25">
      <c r="A27" s="16"/>
      <c r="B27" s="111"/>
      <c r="C27" s="4"/>
      <c r="D27" s="223"/>
      <c r="E27" s="224"/>
      <c r="F27" s="151"/>
      <c r="G27" s="6"/>
      <c r="H27" s="117"/>
      <c r="I27" s="7"/>
      <c r="J27" s="67"/>
      <c r="K27" s="67"/>
      <c r="L27" s="67"/>
      <c r="M27" s="118"/>
      <c r="N27" s="60"/>
      <c r="O27" s="41"/>
      <c r="P27" s="64"/>
      <c r="Q27" s="17"/>
      <c r="S27" s="182"/>
      <c r="T27" s="181"/>
      <c r="U27" s="60"/>
      <c r="V27" s="60"/>
    </row>
    <row r="28" spans="1:22" x14ac:dyDescent="0.25">
      <c r="A28" s="16"/>
      <c r="B28" s="111"/>
      <c r="C28" s="4"/>
      <c r="D28" s="223"/>
      <c r="E28" s="224"/>
      <c r="F28" s="146"/>
      <c r="G28" s="6"/>
      <c r="H28" s="54"/>
      <c r="I28" s="7"/>
      <c r="J28" s="6"/>
      <c r="K28" s="6"/>
      <c r="L28" s="6"/>
      <c r="M28" s="43"/>
      <c r="N28" s="60"/>
      <c r="O28" s="41"/>
      <c r="P28" s="64"/>
      <c r="Q28" s="17"/>
      <c r="S28" s="60"/>
      <c r="T28" s="60"/>
      <c r="U28" s="60"/>
      <c r="V28" s="60"/>
    </row>
    <row r="29" spans="1:22" x14ac:dyDescent="0.25">
      <c r="A29" s="16"/>
      <c r="B29" s="111"/>
      <c r="C29" s="4"/>
      <c r="D29" s="246"/>
      <c r="E29" s="247"/>
      <c r="F29" s="152"/>
      <c r="G29" s="6"/>
      <c r="H29" s="6"/>
      <c r="I29" s="6"/>
      <c r="J29" s="6"/>
      <c r="K29" s="6"/>
      <c r="L29" s="6"/>
      <c r="M29" s="69"/>
      <c r="N29" s="60"/>
      <c r="O29" s="41"/>
      <c r="P29" s="64"/>
      <c r="Q29" s="17"/>
      <c r="S29" s="60"/>
      <c r="T29" s="60"/>
      <c r="U29" s="60"/>
      <c r="V29" s="60"/>
    </row>
    <row r="30" spans="1:22" x14ac:dyDescent="0.25">
      <c r="A30" s="16"/>
      <c r="B30" s="111"/>
      <c r="C30" s="4"/>
      <c r="D30" s="223"/>
      <c r="E30" s="224"/>
      <c r="F30" s="146"/>
      <c r="G30" s="6"/>
      <c r="H30" s="52"/>
      <c r="I30" s="7"/>
      <c r="J30" s="6"/>
      <c r="K30" s="6"/>
      <c r="L30" s="6"/>
      <c r="M30" s="43"/>
      <c r="N30" s="60"/>
      <c r="O30" s="41"/>
      <c r="P30" s="64"/>
      <c r="Q30" s="17"/>
      <c r="S30" s="60"/>
      <c r="T30" s="60"/>
      <c r="U30" s="60"/>
      <c r="V30" s="60"/>
    </row>
    <row r="31" spans="1:22" x14ac:dyDescent="0.25">
      <c r="A31" s="16"/>
      <c r="B31" s="111"/>
      <c r="C31" s="4"/>
      <c r="D31" s="223"/>
      <c r="E31" s="224"/>
      <c r="F31" s="146"/>
      <c r="G31" s="6"/>
      <c r="H31" s="54"/>
      <c r="I31" s="7"/>
      <c r="J31" s="6"/>
      <c r="K31" s="6"/>
      <c r="L31" s="6"/>
      <c r="M31" s="43"/>
      <c r="N31" s="60"/>
      <c r="O31" s="41"/>
      <c r="P31" s="64"/>
      <c r="Q31" s="17"/>
      <c r="S31" s="60"/>
      <c r="T31" s="60"/>
      <c r="U31" s="60"/>
      <c r="V31" s="60"/>
    </row>
    <row r="32" spans="1:22" x14ac:dyDescent="0.25">
      <c r="A32" s="16"/>
      <c r="B32" s="111"/>
      <c r="C32" s="4"/>
      <c r="D32" s="246"/>
      <c r="E32" s="247"/>
      <c r="F32" s="152"/>
      <c r="G32" s="6"/>
      <c r="H32" s="6"/>
      <c r="I32" s="6"/>
      <c r="J32" s="6"/>
      <c r="K32" s="6"/>
      <c r="L32" s="6"/>
      <c r="M32" s="69"/>
      <c r="N32" s="60"/>
      <c r="O32" s="41"/>
      <c r="P32" s="64"/>
      <c r="Q32" s="17"/>
      <c r="S32" s="60"/>
      <c r="T32" s="60"/>
      <c r="U32" s="60"/>
      <c r="V32" s="60"/>
    </row>
    <row r="33" spans="1:22" x14ac:dyDescent="0.25">
      <c r="A33" s="16"/>
      <c r="B33" s="111"/>
      <c r="C33" s="4"/>
      <c r="D33" s="223"/>
      <c r="E33" s="224"/>
      <c r="F33" s="146"/>
      <c r="G33" s="6"/>
      <c r="H33" s="6"/>
      <c r="I33" s="6"/>
      <c r="J33" s="6"/>
      <c r="K33" s="6"/>
      <c r="L33" s="6"/>
      <c r="M33" s="8"/>
      <c r="N33" s="60"/>
      <c r="O33" s="41"/>
      <c r="P33" s="64"/>
      <c r="Q33" s="17"/>
      <c r="S33" s="60"/>
      <c r="T33" s="60"/>
      <c r="U33" s="60"/>
      <c r="V33" s="60"/>
    </row>
    <row r="34" spans="1:22" x14ac:dyDescent="0.25">
      <c r="A34" s="16"/>
      <c r="B34" s="111"/>
      <c r="C34" s="4"/>
      <c r="D34" s="223" t="s">
        <v>22</v>
      </c>
      <c r="E34" s="224"/>
      <c r="F34" s="146"/>
      <c r="G34" s="6"/>
      <c r="H34" s="6"/>
      <c r="I34" s="6"/>
      <c r="J34" s="6"/>
      <c r="K34" s="6"/>
      <c r="L34" s="6"/>
      <c r="M34" s="8"/>
      <c r="N34" s="60"/>
      <c r="O34" s="41"/>
      <c r="P34" s="64"/>
      <c r="Q34" s="17"/>
      <c r="S34" s="60"/>
      <c r="T34" s="60"/>
      <c r="U34" s="60"/>
      <c r="V34" s="60"/>
    </row>
    <row r="35" spans="1:22" x14ac:dyDescent="0.25">
      <c r="A35" s="16"/>
      <c r="B35" s="111"/>
      <c r="C35" s="17"/>
      <c r="D35" s="17"/>
      <c r="E35" s="17"/>
      <c r="F35" s="17"/>
      <c r="G35" s="17"/>
      <c r="H35" s="17"/>
      <c r="I35" s="17"/>
      <c r="J35" s="17"/>
      <c r="K35" s="17"/>
      <c r="L35" s="17"/>
      <c r="M35" s="17"/>
      <c r="N35" s="60"/>
      <c r="O35" s="51" t="s">
        <v>124</v>
      </c>
      <c r="P35" s="65">
        <f>SUM(P27:P34)</f>
        <v>0</v>
      </c>
      <c r="Q35" s="17"/>
      <c r="S35" s="60"/>
      <c r="T35" s="60"/>
      <c r="U35" s="60"/>
      <c r="V35" s="60"/>
    </row>
    <row r="36" spans="1:22" x14ac:dyDescent="0.25">
      <c r="A36" s="16"/>
      <c r="B36" s="111"/>
      <c r="C36" s="17"/>
      <c r="D36" s="17"/>
      <c r="E36" s="17"/>
      <c r="F36" s="17"/>
      <c r="G36" s="17"/>
      <c r="H36" s="17"/>
      <c r="I36" s="17"/>
      <c r="J36" s="17"/>
      <c r="K36" s="17"/>
      <c r="L36" s="17"/>
      <c r="M36" s="17"/>
      <c r="N36" s="20"/>
      <c r="O36" s="37"/>
      <c r="P36" s="16"/>
      <c r="Q36" s="17"/>
      <c r="S36" s="60"/>
      <c r="T36" s="60"/>
      <c r="U36" s="60"/>
      <c r="V36" s="60"/>
    </row>
    <row r="37" spans="1:22" ht="21" x14ac:dyDescent="0.25">
      <c r="A37" s="16"/>
      <c r="B37" s="111"/>
      <c r="C37" s="241" t="s">
        <v>32</v>
      </c>
      <c r="D37" s="241"/>
      <c r="E37" s="241"/>
      <c r="F37" s="241"/>
      <c r="G37" s="241"/>
      <c r="H37" s="48" t="s">
        <v>20</v>
      </c>
      <c r="I37" s="45"/>
      <c r="J37" s="45"/>
      <c r="K37" s="45"/>
      <c r="L37" s="45"/>
      <c r="M37" s="46"/>
      <c r="N37" s="60"/>
      <c r="O37" s="44" t="s">
        <v>21</v>
      </c>
      <c r="P37" s="61"/>
      <c r="Q37" s="17"/>
      <c r="R37" s="17"/>
      <c r="S37" s="178"/>
      <c r="T37" s="60"/>
      <c r="U37" s="60"/>
      <c r="V37" s="60"/>
    </row>
    <row r="38" spans="1:22" ht="78.75" customHeight="1" x14ac:dyDescent="0.25">
      <c r="A38" s="16"/>
      <c r="B38" s="111"/>
      <c r="C38" s="232" t="s">
        <v>12</v>
      </c>
      <c r="D38" s="233"/>
      <c r="E38" s="29" t="s">
        <v>26</v>
      </c>
      <c r="F38" s="81" t="s">
        <v>24</v>
      </c>
      <c r="G38" s="29" t="s">
        <v>13</v>
      </c>
      <c r="H38" s="29" t="s">
        <v>166</v>
      </c>
      <c r="I38" s="29" t="s">
        <v>14</v>
      </c>
      <c r="J38" s="29" t="s">
        <v>17</v>
      </c>
      <c r="K38" s="29" t="s">
        <v>18</v>
      </c>
      <c r="L38" s="29" t="s">
        <v>27</v>
      </c>
      <c r="M38" s="29" t="s">
        <v>15</v>
      </c>
      <c r="N38" s="36"/>
      <c r="O38" s="29" t="s">
        <v>28</v>
      </c>
      <c r="P38" s="62" t="s">
        <v>19</v>
      </c>
      <c r="Q38" s="17"/>
      <c r="R38" s="17"/>
      <c r="S38" s="180"/>
      <c r="T38" s="180"/>
      <c r="U38" s="180"/>
      <c r="V38" s="180"/>
    </row>
    <row r="39" spans="1:22" x14ac:dyDescent="0.25">
      <c r="A39" s="16"/>
      <c r="B39" s="111"/>
      <c r="C39" s="234" t="s">
        <v>125</v>
      </c>
      <c r="D39" s="235"/>
      <c r="E39" s="158" t="s">
        <v>126</v>
      </c>
      <c r="F39" s="158" t="s">
        <v>127</v>
      </c>
      <c r="G39" s="158" t="s">
        <v>128</v>
      </c>
      <c r="H39" s="158" t="s">
        <v>129</v>
      </c>
      <c r="I39" s="158" t="s">
        <v>130</v>
      </c>
      <c r="J39" s="158" t="s">
        <v>131</v>
      </c>
      <c r="K39" s="158" t="s">
        <v>132</v>
      </c>
      <c r="L39" s="159" t="s">
        <v>133</v>
      </c>
      <c r="M39" s="159" t="s">
        <v>134</v>
      </c>
      <c r="N39" s="25"/>
      <c r="O39" s="158" t="s">
        <v>135</v>
      </c>
      <c r="P39" s="160" t="s">
        <v>136</v>
      </c>
      <c r="Q39" s="17"/>
      <c r="R39" s="17"/>
      <c r="S39" s="181"/>
      <c r="T39" s="181"/>
      <c r="U39" s="181"/>
      <c r="V39" s="183"/>
    </row>
    <row r="40" spans="1:22" x14ac:dyDescent="0.25">
      <c r="A40" s="16"/>
      <c r="B40" s="111"/>
      <c r="C40" s="223"/>
      <c r="D40" s="224"/>
      <c r="E40" s="56"/>
      <c r="F40" s="80"/>
      <c r="G40" s="6"/>
      <c r="H40" s="54"/>
      <c r="I40" s="67"/>
      <c r="J40" s="67"/>
      <c r="K40" s="67"/>
      <c r="L40" s="67"/>
      <c r="M40" s="68"/>
      <c r="N40" s="37"/>
      <c r="O40" s="41"/>
      <c r="P40" s="64"/>
      <c r="Q40" s="17"/>
      <c r="R40" s="17"/>
      <c r="S40" s="184"/>
      <c r="T40" s="181"/>
      <c r="U40" s="184"/>
      <c r="V40" s="181"/>
    </row>
    <row r="41" spans="1:22" x14ac:dyDescent="0.25">
      <c r="A41" s="16"/>
      <c r="B41" s="111"/>
      <c r="C41" s="238"/>
      <c r="D41" s="239"/>
      <c r="E41" s="119"/>
      <c r="F41" s="120"/>
      <c r="G41" s="121"/>
      <c r="H41" s="122"/>
      <c r="I41" s="123"/>
      <c r="J41" s="123"/>
      <c r="K41" s="123"/>
      <c r="L41" s="123"/>
      <c r="M41" s="124"/>
      <c r="N41" s="84"/>
      <c r="O41" s="125"/>
      <c r="P41" s="126"/>
      <c r="Q41" s="17"/>
      <c r="R41" s="17"/>
      <c r="S41" s="60"/>
      <c r="T41" s="60"/>
      <c r="U41" s="60"/>
      <c r="V41" s="60"/>
    </row>
    <row r="42" spans="1:22" x14ac:dyDescent="0.25">
      <c r="A42" s="16"/>
      <c r="B42" s="111"/>
      <c r="C42" s="238"/>
      <c r="D42" s="239"/>
      <c r="E42" s="127"/>
      <c r="F42" s="116"/>
      <c r="G42" s="121"/>
      <c r="H42" s="128"/>
      <c r="I42" s="123"/>
      <c r="J42" s="123"/>
      <c r="K42" s="121"/>
      <c r="L42" s="121"/>
      <c r="M42" s="124"/>
      <c r="N42" s="84"/>
      <c r="O42" s="125"/>
      <c r="P42" s="126"/>
      <c r="Q42" s="17"/>
      <c r="R42" s="17"/>
      <c r="S42" s="60"/>
      <c r="T42" s="60"/>
      <c r="U42" s="60"/>
      <c r="V42" s="60"/>
    </row>
    <row r="43" spans="1:22" x14ac:dyDescent="0.25">
      <c r="A43" s="16"/>
      <c r="B43" s="111"/>
      <c r="C43" s="238"/>
      <c r="D43" s="239"/>
      <c r="E43" s="127"/>
      <c r="F43" s="116"/>
      <c r="G43" s="121"/>
      <c r="H43" s="121"/>
      <c r="I43" s="121"/>
      <c r="J43" s="121"/>
      <c r="K43" s="121"/>
      <c r="L43" s="121"/>
      <c r="M43" s="129"/>
      <c r="N43" s="84"/>
      <c r="O43" s="125"/>
      <c r="P43" s="126"/>
      <c r="Q43" s="17"/>
      <c r="R43" s="17"/>
      <c r="S43" s="60"/>
    </row>
    <row r="44" spans="1:22" x14ac:dyDescent="0.25">
      <c r="A44" s="16"/>
      <c r="B44" s="111"/>
      <c r="C44" s="223"/>
      <c r="D44" s="224"/>
      <c r="E44" s="6"/>
      <c r="F44" s="80"/>
      <c r="G44" s="6"/>
      <c r="H44" s="6"/>
      <c r="I44" s="6"/>
      <c r="J44" s="6"/>
      <c r="K44" s="6"/>
      <c r="L44" s="6"/>
      <c r="M44" s="8"/>
      <c r="N44" s="37"/>
      <c r="O44" s="41"/>
      <c r="P44" s="64"/>
      <c r="Q44" s="17"/>
      <c r="R44" s="17"/>
      <c r="S44" s="60"/>
    </row>
    <row r="45" spans="1:22" x14ac:dyDescent="0.25">
      <c r="A45" s="16"/>
      <c r="B45" s="111"/>
      <c r="C45" s="223" t="s">
        <v>22</v>
      </c>
      <c r="D45" s="224"/>
      <c r="E45" s="6"/>
      <c r="F45" s="80"/>
      <c r="G45" s="6"/>
      <c r="H45" s="6"/>
      <c r="I45" s="6"/>
      <c r="J45" s="6"/>
      <c r="K45" s="6"/>
      <c r="L45" s="6"/>
      <c r="M45" s="8"/>
      <c r="N45" s="37"/>
      <c r="O45" s="41"/>
      <c r="P45" s="64"/>
      <c r="Q45" s="17"/>
      <c r="R45" s="17"/>
      <c r="S45" s="60"/>
    </row>
    <row r="46" spans="1:22" x14ac:dyDescent="0.25">
      <c r="A46" s="16"/>
      <c r="B46" s="111"/>
      <c r="C46" s="17"/>
      <c r="D46" s="17"/>
      <c r="E46" s="17"/>
      <c r="F46" s="17"/>
      <c r="G46" s="17"/>
      <c r="H46" s="17"/>
      <c r="I46" s="17"/>
      <c r="J46" s="17"/>
      <c r="K46" s="17"/>
      <c r="L46" s="17"/>
      <c r="M46" s="17"/>
      <c r="N46" s="17"/>
      <c r="O46" s="51" t="s">
        <v>137</v>
      </c>
      <c r="P46" s="65">
        <f>SUM(P40:P45)</f>
        <v>0</v>
      </c>
      <c r="Q46" s="17"/>
      <c r="R46" s="17"/>
      <c r="S46" s="60"/>
      <c r="T46" s="74"/>
    </row>
    <row r="47" spans="1:22" x14ac:dyDescent="0.25">
      <c r="A47" s="16"/>
      <c r="B47" s="111"/>
      <c r="C47" s="17"/>
      <c r="D47" s="17"/>
      <c r="E47" s="17"/>
      <c r="F47" s="17"/>
      <c r="G47" s="17"/>
      <c r="H47" s="17"/>
      <c r="I47" s="17"/>
      <c r="J47" s="17"/>
      <c r="K47" s="17"/>
      <c r="L47" s="17"/>
      <c r="M47" s="17"/>
      <c r="N47" s="17"/>
      <c r="O47" s="20"/>
      <c r="P47" s="66"/>
      <c r="Q47" s="17"/>
      <c r="R47" s="17"/>
      <c r="S47" s="60"/>
      <c r="T47" s="74"/>
    </row>
    <row r="48" spans="1:22" ht="43.5" customHeight="1" x14ac:dyDescent="0.25">
      <c r="A48" s="16"/>
      <c r="B48" s="111"/>
      <c r="C48" s="77" t="s">
        <v>35</v>
      </c>
      <c r="D48" s="77"/>
      <c r="E48" s="60"/>
      <c r="F48" s="77"/>
      <c r="G48" s="231" t="s">
        <v>38</v>
      </c>
      <c r="H48" s="231"/>
      <c r="I48" s="78"/>
      <c r="J48" s="17"/>
      <c r="K48" s="17"/>
      <c r="L48" s="17"/>
      <c r="M48" s="17"/>
      <c r="N48" s="17"/>
      <c r="O48" s="20"/>
      <c r="P48" s="79" t="s">
        <v>42</v>
      </c>
      <c r="Q48" s="17"/>
      <c r="R48" s="17"/>
      <c r="S48" s="60"/>
      <c r="T48" s="74"/>
    </row>
    <row r="49" spans="1:20" ht="45" customHeight="1" x14ac:dyDescent="0.25">
      <c r="A49" s="16"/>
      <c r="B49" s="111"/>
      <c r="C49" s="232" t="s">
        <v>36</v>
      </c>
      <c r="D49" s="233"/>
      <c r="E49" s="81" t="s">
        <v>39</v>
      </c>
      <c r="F49" s="29" t="s">
        <v>41</v>
      </c>
      <c r="G49" s="29" t="s">
        <v>40</v>
      </c>
      <c r="H49" s="29" t="s">
        <v>14</v>
      </c>
      <c r="I49" s="17"/>
      <c r="J49" s="17"/>
      <c r="K49" s="17"/>
      <c r="L49" s="17"/>
      <c r="M49" s="17"/>
      <c r="N49" s="20"/>
      <c r="O49" s="60"/>
      <c r="P49" s="62" t="s">
        <v>37</v>
      </c>
      <c r="Q49" s="17"/>
      <c r="R49" s="60"/>
      <c r="S49" s="74"/>
    </row>
    <row r="50" spans="1:20" x14ac:dyDescent="0.25">
      <c r="A50" s="16"/>
      <c r="B50" s="111"/>
      <c r="C50" s="234" t="s">
        <v>138</v>
      </c>
      <c r="D50" s="235"/>
      <c r="E50" s="161" t="s">
        <v>139</v>
      </c>
      <c r="F50" s="158" t="s">
        <v>140</v>
      </c>
      <c r="G50" s="158" t="s">
        <v>141</v>
      </c>
      <c r="H50" s="158" t="s">
        <v>142</v>
      </c>
      <c r="I50" s="17"/>
      <c r="J50" s="17"/>
      <c r="K50" s="17"/>
      <c r="L50" s="17"/>
      <c r="M50" s="17"/>
      <c r="N50" s="20"/>
      <c r="O50" s="60"/>
      <c r="P50" s="160" t="s">
        <v>143</v>
      </c>
      <c r="Q50" s="17"/>
      <c r="R50" s="60"/>
      <c r="S50" s="74"/>
    </row>
    <row r="51" spans="1:20" x14ac:dyDescent="0.25">
      <c r="A51" s="16"/>
      <c r="B51" s="111"/>
      <c r="C51" s="236"/>
      <c r="D51" s="237"/>
      <c r="E51" s="76"/>
      <c r="F51" s="80"/>
      <c r="G51" s="73"/>
      <c r="H51" s="7"/>
      <c r="I51" s="17"/>
      <c r="J51" s="17"/>
      <c r="K51" s="17"/>
      <c r="L51" s="17"/>
      <c r="M51" s="17"/>
      <c r="N51" s="20"/>
      <c r="O51" s="60"/>
      <c r="P51" s="75"/>
      <c r="Q51" s="17"/>
      <c r="R51" s="60"/>
      <c r="S51" s="74"/>
    </row>
    <row r="52" spans="1:20" x14ac:dyDescent="0.25">
      <c r="A52" s="16"/>
      <c r="B52" s="111"/>
      <c r="C52" s="238"/>
      <c r="D52" s="239"/>
      <c r="E52" s="131"/>
      <c r="F52" s="116"/>
      <c r="G52" s="132"/>
      <c r="H52" s="133"/>
      <c r="I52" s="17"/>
      <c r="J52" s="17"/>
      <c r="K52" s="17"/>
      <c r="L52" s="17"/>
      <c r="M52" s="17"/>
      <c r="N52" s="20"/>
      <c r="O52" s="60"/>
      <c r="P52" s="134"/>
      <c r="Q52" s="17"/>
      <c r="R52" s="60"/>
      <c r="S52" s="74"/>
    </row>
    <row r="53" spans="1:20" x14ac:dyDescent="0.25">
      <c r="A53" s="16"/>
      <c r="B53" s="111"/>
      <c r="C53" s="238"/>
      <c r="D53" s="239"/>
      <c r="E53" s="131"/>
      <c r="F53" s="116"/>
      <c r="G53" s="132"/>
      <c r="H53" s="133"/>
      <c r="I53" s="17"/>
      <c r="J53" s="17"/>
      <c r="K53" s="17"/>
      <c r="L53" s="17"/>
      <c r="M53" s="17"/>
      <c r="N53" s="20"/>
      <c r="O53" s="60"/>
      <c r="P53" s="134"/>
      <c r="Q53" s="17"/>
      <c r="R53" s="60"/>
      <c r="S53" s="74"/>
    </row>
    <row r="54" spans="1:20" x14ac:dyDescent="0.25">
      <c r="A54" s="16"/>
      <c r="B54" s="111"/>
      <c r="C54" s="238"/>
      <c r="D54" s="239"/>
      <c r="E54" s="131"/>
      <c r="F54" s="120"/>
      <c r="G54" s="132"/>
      <c r="H54" s="133"/>
      <c r="I54" s="17"/>
      <c r="J54" s="17"/>
      <c r="K54" s="17"/>
      <c r="L54" s="17"/>
      <c r="M54" s="17"/>
      <c r="N54" s="20"/>
      <c r="O54" s="60"/>
      <c r="P54" s="134"/>
      <c r="Q54" s="17"/>
      <c r="R54" s="60"/>
      <c r="S54" s="74"/>
    </row>
    <row r="55" spans="1:20" x14ac:dyDescent="0.25">
      <c r="A55" s="16"/>
      <c r="B55" s="111"/>
      <c r="C55" s="17"/>
      <c r="D55" s="17"/>
      <c r="E55" s="17"/>
      <c r="F55" s="17"/>
      <c r="G55" s="17"/>
      <c r="H55" s="17"/>
      <c r="I55" s="17"/>
      <c r="J55" s="17"/>
      <c r="K55" s="17"/>
      <c r="L55" s="17"/>
      <c r="M55" s="17"/>
      <c r="N55" s="17"/>
      <c r="O55" s="51" t="s">
        <v>144</v>
      </c>
      <c r="P55" s="75"/>
      <c r="Q55" s="17"/>
      <c r="R55" s="17"/>
      <c r="S55" s="60"/>
      <c r="T55" s="74"/>
    </row>
    <row r="56" spans="1:20" ht="15.75" thickBot="1" x14ac:dyDescent="0.3">
      <c r="A56" s="16"/>
      <c r="B56" s="111"/>
      <c r="C56" s="26" t="s">
        <v>6</v>
      </c>
      <c r="D56" s="17"/>
      <c r="E56" s="17"/>
      <c r="F56" s="17"/>
      <c r="G56" s="17"/>
      <c r="H56" s="17"/>
      <c r="I56" s="17"/>
      <c r="J56" s="17"/>
      <c r="K56" s="17"/>
      <c r="L56" s="17"/>
      <c r="M56" s="17"/>
      <c r="N56" s="17"/>
      <c r="O56" s="20"/>
      <c r="P56" s="66"/>
      <c r="Q56" s="17"/>
      <c r="R56" s="17"/>
      <c r="S56" s="60"/>
    </row>
    <row r="57" spans="1:20" ht="15.75" thickBot="1" x14ac:dyDescent="0.3">
      <c r="A57" s="16"/>
      <c r="B57" s="111"/>
      <c r="C57" s="17"/>
      <c r="D57" s="17"/>
      <c r="E57" s="17"/>
      <c r="F57" s="17"/>
      <c r="G57" s="17"/>
      <c r="H57" s="17"/>
      <c r="I57" s="17"/>
      <c r="J57" s="17"/>
      <c r="K57" s="17"/>
      <c r="L57" s="17"/>
      <c r="M57" s="17"/>
      <c r="N57" s="17"/>
      <c r="O57" s="51" t="s">
        <v>145</v>
      </c>
      <c r="P57" s="139">
        <f>+P35+P46+P55</f>
        <v>0</v>
      </c>
      <c r="Q57" s="17"/>
      <c r="R57" s="17"/>
      <c r="S57" s="60"/>
      <c r="T57" s="74"/>
    </row>
    <row r="58" spans="1:20" ht="25.5" customHeight="1" thickBot="1" x14ac:dyDescent="0.3">
      <c r="A58" s="16"/>
      <c r="B58" s="111"/>
      <c r="C58" s="9"/>
      <c r="D58" s="9"/>
      <c r="E58" s="9"/>
      <c r="F58" s="17"/>
      <c r="G58" s="17"/>
      <c r="H58" s="17"/>
      <c r="I58" s="17"/>
      <c r="J58" s="17"/>
      <c r="K58" s="17"/>
      <c r="L58" s="17"/>
      <c r="M58" s="60"/>
      <c r="N58" s="225" t="s">
        <v>146</v>
      </c>
      <c r="O58" s="225"/>
      <c r="P58" s="226"/>
      <c r="Q58" s="17"/>
    </row>
    <row r="59" spans="1:20" ht="24.75" customHeight="1" thickBot="1" x14ac:dyDescent="0.3">
      <c r="A59" s="16"/>
      <c r="B59" s="111"/>
      <c r="C59" s="10" t="s">
        <v>1</v>
      </c>
      <c r="D59" s="163"/>
      <c r="E59" s="163"/>
      <c r="F59" s="17"/>
      <c r="G59" s="17"/>
      <c r="H59" s="17"/>
      <c r="I59" s="17"/>
      <c r="J59" s="17"/>
      <c r="K59" s="17"/>
      <c r="L59" s="17"/>
      <c r="M59" s="93"/>
      <c r="N59" s="227"/>
      <c r="O59" s="227"/>
      <c r="P59" s="228"/>
      <c r="Q59" s="17"/>
    </row>
    <row r="60" spans="1:20" ht="23.25" customHeight="1" thickBot="1" x14ac:dyDescent="0.3">
      <c r="A60" s="16"/>
      <c r="B60" s="175"/>
      <c r="C60" s="9"/>
      <c r="D60" s="9"/>
      <c r="E60" s="9"/>
      <c r="F60" s="9"/>
      <c r="G60" s="9"/>
      <c r="H60" s="9"/>
      <c r="I60" s="9"/>
      <c r="J60" s="9"/>
      <c r="K60" s="9"/>
      <c r="L60" s="9"/>
      <c r="M60" s="9"/>
      <c r="N60" s="9"/>
      <c r="O60" s="9"/>
      <c r="P60" s="23"/>
      <c r="Q60" s="17"/>
    </row>
    <row r="61" spans="1:20" x14ac:dyDescent="0.25">
      <c r="A61" s="17"/>
      <c r="B61" s="25"/>
      <c r="C61" s="17"/>
      <c r="D61" s="17"/>
      <c r="E61" s="17"/>
      <c r="F61" s="17"/>
      <c r="G61" s="17"/>
      <c r="H61" s="17"/>
      <c r="I61" s="17"/>
      <c r="J61" s="17"/>
      <c r="K61" s="17"/>
      <c r="L61" s="17"/>
      <c r="M61" s="17"/>
      <c r="N61" s="17"/>
      <c r="O61" s="17"/>
      <c r="P61" s="17"/>
      <c r="Q61" s="17"/>
    </row>
  </sheetData>
  <mergeCells count="35">
    <mergeCell ref="C44:D44"/>
    <mergeCell ref="C38:D38"/>
    <mergeCell ref="C39:D39"/>
    <mergeCell ref="C40:D40"/>
    <mergeCell ref="D18:E18"/>
    <mergeCell ref="D19:E19"/>
    <mergeCell ref="D28:E28"/>
    <mergeCell ref="D29:E29"/>
    <mergeCell ref="C37:G37"/>
    <mergeCell ref="D31:E31"/>
    <mergeCell ref="D32:E32"/>
    <mergeCell ref="D33:E33"/>
    <mergeCell ref="D34:E34"/>
    <mergeCell ref="D27:E27"/>
    <mergeCell ref="C14:G14"/>
    <mergeCell ref="K7:L9"/>
    <mergeCell ref="D15:E15"/>
    <mergeCell ref="D16:E16"/>
    <mergeCell ref="D17:E17"/>
    <mergeCell ref="C45:D45"/>
    <mergeCell ref="N58:P59"/>
    <mergeCell ref="N21:P22"/>
    <mergeCell ref="G48:H48"/>
    <mergeCell ref="C49:D49"/>
    <mergeCell ref="C50:D50"/>
    <mergeCell ref="C51:D51"/>
    <mergeCell ref="C53:D53"/>
    <mergeCell ref="D30:E30"/>
    <mergeCell ref="D25:E25"/>
    <mergeCell ref="D26:E26"/>
    <mergeCell ref="C41:D41"/>
    <mergeCell ref="C42:D42"/>
    <mergeCell ref="C43:D43"/>
    <mergeCell ref="C52:D52"/>
    <mergeCell ref="C54:D54"/>
  </mergeCells>
  <printOptions horizontalCentered="1" verticalCentered="1"/>
  <pageMargins left="0" right="0" top="0" bottom="0" header="0" footer="0"/>
  <pageSetup paperSize="9" scale="50" orientation="portrait" r:id="rId1"/>
  <colBreaks count="1" manualBreakCount="1">
    <brk id="17"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O46"/>
  <sheetViews>
    <sheetView zoomScaleNormal="100" workbookViewId="0">
      <selection activeCell="Q31" sqref="Q31"/>
    </sheetView>
  </sheetViews>
  <sheetFormatPr defaultRowHeight="15" x14ac:dyDescent="0.25"/>
  <cols>
    <col min="1" max="1" width="3.42578125" customWidth="1"/>
    <col min="2" max="2" width="8" style="176" bestFit="1" customWidth="1"/>
    <col min="3" max="3" width="12.85546875" customWidth="1"/>
    <col min="4" max="4" width="18.140625" customWidth="1"/>
    <col min="5" max="5" width="17.5703125" customWidth="1"/>
    <col min="6" max="6" width="10.140625" customWidth="1"/>
    <col min="7" max="7" width="15.28515625" customWidth="1"/>
    <col min="8" max="8" width="23.28515625" customWidth="1"/>
    <col min="9" max="9" width="15.5703125" customWidth="1"/>
    <col min="10" max="10" width="7.5703125" customWidth="1"/>
    <col min="11" max="11" width="2" customWidth="1"/>
    <col min="12" max="12" width="2.42578125" customWidth="1"/>
    <col min="13" max="13" width="11.85546875" customWidth="1"/>
  </cols>
  <sheetData>
    <row r="1" spans="1:15" ht="15.75" thickBot="1" x14ac:dyDescent="0.3">
      <c r="A1" s="12"/>
      <c r="B1" s="170"/>
      <c r="C1" s="12"/>
      <c r="D1" s="12"/>
      <c r="E1" s="12"/>
      <c r="F1" s="12"/>
      <c r="G1" s="12"/>
      <c r="H1" s="12"/>
      <c r="I1" s="12"/>
      <c r="J1" s="17"/>
    </row>
    <row r="2" spans="1:15" ht="18.75" x14ac:dyDescent="0.25">
      <c r="A2" s="16"/>
      <c r="B2" s="173"/>
      <c r="C2" s="171"/>
      <c r="D2" s="12"/>
      <c r="E2" s="12"/>
      <c r="F2" s="12"/>
      <c r="G2" s="12"/>
      <c r="H2" s="12"/>
      <c r="I2" s="42" t="s">
        <v>164</v>
      </c>
      <c r="J2" s="12"/>
      <c r="K2" s="13"/>
    </row>
    <row r="3" spans="1:15" ht="26.25" x14ac:dyDescent="0.25">
      <c r="A3" s="16"/>
      <c r="B3" s="111"/>
      <c r="C3" s="248" t="s">
        <v>29</v>
      </c>
      <c r="D3" s="248"/>
      <c r="E3" s="248"/>
      <c r="F3" s="248"/>
      <c r="G3" s="248"/>
      <c r="H3" s="248"/>
      <c r="I3" s="248"/>
      <c r="J3" s="25"/>
      <c r="K3" s="16"/>
    </row>
    <row r="4" spans="1:15" ht="15.75" thickBot="1" x14ac:dyDescent="0.3">
      <c r="A4" s="16"/>
      <c r="B4" s="111"/>
      <c r="C4" s="17"/>
      <c r="D4" s="17"/>
      <c r="E4" s="17"/>
      <c r="F4" s="17"/>
      <c r="G4" s="17"/>
      <c r="H4" s="17"/>
      <c r="I4" s="17"/>
      <c r="J4" s="17"/>
      <c r="K4" s="16"/>
    </row>
    <row r="5" spans="1:15" ht="21.75" thickBot="1" x14ac:dyDescent="0.3">
      <c r="A5" s="16"/>
      <c r="B5" s="111"/>
      <c r="C5" s="249" t="s">
        <v>34</v>
      </c>
      <c r="D5" s="250"/>
      <c r="E5" s="250"/>
      <c r="F5" s="250"/>
      <c r="G5" s="250"/>
      <c r="H5" s="250"/>
      <c r="I5" s="250"/>
      <c r="J5" s="251"/>
      <c r="K5" s="16"/>
    </row>
    <row r="6" spans="1:15" ht="15.75" thickBot="1" x14ac:dyDescent="0.3">
      <c r="A6" s="16"/>
      <c r="B6" s="111"/>
      <c r="C6" s="17"/>
      <c r="D6" s="17"/>
      <c r="E6" s="17"/>
      <c r="F6" s="17"/>
      <c r="G6" s="17"/>
      <c r="H6" s="17"/>
      <c r="I6" s="17"/>
      <c r="J6" s="17"/>
      <c r="K6" s="16"/>
    </row>
    <row r="7" spans="1:15" ht="15" customHeight="1" x14ac:dyDescent="0.25">
      <c r="A7" s="16"/>
      <c r="B7" s="174" t="s">
        <v>147</v>
      </c>
      <c r="C7" s="27" t="s">
        <v>0</v>
      </c>
      <c r="D7" s="34"/>
      <c r="E7" s="57"/>
      <c r="F7" s="17"/>
      <c r="G7" s="17"/>
      <c r="H7" s="211" t="s">
        <v>23</v>
      </c>
      <c r="I7" s="212"/>
      <c r="J7" s="17"/>
      <c r="K7" s="16"/>
    </row>
    <row r="8" spans="1:15" ht="15.75" thickBot="1" x14ac:dyDescent="0.3">
      <c r="A8" s="16"/>
      <c r="B8" s="174" t="s">
        <v>148</v>
      </c>
      <c r="C8" s="28" t="s">
        <v>4</v>
      </c>
      <c r="D8" s="35"/>
      <c r="E8" s="57"/>
      <c r="F8" s="17"/>
      <c r="G8" s="17"/>
      <c r="H8" s="213"/>
      <c r="I8" s="214"/>
      <c r="J8" s="17"/>
      <c r="K8" s="16"/>
    </row>
    <row r="9" spans="1:15" x14ac:dyDescent="0.25">
      <c r="A9" s="16"/>
      <c r="B9" s="174" t="s">
        <v>149</v>
      </c>
      <c r="C9" s="28" t="s">
        <v>160</v>
      </c>
      <c r="D9" s="35"/>
      <c r="E9" s="179"/>
      <c r="F9" s="17"/>
      <c r="G9" s="17"/>
      <c r="H9" s="17"/>
      <c r="I9" s="17"/>
      <c r="J9" s="17"/>
      <c r="K9" s="16"/>
    </row>
    <row r="10" spans="1:15" x14ac:dyDescent="0.25">
      <c r="A10" s="16"/>
      <c r="B10" s="174" t="s">
        <v>150</v>
      </c>
      <c r="C10" s="28" t="s">
        <v>2</v>
      </c>
      <c r="D10" s="35"/>
      <c r="E10" s="179"/>
      <c r="F10" s="17"/>
      <c r="G10" s="17"/>
      <c r="H10" s="17"/>
      <c r="I10" s="17"/>
      <c r="J10" s="17"/>
      <c r="K10" s="16"/>
    </row>
    <row r="11" spans="1:15" x14ac:dyDescent="0.25">
      <c r="A11" s="16"/>
      <c r="B11" s="174" t="s">
        <v>151</v>
      </c>
      <c r="C11" s="70" t="s">
        <v>5</v>
      </c>
      <c r="D11" s="71"/>
      <c r="E11" s="179"/>
      <c r="F11" s="17"/>
      <c r="G11" s="17"/>
      <c r="H11" s="17"/>
      <c r="I11" s="17"/>
      <c r="J11" s="17"/>
      <c r="K11" s="16"/>
    </row>
    <row r="12" spans="1:15" x14ac:dyDescent="0.25">
      <c r="A12" s="16"/>
      <c r="B12" s="111"/>
      <c r="C12" s="33"/>
      <c r="D12" s="17"/>
      <c r="E12" s="38"/>
      <c r="F12" s="17"/>
      <c r="G12" s="17"/>
      <c r="H12" s="17"/>
      <c r="I12" s="17"/>
      <c r="J12" s="17"/>
      <c r="K12" s="16"/>
    </row>
    <row r="13" spans="1:15" ht="12.75" customHeight="1" x14ac:dyDescent="0.25">
      <c r="A13" s="16"/>
      <c r="B13" s="111"/>
      <c r="C13" s="60"/>
      <c r="D13" s="58"/>
      <c r="E13" s="58"/>
      <c r="F13" s="17"/>
      <c r="G13" s="17"/>
      <c r="H13" s="17"/>
      <c r="I13" s="17"/>
      <c r="J13" s="17"/>
      <c r="K13" s="16"/>
    </row>
    <row r="14" spans="1:15" ht="45" x14ac:dyDescent="0.25">
      <c r="A14" s="16"/>
      <c r="B14" s="111"/>
      <c r="C14" s="166"/>
      <c r="D14" s="94" t="s">
        <v>162</v>
      </c>
      <c r="E14" s="232" t="s">
        <v>49</v>
      </c>
      <c r="F14" s="262"/>
      <c r="G14" s="233"/>
      <c r="H14" s="144" t="s">
        <v>55</v>
      </c>
      <c r="I14" s="109" t="s">
        <v>45</v>
      </c>
      <c r="J14" s="143" t="s">
        <v>56</v>
      </c>
      <c r="K14" s="16"/>
    </row>
    <row r="15" spans="1:15" ht="15.75" x14ac:dyDescent="0.25">
      <c r="A15" s="16"/>
      <c r="B15" s="111"/>
      <c r="C15" s="50"/>
      <c r="D15" s="145"/>
      <c r="E15" s="252" t="s">
        <v>152</v>
      </c>
      <c r="F15" s="253"/>
      <c r="G15" s="254"/>
      <c r="H15" s="165" t="s">
        <v>153</v>
      </c>
      <c r="I15" s="165" t="s">
        <v>154</v>
      </c>
      <c r="J15" s="143"/>
      <c r="K15" s="16"/>
    </row>
    <row r="16" spans="1:15" x14ac:dyDescent="0.25">
      <c r="A16" s="18"/>
      <c r="B16" s="110"/>
      <c r="C16" s="115"/>
      <c r="D16" s="60"/>
      <c r="E16" s="263"/>
      <c r="F16" s="259"/>
      <c r="G16" s="260"/>
      <c r="H16" s="100"/>
      <c r="I16" s="102"/>
      <c r="J16" s="90"/>
      <c r="K16" s="16"/>
      <c r="L16" s="24"/>
      <c r="M16" s="135"/>
      <c r="N16" s="17"/>
      <c r="O16" s="17"/>
    </row>
    <row r="17" spans="1:15" ht="15" customHeight="1" x14ac:dyDescent="0.25">
      <c r="A17" s="19"/>
      <c r="B17" s="111"/>
      <c r="C17" s="115"/>
      <c r="D17" s="60"/>
      <c r="E17" s="223"/>
      <c r="F17" s="259"/>
      <c r="G17" s="260"/>
      <c r="H17" s="100"/>
      <c r="I17" s="102"/>
      <c r="J17" s="82"/>
      <c r="K17" s="16"/>
      <c r="L17" s="25"/>
      <c r="M17" s="135"/>
      <c r="N17" s="17"/>
      <c r="O17" s="17"/>
    </row>
    <row r="18" spans="1:15" ht="15" customHeight="1" x14ac:dyDescent="0.25">
      <c r="A18" s="16"/>
      <c r="B18" s="111"/>
      <c r="C18" s="115"/>
      <c r="D18" s="60"/>
      <c r="E18" s="238"/>
      <c r="F18" s="259"/>
      <c r="G18" s="260"/>
      <c r="H18" s="100"/>
      <c r="I18" s="102"/>
      <c r="J18" s="83"/>
      <c r="K18" s="16"/>
      <c r="L18" s="17"/>
      <c r="M18" s="135"/>
      <c r="N18" s="17"/>
      <c r="O18" s="17"/>
    </row>
    <row r="19" spans="1:15" ht="15" customHeight="1" x14ac:dyDescent="0.25">
      <c r="A19" s="16"/>
      <c r="B19" s="111"/>
      <c r="C19" s="115"/>
      <c r="D19" s="60"/>
      <c r="E19" s="238"/>
      <c r="F19" s="259"/>
      <c r="G19" s="260"/>
      <c r="H19" s="100"/>
      <c r="I19" s="102"/>
      <c r="J19" s="83"/>
      <c r="K19" s="16"/>
      <c r="L19" s="17"/>
      <c r="M19" s="135"/>
      <c r="N19" s="17"/>
      <c r="O19" s="17"/>
    </row>
    <row r="20" spans="1:15" ht="15" customHeight="1" x14ac:dyDescent="0.25">
      <c r="A20" s="16"/>
      <c r="B20" s="111"/>
      <c r="C20" s="115"/>
      <c r="D20" s="60"/>
      <c r="E20" s="238"/>
      <c r="F20" s="259"/>
      <c r="G20" s="260"/>
      <c r="H20" s="100"/>
      <c r="I20" s="102"/>
      <c r="J20" s="83"/>
      <c r="K20" s="16"/>
      <c r="L20" s="17"/>
      <c r="M20" s="135"/>
      <c r="N20" s="17"/>
      <c r="O20" s="17"/>
    </row>
    <row r="21" spans="1:15" ht="15" customHeight="1" x14ac:dyDescent="0.25">
      <c r="A21" s="16"/>
      <c r="B21" s="111"/>
      <c r="C21" s="87"/>
      <c r="D21" s="87"/>
      <c r="E21" s="238"/>
      <c r="F21" s="259"/>
      <c r="G21" s="260"/>
      <c r="H21" s="100"/>
      <c r="I21" s="102"/>
      <c r="J21" s="83"/>
      <c r="K21" s="16"/>
      <c r="L21" s="17"/>
      <c r="M21" s="135"/>
      <c r="N21" s="17"/>
      <c r="O21" s="17"/>
    </row>
    <row r="22" spans="1:15" ht="15" customHeight="1" x14ac:dyDescent="0.25">
      <c r="A22" s="16"/>
      <c r="B22" s="111"/>
      <c r="C22" s="87"/>
      <c r="D22" s="87"/>
      <c r="E22" s="238"/>
      <c r="F22" s="255"/>
      <c r="G22" s="239"/>
      <c r="H22" s="100"/>
      <c r="I22" s="102"/>
      <c r="J22" s="83"/>
      <c r="K22" s="16"/>
      <c r="L22" s="17"/>
      <c r="M22" s="135"/>
      <c r="N22" s="17"/>
      <c r="O22" s="17"/>
    </row>
    <row r="23" spans="1:15" ht="15" customHeight="1" x14ac:dyDescent="0.25">
      <c r="A23" s="16"/>
      <c r="B23" s="111"/>
      <c r="C23" s="87"/>
      <c r="D23" s="87"/>
      <c r="E23" s="256"/>
      <c r="F23" s="257"/>
      <c r="G23" s="258"/>
      <c r="H23" s="147"/>
      <c r="I23" s="148"/>
      <c r="J23" s="83"/>
      <c r="K23" s="16"/>
      <c r="L23" s="17"/>
      <c r="N23" s="17"/>
      <c r="O23" s="17"/>
    </row>
    <row r="24" spans="1:15" ht="15" customHeight="1" x14ac:dyDescent="0.25">
      <c r="A24" s="16"/>
      <c r="B24" s="111"/>
      <c r="C24" s="87"/>
      <c r="D24" s="87"/>
      <c r="E24" s="256"/>
      <c r="F24" s="257"/>
      <c r="G24" s="258"/>
      <c r="H24" s="147"/>
      <c r="I24" s="148"/>
      <c r="J24" s="83"/>
      <c r="K24" s="16"/>
      <c r="L24" s="17"/>
      <c r="M24" s="17"/>
      <c r="N24" s="60"/>
    </row>
    <row r="25" spans="1:15" ht="15" customHeight="1" x14ac:dyDescent="0.25">
      <c r="A25" s="16"/>
      <c r="B25" s="111"/>
      <c r="C25" s="87"/>
      <c r="D25" s="87"/>
      <c r="E25" s="256"/>
      <c r="F25" s="257"/>
      <c r="G25" s="258"/>
      <c r="H25" s="147"/>
      <c r="I25" s="148"/>
      <c r="J25" s="83"/>
      <c r="K25" s="16"/>
      <c r="L25" s="17"/>
      <c r="M25" s="17"/>
      <c r="N25" s="60"/>
    </row>
    <row r="26" spans="1:15" ht="15" customHeight="1" x14ac:dyDescent="0.25">
      <c r="A26" s="16"/>
      <c r="B26" s="111"/>
      <c r="C26" s="87"/>
      <c r="D26" s="87"/>
      <c r="E26" s="256"/>
      <c r="F26" s="257"/>
      <c r="G26" s="258"/>
      <c r="H26" s="147"/>
      <c r="I26" s="148"/>
      <c r="J26" s="83"/>
      <c r="K26" s="16"/>
      <c r="L26" s="17"/>
      <c r="M26" s="17"/>
      <c r="N26" s="60"/>
    </row>
    <row r="27" spans="1:15" ht="15" customHeight="1" x14ac:dyDescent="0.25">
      <c r="A27" s="16"/>
      <c r="B27" s="111"/>
      <c r="C27" s="87"/>
      <c r="D27" s="87"/>
      <c r="E27" s="238"/>
      <c r="F27" s="255"/>
      <c r="G27" s="239"/>
      <c r="H27" s="101"/>
      <c r="I27" s="102"/>
      <c r="J27" s="83"/>
      <c r="K27" s="16"/>
      <c r="L27" s="17"/>
      <c r="M27" s="17"/>
      <c r="N27" s="60"/>
    </row>
    <row r="28" spans="1:15" ht="15" customHeight="1" x14ac:dyDescent="0.25">
      <c r="A28" s="16"/>
      <c r="B28" s="111"/>
      <c r="C28" s="87"/>
      <c r="D28" s="85"/>
      <c r="E28" s="85"/>
      <c r="F28" s="88"/>
      <c r="G28" s="84"/>
      <c r="H28" s="99" t="s">
        <v>163</v>
      </c>
      <c r="I28" s="103">
        <f>SUM(I16:I27)</f>
        <v>0</v>
      </c>
      <c r="J28" s="140"/>
      <c r="K28" s="16"/>
      <c r="L28" s="17"/>
      <c r="M28" s="17"/>
      <c r="N28" s="60"/>
    </row>
    <row r="29" spans="1:15" ht="15" customHeight="1" x14ac:dyDescent="0.25">
      <c r="A29" s="16"/>
      <c r="B29" s="111"/>
      <c r="C29" s="87"/>
      <c r="D29" s="89"/>
      <c r="E29" s="89"/>
      <c r="F29" s="86"/>
      <c r="G29" s="84"/>
      <c r="H29" s="84"/>
      <c r="I29" s="104"/>
      <c r="J29" s="141"/>
      <c r="K29" s="16"/>
      <c r="L29" s="17"/>
      <c r="M29" s="17"/>
      <c r="N29" s="60"/>
    </row>
    <row r="30" spans="1:15" ht="15" customHeight="1" x14ac:dyDescent="0.25">
      <c r="A30" s="16"/>
      <c r="B30" s="111"/>
      <c r="C30" s="168" t="s">
        <v>155</v>
      </c>
      <c r="D30" s="94" t="s">
        <v>50</v>
      </c>
      <c r="E30" s="88" t="s">
        <v>51</v>
      </c>
      <c r="F30" s="86"/>
      <c r="G30" s="106"/>
      <c r="H30" s="84"/>
      <c r="I30" s="95">
        <v>0</v>
      </c>
      <c r="J30" s="140"/>
      <c r="K30" s="16"/>
      <c r="L30" s="17"/>
      <c r="M30" s="17"/>
      <c r="N30" s="60"/>
    </row>
    <row r="31" spans="1:15" ht="15" customHeight="1" x14ac:dyDescent="0.25">
      <c r="A31" s="16"/>
      <c r="B31" s="111"/>
      <c r="C31" s="167"/>
      <c r="D31" s="85"/>
      <c r="E31" s="85"/>
      <c r="F31" s="86"/>
      <c r="G31" s="84"/>
      <c r="H31" s="84"/>
      <c r="I31" s="96"/>
      <c r="J31" s="141"/>
      <c r="K31" s="16"/>
      <c r="L31" s="17"/>
      <c r="M31" s="17"/>
      <c r="N31" s="60"/>
    </row>
    <row r="32" spans="1:15" ht="15" customHeight="1" x14ac:dyDescent="0.25">
      <c r="A32" s="16"/>
      <c r="B32" s="111"/>
      <c r="C32" s="168" t="s">
        <v>156</v>
      </c>
      <c r="D32" s="105" t="s">
        <v>46</v>
      </c>
      <c r="E32" s="88" t="s">
        <v>165</v>
      </c>
      <c r="F32" s="86"/>
      <c r="G32" s="84"/>
      <c r="H32" s="84"/>
      <c r="I32" s="95">
        <v>0</v>
      </c>
      <c r="J32" s="140"/>
      <c r="K32" s="16"/>
      <c r="L32" s="17"/>
      <c r="M32" s="17"/>
      <c r="N32" s="60"/>
    </row>
    <row r="33" spans="1:15" ht="15" customHeight="1" x14ac:dyDescent="0.25">
      <c r="A33" s="16"/>
      <c r="B33" s="111"/>
      <c r="C33" s="167"/>
      <c r="D33" s="87"/>
      <c r="E33" s="87"/>
      <c r="F33" s="86"/>
      <c r="G33" s="84"/>
      <c r="H33" s="84"/>
      <c r="I33" s="96"/>
      <c r="J33" s="142"/>
      <c r="K33" s="16"/>
      <c r="L33" s="17"/>
      <c r="M33" s="17"/>
      <c r="N33" s="60"/>
    </row>
    <row r="34" spans="1:15" x14ac:dyDescent="0.25">
      <c r="A34" s="16"/>
      <c r="B34" s="111"/>
      <c r="C34" s="168" t="s">
        <v>157</v>
      </c>
      <c r="D34" s="108" t="s">
        <v>47</v>
      </c>
      <c r="E34" s="107"/>
      <c r="F34" s="88" t="s">
        <v>48</v>
      </c>
      <c r="G34" s="84"/>
      <c r="H34" s="84"/>
      <c r="I34" s="95">
        <v>0</v>
      </c>
      <c r="J34" s="140"/>
      <c r="K34" s="16"/>
      <c r="L34" s="17"/>
      <c r="M34" s="17"/>
      <c r="N34" s="60"/>
    </row>
    <row r="35" spans="1:15" ht="15" customHeight="1" x14ac:dyDescent="0.25">
      <c r="A35" s="16"/>
      <c r="B35" s="111"/>
      <c r="C35" s="87"/>
      <c r="D35" s="85"/>
      <c r="E35" s="85"/>
      <c r="F35" s="85"/>
      <c r="G35" s="84"/>
      <c r="H35" s="84"/>
      <c r="I35" s="96"/>
      <c r="J35" s="141"/>
      <c r="K35" s="16"/>
      <c r="L35" s="17"/>
      <c r="M35" s="17"/>
      <c r="N35" s="60"/>
    </row>
    <row r="36" spans="1:15" ht="15" customHeight="1" x14ac:dyDescent="0.25">
      <c r="A36" s="16"/>
      <c r="B36" s="111"/>
      <c r="C36" s="91"/>
      <c r="D36" s="85"/>
      <c r="E36" s="86"/>
      <c r="F36" s="85"/>
      <c r="G36" s="86"/>
      <c r="H36" s="50" t="s">
        <v>158</v>
      </c>
      <c r="I36" s="95">
        <v>0</v>
      </c>
      <c r="J36" s="140"/>
      <c r="K36" s="16"/>
      <c r="M36" s="60"/>
      <c r="O36" s="136"/>
    </row>
    <row r="37" spans="1:15" ht="36" customHeight="1" x14ac:dyDescent="0.25">
      <c r="A37" s="16"/>
      <c r="B37" s="111"/>
      <c r="C37" s="91"/>
      <c r="D37" s="59"/>
      <c r="E37" s="59"/>
      <c r="F37" s="92"/>
      <c r="G37" s="85"/>
      <c r="H37" s="261" t="s">
        <v>159</v>
      </c>
      <c r="I37" s="261"/>
      <c r="J37" s="85"/>
      <c r="K37" s="16"/>
      <c r="L37" s="17"/>
      <c r="M37" s="60"/>
    </row>
    <row r="38" spans="1:15" ht="15" customHeight="1" x14ac:dyDescent="0.25">
      <c r="A38" s="16"/>
      <c r="B38" s="111"/>
      <c r="C38" s="60"/>
      <c r="D38" s="59"/>
      <c r="E38" s="59"/>
      <c r="F38" s="55"/>
      <c r="G38" s="17"/>
      <c r="H38" s="17"/>
      <c r="I38" s="97"/>
      <c r="J38" s="17"/>
      <c r="K38" s="16"/>
      <c r="L38" s="17"/>
      <c r="M38" s="60"/>
    </row>
    <row r="39" spans="1:15" ht="15" customHeight="1" x14ac:dyDescent="0.25">
      <c r="A39" s="16"/>
      <c r="B39" s="111"/>
      <c r="C39" s="26" t="s">
        <v>6</v>
      </c>
      <c r="D39" s="59"/>
      <c r="E39" s="59"/>
      <c r="F39" s="55"/>
      <c r="G39" s="17"/>
      <c r="H39" s="17"/>
      <c r="I39" s="98"/>
      <c r="J39" s="17"/>
      <c r="K39" s="16"/>
      <c r="L39" s="17"/>
      <c r="M39" s="60"/>
    </row>
    <row r="40" spans="1:15" ht="15" customHeight="1" x14ac:dyDescent="0.25">
      <c r="A40" s="16"/>
      <c r="B40" s="111"/>
      <c r="C40" s="60"/>
      <c r="D40" s="59"/>
      <c r="E40" s="59"/>
      <c r="F40" s="55"/>
      <c r="G40" s="17"/>
      <c r="H40" s="17"/>
      <c r="I40" s="17"/>
      <c r="J40" s="17"/>
      <c r="K40" s="16"/>
      <c r="L40" s="17"/>
      <c r="M40" s="60"/>
    </row>
    <row r="41" spans="1:15" ht="15" customHeight="1" x14ac:dyDescent="0.25">
      <c r="A41" s="16"/>
      <c r="B41" s="111"/>
      <c r="C41" s="60"/>
      <c r="D41" s="59"/>
      <c r="E41" s="59"/>
      <c r="F41" s="55"/>
      <c r="G41" s="17"/>
      <c r="H41" s="17"/>
      <c r="I41" s="17"/>
      <c r="J41" s="17"/>
      <c r="K41" s="16"/>
      <c r="L41" s="17"/>
      <c r="M41" s="60"/>
    </row>
    <row r="42" spans="1:15" ht="15" customHeight="1" thickBot="1" x14ac:dyDescent="0.3">
      <c r="A42" s="16"/>
      <c r="B42" s="111"/>
      <c r="C42" s="9"/>
      <c r="D42" s="9"/>
      <c r="E42" s="9"/>
      <c r="F42" s="17"/>
      <c r="G42" s="17"/>
      <c r="H42" s="17"/>
      <c r="I42" s="17"/>
      <c r="J42" s="17"/>
      <c r="K42" s="16"/>
    </row>
    <row r="43" spans="1:15" ht="15" customHeight="1" x14ac:dyDescent="0.25">
      <c r="A43" s="16"/>
      <c r="B43" s="111"/>
      <c r="C43" s="10" t="s">
        <v>1</v>
      </c>
      <c r="D43" s="163"/>
      <c r="E43" s="163"/>
      <c r="F43" s="17"/>
      <c r="G43" s="17"/>
      <c r="H43" s="17"/>
      <c r="I43" s="17"/>
      <c r="J43" s="17"/>
      <c r="K43" s="16"/>
    </row>
    <row r="44" spans="1:15" ht="15" customHeight="1" thickBot="1" x14ac:dyDescent="0.3">
      <c r="A44" s="16"/>
      <c r="B44" s="175"/>
      <c r="C44" s="9"/>
      <c r="D44" s="9"/>
      <c r="E44" s="9"/>
      <c r="F44" s="9"/>
      <c r="G44" s="9"/>
      <c r="H44" s="9"/>
      <c r="I44" s="9"/>
      <c r="J44" s="9"/>
      <c r="K44" s="23"/>
    </row>
    <row r="45" spans="1:15" x14ac:dyDescent="0.25">
      <c r="A45" s="17"/>
      <c r="B45" s="25"/>
      <c r="C45" s="17"/>
      <c r="D45" s="17"/>
      <c r="E45" s="17"/>
      <c r="F45" s="17"/>
      <c r="G45" s="17"/>
      <c r="H45" s="17"/>
      <c r="I45" s="17"/>
      <c r="J45" s="17"/>
      <c r="K45" s="17"/>
    </row>
    <row r="46" spans="1:15" x14ac:dyDescent="0.25">
      <c r="A46" s="17"/>
      <c r="B46" s="25"/>
      <c r="C46" s="17"/>
      <c r="D46" s="17"/>
      <c r="E46" s="17"/>
      <c r="F46" s="17"/>
      <c r="G46" s="17"/>
      <c r="H46" s="17"/>
      <c r="I46" s="17"/>
      <c r="J46" s="17"/>
      <c r="K46" s="17"/>
    </row>
  </sheetData>
  <mergeCells count="18">
    <mergeCell ref="E27:G27"/>
    <mergeCell ref="H37:I37"/>
    <mergeCell ref="E14:G14"/>
    <mergeCell ref="E16:G16"/>
    <mergeCell ref="E17:G17"/>
    <mergeCell ref="E18:G18"/>
    <mergeCell ref="E19:G19"/>
    <mergeCell ref="E24:G24"/>
    <mergeCell ref="E25:G25"/>
    <mergeCell ref="E26:G26"/>
    <mergeCell ref="C3:I3"/>
    <mergeCell ref="C5:J5"/>
    <mergeCell ref="E15:G15"/>
    <mergeCell ref="E22:G22"/>
    <mergeCell ref="E23:G23"/>
    <mergeCell ref="H7:I8"/>
    <mergeCell ref="E20:G20"/>
    <mergeCell ref="E21:G21"/>
  </mergeCells>
  <printOptions horizontalCentered="1" verticalCentered="1"/>
  <pageMargins left="0" right="0" top="0" bottom="0" header="0" footer="0"/>
  <pageSetup paperSize="9" scale="75" orientation="portrait" r:id="rId1"/>
  <colBreaks count="1" manualBreakCount="1">
    <brk id="11"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Annex C.1</vt:lpstr>
      <vt:lpstr>Annex C.2</vt:lpstr>
      <vt:lpstr>Annex C.3</vt:lpstr>
      <vt:lpstr>Annex D</vt:lpstr>
      <vt:lpstr>Annex E</vt:lpstr>
      <vt:lpstr>'Annex C.1'!Print_Area</vt:lpstr>
      <vt:lpstr>'Annex C.2'!Print_Area</vt:lpstr>
      <vt:lpstr>'Annex C.3'!Print_Area</vt:lpstr>
      <vt:lpstr>'Annex D'!Print_Area</vt:lpstr>
      <vt:lpstr>'Annex 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2021-09-28T13:39:03Z</dcterms:modified>
</cp:coreProperties>
</file>