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Ulizwim\OneDrive - CIDB\Documents\Tenders to be advertised\FACILITIES\FINAL MAINTENANCE TENDERS\General Maintenance\"/>
    </mc:Choice>
  </mc:AlternateContent>
  <xr:revisionPtr revIDLastSave="0" documentId="13_ncr:1_{5839BCCA-AD37-40F7-9E78-0D1928DCDDEB}" xr6:coauthVersionLast="47" xr6:coauthVersionMax="47" xr10:uidLastSave="{00000000-0000-0000-0000-000000000000}"/>
  <bookViews>
    <workbookView xWindow="-108" yWindow="-108" windowWidth="23256" windowHeight="12456" activeTab="2" xr2:uid="{6CC2F2AE-AA3E-44D4-AAE6-2225417D07D1}"/>
  </bookViews>
  <sheets>
    <sheet name="SUMMARY" sheetId="14" r:id="rId1"/>
    <sheet name="GAUTENG HEAD OFFICE" sheetId="4" r:id="rId2"/>
    <sheet name="NORTH-WEST OFFICE" sheetId="5" r:id="rId3"/>
    <sheet name="LIMPOPO OFFICE" sheetId="6" r:id="rId4"/>
    <sheet name="MPUMALANGA OFFICE" sheetId="8" r:id="rId5"/>
    <sheet name="KWA-ZULU NATAL OFFICE" sheetId="9" r:id="rId6"/>
    <sheet name="FREE STATE OFFICE" sheetId="10" r:id="rId7"/>
    <sheet name="WESTERN CAPE" sheetId="11" r:id="rId8"/>
    <sheet name="NORTHERN CAPE" sheetId="12" r:id="rId9"/>
    <sheet name="EASTERN CAPE" sheetId="13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4" l="1"/>
  <c r="C14" i="14"/>
  <c r="C13" i="14"/>
  <c r="C12" i="14"/>
  <c r="C10" i="14"/>
  <c r="C9" i="14"/>
  <c r="C8" i="14"/>
  <c r="F53" i="13"/>
  <c r="F52" i="13"/>
  <c r="F51" i="13"/>
  <c r="F50" i="13"/>
  <c r="F49" i="13"/>
  <c r="F48" i="13"/>
  <c r="F47" i="13"/>
  <c r="F54" i="13" s="1"/>
  <c r="F42" i="13"/>
  <c r="F34" i="13"/>
  <c r="F43" i="13" s="1"/>
  <c r="F57" i="13" s="1"/>
  <c r="C15" i="14" s="1"/>
  <c r="F20" i="13"/>
  <c r="F19" i="13"/>
  <c r="F18" i="13"/>
  <c r="F17" i="13"/>
  <c r="F16" i="13"/>
  <c r="F15" i="13"/>
  <c r="F14" i="13"/>
  <c r="F13" i="13"/>
  <c r="F53" i="12"/>
  <c r="F52" i="12"/>
  <c r="F51" i="12"/>
  <c r="F50" i="12"/>
  <c r="F49" i="12"/>
  <c r="F48" i="12"/>
  <c r="F47" i="12"/>
  <c r="F54" i="12" s="1"/>
  <c r="F42" i="12"/>
  <c r="F34" i="12"/>
  <c r="F43" i="12" s="1"/>
  <c r="F57" i="12" s="1"/>
  <c r="F20" i="12"/>
  <c r="F19" i="12"/>
  <c r="F18" i="12"/>
  <c r="F17" i="12"/>
  <c r="F16" i="12"/>
  <c r="F15" i="12"/>
  <c r="F14" i="12"/>
  <c r="F13" i="12"/>
  <c r="F53" i="11"/>
  <c r="F52" i="11"/>
  <c r="F54" i="11" s="1"/>
  <c r="F51" i="11"/>
  <c r="F50" i="11"/>
  <c r="F49" i="11"/>
  <c r="F48" i="11"/>
  <c r="F47" i="11"/>
  <c r="F42" i="11"/>
  <c r="F34" i="11"/>
  <c r="F43" i="11" s="1"/>
  <c r="F20" i="11"/>
  <c r="F19" i="11"/>
  <c r="F18" i="11"/>
  <c r="F17" i="11"/>
  <c r="F16" i="11"/>
  <c r="F15" i="11"/>
  <c r="F14" i="11"/>
  <c r="F13" i="11"/>
  <c r="F53" i="10"/>
  <c r="F52" i="10"/>
  <c r="F51" i="10"/>
  <c r="F50" i="10"/>
  <c r="F49" i="10"/>
  <c r="F48" i="10"/>
  <c r="F47" i="10"/>
  <c r="F54" i="10" s="1"/>
  <c r="F42" i="10"/>
  <c r="F34" i="10"/>
  <c r="F43" i="10" s="1"/>
  <c r="F57" i="10" s="1"/>
  <c r="F20" i="10"/>
  <c r="F19" i="10"/>
  <c r="F18" i="10"/>
  <c r="F17" i="10"/>
  <c r="F16" i="10"/>
  <c r="F15" i="10"/>
  <c r="F14" i="10"/>
  <c r="F13" i="10"/>
  <c r="F53" i="9"/>
  <c r="F52" i="9"/>
  <c r="F51" i="9"/>
  <c r="F50" i="9"/>
  <c r="F49" i="9"/>
  <c r="F48" i="9"/>
  <c r="F47" i="9"/>
  <c r="F54" i="9" s="1"/>
  <c r="F42" i="9"/>
  <c r="F34" i="9"/>
  <c r="F20" i="9"/>
  <c r="F19" i="9"/>
  <c r="F18" i="9"/>
  <c r="F17" i="9"/>
  <c r="F16" i="9"/>
  <c r="F15" i="9"/>
  <c r="F14" i="9"/>
  <c r="F13" i="9"/>
  <c r="F53" i="8"/>
  <c r="F52" i="8"/>
  <c r="F51" i="8"/>
  <c r="F50" i="8"/>
  <c r="F49" i="8"/>
  <c r="F48" i="8"/>
  <c r="F47" i="8"/>
  <c r="F54" i="8" s="1"/>
  <c r="F42" i="8"/>
  <c r="F34" i="8"/>
  <c r="F43" i="8" s="1"/>
  <c r="F57" i="8" s="1"/>
  <c r="F20" i="8"/>
  <c r="F19" i="8"/>
  <c r="F18" i="8"/>
  <c r="F17" i="8"/>
  <c r="F16" i="8"/>
  <c r="F15" i="8"/>
  <c r="F14" i="8"/>
  <c r="F13" i="8"/>
  <c r="F53" i="6"/>
  <c r="F52" i="6"/>
  <c r="F51" i="6"/>
  <c r="F50" i="6"/>
  <c r="F49" i="6"/>
  <c r="F48" i="6"/>
  <c r="F47" i="6"/>
  <c r="F54" i="6" s="1"/>
  <c r="F42" i="6"/>
  <c r="F34" i="6"/>
  <c r="F43" i="6" s="1"/>
  <c r="F57" i="6" s="1"/>
  <c r="F20" i="6"/>
  <c r="F19" i="6"/>
  <c r="F18" i="6"/>
  <c r="F17" i="6"/>
  <c r="F16" i="6"/>
  <c r="F15" i="6"/>
  <c r="F14" i="6"/>
  <c r="F13" i="6"/>
  <c r="F53" i="5"/>
  <c r="F52" i="5"/>
  <c r="F51" i="5"/>
  <c r="F50" i="5"/>
  <c r="F49" i="5"/>
  <c r="F48" i="5"/>
  <c r="F47" i="5"/>
  <c r="F54" i="5" s="1"/>
  <c r="F42" i="5"/>
  <c r="F34" i="5"/>
  <c r="F43" i="5" s="1"/>
  <c r="F57" i="5" s="1"/>
  <c r="F20" i="5"/>
  <c r="F19" i="5"/>
  <c r="F18" i="5"/>
  <c r="F17" i="5"/>
  <c r="F16" i="5"/>
  <c r="F15" i="5"/>
  <c r="F14" i="5"/>
  <c r="F13" i="5"/>
  <c r="F42" i="4"/>
  <c r="F20" i="4"/>
  <c r="F19" i="4"/>
  <c r="F18" i="4"/>
  <c r="F17" i="4"/>
  <c r="F16" i="4"/>
  <c r="F15" i="4"/>
  <c r="F14" i="4"/>
  <c r="F13" i="4"/>
  <c r="F43" i="9" l="1"/>
  <c r="F57" i="9"/>
  <c r="C11" i="14" s="1"/>
  <c r="C16" i="14" s="1"/>
  <c r="C17" i="14" s="1"/>
  <c r="C18" i="14" s="1"/>
  <c r="F43" i="4"/>
  <c r="F57" i="11"/>
  <c r="F54" i="4"/>
  <c r="F57" i="4" l="1"/>
  <c r="C7" i="14" s="1"/>
</calcChain>
</file>

<file path=xl/sharedStrings.xml><?xml version="1.0" encoding="utf-8"?>
<sst xmlns="http://schemas.openxmlformats.org/spreadsheetml/2006/main" count="942" uniqueCount="72">
  <si>
    <t>TOTAL CARREID TO SUMMARY PAGE</t>
  </si>
  <si>
    <t>Unit</t>
  </si>
  <si>
    <t>Qty</t>
  </si>
  <si>
    <t>Description</t>
  </si>
  <si>
    <t>Item No.</t>
  </si>
  <si>
    <t>Rate Only</t>
  </si>
  <si>
    <t>The labour costs includes the Normal rate and Call-out rate for the personnel performing maintenance works on site.</t>
  </si>
  <si>
    <t>Artisan</t>
  </si>
  <si>
    <t>Electrician</t>
  </si>
  <si>
    <t>Health &amp; Safety Officer</t>
  </si>
  <si>
    <t>hr</t>
  </si>
  <si>
    <t>R 0.00 - R10000.00</t>
  </si>
  <si>
    <t>R 10001.00 - R 20000.00</t>
  </si>
  <si>
    <t>R 20001.00 - R 30000.00</t>
  </si>
  <si>
    <t>R 30001.00 - R 40000.00</t>
  </si>
  <si>
    <t>R 400001.00 - R 50 000.00</t>
  </si>
  <si>
    <t>R 50 001.00 - R 100 000.00</t>
  </si>
  <si>
    <t>R 100 001.00 - R 150 000.00</t>
  </si>
  <si>
    <t>R 150 001.00 - Above</t>
  </si>
  <si>
    <t>(b) Call-Out Hourly Labour Rates (non working hours)</t>
  </si>
  <si>
    <t>(a) Normal Hourly Labour Rates (working hours)</t>
  </si>
  <si>
    <t>Plumber</t>
  </si>
  <si>
    <t>Carpenter</t>
  </si>
  <si>
    <t>Issuing of COC for completed works under general maintenance</t>
  </si>
  <si>
    <t>GENERAL MAINTENANCE FOR 36 MONTHS</t>
  </si>
  <si>
    <t>The Mark-up is required on the cost of repair works required as and when required, as quoted for by the service provider for the General Maintenance, Percentage mark-up for the price ranges</t>
  </si>
  <si>
    <t>CIDB-Facilities Management</t>
  </si>
  <si>
    <t>SECTION NO. 1: GENERAL MAINTENANCE</t>
  </si>
  <si>
    <t>General labourer</t>
  </si>
  <si>
    <t>2,11</t>
  </si>
  <si>
    <t>SECTION NO. 2. LABOUR RATES</t>
  </si>
  <si>
    <t>Lump Sum</t>
  </si>
  <si>
    <t>Sub Total</t>
  </si>
  <si>
    <t>(a) +(b) Total</t>
  </si>
  <si>
    <t>SECTION NO. 3. TRAVELLING AND SUBSISTENCE  CLAIM</t>
  </si>
  <si>
    <t>KM</t>
  </si>
  <si>
    <t>30min radius</t>
  </si>
  <si>
    <t>25min radius</t>
  </si>
  <si>
    <t>15min radius</t>
  </si>
  <si>
    <t>10min radius</t>
  </si>
  <si>
    <t>1 hr radius</t>
  </si>
  <si>
    <t>1:30 hr radius</t>
  </si>
  <si>
    <t>225-160</t>
  </si>
  <si>
    <t xml:space="preserve">2 hr radius </t>
  </si>
  <si>
    <t>Travel radius  ranges from the cidb's offices</t>
  </si>
  <si>
    <t>Total</t>
  </si>
  <si>
    <t>Approximate distance</t>
  </si>
  <si>
    <t xml:space="preserve">Unit </t>
  </si>
  <si>
    <t>145-95</t>
  </si>
  <si>
    <t>96-48</t>
  </si>
  <si>
    <t>40-24</t>
  </si>
  <si>
    <t>24-16</t>
  </si>
  <si>
    <t>16-8</t>
  </si>
  <si>
    <t>11-5</t>
  </si>
  <si>
    <t>Insect percentage rate</t>
  </si>
  <si>
    <t>Insert Hourly rate</t>
  </si>
  <si>
    <t>Insert KM rate</t>
  </si>
  <si>
    <t>Gauteng</t>
  </si>
  <si>
    <t>North-West</t>
  </si>
  <si>
    <t>Limpopo Office</t>
  </si>
  <si>
    <t>Mpumalanga Office</t>
  </si>
  <si>
    <t>Kwa-Zulu Natal</t>
  </si>
  <si>
    <t>Free State Office</t>
  </si>
  <si>
    <t>Western Cape</t>
  </si>
  <si>
    <t>North-Cape</t>
  </si>
  <si>
    <t>Eastern Cape</t>
  </si>
  <si>
    <t>OFFICES</t>
  </si>
  <si>
    <t>TOTAL CARRIED FORWARD</t>
  </si>
  <si>
    <t>NO.</t>
  </si>
  <si>
    <t>Total Excluding VAT</t>
  </si>
  <si>
    <t>VAT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</si>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</sst>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\R\ #,##0.00"/>
    <numFmt numFmtId="165" formatCode="_-[$R-1C09]* #,##0.00_-;\-[$R-1C09]* #,##0.00_-;_-[$R-1C09]* &quot;-&quot;??_-;_-@_-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12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3" fillId="0" borderId="9" xfId="0" applyFont="1" applyBorder="1" applyAlignment="1">
      <alignment wrapText="1"/>
    </xf>
    <xf numFmtId="164" fontId="3" fillId="0" borderId="9" xfId="0" applyNumberFormat="1" applyFont="1" applyBorder="1"/>
    <xf numFmtId="164" fontId="3" fillId="0" borderId="15" xfId="0" applyNumberFormat="1" applyFont="1" applyBorder="1"/>
    <xf numFmtId="0" fontId="4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wrapText="1"/>
    </xf>
    <xf numFmtId="164" fontId="3" fillId="0" borderId="5" xfId="0" applyNumberFormat="1" applyFont="1" applyBorder="1"/>
    <xf numFmtId="44" fontId="3" fillId="0" borderId="5" xfId="2" applyFont="1" applyBorder="1"/>
    <xf numFmtId="0" fontId="3" fillId="0" borderId="1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164" fontId="3" fillId="0" borderId="7" xfId="0" applyNumberFormat="1" applyFont="1" applyBorder="1"/>
    <xf numFmtId="0" fontId="3" fillId="3" borderId="5" xfId="0" applyFont="1" applyFill="1" applyBorder="1" applyAlignment="1">
      <alignment wrapText="1"/>
    </xf>
    <xf numFmtId="0" fontId="3" fillId="0" borderId="16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right" vertical="center" wrapText="1"/>
    </xf>
    <xf numFmtId="44" fontId="3" fillId="2" borderId="5" xfId="2" applyFont="1" applyFill="1" applyBorder="1"/>
    <xf numFmtId="0" fontId="3" fillId="0" borderId="7" xfId="0" applyFont="1" applyBorder="1" applyAlignment="1">
      <alignment wrapText="1"/>
    </xf>
    <xf numFmtId="9" fontId="3" fillId="2" borderId="0" xfId="0" applyNumberFormat="1" applyFont="1" applyFill="1"/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wrapText="1"/>
    </xf>
    <xf numFmtId="164" fontId="3" fillId="2" borderId="2" xfId="0" applyNumberFormat="1" applyFont="1" applyFill="1" applyBorder="1"/>
    <xf numFmtId="164" fontId="3" fillId="2" borderId="1" xfId="0" applyNumberFormat="1" applyFont="1" applyFill="1" applyBorder="1"/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wrapText="1"/>
    </xf>
    <xf numFmtId="164" fontId="3" fillId="2" borderId="9" xfId="0" applyNumberFormat="1" applyFont="1" applyFill="1" applyBorder="1"/>
    <xf numFmtId="164" fontId="4" fillId="2" borderId="27" xfId="0" applyNumberFormat="1" applyFont="1" applyFill="1" applyBorder="1" applyAlignment="1">
      <alignment horizontal="center"/>
    </xf>
    <xf numFmtId="0" fontId="4" fillId="2" borderId="28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164" fontId="4" fillId="2" borderId="18" xfId="0" applyNumberFormat="1" applyFont="1" applyFill="1" applyBorder="1"/>
    <xf numFmtId="164" fontId="4" fillId="2" borderId="29" xfId="0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wrapText="1"/>
    </xf>
    <xf numFmtId="164" fontId="3" fillId="2" borderId="20" xfId="0" applyNumberFormat="1" applyFont="1" applyFill="1" applyBorder="1"/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wrapText="1"/>
    </xf>
    <xf numFmtId="164" fontId="3" fillId="2" borderId="5" xfId="0" applyNumberFormat="1" applyFont="1" applyFill="1" applyBorder="1"/>
    <xf numFmtId="0" fontId="3" fillId="2" borderId="25" xfId="0" applyFont="1" applyFill="1" applyBorder="1" applyAlignment="1">
      <alignment horizontal="right" vertical="center" wrapText="1"/>
    </xf>
    <xf numFmtId="0" fontId="3" fillId="2" borderId="21" xfId="0" applyFont="1" applyFill="1" applyBorder="1" applyAlignment="1">
      <alignment horizontal="right" vertical="center" wrapText="1"/>
    </xf>
    <xf numFmtId="0" fontId="3" fillId="2" borderId="22" xfId="0" applyFont="1" applyFill="1" applyBorder="1" applyAlignment="1">
      <alignment horizontal="right" vertical="center" wrapText="1"/>
    </xf>
    <xf numFmtId="44" fontId="3" fillId="2" borderId="5" xfId="0" applyNumberFormat="1" applyFont="1" applyFill="1" applyBorder="1"/>
    <xf numFmtId="0" fontId="4" fillId="2" borderId="5" xfId="0" applyFont="1" applyFill="1" applyBorder="1" applyAlignment="1">
      <alignment horizontal="left" vertical="center" wrapText="1"/>
    </xf>
    <xf numFmtId="2" fontId="3" fillId="2" borderId="5" xfId="0" quotePrefix="1" applyNumberFormat="1" applyFont="1" applyFill="1" applyBorder="1" applyAlignment="1">
      <alignment horizontal="left" vertical="center" wrapText="1"/>
    </xf>
    <xf numFmtId="0" fontId="3" fillId="2" borderId="5" xfId="0" quotePrefix="1" applyFont="1" applyFill="1" applyBorder="1" applyAlignment="1">
      <alignment horizontal="left" vertical="center" wrapText="1"/>
    </xf>
    <xf numFmtId="0" fontId="3" fillId="2" borderId="5" xfId="0" quotePrefix="1" applyFont="1" applyFill="1" applyBorder="1" applyAlignment="1">
      <alignment horizontal="right" vertical="center" wrapText="1"/>
    </xf>
    <xf numFmtId="0" fontId="3" fillId="2" borderId="5" xfId="0" quotePrefix="1" applyFont="1" applyFill="1" applyBorder="1" applyAlignment="1">
      <alignment horizontal="center" vertical="center" wrapText="1"/>
    </xf>
    <xf numFmtId="44" fontId="4" fillId="2" borderId="26" xfId="0" applyNumberFormat="1" applyFont="1" applyFill="1" applyBorder="1"/>
    <xf numFmtId="0" fontId="3" fillId="2" borderId="0" xfId="0" quotePrefix="1" applyFont="1" applyFill="1" applyAlignment="1">
      <alignment horizontal="left" vertical="center" wrapText="1"/>
    </xf>
    <xf numFmtId="0" fontId="3" fillId="2" borderId="23" xfId="0" applyFont="1" applyFill="1" applyBorder="1" applyAlignment="1">
      <alignment wrapText="1"/>
    </xf>
    <xf numFmtId="0" fontId="3" fillId="2" borderId="19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164" fontId="3" fillId="2" borderId="0" xfId="0" applyNumberFormat="1" applyFont="1" applyFill="1"/>
    <xf numFmtId="164" fontId="3" fillId="2" borderId="24" xfId="0" applyNumberFormat="1" applyFont="1" applyFill="1" applyBorder="1"/>
    <xf numFmtId="0" fontId="3" fillId="2" borderId="20" xfId="0" applyFont="1" applyFill="1" applyBorder="1" applyAlignment="1">
      <alignment vertical="center" wrapText="1"/>
    </xf>
    <xf numFmtId="44" fontId="3" fillId="2" borderId="20" xfId="0" applyNumberFormat="1" applyFont="1" applyFill="1" applyBorder="1" applyAlignment="1">
      <alignment wrapText="1"/>
    </xf>
    <xf numFmtId="49" fontId="3" fillId="2" borderId="5" xfId="0" applyNumberFormat="1" applyFont="1" applyFill="1" applyBorder="1" applyAlignment="1">
      <alignment wrapText="1"/>
    </xf>
    <xf numFmtId="44" fontId="4" fillId="2" borderId="5" xfId="0" applyNumberFormat="1" applyFont="1" applyFill="1" applyBorder="1"/>
    <xf numFmtId="0" fontId="3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wrapText="1"/>
    </xf>
    <xf numFmtId="0" fontId="3" fillId="2" borderId="2" xfId="0" applyFont="1" applyFill="1" applyBorder="1"/>
    <xf numFmtId="164" fontId="4" fillId="2" borderId="1" xfId="0" applyNumberFormat="1" applyFont="1" applyFill="1" applyBorder="1"/>
    <xf numFmtId="0" fontId="4" fillId="2" borderId="30" xfId="0" applyFont="1" applyFill="1" applyBorder="1" applyAlignment="1">
      <alignment horizontal="left" vertical="center" wrapText="1"/>
    </xf>
    <xf numFmtId="0" fontId="4" fillId="2" borderId="3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vertical="center" wrapText="1"/>
    </xf>
    <xf numFmtId="0" fontId="3" fillId="2" borderId="33" xfId="0" applyFont="1" applyFill="1" applyBorder="1" applyAlignment="1">
      <alignment wrapText="1"/>
    </xf>
    <xf numFmtId="0" fontId="3" fillId="2" borderId="34" xfId="0" applyFont="1" applyFill="1" applyBorder="1" applyAlignment="1">
      <alignment wrapText="1"/>
    </xf>
    <xf numFmtId="0" fontId="3" fillId="2" borderId="35" xfId="0" applyFont="1" applyFill="1" applyBorder="1" applyAlignment="1">
      <alignment wrapText="1"/>
    </xf>
    <xf numFmtId="0" fontId="4" fillId="2" borderId="3" xfId="0" applyFont="1" applyFill="1" applyBorder="1" applyAlignment="1">
      <alignment vertical="center" wrapText="1"/>
    </xf>
    <xf numFmtId="0" fontId="3" fillId="0" borderId="11" xfId="0" applyFont="1" applyBorder="1"/>
    <xf numFmtId="0" fontId="3" fillId="2" borderId="1" xfId="0" applyFont="1" applyFill="1" applyBorder="1" applyAlignment="1">
      <alignment wrapText="1"/>
    </xf>
    <xf numFmtId="0" fontId="4" fillId="2" borderId="20" xfId="0" applyFont="1" applyFill="1" applyBorder="1" applyAlignment="1">
      <alignment vertical="center" wrapText="1"/>
    </xf>
    <xf numFmtId="0" fontId="4" fillId="2" borderId="3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9" fontId="3" fillId="4" borderId="5" xfId="3" applyFont="1" applyFill="1" applyBorder="1" applyAlignment="1" applyProtection="1">
      <alignment wrapText="1"/>
      <protection locked="0"/>
    </xf>
    <xf numFmtId="44" fontId="3" fillId="4" borderId="4" xfId="2" applyFont="1" applyFill="1" applyBorder="1" applyProtection="1">
      <protection locked="0"/>
    </xf>
    <xf numFmtId="164" fontId="3" fillId="4" borderId="5" xfId="0" applyNumberFormat="1" applyFont="1" applyFill="1" applyBorder="1" applyProtection="1">
      <protection locked="0"/>
    </xf>
    <xf numFmtId="44" fontId="3" fillId="4" borderId="20" xfId="0" applyNumberFormat="1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0" fillId="0" borderId="5" xfId="0" applyBorder="1"/>
    <xf numFmtId="0" fontId="3" fillId="0" borderId="5" xfId="0" applyFont="1" applyBorder="1"/>
    <xf numFmtId="0" fontId="0" fillId="0" borderId="0" xfId="0" applyBorder="1"/>
    <xf numFmtId="0" fontId="3" fillId="0" borderId="0" xfId="0" applyFont="1" applyBorder="1"/>
    <xf numFmtId="0" fontId="1" fillId="0" borderId="5" xfId="0" applyFont="1" applyBorder="1"/>
    <xf numFmtId="165" fontId="3" fillId="0" borderId="5" xfId="0" applyNumberFormat="1" applyFont="1" applyBorder="1"/>
    <xf numFmtId="165" fontId="4" fillId="0" borderId="5" xfId="0" applyNumberFormat="1" applyFont="1" applyBorder="1"/>
    <xf numFmtId="0" fontId="3" fillId="2" borderId="2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165" fontId="1" fillId="0" borderId="5" xfId="0" applyNumberFormat="1" applyFont="1" applyBorder="1"/>
    <xf numFmtId="44" fontId="3" fillId="2" borderId="20" xfId="0" applyNumberFormat="1" applyFont="1" applyFill="1" applyBorder="1" applyAlignment="1" applyProtection="1">
      <alignment wrapText="1"/>
    </xf>
    <xf numFmtId="44" fontId="3" fillId="2" borderId="5" xfId="0" applyNumberFormat="1" applyFont="1" applyFill="1" applyBorder="1" applyProtection="1"/>
    <xf numFmtId="0" fontId="4" fillId="4" borderId="5" xfId="0" applyFont="1" applyFill="1" applyBorder="1" applyAlignment="1" applyProtection="1">
      <alignment vertical="center" wrapText="1"/>
      <protection locked="0"/>
    </xf>
  </cellXfs>
  <cellStyles count="4">
    <cellStyle name="Currency" xfId="2" builtinId="4"/>
    <cellStyle name="Normal" xfId="0" builtinId="0"/>
    <cellStyle name="Normal 2" xfId="1" xr:uid="{B06A2377-1E46-45BF-82FD-B913CAA9CEA5}"/>
    <cellStyle name="Per 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1036320</xdr:colOff>
      <xdr:row>0</xdr:row>
      <xdr:rowOff>0</xdr:rowOff>
    </xdr:from>
    <xdr:to>
      <xdr:col>2</xdr:col>
      <xdr:colOff>855636</xdr:colOff>
      <xdr:row>4</xdr:row>
      <xdr:rowOff>67734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BE7CEC-6763-47E7-90F3-9B5FF2C86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5920" y="0"/>
          <a:ext cx="1945296" cy="7992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0</xdr:row>
      <xdr:rowOff>80856</xdr:rowOff>
    </xdr:from>
    <xdr:to>
      <xdr:col>4</xdr:col>
      <xdr:colOff>946468</xdr:colOff>
      <xdr:row>5</xdr:row>
      <xdr:rowOff>2540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5027DFF-A0C0-4375-9E76-B77668B0E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6263" y="263736"/>
          <a:ext cx="1959265" cy="785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4</xdr:col>
      <xdr:colOff>672148</xdr:colOff>
      <xdr:row>5</xdr:row>
      <xdr:rowOff>134620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A9C676-5F5D-4EF7-8DB7-F1FB9ADF1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626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4</xdr:col>
      <xdr:colOff>658179</xdr:colOff>
      <xdr:row>5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03A707-8AB6-4F65-8EF4-2B814ED10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4</xdr:col>
      <xdr:colOff>496888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374F2A-5F33-4A69-B957-EE2CAACC7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024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4</xdr:col>
      <xdr:colOff>482919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80779D-D8B3-4083-BEEE-B767938DB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4</xdr:col>
      <xdr:colOff>489268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3B755C6-558F-4EFD-A3FF-08EDC69D4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260668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905536-86AD-4988-961D-E8D3FA284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86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5</xdr:col>
      <xdr:colOff>246699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78037B-A50D-4755-8D25-E0C091C1E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253048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AEA0D9C-1216-4016-9E74-2876F97F1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10479</xdr:colOff>
      <xdr:row>5</xdr:row>
      <xdr:rowOff>125730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26F929-F8EA-4454-A79C-0FE5AFA61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16828</xdr:colOff>
      <xdr:row>4</xdr:row>
      <xdr:rowOff>147320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B16CE6C-BC9D-4E0D-A9AC-F688116D55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146368</xdr:colOff>
      <xdr:row>5</xdr:row>
      <xdr:rowOff>111760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6CCA8A-9B3A-4644-A823-F9136198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522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5</xdr:col>
      <xdr:colOff>132399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214D515-FA64-489B-8EA1-652435DDB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138748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1D57050-D3E6-4ED1-96C8-25D7EE867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923608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4D8C9E-BB9F-41D1-A896-B9B657E9E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522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5</xdr:col>
      <xdr:colOff>909639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233FD13-4D5E-4459-84DD-22F414825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915988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349A95-EA51-4C29-9E7D-19E5A418C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946468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BE134C-5172-46D5-8AAC-C26204734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144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5</xdr:col>
      <xdr:colOff>932499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5A5888E-FE2D-4AB6-90AD-E6B4DD90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938848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83372E8-9F4A-46A6-A250-E59FC0FE1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786448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C12622-E1F1-4BB1-9D9B-4FFC49AD2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5223" y="263736"/>
          <a:ext cx="1959265" cy="78528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1</xdr:row>
      <xdr:rowOff>80856</xdr:rowOff>
    </xdr:from>
    <xdr:to>
      <xdr:col>5</xdr:col>
      <xdr:colOff>772479</xdr:colOff>
      <xdr:row>5</xdr:row>
      <xdr:rowOff>148590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682FE5-E388-4AF2-9894-DCE36183E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4403" y="263736"/>
          <a:ext cx="1945296" cy="799254"/>
        </a:xfrm>
        <a:prstGeom prst="rect">
          <a:avLst/>
        </a:prstGeom>
      </xdr:spPr>
    </xdr:pic>
    <xdr:clientData/>
  </xdr:twoCellAnchor>
  <xdr:twoCellAnchor editAs="oneCell">
    <xdr:from>
      <xdr:col>3</xdr:col>
      <xdr:colOff>183543</xdr:colOff>
      <xdr:row>0</xdr:row>
      <xdr:rowOff>80856</xdr:rowOff>
    </xdr:from>
    <xdr:to>
      <xdr:col>5</xdr:col>
      <xdr:colOff>778828</xdr:colOff>
      <xdr:row>4</xdr:row>
      <xdr:rowOff>147320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EE35367-ED5B-42D4-9C2A-7352E7667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9283" y="80856"/>
          <a:ext cx="1951645" cy="7979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5079-3F7B-4215-A968-C8246068020A}">
  <dimension ref="A6:I18"/>
  <sheetViews>
    <sheetView view="pageBreakPreview" zoomScaleNormal="100" zoomScaleSheetLayoutView="100" workbookViewId="0">
      <selection activeCell="D22" sqref="D22"/>
    </sheetView>
  </sheetViews>
  <sheetFormatPr defaultRowHeight="14.4" x14ac:dyDescent="0.3"/>
  <cols>
    <col min="2" max="2" width="31" customWidth="1"/>
    <col min="3" max="3" width="28.88671875" customWidth="1"/>
  </cols>
  <sheetData>
    <row r="6" spans="1:9" x14ac:dyDescent="0.3">
      <c r="A6" s="100" t="s">
        <v>68</v>
      </c>
      <c r="B6" s="100" t="s">
        <v>66</v>
      </c>
      <c r="C6" s="100" t="s">
        <v>67</v>
      </c>
      <c r="D6" s="98"/>
      <c r="E6" s="98"/>
      <c r="F6" s="98"/>
      <c r="G6" s="98"/>
      <c r="H6" s="98"/>
      <c r="I6" s="98"/>
    </row>
    <row r="7" spans="1:9" x14ac:dyDescent="0.3">
      <c r="A7" s="97">
        <v>1</v>
      </c>
      <c r="B7" s="97" t="s">
        <v>57</v>
      </c>
      <c r="C7" s="101">
        <f>'GAUTENG HEAD OFFICE'!F57</f>
        <v>0</v>
      </c>
      <c r="D7" s="99"/>
      <c r="E7" s="99"/>
      <c r="F7" s="99"/>
      <c r="G7" s="99"/>
      <c r="H7" s="99"/>
      <c r="I7" s="99"/>
    </row>
    <row r="8" spans="1:9" x14ac:dyDescent="0.3">
      <c r="A8" s="97">
        <v>2</v>
      </c>
      <c r="B8" s="97" t="s">
        <v>58</v>
      </c>
      <c r="C8" s="101">
        <f>'NORTH-WEST OFFICE'!F57</f>
        <v>0</v>
      </c>
      <c r="D8" s="99"/>
      <c r="E8" s="99"/>
      <c r="F8" s="99"/>
      <c r="G8" s="99"/>
      <c r="H8" s="99"/>
      <c r="I8" s="99"/>
    </row>
    <row r="9" spans="1:9" x14ac:dyDescent="0.3">
      <c r="A9" s="97">
        <v>3</v>
      </c>
      <c r="B9" s="97" t="s">
        <v>59</v>
      </c>
      <c r="C9" s="101">
        <f>'LIMPOPO OFFICE'!F57</f>
        <v>0</v>
      </c>
      <c r="D9" s="99"/>
      <c r="E9" s="99"/>
      <c r="F9" s="99"/>
      <c r="G9" s="99"/>
      <c r="H9" s="99"/>
      <c r="I9" s="99"/>
    </row>
    <row r="10" spans="1:9" x14ac:dyDescent="0.3">
      <c r="A10" s="97">
        <v>4</v>
      </c>
      <c r="B10" s="97" t="s">
        <v>60</v>
      </c>
      <c r="C10" s="101">
        <f>'MPUMALANGA OFFICE'!F57</f>
        <v>0</v>
      </c>
      <c r="D10" s="99"/>
      <c r="E10" s="99"/>
      <c r="F10" s="99"/>
      <c r="G10" s="99"/>
      <c r="H10" s="99"/>
      <c r="I10" s="99"/>
    </row>
    <row r="11" spans="1:9" x14ac:dyDescent="0.3">
      <c r="A11" s="97">
        <v>5</v>
      </c>
      <c r="B11" s="97" t="s">
        <v>61</v>
      </c>
      <c r="C11" s="101">
        <f>'KWA-ZULU NATAL OFFICE'!F57</f>
        <v>0</v>
      </c>
      <c r="D11" s="99"/>
      <c r="E11" s="99"/>
      <c r="F11" s="99"/>
      <c r="G11" s="99"/>
      <c r="H11" s="99"/>
      <c r="I11" s="99"/>
    </row>
    <row r="12" spans="1:9" x14ac:dyDescent="0.3">
      <c r="A12" s="97">
        <v>6</v>
      </c>
      <c r="B12" s="97" t="s">
        <v>62</v>
      </c>
      <c r="C12" s="101">
        <f>'FREE STATE OFFICE'!F57</f>
        <v>0</v>
      </c>
      <c r="D12" s="99"/>
      <c r="E12" s="99"/>
      <c r="F12" s="99"/>
      <c r="G12" s="99"/>
      <c r="H12" s="99"/>
      <c r="I12" s="99"/>
    </row>
    <row r="13" spans="1:9" x14ac:dyDescent="0.3">
      <c r="A13" s="97">
        <v>7</v>
      </c>
      <c r="B13" s="97" t="s">
        <v>63</v>
      </c>
      <c r="C13" s="101">
        <f>'WESTERN CAPE'!F57</f>
        <v>0</v>
      </c>
      <c r="D13" s="99"/>
      <c r="E13" s="99"/>
      <c r="F13" s="99"/>
      <c r="G13" s="99"/>
      <c r="H13" s="99"/>
      <c r="I13" s="99"/>
    </row>
    <row r="14" spans="1:9" x14ac:dyDescent="0.3">
      <c r="A14" s="97">
        <v>8</v>
      </c>
      <c r="B14" s="97" t="s">
        <v>64</v>
      </c>
      <c r="C14" s="101">
        <f>'NORTHERN CAPE'!F57</f>
        <v>0</v>
      </c>
      <c r="D14" s="99"/>
      <c r="E14" s="99"/>
      <c r="F14" s="99"/>
      <c r="G14" s="99"/>
      <c r="H14" s="99"/>
      <c r="I14" s="99"/>
    </row>
    <row r="15" spans="1:9" x14ac:dyDescent="0.3">
      <c r="A15" s="97">
        <v>9</v>
      </c>
      <c r="B15" s="97" t="s">
        <v>65</v>
      </c>
      <c r="C15" s="101">
        <f>'EASTERN CAPE'!F57</f>
        <v>0</v>
      </c>
      <c r="D15" s="99"/>
      <c r="E15" s="99"/>
      <c r="F15" s="99"/>
      <c r="G15" s="99"/>
      <c r="H15" s="99"/>
      <c r="I15" s="99"/>
    </row>
    <row r="16" spans="1:9" x14ac:dyDescent="0.3">
      <c r="A16" s="97"/>
      <c r="B16" s="104" t="s">
        <v>45</v>
      </c>
      <c r="C16" s="102">
        <f>SUM(C7:C15)</f>
        <v>0</v>
      </c>
      <c r="D16" s="99"/>
      <c r="E16" s="99"/>
      <c r="F16" s="99"/>
      <c r="G16" s="99"/>
      <c r="H16" s="99"/>
      <c r="I16" s="99"/>
    </row>
    <row r="17" spans="1:9" x14ac:dyDescent="0.3">
      <c r="A17" s="97"/>
      <c r="B17" s="104" t="s">
        <v>70</v>
      </c>
      <c r="C17" s="101">
        <f>C16*15%</f>
        <v>0</v>
      </c>
      <c r="D17" s="99"/>
      <c r="E17" s="99"/>
      <c r="F17" s="99"/>
      <c r="G17" s="99"/>
      <c r="H17" s="99"/>
      <c r="I17" s="99"/>
    </row>
    <row r="18" spans="1:9" x14ac:dyDescent="0.3">
      <c r="A18" s="96"/>
      <c r="B18" s="105" t="s">
        <v>71</v>
      </c>
      <c r="C18" s="106">
        <f>C16+C17</f>
        <v>0</v>
      </c>
      <c r="D18" s="98"/>
      <c r="E18" s="98"/>
      <c r="F18" s="98"/>
      <c r="G18" s="98"/>
      <c r="H18" s="98"/>
      <c r="I18" s="98"/>
    </row>
  </sheetData>
  <sheetProtection algorithmName="SHA-512" hashValue="47FHX0T7Qu3czO+8KfWHC3oQJsTtuCyLlDp55unzITLG4U3O4K+dyKgYw/qfAtTDRrYuOeMpkoe8FcNKHRpgow==" saltValue="PkoGBRtTU7H3Y3NZ/chNmQ==" spinCount="100000" sheet="1" objects="1" scenarios="1" select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F5F32-F426-49C3-90C7-9DAC9355D96D}">
  <dimension ref="A1:F57"/>
  <sheetViews>
    <sheetView view="pageBreakPreview" zoomScale="69" zoomScaleNormal="100" zoomScaleSheetLayoutView="70" workbookViewId="0">
      <selection activeCell="C20" sqref="C20"/>
    </sheetView>
  </sheetViews>
  <sheetFormatPr defaultRowHeight="13.8" x14ac:dyDescent="0.25"/>
  <cols>
    <col min="1" max="1" width="12" style="2" customWidth="1"/>
    <col min="2" max="2" width="28.44140625" style="2" customWidth="1"/>
    <col min="3" max="3" width="18.109375" style="2" customWidth="1"/>
    <col min="4" max="4" width="17.33203125" style="2" customWidth="1"/>
    <col min="5" max="5" width="17.109375" style="2" customWidth="1"/>
    <col min="6" max="6" width="26.44140625" style="2" customWidth="1"/>
    <col min="7" max="7" width="24" style="2" customWidth="1"/>
    <col min="8" max="16384" width="8.88671875" style="2"/>
  </cols>
  <sheetData>
    <row r="1" spans="1:6" x14ac:dyDescent="0.25">
      <c r="A1" s="1"/>
    </row>
    <row r="2" spans="1:6" x14ac:dyDescent="0.25">
      <c r="A2" s="1"/>
    </row>
    <row r="3" spans="1:6" x14ac:dyDescent="0.25">
      <c r="A3" s="1"/>
    </row>
    <row r="4" spans="1:6" x14ac:dyDescent="0.25">
      <c r="A4" s="1"/>
    </row>
    <row r="5" spans="1:6" x14ac:dyDescent="0.25">
      <c r="A5" s="1"/>
    </row>
    <row r="6" spans="1:6" ht="14.4" thickBot="1" x14ac:dyDescent="0.3">
      <c r="A6" s="1"/>
    </row>
    <row r="7" spans="1:6" ht="14.4" thickBot="1" x14ac:dyDescent="0.3">
      <c r="A7" s="3" t="s">
        <v>26</v>
      </c>
      <c r="B7" s="4"/>
      <c r="C7" s="4"/>
      <c r="D7" s="4"/>
      <c r="E7" s="4"/>
      <c r="F7" s="5"/>
    </row>
    <row r="8" spans="1:6" ht="15" customHeight="1" thickBot="1" x14ac:dyDescent="0.3">
      <c r="A8" s="3" t="s">
        <v>24</v>
      </c>
      <c r="B8" s="4"/>
      <c r="C8" s="4"/>
      <c r="D8" s="4"/>
      <c r="E8" s="4"/>
      <c r="F8" s="5"/>
    </row>
    <row r="9" spans="1:6" ht="28.2" thickBot="1" x14ac:dyDescent="0.3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69</v>
      </c>
    </row>
    <row r="10" spans="1:6" ht="14.4" thickBot="1" x14ac:dyDescent="0.3">
      <c r="A10" s="6" t="s">
        <v>27</v>
      </c>
      <c r="B10" s="7"/>
      <c r="C10" s="8"/>
      <c r="D10" s="8"/>
      <c r="E10" s="8"/>
      <c r="F10" s="9"/>
    </row>
    <row r="11" spans="1:6" ht="110.4" x14ac:dyDescent="0.25">
      <c r="A11" s="10"/>
      <c r="B11" s="11" t="s">
        <v>25</v>
      </c>
      <c r="C11" s="12"/>
      <c r="D11" s="12"/>
      <c r="E11" s="13"/>
      <c r="F11" s="14"/>
    </row>
    <row r="12" spans="1:6" ht="0.6" customHeight="1" x14ac:dyDescent="0.25">
      <c r="A12" s="10"/>
      <c r="B12" s="15"/>
      <c r="C12" s="12"/>
      <c r="D12" s="12"/>
      <c r="E12" s="13"/>
      <c r="F12" s="13"/>
    </row>
    <row r="13" spans="1:6" ht="57.6" customHeight="1" x14ac:dyDescent="0.25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25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25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25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25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25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25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25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41.4" x14ac:dyDescent="0.25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25">
      <c r="A22" s="24" t="s">
        <v>32</v>
      </c>
      <c r="B22" s="25"/>
      <c r="C22" s="25"/>
      <c r="D22" s="25"/>
      <c r="E22" s="26"/>
      <c r="F22" s="27"/>
    </row>
    <row r="23" spans="1:6" ht="14.4" thickBot="1" x14ac:dyDescent="0.3">
      <c r="A23" s="21"/>
      <c r="B23" s="28"/>
      <c r="C23" s="28"/>
      <c r="D23" s="28"/>
      <c r="E23" s="22"/>
      <c r="F23" s="29"/>
    </row>
    <row r="24" spans="1:6" ht="14.4" thickBot="1" x14ac:dyDescent="0.3">
      <c r="A24" s="30" t="s">
        <v>30</v>
      </c>
      <c r="B24" s="31"/>
      <c r="C24" s="32"/>
      <c r="D24" s="32"/>
      <c r="E24" s="33"/>
      <c r="F24" s="34"/>
    </row>
    <row r="25" spans="1:6" ht="69" x14ac:dyDescent="0.25">
      <c r="A25" s="35"/>
      <c r="B25" s="36" t="s">
        <v>6</v>
      </c>
      <c r="C25" s="37"/>
      <c r="D25" s="37"/>
      <c r="E25" s="38"/>
      <c r="F25" s="39" t="s">
        <v>55</v>
      </c>
    </row>
    <row r="26" spans="1:6" ht="14.4" thickBot="1" x14ac:dyDescent="0.3">
      <c r="A26" s="40"/>
      <c r="B26" s="41"/>
      <c r="C26" s="42"/>
      <c r="D26" s="42"/>
      <c r="E26" s="43" t="s">
        <v>1</v>
      </c>
      <c r="F26" s="44"/>
    </row>
    <row r="27" spans="1:6" ht="27.6" x14ac:dyDescent="0.25">
      <c r="A27" s="45"/>
      <c r="B27" s="45" t="s">
        <v>20</v>
      </c>
      <c r="C27" s="46"/>
      <c r="D27" s="46"/>
      <c r="E27" s="47"/>
      <c r="F27" s="47"/>
    </row>
    <row r="28" spans="1:6" x14ac:dyDescent="0.25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25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25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25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25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25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25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25">
      <c r="A35" s="48"/>
      <c r="B35" s="55" t="s">
        <v>19</v>
      </c>
      <c r="C35" s="49"/>
      <c r="D35" s="49"/>
      <c r="E35" s="50"/>
      <c r="F35" s="50"/>
    </row>
    <row r="36" spans="1:6" x14ac:dyDescent="0.25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25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25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25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25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25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25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4.4" thickBot="1" x14ac:dyDescent="0.3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" thickTop="1" thickBot="1" x14ac:dyDescent="0.3">
      <c r="A44" s="61"/>
      <c r="B44" s="62"/>
      <c r="C44" s="63"/>
      <c r="D44" s="64"/>
      <c r="E44" s="65"/>
      <c r="F44" s="66"/>
    </row>
    <row r="45" spans="1:6" ht="14.4" thickBot="1" x14ac:dyDescent="0.3">
      <c r="A45" s="75" t="s">
        <v>34</v>
      </c>
      <c r="B45" s="76"/>
      <c r="C45" s="78"/>
      <c r="D45" s="79"/>
      <c r="E45" s="79"/>
      <c r="F45" s="80"/>
    </row>
    <row r="46" spans="1:6" ht="28.2" thickBot="1" x14ac:dyDescent="0.3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25">
      <c r="A47" s="103">
        <v>3.1</v>
      </c>
      <c r="B47" s="67" t="s">
        <v>43</v>
      </c>
      <c r="C47" s="46" t="s">
        <v>42</v>
      </c>
      <c r="D47" s="46" t="s">
        <v>35</v>
      </c>
      <c r="E47" s="93"/>
      <c r="F47" s="68"/>
    </row>
    <row r="48" spans="1:6" x14ac:dyDescent="0.25">
      <c r="A48" s="48">
        <v>3.2</v>
      </c>
      <c r="B48" s="49" t="s">
        <v>41</v>
      </c>
      <c r="C48" s="49" t="s">
        <v>48</v>
      </c>
      <c r="D48" s="49" t="s">
        <v>35</v>
      </c>
      <c r="E48" s="93"/>
      <c r="F48" s="54"/>
    </row>
    <row r="49" spans="1:6" x14ac:dyDescent="0.25">
      <c r="A49" s="48">
        <v>3.3</v>
      </c>
      <c r="B49" s="49" t="s">
        <v>40</v>
      </c>
      <c r="C49" s="49" t="s">
        <v>49</v>
      </c>
      <c r="D49" s="49" t="s">
        <v>35</v>
      </c>
      <c r="E49" s="93"/>
      <c r="F49" s="54"/>
    </row>
    <row r="50" spans="1:6" x14ac:dyDescent="0.25">
      <c r="A50" s="48">
        <v>3.4</v>
      </c>
      <c r="B50" s="49" t="s">
        <v>36</v>
      </c>
      <c r="C50" s="49" t="s">
        <v>50</v>
      </c>
      <c r="D50" s="49" t="s">
        <v>35</v>
      </c>
      <c r="E50" s="93"/>
      <c r="F50" s="54"/>
    </row>
    <row r="51" spans="1:6" x14ac:dyDescent="0.25">
      <c r="A51" s="48">
        <v>3.5</v>
      </c>
      <c r="B51" s="49" t="s">
        <v>37</v>
      </c>
      <c r="C51" s="49" t="s">
        <v>51</v>
      </c>
      <c r="D51" s="49" t="s">
        <v>35</v>
      </c>
      <c r="E51" s="93"/>
      <c r="F51" s="54"/>
    </row>
    <row r="52" spans="1:6" x14ac:dyDescent="0.25">
      <c r="A52" s="48">
        <v>3.6</v>
      </c>
      <c r="B52" s="49" t="s">
        <v>38</v>
      </c>
      <c r="C52" s="69" t="s">
        <v>52</v>
      </c>
      <c r="D52" s="49" t="s">
        <v>35</v>
      </c>
      <c r="E52" s="93"/>
      <c r="F52" s="54"/>
    </row>
    <row r="53" spans="1:6" x14ac:dyDescent="0.25">
      <c r="A53" s="48">
        <v>3.7</v>
      </c>
      <c r="B53" s="49" t="s">
        <v>39</v>
      </c>
      <c r="C53" s="69" t="s">
        <v>53</v>
      </c>
      <c r="D53" s="49" t="s">
        <v>35</v>
      </c>
      <c r="E53" s="93"/>
      <c r="F53" s="54"/>
    </row>
    <row r="54" spans="1:6" x14ac:dyDescent="0.25">
      <c r="A54" s="95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25">
      <c r="A55" s="61"/>
      <c r="B55" s="64"/>
      <c r="C55" s="64"/>
      <c r="D55" s="64"/>
      <c r="E55" s="65"/>
      <c r="F55" s="65"/>
    </row>
    <row r="56" spans="1:6" ht="14.4" thickBot="1" x14ac:dyDescent="0.3">
      <c r="A56" s="1"/>
    </row>
    <row r="57" spans="1:6" ht="28.2" thickBot="1" x14ac:dyDescent="0.3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oTZGH9lZIbRQ73+diwk784sHBekBB6CXKcOlueaF6RrWgsTAaMPytrh56LHe8kY0/9+CpVnKeLYLcfyQoVfT/w==" saltValue="97I4AzowSbLxy3chMQMJjA==" spinCount="100000" sheet="1" objects="1" scenarios="1" selectLockedCells="1"/>
  <mergeCells count="10">
    <mergeCell ref="A7:F7"/>
    <mergeCell ref="A8:F8"/>
    <mergeCell ref="A10:B10"/>
    <mergeCell ref="A43:E43"/>
    <mergeCell ref="A45:B45"/>
    <mergeCell ref="A22:E22"/>
    <mergeCell ref="A24:B24"/>
    <mergeCell ref="F25:F26"/>
    <mergeCell ref="A34:E34"/>
    <mergeCell ref="A42:E42"/>
  </mergeCells>
  <pageMargins left="0.23622047244094491" right="0.23622047244094491" top="0.74803149606299213" bottom="0.74803149606299213" header="0.31496062992125984" footer="0.31496062992125984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868B0-DE63-4AC0-95C6-5DDE56FEF0C0}">
  <dimension ref="A1:F57"/>
  <sheetViews>
    <sheetView tabSelected="1" view="pageBreakPreview" topLeftCell="A4" zoomScaleNormal="100" zoomScaleSheetLayoutView="100" workbookViewId="0">
      <selection activeCell="F21" sqref="F21"/>
    </sheetView>
  </sheetViews>
  <sheetFormatPr defaultRowHeight="14.4" x14ac:dyDescent="0.3"/>
  <cols>
    <col min="1" max="1" width="14.109375" customWidth="1"/>
    <col min="2" max="2" width="24.6640625" customWidth="1"/>
    <col min="3" max="3" width="12.44140625" customWidth="1"/>
    <col min="4" max="4" width="21.44140625" customWidth="1"/>
    <col min="5" max="5" width="25.21875" customWidth="1"/>
    <col min="6" max="6" width="36.664062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42.6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33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124.2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ht="28.2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ht="28.2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ht="28.2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4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96.6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41.4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41.4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2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95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fizGtQIUZtEst9AYOABd4Sb7AgPd9AwwfvXABFWWoeiy3QnaC7rgmh3ESHCcfsXXPKYxmFOEGJ7g60hyYc/WMA==" saltValue="M06mylOagcfn7VdXAgfnrQ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CBF9A-2BE0-4D6E-B427-4F73AB3EC4DF}">
  <dimension ref="A1:F57"/>
  <sheetViews>
    <sheetView view="pageBreakPreview" topLeftCell="A11" zoomScaleNormal="100" zoomScaleSheetLayoutView="100" workbookViewId="0">
      <selection activeCell="C20" sqref="C20"/>
    </sheetView>
  </sheetViews>
  <sheetFormatPr defaultRowHeight="14.4" x14ac:dyDescent="0.3"/>
  <cols>
    <col min="1" max="1" width="22.109375" customWidth="1"/>
    <col min="2" max="2" width="31.109375" customWidth="1"/>
    <col min="3" max="3" width="23" customWidth="1"/>
    <col min="4" max="4" width="24" customWidth="1"/>
    <col min="5" max="5" width="27.33203125" customWidth="1"/>
    <col min="6" max="6" width="44.3320312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28.8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110.4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4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55.2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2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95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20aWFS3sYfGtEEJS5pK3eCR2Tq8+o3RZTCyn6on9i4sm6rajiwzeN4h8jlD8RU3maOCfPMP04Gs2lvtc5WL/3w==" saltValue="vWr0CDBCtVuos74U2eWUpQ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8A8F1-A21C-4FB1-B800-583A70A07B89}">
  <dimension ref="A1:F57"/>
  <sheetViews>
    <sheetView view="pageBreakPreview" topLeftCell="A34" zoomScaleNormal="100" zoomScaleSheetLayoutView="100" workbookViewId="0">
      <selection activeCell="C15" sqref="C15"/>
    </sheetView>
  </sheetViews>
  <sheetFormatPr defaultRowHeight="14.4" x14ac:dyDescent="0.3"/>
  <cols>
    <col min="1" max="1" width="35.33203125" customWidth="1"/>
    <col min="2" max="2" width="35.21875" customWidth="1"/>
    <col min="3" max="3" width="17.77734375" customWidth="1"/>
    <col min="4" max="4" width="13.33203125" customWidth="1"/>
    <col min="5" max="5" width="14.109375" customWidth="1"/>
    <col min="6" max="6" width="45.8867187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28.8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thickBot="1" x14ac:dyDescent="0.35">
      <c r="A10" s="6" t="s">
        <v>27</v>
      </c>
      <c r="B10" s="7"/>
      <c r="C10" s="8"/>
      <c r="D10" s="8"/>
      <c r="E10" s="8"/>
      <c r="F10" s="9"/>
    </row>
    <row r="11" spans="1:6" ht="86.4" customHeight="1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57.6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55.2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2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95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95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kiVCforFCPHD5sOvUp4y6xLKLh0XlFV4I50sP/RfSesypbRONJkS5+VlWRDlwXHOjjqmFDu5cXBtAEz3RCnx9g==" saltValue="ZKIQWzhFTS92nQUAZijZaQ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B7194-6BFA-42D9-8634-7CD8E9D13B00}">
  <dimension ref="A1:F57"/>
  <sheetViews>
    <sheetView view="pageBreakPreview" zoomScaleNormal="100" zoomScaleSheetLayoutView="100" workbookViewId="0">
      <selection activeCell="C20" sqref="C20"/>
    </sheetView>
  </sheetViews>
  <sheetFormatPr defaultRowHeight="14.4" x14ac:dyDescent="0.3"/>
  <cols>
    <col min="1" max="1" width="19.21875" customWidth="1"/>
    <col min="2" max="2" width="33.88671875" customWidth="1"/>
    <col min="3" max="3" width="18.109375" customWidth="1"/>
    <col min="4" max="4" width="16.44140625" customWidth="1"/>
    <col min="5" max="5" width="14.44140625" customWidth="1"/>
    <col min="6" max="6" width="44.4414062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customHeight="1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28.8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96.6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ht="14.4" customHeight="1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55.2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ht="14.4" customHeight="1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ht="14.4" customHeight="1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customHeight="1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2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107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108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108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108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108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108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108">
        <f>11*E53</f>
        <v>0</v>
      </c>
    </row>
    <row r="54" spans="1:6" x14ac:dyDescent="0.3">
      <c r="A54" s="77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zHZgQROZVat8C3mNq5FrX2ZPhr8mx2jKh/RZW8uQVDDVV4BS9lk9dJSk8Kx5+vPE4T/M3tVzujyvvwp1CGFKfw==" saltValue="BxEqFeIGM39q96W2GDY2LQ==" spinCount="100000" sheet="1" objects="1" scenarios="1" selectLockedCells="1"/>
  <mergeCells count="10">
    <mergeCell ref="A34:E34"/>
    <mergeCell ref="A42:E42"/>
    <mergeCell ref="A43:E43"/>
    <mergeCell ref="A45:B45"/>
    <mergeCell ref="A7:F7"/>
    <mergeCell ref="A8:F8"/>
    <mergeCell ref="A10:B10"/>
    <mergeCell ref="A22:E22"/>
    <mergeCell ref="A24:B24"/>
    <mergeCell ref="F25:F26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AD901-AC20-4037-AABA-33DBAF244905}">
  <dimension ref="A1:F57"/>
  <sheetViews>
    <sheetView view="pageBreakPreview" topLeftCell="A11" zoomScaleNormal="100" zoomScaleSheetLayoutView="100" workbookViewId="0">
      <selection activeCell="C16" sqref="C16"/>
    </sheetView>
  </sheetViews>
  <sheetFormatPr defaultRowHeight="14.4" x14ac:dyDescent="0.3"/>
  <cols>
    <col min="1" max="1" width="19.6640625" customWidth="1"/>
    <col min="2" max="2" width="36.109375" customWidth="1"/>
    <col min="3" max="3" width="18.77734375" customWidth="1"/>
    <col min="4" max="4" width="16.21875" customWidth="1"/>
    <col min="5" max="5" width="12.88671875" customWidth="1"/>
    <col min="6" max="6" width="40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customHeight="1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28.8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82.8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55.2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8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77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6Lld+Yum52hg5bb+JK4O32Mo5seWvneeJ/2aDyYG0mvFET1k1XOH+kUSYWVm47Id1V96JeFdGgQ3m52/LYBVWQ==" saltValue="3yVC1hSU7yVei8GVqZOitQ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1D233-7341-4336-AFD3-CF33C13436C9}">
  <dimension ref="A1:F57"/>
  <sheetViews>
    <sheetView view="pageBreakPreview" zoomScaleNormal="100" zoomScaleSheetLayoutView="100" workbookViewId="0">
      <selection activeCell="C15" sqref="C15"/>
    </sheetView>
  </sheetViews>
  <sheetFormatPr defaultRowHeight="14.4" x14ac:dyDescent="0.3"/>
  <cols>
    <col min="2" max="2" width="34.6640625" customWidth="1"/>
    <col min="3" max="3" width="18.44140625" customWidth="1"/>
    <col min="6" max="6" width="24.664062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42.6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82.8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customHeight="1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55.2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8.8" customHeight="1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customHeight="1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8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109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28.8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khNDNmrjMrMAlbCaNhds53mp1ORy2Uemnj5QkDXmYAEyCvdwP2/2YbFJbpkFuZFqBPsP7YQeZVjtWTUqublf0Q==" saltValue="dOedpLSQBhmTe8tRlHM1Kw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2E3DF-D903-4D4F-822A-217A0696EF4B}">
  <dimension ref="A1:F57"/>
  <sheetViews>
    <sheetView view="pageBreakPreview" topLeftCell="A33" zoomScaleNormal="100" zoomScaleSheetLayoutView="100" workbookViewId="0">
      <selection activeCell="C16" sqref="C16"/>
    </sheetView>
  </sheetViews>
  <sheetFormatPr defaultRowHeight="14.4" x14ac:dyDescent="0.3"/>
  <cols>
    <col min="1" max="1" width="22.77734375" customWidth="1"/>
    <col min="2" max="2" width="53.21875" customWidth="1"/>
    <col min="5" max="5" width="8.5546875" bestFit="1" customWidth="1"/>
    <col min="6" max="6" width="20.6640625" bestFit="1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42.6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55.2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41.4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8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109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15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sG1zKLhV7VD+qZhuGJbEuKmSoydEQvbHCm8oBvkuOYjhgpH/4Tds4BPmFfItFz+ol904KznFkFjGnJ4fB8/vVQ==" saltValue="Sxpqc2XNq33wM1/1SqRFLw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BD62F-5ED1-4805-AAE2-C019C85AC363}">
  <dimension ref="A1:F57"/>
  <sheetViews>
    <sheetView view="pageBreakPreview" zoomScaleNormal="100" zoomScaleSheetLayoutView="100" workbookViewId="0">
      <selection activeCell="F29" sqref="F29"/>
    </sheetView>
  </sheetViews>
  <sheetFormatPr defaultRowHeight="14.4" x14ac:dyDescent="0.3"/>
  <cols>
    <col min="2" max="2" width="41" customWidth="1"/>
    <col min="3" max="3" width="13.5546875" customWidth="1"/>
    <col min="5" max="5" width="10.88671875" customWidth="1"/>
    <col min="6" max="6" width="25.21875" customWidth="1"/>
  </cols>
  <sheetData>
    <row r="1" spans="1:6" x14ac:dyDescent="0.3">
      <c r="A1" s="1"/>
      <c r="B1" s="2"/>
      <c r="C1" s="2"/>
      <c r="D1" s="2"/>
      <c r="E1" s="2"/>
      <c r="F1" s="2"/>
    </row>
    <row r="2" spans="1:6" x14ac:dyDescent="0.3">
      <c r="A2" s="1"/>
      <c r="B2" s="2"/>
      <c r="C2" s="2"/>
      <c r="D2" s="2"/>
      <c r="E2" s="2"/>
      <c r="F2" s="2"/>
    </row>
    <row r="3" spans="1:6" x14ac:dyDescent="0.3">
      <c r="A3" s="1"/>
      <c r="B3" s="2"/>
      <c r="C3" s="2"/>
      <c r="D3" s="2"/>
      <c r="E3" s="2"/>
      <c r="F3" s="2"/>
    </row>
    <row r="4" spans="1:6" x14ac:dyDescent="0.3">
      <c r="A4" s="1"/>
      <c r="B4" s="2"/>
      <c r="C4" s="2"/>
      <c r="D4" s="2"/>
      <c r="E4" s="2"/>
      <c r="F4" s="2"/>
    </row>
    <row r="5" spans="1:6" x14ac:dyDescent="0.3">
      <c r="A5" s="1"/>
      <c r="B5" s="2"/>
      <c r="C5" s="2"/>
      <c r="D5" s="2"/>
      <c r="E5" s="2"/>
      <c r="F5" s="2"/>
    </row>
    <row r="6" spans="1:6" ht="15" thickBot="1" x14ac:dyDescent="0.35">
      <c r="A6" s="1"/>
      <c r="B6" s="2"/>
      <c r="C6" s="2"/>
      <c r="D6" s="2"/>
      <c r="E6" s="2"/>
      <c r="F6" s="2"/>
    </row>
    <row r="7" spans="1:6" ht="15" thickBot="1" x14ac:dyDescent="0.35">
      <c r="A7" s="3" t="s">
        <v>26</v>
      </c>
      <c r="B7" s="4"/>
      <c r="C7" s="4"/>
      <c r="D7" s="4"/>
      <c r="E7" s="4"/>
      <c r="F7" s="5"/>
    </row>
    <row r="8" spans="1:6" ht="15" thickBot="1" x14ac:dyDescent="0.35">
      <c r="A8" s="3" t="s">
        <v>24</v>
      </c>
      <c r="B8" s="4"/>
      <c r="C8" s="4"/>
      <c r="D8" s="4"/>
      <c r="E8" s="4"/>
      <c r="F8" s="5"/>
    </row>
    <row r="9" spans="1:6" ht="42.6" thickBot="1" x14ac:dyDescent="0.35">
      <c r="A9" s="89" t="s">
        <v>4</v>
      </c>
      <c r="B9" s="86" t="s">
        <v>3</v>
      </c>
      <c r="C9" s="87" t="s">
        <v>54</v>
      </c>
      <c r="D9" s="86" t="s">
        <v>2</v>
      </c>
      <c r="E9" s="86" t="s">
        <v>47</v>
      </c>
      <c r="F9" s="88" t="s">
        <v>45</v>
      </c>
    </row>
    <row r="10" spans="1:6" ht="15" customHeight="1" thickBot="1" x14ac:dyDescent="0.35">
      <c r="A10" s="6" t="s">
        <v>27</v>
      </c>
      <c r="B10" s="7"/>
      <c r="C10" s="8"/>
      <c r="D10" s="8"/>
      <c r="E10" s="8"/>
      <c r="F10" s="9"/>
    </row>
    <row r="11" spans="1:6" ht="69" x14ac:dyDescent="0.3">
      <c r="A11" s="10"/>
      <c r="B11" s="11" t="s">
        <v>25</v>
      </c>
      <c r="C11" s="12"/>
      <c r="D11" s="12"/>
      <c r="E11" s="13"/>
      <c r="F11" s="14"/>
    </row>
    <row r="12" spans="1:6" x14ac:dyDescent="0.3">
      <c r="A12" s="10"/>
      <c r="B12" s="15"/>
      <c r="C12" s="12"/>
      <c r="D12" s="12"/>
      <c r="E12" s="13"/>
      <c r="F12" s="13"/>
    </row>
    <row r="13" spans="1:6" x14ac:dyDescent="0.3">
      <c r="A13" s="16">
        <v>1.1000000000000001</v>
      </c>
      <c r="B13" s="17" t="s">
        <v>11</v>
      </c>
      <c r="C13" s="90"/>
      <c r="D13" s="17">
        <v>1</v>
      </c>
      <c r="E13" s="18" t="s">
        <v>5</v>
      </c>
      <c r="F13" s="19">
        <f>10000*C13</f>
        <v>0</v>
      </c>
    </row>
    <row r="14" spans="1:6" x14ac:dyDescent="0.3">
      <c r="A14" s="16">
        <v>1.2</v>
      </c>
      <c r="B14" s="17" t="s">
        <v>12</v>
      </c>
      <c r="C14" s="90"/>
      <c r="D14" s="17">
        <v>1</v>
      </c>
      <c r="E14" s="18" t="s">
        <v>5</v>
      </c>
      <c r="F14" s="19">
        <f>20000*C14</f>
        <v>0</v>
      </c>
    </row>
    <row r="15" spans="1:6" x14ac:dyDescent="0.3">
      <c r="A15" s="20">
        <v>1.3</v>
      </c>
      <c r="B15" s="17" t="s">
        <v>13</v>
      </c>
      <c r="C15" s="90"/>
      <c r="D15" s="17">
        <v>1</v>
      </c>
      <c r="E15" s="18" t="s">
        <v>5</v>
      </c>
      <c r="F15" s="19">
        <f>30000*C15</f>
        <v>0</v>
      </c>
    </row>
    <row r="16" spans="1:6" x14ac:dyDescent="0.3">
      <c r="A16" s="16">
        <v>1.4</v>
      </c>
      <c r="B16" s="17" t="s">
        <v>14</v>
      </c>
      <c r="C16" s="90"/>
      <c r="D16" s="17">
        <v>1</v>
      </c>
      <c r="E16" s="18" t="s">
        <v>5</v>
      </c>
      <c r="F16" s="19">
        <f>40000*C16</f>
        <v>0</v>
      </c>
    </row>
    <row r="17" spans="1:6" x14ac:dyDescent="0.3">
      <c r="A17" s="16">
        <v>1.5</v>
      </c>
      <c r="B17" s="17" t="s">
        <v>15</v>
      </c>
      <c r="C17" s="90"/>
      <c r="D17" s="17">
        <v>1</v>
      </c>
      <c r="E17" s="18" t="s">
        <v>5</v>
      </c>
      <c r="F17" s="19">
        <f>50000*C17</f>
        <v>0</v>
      </c>
    </row>
    <row r="18" spans="1:6" x14ac:dyDescent="0.3">
      <c r="A18" s="21">
        <v>1.6</v>
      </c>
      <c r="B18" s="17" t="s">
        <v>16</v>
      </c>
      <c r="C18" s="90"/>
      <c r="D18" s="17">
        <v>1</v>
      </c>
      <c r="E18" s="22" t="s">
        <v>5</v>
      </c>
      <c r="F18" s="19">
        <f>100000*C18</f>
        <v>0</v>
      </c>
    </row>
    <row r="19" spans="1:6" x14ac:dyDescent="0.3">
      <c r="A19" s="21">
        <v>1.7</v>
      </c>
      <c r="B19" s="17" t="s">
        <v>17</v>
      </c>
      <c r="C19" s="90"/>
      <c r="D19" s="17">
        <v>1</v>
      </c>
      <c r="E19" s="22" t="s">
        <v>5</v>
      </c>
      <c r="F19" s="19">
        <f>150000*C19</f>
        <v>0</v>
      </c>
    </row>
    <row r="20" spans="1:6" x14ac:dyDescent="0.3">
      <c r="A20" s="21">
        <v>1.8</v>
      </c>
      <c r="B20" s="17" t="s">
        <v>18</v>
      </c>
      <c r="C20" s="90"/>
      <c r="D20" s="17">
        <v>1</v>
      </c>
      <c r="E20" s="22" t="s">
        <v>5</v>
      </c>
      <c r="F20" s="19">
        <f>2000000*C20</f>
        <v>0</v>
      </c>
    </row>
    <row r="21" spans="1:6" ht="28.2" x14ac:dyDescent="0.3">
      <c r="A21" s="16">
        <v>1.9</v>
      </c>
      <c r="B21" s="17" t="s">
        <v>23</v>
      </c>
      <c r="C21" s="23"/>
      <c r="D21" s="17">
        <v>1</v>
      </c>
      <c r="E21" s="22" t="s">
        <v>31</v>
      </c>
      <c r="F21" s="91"/>
    </row>
    <row r="22" spans="1:6" x14ac:dyDescent="0.3">
      <c r="A22" s="24" t="s">
        <v>32</v>
      </c>
      <c r="B22" s="25"/>
      <c r="C22" s="25"/>
      <c r="D22" s="25"/>
      <c r="E22" s="26"/>
      <c r="F22" s="27"/>
    </row>
    <row r="23" spans="1:6" ht="15" customHeight="1" thickBot="1" x14ac:dyDescent="0.35">
      <c r="A23" s="21"/>
      <c r="B23" s="28"/>
      <c r="C23" s="28"/>
      <c r="D23" s="28"/>
      <c r="E23" s="22"/>
      <c r="F23" s="29"/>
    </row>
    <row r="24" spans="1:6" ht="15" customHeight="1" thickBot="1" x14ac:dyDescent="0.35">
      <c r="A24" s="30" t="s">
        <v>30</v>
      </c>
      <c r="B24" s="31"/>
      <c r="C24" s="32"/>
      <c r="D24" s="32"/>
      <c r="E24" s="33"/>
      <c r="F24" s="34"/>
    </row>
    <row r="25" spans="1:6" ht="41.4" x14ac:dyDescent="0.3">
      <c r="A25" s="35"/>
      <c r="B25" s="36" t="s">
        <v>6</v>
      </c>
      <c r="C25" s="37"/>
      <c r="D25" s="37"/>
      <c r="E25" s="38"/>
      <c r="F25" s="39" t="s">
        <v>55</v>
      </c>
    </row>
    <row r="26" spans="1:6" ht="15" thickBot="1" x14ac:dyDescent="0.35">
      <c r="A26" s="40"/>
      <c r="B26" s="41"/>
      <c r="C26" s="42"/>
      <c r="D26" s="42"/>
      <c r="E26" s="43" t="s">
        <v>1</v>
      </c>
      <c r="F26" s="44"/>
    </row>
    <row r="27" spans="1:6" ht="27.6" x14ac:dyDescent="0.3">
      <c r="A27" s="45"/>
      <c r="B27" s="45" t="s">
        <v>20</v>
      </c>
      <c r="C27" s="46"/>
      <c r="D27" s="46"/>
      <c r="E27" s="47"/>
      <c r="F27" s="47"/>
    </row>
    <row r="28" spans="1:6" x14ac:dyDescent="0.3">
      <c r="A28" s="48">
        <v>2.1</v>
      </c>
      <c r="B28" s="49" t="s">
        <v>21</v>
      </c>
      <c r="C28" s="49" t="s">
        <v>10</v>
      </c>
      <c r="D28" s="49">
        <v>1</v>
      </c>
      <c r="E28" s="50" t="s">
        <v>5</v>
      </c>
      <c r="F28" s="92"/>
    </row>
    <row r="29" spans="1:6" x14ac:dyDescent="0.3">
      <c r="A29" s="48">
        <v>2.2000000000000002</v>
      </c>
      <c r="B29" s="49" t="s">
        <v>22</v>
      </c>
      <c r="C29" s="49" t="s">
        <v>10</v>
      </c>
      <c r="D29" s="49">
        <v>1</v>
      </c>
      <c r="E29" s="50" t="s">
        <v>5</v>
      </c>
      <c r="F29" s="92"/>
    </row>
    <row r="30" spans="1:6" x14ac:dyDescent="0.3">
      <c r="A30" s="48">
        <v>2.2999999999999998</v>
      </c>
      <c r="B30" s="49" t="s">
        <v>7</v>
      </c>
      <c r="C30" s="49" t="s">
        <v>10</v>
      </c>
      <c r="D30" s="49">
        <v>1</v>
      </c>
      <c r="E30" s="50" t="s">
        <v>5</v>
      </c>
      <c r="F30" s="92"/>
    </row>
    <row r="31" spans="1:6" x14ac:dyDescent="0.3">
      <c r="A31" s="48">
        <v>2.4</v>
      </c>
      <c r="B31" s="49" t="s">
        <v>8</v>
      </c>
      <c r="C31" s="49" t="s">
        <v>10</v>
      </c>
      <c r="D31" s="49">
        <v>1</v>
      </c>
      <c r="E31" s="50" t="s">
        <v>5</v>
      </c>
      <c r="F31" s="92"/>
    </row>
    <row r="32" spans="1:6" x14ac:dyDescent="0.3">
      <c r="A32" s="48">
        <v>2.5</v>
      </c>
      <c r="B32" s="49" t="s">
        <v>9</v>
      </c>
      <c r="C32" s="49" t="s">
        <v>10</v>
      </c>
      <c r="D32" s="49">
        <v>1</v>
      </c>
      <c r="E32" s="50" t="s">
        <v>5</v>
      </c>
      <c r="F32" s="92"/>
    </row>
    <row r="33" spans="1:6" x14ac:dyDescent="0.3">
      <c r="A33" s="48">
        <v>2.6</v>
      </c>
      <c r="B33" s="49" t="s">
        <v>28</v>
      </c>
      <c r="C33" s="49" t="s">
        <v>10</v>
      </c>
      <c r="D33" s="49">
        <v>1</v>
      </c>
      <c r="E33" s="50" t="s">
        <v>5</v>
      </c>
      <c r="F33" s="92"/>
    </row>
    <row r="34" spans="1:6" x14ac:dyDescent="0.3">
      <c r="A34" s="51" t="s">
        <v>32</v>
      </c>
      <c r="B34" s="52"/>
      <c r="C34" s="52"/>
      <c r="D34" s="52"/>
      <c r="E34" s="53"/>
      <c r="F34" s="54">
        <f>SUM(F28:F33)</f>
        <v>0</v>
      </c>
    </row>
    <row r="35" spans="1:6" ht="27.6" x14ac:dyDescent="0.3">
      <c r="A35" s="48"/>
      <c r="B35" s="55" t="s">
        <v>19</v>
      </c>
      <c r="C35" s="49"/>
      <c r="D35" s="49"/>
      <c r="E35" s="50"/>
      <c r="F35" s="50"/>
    </row>
    <row r="36" spans="1:6" x14ac:dyDescent="0.3">
      <c r="A36" s="48">
        <v>2.7</v>
      </c>
      <c r="B36" s="49" t="s">
        <v>21</v>
      </c>
      <c r="C36" s="49" t="s">
        <v>10</v>
      </c>
      <c r="D36" s="49">
        <v>1</v>
      </c>
      <c r="E36" s="50" t="s">
        <v>5</v>
      </c>
      <c r="F36" s="92"/>
    </row>
    <row r="37" spans="1:6" x14ac:dyDescent="0.3">
      <c r="A37" s="48">
        <v>2.8</v>
      </c>
      <c r="B37" s="49" t="s">
        <v>22</v>
      </c>
      <c r="C37" s="49" t="s">
        <v>10</v>
      </c>
      <c r="D37" s="49">
        <v>1</v>
      </c>
      <c r="E37" s="50" t="s">
        <v>5</v>
      </c>
      <c r="F37" s="92"/>
    </row>
    <row r="38" spans="1:6" x14ac:dyDescent="0.3">
      <c r="A38" s="48">
        <v>2.9</v>
      </c>
      <c r="B38" s="49" t="s">
        <v>7</v>
      </c>
      <c r="C38" s="49" t="s">
        <v>10</v>
      </c>
      <c r="D38" s="49">
        <v>1</v>
      </c>
      <c r="E38" s="50" t="s">
        <v>5</v>
      </c>
      <c r="F38" s="92"/>
    </row>
    <row r="39" spans="1:6" x14ac:dyDescent="0.3">
      <c r="A39" s="56">
        <v>2.1</v>
      </c>
      <c r="B39" s="49" t="s">
        <v>8</v>
      </c>
      <c r="C39" s="49" t="s">
        <v>10</v>
      </c>
      <c r="D39" s="49">
        <v>1</v>
      </c>
      <c r="E39" s="50" t="s">
        <v>5</v>
      </c>
      <c r="F39" s="92"/>
    </row>
    <row r="40" spans="1:6" x14ac:dyDescent="0.3">
      <c r="A40" s="57" t="s">
        <v>29</v>
      </c>
      <c r="B40" s="49" t="s">
        <v>9</v>
      </c>
      <c r="C40" s="49" t="s">
        <v>10</v>
      </c>
      <c r="D40" s="49">
        <v>1</v>
      </c>
      <c r="E40" s="50" t="s">
        <v>5</v>
      </c>
      <c r="F40" s="92"/>
    </row>
    <row r="41" spans="1:6" x14ac:dyDescent="0.3">
      <c r="A41" s="57">
        <v>2.12</v>
      </c>
      <c r="B41" s="49" t="s">
        <v>28</v>
      </c>
      <c r="C41" s="49" t="s">
        <v>10</v>
      </c>
      <c r="D41" s="49">
        <v>1</v>
      </c>
      <c r="E41" s="50" t="s">
        <v>5</v>
      </c>
      <c r="F41" s="92"/>
    </row>
    <row r="42" spans="1:6" x14ac:dyDescent="0.3">
      <c r="A42" s="58" t="s">
        <v>32</v>
      </c>
      <c r="B42" s="58"/>
      <c r="C42" s="58"/>
      <c r="D42" s="58"/>
      <c r="E42" s="58"/>
      <c r="F42" s="54">
        <f>SUM(F36:F41)</f>
        <v>0</v>
      </c>
    </row>
    <row r="43" spans="1:6" ht="15" customHeight="1" thickBot="1" x14ac:dyDescent="0.35">
      <c r="A43" s="59" t="s">
        <v>33</v>
      </c>
      <c r="B43" s="59"/>
      <c r="C43" s="59"/>
      <c r="D43" s="59"/>
      <c r="E43" s="59"/>
      <c r="F43" s="60">
        <f>F34+F42</f>
        <v>0</v>
      </c>
    </row>
    <row r="44" spans="1:6" ht="15.6" thickTop="1" thickBot="1" x14ac:dyDescent="0.35">
      <c r="A44" s="61"/>
      <c r="B44" s="62"/>
      <c r="C44" s="63"/>
      <c r="D44" s="64"/>
      <c r="E44" s="65"/>
      <c r="F44" s="66"/>
    </row>
    <row r="45" spans="1:6" ht="15" customHeight="1" thickBot="1" x14ac:dyDescent="0.35">
      <c r="A45" s="75" t="s">
        <v>34</v>
      </c>
      <c r="B45" s="76"/>
      <c r="C45" s="78"/>
      <c r="D45" s="79"/>
      <c r="E45" s="79"/>
      <c r="F45" s="80"/>
    </row>
    <row r="46" spans="1:6" ht="28.8" thickBot="1" x14ac:dyDescent="0.35">
      <c r="A46" s="85"/>
      <c r="B46" s="81" t="s">
        <v>44</v>
      </c>
      <c r="C46" s="82" t="s">
        <v>46</v>
      </c>
      <c r="D46" s="32"/>
      <c r="E46" s="32" t="s">
        <v>56</v>
      </c>
      <c r="F46" s="83" t="s">
        <v>45</v>
      </c>
    </row>
    <row r="47" spans="1:6" x14ac:dyDescent="0.3">
      <c r="A47" s="84">
        <v>3.1</v>
      </c>
      <c r="B47" s="67" t="s">
        <v>43</v>
      </c>
      <c r="C47" s="46" t="s">
        <v>42</v>
      </c>
      <c r="D47" s="46" t="s">
        <v>35</v>
      </c>
      <c r="E47" s="93"/>
      <c r="F47" s="68">
        <f>225*E47</f>
        <v>0</v>
      </c>
    </row>
    <row r="48" spans="1:6" x14ac:dyDescent="0.3">
      <c r="A48" s="77">
        <v>3.2</v>
      </c>
      <c r="B48" s="49" t="s">
        <v>41</v>
      </c>
      <c r="C48" s="49" t="s">
        <v>48</v>
      </c>
      <c r="D48" s="49" t="s">
        <v>35</v>
      </c>
      <c r="E48" s="93"/>
      <c r="F48" s="54">
        <f>145*E48</f>
        <v>0</v>
      </c>
    </row>
    <row r="49" spans="1:6" x14ac:dyDescent="0.3">
      <c r="A49" s="77">
        <v>3.3</v>
      </c>
      <c r="B49" s="49" t="s">
        <v>40</v>
      </c>
      <c r="C49" s="49" t="s">
        <v>49</v>
      </c>
      <c r="D49" s="49" t="s">
        <v>35</v>
      </c>
      <c r="E49" s="93"/>
      <c r="F49" s="54">
        <f>96*E49</f>
        <v>0</v>
      </c>
    </row>
    <row r="50" spans="1:6" x14ac:dyDescent="0.3">
      <c r="A50" s="77">
        <v>3.4</v>
      </c>
      <c r="B50" s="49" t="s">
        <v>36</v>
      </c>
      <c r="C50" s="49" t="s">
        <v>50</v>
      </c>
      <c r="D50" s="49" t="s">
        <v>35</v>
      </c>
      <c r="E50" s="93"/>
      <c r="F50" s="54">
        <f>40*E50</f>
        <v>0</v>
      </c>
    </row>
    <row r="51" spans="1:6" x14ac:dyDescent="0.3">
      <c r="A51" s="77">
        <v>3.5</v>
      </c>
      <c r="B51" s="49" t="s">
        <v>37</v>
      </c>
      <c r="C51" s="49" t="s">
        <v>51</v>
      </c>
      <c r="D51" s="49" t="s">
        <v>35</v>
      </c>
      <c r="E51" s="93"/>
      <c r="F51" s="54">
        <f>24*E51</f>
        <v>0</v>
      </c>
    </row>
    <row r="52" spans="1:6" x14ac:dyDescent="0.3">
      <c r="A52" s="77">
        <v>3.6</v>
      </c>
      <c r="B52" s="49" t="s">
        <v>38</v>
      </c>
      <c r="C52" s="69" t="s">
        <v>52</v>
      </c>
      <c r="D52" s="49" t="s">
        <v>35</v>
      </c>
      <c r="E52" s="93"/>
      <c r="F52" s="54">
        <f>16*E52</f>
        <v>0</v>
      </c>
    </row>
    <row r="53" spans="1:6" x14ac:dyDescent="0.3">
      <c r="A53" s="77">
        <v>3.7</v>
      </c>
      <c r="B53" s="49" t="s">
        <v>39</v>
      </c>
      <c r="C53" s="69" t="s">
        <v>53</v>
      </c>
      <c r="D53" s="49" t="s">
        <v>35</v>
      </c>
      <c r="E53" s="93"/>
      <c r="F53" s="54">
        <f>11*E53</f>
        <v>0</v>
      </c>
    </row>
    <row r="54" spans="1:6" x14ac:dyDescent="0.3">
      <c r="A54" s="94"/>
      <c r="B54" s="49"/>
      <c r="C54" s="49"/>
      <c r="D54" s="49"/>
      <c r="E54" s="50" t="s">
        <v>32</v>
      </c>
      <c r="F54" s="70">
        <f>SUM(F47:F53)</f>
        <v>0</v>
      </c>
    </row>
    <row r="55" spans="1:6" x14ac:dyDescent="0.3">
      <c r="A55" s="61"/>
      <c r="B55" s="64"/>
      <c r="C55" s="64"/>
      <c r="D55" s="64"/>
      <c r="E55" s="65"/>
      <c r="F55" s="65"/>
    </row>
    <row r="56" spans="1:6" ht="15" thickBot="1" x14ac:dyDescent="0.35">
      <c r="A56" s="1"/>
      <c r="B56" s="2"/>
      <c r="C56" s="2"/>
      <c r="D56" s="2"/>
      <c r="E56" s="2"/>
      <c r="F56" s="2"/>
    </row>
    <row r="57" spans="1:6" ht="15" thickBot="1" x14ac:dyDescent="0.35">
      <c r="A57" s="71"/>
      <c r="B57" s="72" t="s">
        <v>0</v>
      </c>
      <c r="C57" s="73"/>
      <c r="D57" s="73"/>
      <c r="E57" s="73"/>
      <c r="F57" s="74">
        <f>F22+F43+F54</f>
        <v>0</v>
      </c>
    </row>
  </sheetData>
  <sheetProtection algorithmName="SHA-512" hashValue="ATbhlIZNQykbGiApzOqytcxEuhftKm9O+kC6qkZ1mJXF17Sm+DW8Ue4fvY0RNFw0BKuzvmcLwpKKEJ9E9CdipQ==" saltValue="waFTBRi/s3YHxwNsCPSxXw==" spinCount="100000" sheet="1" objects="1" scenarios="1" selectLockedCells="1"/>
  <mergeCells count="10">
    <mergeCell ref="A7:F7"/>
    <mergeCell ref="A8:F8"/>
    <mergeCell ref="A10:B10"/>
    <mergeCell ref="A22:E22"/>
    <mergeCell ref="A45:B45"/>
    <mergeCell ref="A24:B24"/>
    <mergeCell ref="F25:F26"/>
    <mergeCell ref="A34:E34"/>
    <mergeCell ref="A42:E42"/>
    <mergeCell ref="A43:E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</vt:lpstr>
      <vt:lpstr>GAUTENG HEAD OFFICE</vt:lpstr>
      <vt:lpstr>NORTH-WEST OFFICE</vt:lpstr>
      <vt:lpstr>LIMPOPO OFFICE</vt:lpstr>
      <vt:lpstr>MPUMALANGA OFFICE</vt:lpstr>
      <vt:lpstr>KWA-ZULU NATAL OFFICE</vt:lpstr>
      <vt:lpstr>FREE STATE OFFICE</vt:lpstr>
      <vt:lpstr>WESTERN CAPE</vt:lpstr>
      <vt:lpstr>NORTHERN CAPE</vt:lpstr>
      <vt:lpstr>EASTERN CAPE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Cebisa Mvana</dc:creator>
  <cp:lastModifiedBy>Ulizwi Mngoma</cp:lastModifiedBy>
  <cp:lastPrinted>2026-03-06T10:33:54Z</cp:lastPrinted>
  <dcterms:created xsi:type="dcterms:W3CDTF">2025-08-18T11:40:11Z</dcterms:created>
  <dcterms:modified xsi:type="dcterms:W3CDTF">2026-04-01T13:20:29Z</dcterms:modified>
</cp:coreProperties>
</file>