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G:\SAP SQM Documents- February 2024\Evaluations\Supply of fruits and Vegetables\"/>
    </mc:Choice>
  </mc:AlternateContent>
  <xr:revisionPtr revIDLastSave="0" documentId="8_{49F204AC-2C72-42CC-A8C0-9A3BFC62B79D}" xr6:coauthVersionLast="47" xr6:coauthVersionMax="47" xr10:uidLastSave="{00000000-0000-0000-0000-000000000000}"/>
  <bookViews>
    <workbookView xWindow="390" yWindow="30" windowWidth="20100" windowHeight="1089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9" i="18" l="1"/>
  <c r="D5" i="18" l="1"/>
  <c r="D17" i="18" s="1"/>
  <c r="B6" i="14"/>
  <c r="E38" i="15"/>
  <c r="L11" i="15" a="1"/>
  <c r="L11" i="15" s="1"/>
  <c r="D15" i="18" l="1"/>
  <c r="L5" i="12"/>
  <c r="I5" i="1"/>
  <c r="F14" i="12"/>
  <c r="F13" i="12"/>
  <c r="BN1" i="13" l="1"/>
  <c r="J78" i="13" s="1"/>
  <c r="I62" i="18" s="1"/>
  <c r="I63" i="18" s="1"/>
  <c r="AU1" i="13"/>
  <c r="AQ1" i="13"/>
  <c r="J63" i="13" s="1"/>
  <c r="I32" i="18" s="1"/>
  <c r="AO1" i="13"/>
  <c r="AP1" i="13"/>
  <c r="J62" i="13" s="1"/>
  <c r="I31"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8" i="18" s="1"/>
  <c r="BU1" i="13"/>
  <c r="BT1" i="13"/>
  <c r="BS1" i="13"/>
  <c r="BR1" i="13"/>
  <c r="BQ1" i="13"/>
  <c r="BP1" i="13"/>
  <c r="BO1" i="13"/>
  <c r="G53" i="14"/>
  <c r="G54" i="14" s="1"/>
  <c r="J72" i="13"/>
  <c r="I38" i="18" s="1"/>
  <c r="I57"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AC1" i="13"/>
  <c r="J42" i="13" s="1"/>
  <c r="AB1" i="13"/>
  <c r="J41" i="13" s="1"/>
  <c r="AA1" i="13"/>
  <c r="J40" i="13" s="1"/>
  <c r="I9" i="18" s="1"/>
  <c r="C22" i="13"/>
  <c r="C8" i="13"/>
  <c r="B8" i="13"/>
  <c r="B22" i="13"/>
  <c r="I70" i="18" l="1"/>
  <c r="G12" i="14"/>
  <c r="G27" i="1" s="1"/>
  <c r="G27" i="3" s="1"/>
  <c r="I11" i="18"/>
  <c r="G25" i="14"/>
  <c r="G40" i="1" s="1"/>
  <c r="G41" i="8" s="1"/>
  <c r="I23" i="18"/>
  <c r="G13" i="14"/>
  <c r="G28" i="1" s="1"/>
  <c r="G28" i="3" s="1"/>
  <c r="I12" i="18"/>
  <c r="G23" i="14"/>
  <c r="G38" i="1" s="1"/>
  <c r="G39" i="8" s="1"/>
  <c r="I21" i="18"/>
  <c r="G11" i="14"/>
  <c r="G26" i="1" s="1"/>
  <c r="G26" i="3" s="1"/>
  <c r="I10" i="18"/>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0" i="18"/>
  <c r="I33"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<sst xmlns="http://schemas.openxmlformats.org/spreadsheetml/2006/main" count="1911" uniqueCount="470">
  <si>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</si>
  <si>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</si>
  <si>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</si>
  <si>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</si>
  <si>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</si>
  <si>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</si>
  <si>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</si>
  <si>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</si>
  <si>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</si>
  <si>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</si>
  <si>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</si>
  <si>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</si>
  <si>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</si>
  <si>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</si>
  <si>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</si>
  <si>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</si>
  <si>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</si>
  <si>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</si>
  <si>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</si>
  <si>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</si>
  <si>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</si>
  <si>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</si>
  <si>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</si>
  <si>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</si>
  <si>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</si>
  <si>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</si>
  <si>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</si>
  <si>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</si>
  <si>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</si>
  <si>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</si>
  <si>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</si>
  <si>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</si>
  <si>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</si>
  <si>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</si>
  <si>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</si>
  <si>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</si>
  <si>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</si>
  <si>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</si>
  <si>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</si>
  <si>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</si>
  <si>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</si>
  <si>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</si>
  <si>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</si>
  <si>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</si>
  <si>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</si>
  <si>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</si>
  <si>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</si>
  <si>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</si>
  <si>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</si>
  <si>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</si>
  <si>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</si>
  <si>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</si>
  <si>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</si>
  <si>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</si>
  <si>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</si>
  <si>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</si>
  <si>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</si>
  <si>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</si>
  <si>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</si>
  <si>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</si>
  <si>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</si>
  <si>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</si>
  <si>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</si>
  <si>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</si>
  <si>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</si>
  <si>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</si>
  <si>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</si>
  <si>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</si>
  <si>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</si>
  <si>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</si>
  <si>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</si>
  <si>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</si>
  <si>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</si>
  <si>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</si>
  <si>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</si>
  <si>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</si>
  <si>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</si>
  <si>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</si>
  <si>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</si>
  <si>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</si>
  <si>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</si>
  <si>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</si>
  <si>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</si>
  <si>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</si>
  <si>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</si>
  <si>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</si>
  <si>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</si>
  <si>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</si>
  <si>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</si>
  <si>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</si>
  <si>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</si>
  <si>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</si>
  <si>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</si>
  <si>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</si>
  <si>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</si>
  <si>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</si>
  <si>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</si>
  <si>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</si>
  <si>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</si>
  <si>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</si>
  <si>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</si>
  <si>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</si>
  <si>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</si>
  <si>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</si>
  <si>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</si>
  <si>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</si>
  <si>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</si>
  <si>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</si>
  <si>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</si>
  <si>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</si>
  <si>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</si>
  <si>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</si>
  <si>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</si>
  <si>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</si>
  <si>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</si>
  <si>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</si>
  <si>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</si>
  <si>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</si>
  <si>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</si>
  <si>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</si>
  <si>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</si>
  <si>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</si>
  <si>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</si>
  <si>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</si>
  <si>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</si>
  <si>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</si>
  <si>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</si>
  <si>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</si>
  <si>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</si>
  <si>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</si>
  <si>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</si>
  <si>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</si>
  <si>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</si>
  <si>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</si>
  <si>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</si>
  <si>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</si>
  <si>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</si>
  <si>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</si>
  <si>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</si>
  <si>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</si>
  <si>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</si>
  <si>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</si>
  <si>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</si>
  <si>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</si>
  <si>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</si>
  <si>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</si>
  <si>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</si>
  <si>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</si>
  <si>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</si>
  <si>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</si>
  <si>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</si>
  <si>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</si>
  <si>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</si>
  <si>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</si>
  <si>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</si>
  <si>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</si>
  <si>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</si>
  <si>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</si>
  <si>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</si>
  <si>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</si>
  <si>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</si>
  <si>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</si>
  <si>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</si>
  <si>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</si>
  <si>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</si>
  <si>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</si>
  <si>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</si>
  <si>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</si>
  <si>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</si>
  <si>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</si>
  <si>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</si>
  <si>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</si>
  <si>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</si>
  <si>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</si>
  <si>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</si>
  <si>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</si>
  <si>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</si>
  <si>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</si>
  <si>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</si>
  <si>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</si>
  <si>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</si>
  <si>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</si>
  <si>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</si>
  <si>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</si>
  <si>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</si>
  <si>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</si>
  <si>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</si>
  <si>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</si>
  <si>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</si>
  <si>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</si>
  <si>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</si>
  <si>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</si>
  <si>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</si>
  <si>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</si>
  <si>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</si>
  <si>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</si>
  <si>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</si>
  <si>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</si>
  <si>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</si>
  <si>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</si>
  <si>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</si>
  <si>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</si>
  <si>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</si>
  <si>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</si>
  <si>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</si>
  <si>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</si>
  <si>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</si>
  <si>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</si>
  <si>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</si>
  <si>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</si>
  <si>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</si>
  <si>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</si>
  <si>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</si>
  <si>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</si>
  <si>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</si>
  <si>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</si>
  <si>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</si>
  <si>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</si>
  <si>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</si>
  <si>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</si>
  <si>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</si>
  <si>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</si>
  <si>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</si>
  <si>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</si>
  <si>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</si>
  <si>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</si>
  <si>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</si>
  <si>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</si>
  <si>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</si>
  <si>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</si>
  <si>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</si>
  <si>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</si>
  <si>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</si>
  <si>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</si>
  <si>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</si>
  <si>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</si>
  <si>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</si>
  <si>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</si>
  <si>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</si>
  <si>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</si>
  <si>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</si>
  <si>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</si>
  <si>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</si>
  <si>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</si>
  <si>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</si>
  <si>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</si>
  <si>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</si>
  <si>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</si>
  <si>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</si>
  <si>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</si>
  <si>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</si>
  <si>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</si>
  <si>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</si>
  <si>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</si>
  <si>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</si>
  <si>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</si>
  <si>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</si>
  <si>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</si>
  <si>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</si>
  <si>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</si>
  <si>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</si>
  <si>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</si>
  <si>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</si>
  <si>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</si>
  <si>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</si>
  <si>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</si>
  <si>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</si>
  <si>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</si>
  <si>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</si>
  <si>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</si>
  <si>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</si>
  <si>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</si>
  <si>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</si>
  <si>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</si>
  <si>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</si>
  <si>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</si>
  <si>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</si>
  <si>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</si>
  <si>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</si>
  <si>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</si>
  <si>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</si>
  <si>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</si>
  <si>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</si>
  <si>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</si>
  <si>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</si>
  <si>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</si>
  <si>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</si>
  <si>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</si>
  <si>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</si>
  <si>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</si>
  <si>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</si>
  <si>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</si>
  <si>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</si>
  <si>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</si>
  <si>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</si>
  <si>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</si>
  <si>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</si>
  <si>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</si>
  <si>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</si>
  <si>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</si>
  <si>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</si>
  <si>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</si>
  <si>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</si>
  <si>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</si>
  <si>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</si>
  <si>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</si>
  <si>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</si>
  <si>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</si>
  <si>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</si>
  <si>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</si>
  <si>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</si>
  <si>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</si>
  <si>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</si>
  <si>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</si>
  <si>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</si>
  <si>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</si>
  <si>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</si>
  <si>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</si>
  <si>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</si>
  <si>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</si>
  <si>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</si>
  <si>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</si>
  <si>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</si>
  <si>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</si>
  <si>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</si>
  <si>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</si>
  <si>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</si>
  <si>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</si>
  <si>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</si>
  <si>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</si>
  <si>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</si>
  <si>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</si>
  <si>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</si>
  <si>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</si>
  <si>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</si>
  <si>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</si>
  <si>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</si>
  <si>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</si>
  <si>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</si>
  <si>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</si>
  <si>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</si>
  <si>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</si>
  <si>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</si>
  <si>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</si>
  <si>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</si>
  <si>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</si>
  <si>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</si>
  <si>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</si>
  <si>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</si>
  <si>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</si>
  <si>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</si>
  <si>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</si>
  <si>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</si>
  <si>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</si>
  <si>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</si>
  <si>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</si>
  <si>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</si>
  <si>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</si>
  <si>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</si>
  <si>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</si>
  <si>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</si>
  <si>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</si>
  <si>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</si>
  <si>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</si>
  <si>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</si>
  <si>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</si>
  <si>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</si>
  <si>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</si>
  <si>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</si>
  <si>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</si>
  <si>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</si>
  <si>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</si>
  <si>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</si>
  <si>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</si>
  <si>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</si>
  <si>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</si>
  <si>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</si>
  <si>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</si>
  <si>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</si>
  <si>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</si>
  <si>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</si>
  <si>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</si>
  <si>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</si>
  <si>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</si>
  <si>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</si>
  <si>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</si>
  <si>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</si>
  <si>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</si>
  <si>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</si>
  <si>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</si>
  <si>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</si>
  <si>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</si>
  <si>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</si>
  <si>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</si>
  <si>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</si>
  <si>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</si>
  <si>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</si>
  <si>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</si>
  <si>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</si>
  <si>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</si>
  <si>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</si>
  <si>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</si>
  <si>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</si>
  <si>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</si>
  <si>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</si>
  <si>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</si>
  <si>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</si>
  <si>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</si>
  <si>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</si>
  <si>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</si>
  <si>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</si>
  <si>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</si>
  <si>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</si>
  <si>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</si>
  <si>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</si>
  <si>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</si>
  <si>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</si>
  <si>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</si>
  <si>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</si>
  <si>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</si>
  <si>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</si>
  <si>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</si>
  <si>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</si>
  <si>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</si>
  <si>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</si>
  <si>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</si>
  <si>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</si>
  <si>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</si>
  <si>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</si>
  <si>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</si>
  <si>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</si>
  <si>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</si>
  <si>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</si>
  <si>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</si>
  <si>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</si>
  <si>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</si>
  <si>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</si>
  <si>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</si>
  <si>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A Score Option 2</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</si>
  <si>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</si>
  <si>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</si>
  <si>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</si>
  <si>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</si>
  <si>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</si>
  <si>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</si>
  <si>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</si>
  <si>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</si>
  <si>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</si>
  <si>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</si>
  <si>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</si>
  <si>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</si>
  <si>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</si>
  <si>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</si>
  <si>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</si>
  <si>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</si>
  <si>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</si>
  <si>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</si>
  <si>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</si>
  <si>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</si>
  <si>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B.4 Latest copy of a certification management system audit report not older  than 12 months (with Nonconformity, Correction and/ or Corrective Action Reports)</t>
  </si>
  <si>
    <t>A.1 Quality Method statement based on scope.(Method Statement Template-Ref  240-126469599)</t>
  </si>
  <si>
    <t xml:space="preserve">A.1 QMS Manual or a document that defines and describes the QMS and its scope </t>
  </si>
  <si>
    <t>1 _3</t>
  </si>
  <si>
    <t>A.4 Control of documented information (i.e. document and record control) 
Clause 7.5 of ISO 9001:2015</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</si>
  <si>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</si>
  <si>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</si>
  <si>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</si>
  <si>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Quality Method statement based on scope.(Method statement Template - Ref 240-126469599)</t>
  </si>
  <si>
    <t xml:space="preserve">B.1 Documented information for defined roles, responsibilities and authorities - Organization chart and Responsibility matrix (must include but not limited to quality management function/role) 
(Clause 5.3 of ISO 9001:2015) </t>
  </si>
  <si>
    <t xml:space="preserve">Supply and Delivery of Fresh Fruits and Vegetables to Eskom Matla Power Station for a period of 2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</si>
</sst>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2"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183">
    <xf numFmtId="0" fontId="0" fillId="0" borderId="0" xfId="0"/>
    <xf numFmtId="0" fontId="0" fillId="2" borderId="0" xfId="0" applyFill="1"/>
    <xf numFmtId="0" fontId="3" fillId="2" borderId="0" xfId="0" applyFont="1" applyFill="1"/>
    <xf numFmtId="0" fontId="4" fillId="2" borderId="0" xfId="0" applyFont="1" applyFill="1"/>
    <xf numFmtId="0" fontId="0" fillId="0" borderId="0" xfId="0" applyFill="1"/>
    <xf numFmtId="0" fontId="2" fillId="0" borderId="0" xfId="0" applyFont="1" applyFill="1" applyAlignment="1">
      <alignment wrapText="1"/>
    </xf>
    <xf numFmtId="0" fontId="0" fillId="0" borderId="2" xfId="0" applyFill="1" applyBorder="1"/>
    <xf numFmtId="0" fontId="0" fillId="0" borderId="3" xfId="0" applyFill="1" applyBorder="1"/>
    <xf numFmtId="0" fontId="0" fillId="0" borderId="4" xfId="0" applyFill="1" applyBorder="1"/>
    <xf numFmtId="0" fontId="5" fillId="2" borderId="0" xfId="0" applyFont="1" applyFill="1"/>
    <xf numFmtId="0" fontId="6" fillId="2" borderId="0" xfId="0" applyFont="1" applyFill="1"/>
    <xf numFmtId="0" fontId="7" fillId="2" borderId="0" xfId="0" applyFont="1" applyFill="1"/>
    <xf numFmtId="0" fontId="0" fillId="0" borderId="5" xfId="0" applyFill="1" applyBorder="1"/>
    <xf numFmtId="0" fontId="0" fillId="0" borderId="6" xfId="0" applyFill="1" applyBorder="1"/>
    <xf numFmtId="0" fontId="0" fillId="0" borderId="7" xfId="0" applyFill="1"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applyFill="1"/>
    <xf numFmtId="0" fontId="0" fillId="0" borderId="8" xfId="0" applyFill="1" applyBorder="1" applyAlignment="1">
      <alignment horizontal="center" vertical="center"/>
    </xf>
    <xf numFmtId="0" fontId="0" fillId="0" borderId="1" xfId="0"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0" fillId="0" borderId="11" xfId="0" applyFill="1" applyBorder="1"/>
    <xf numFmtId="0" fontId="0" fillId="0" borderId="0" xfId="0" applyFill="1" applyBorder="1"/>
    <xf numFmtId="0" fontId="0" fillId="0" borderId="12" xfId="0" applyFill="1" applyBorder="1"/>
    <xf numFmtId="0" fontId="0" fillId="0" borderId="13" xfId="0" applyFill="1"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Fill="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0" fillId="0" borderId="0" xfId="0" applyBorder="1"/>
    <xf numFmtId="0" fontId="2" fillId="0" borderId="8" xfId="0" applyFont="1" applyFill="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applyAlignment="1"/>
    <xf numFmtId="0" fontId="0" fillId="6" borderId="0" xfId="0" applyFill="1" applyBorder="1" applyAlignment="1">
      <alignment vertical="center" wrapText="1"/>
    </xf>
    <xf numFmtId="0" fontId="2" fillId="6" borderId="17" xfId="0" applyFont="1" applyFill="1" applyBorder="1" applyAlignment="1">
      <alignment vertical="center"/>
    </xf>
    <xf numFmtId="0" fontId="0" fillId="0" borderId="0" xfId="0" applyBorder="1"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0" fillId="4" borderId="37" xfId="0" applyFill="1" applyBorder="1" applyAlignment="1" applyProtection="1">
      <alignment horizontal="left"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Fill="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Fill="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Fill="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Fill="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Fill="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2" fillId="0" borderId="0" xfId="0" applyFont="1"/>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Border="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Border="1" applyAlignment="1">
      <alignment wrapText="1"/>
    </xf>
    <xf numFmtId="0" fontId="0" fillId="0" borderId="57" xfId="0" applyBorder="1"/>
    <xf numFmtId="0" fontId="0" fillId="0" borderId="35" xfId="0" applyBorder="1"/>
    <xf numFmtId="0" fontId="37" fillId="0" borderId="0" xfId="0" applyFont="1" applyBorder="1" applyAlignment="1">
      <alignment vertical="center" wrapText="1"/>
    </xf>
    <xf numFmtId="0" fontId="39" fillId="0" borderId="0" xfId="0" applyFont="1" applyBorder="1" applyAlignment="1">
      <alignment vertical="center"/>
    </xf>
    <xf numFmtId="0" fontId="34" fillId="0" borderId="0" xfId="0" applyFont="1" applyBorder="1"/>
    <xf numFmtId="0" fontId="35" fillId="0" borderId="0" xfId="0" applyFont="1" applyBorder="1" applyAlignment="1">
      <alignment horizontal="left" vertical="top" wrapText="1"/>
    </xf>
    <xf numFmtId="0" fontId="35" fillId="0" borderId="0" xfId="0" applyFont="1" applyBorder="1"/>
    <xf numFmtId="0" fontId="35" fillId="0" borderId="0" xfId="0" applyFont="1" applyBorder="1" applyAlignment="1">
      <alignment vertical="center"/>
    </xf>
    <xf numFmtId="0" fontId="10" fillId="0" borderId="0" xfId="0" applyFont="1" applyBorder="1"/>
    <xf numFmtId="0" fontId="6" fillId="0" borderId="0" xfId="0" applyFont="1" applyBorder="1"/>
    <xf numFmtId="0" fontId="2" fillId="0" borderId="0" xfId="0" applyFont="1" applyBorder="1"/>
    <xf numFmtId="0" fontId="28" fillId="0" borderId="0" xfId="0" applyFont="1" applyBorder="1"/>
    <xf numFmtId="0" fontId="0" fillId="0" borderId="0" xfId="0" applyBorder="1" applyAlignment="1">
      <alignment horizontal="center"/>
    </xf>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Fill="1" applyBorder="1" applyAlignment="1">
      <alignment horizontal="center" vertical="center"/>
    </xf>
    <xf numFmtId="0" fontId="0" fillId="0" borderId="0" xfId="0" applyFill="1" applyBorder="1" applyAlignment="1">
      <alignment horizontal="center" vertical="center"/>
    </xf>
    <xf numFmtId="0" fontId="0" fillId="0" borderId="12" xfId="0" applyFill="1" applyBorder="1" applyAlignment="1">
      <alignment horizontal="center" vertical="center"/>
    </xf>
    <xf numFmtId="0" fontId="0" fillId="0" borderId="22" xfId="0" applyFill="1" applyBorder="1"/>
    <xf numFmtId="0" fontId="0" fillId="0" borderId="23" xfId="0" applyFill="1" applyBorder="1"/>
    <xf numFmtId="0" fontId="0" fillId="0" borderId="27" xfId="0" applyFill="1" applyBorder="1"/>
    <xf numFmtId="0" fontId="0" fillId="0" borderId="22" xfId="0" applyFont="1" applyFill="1" applyBorder="1"/>
    <xf numFmtId="0" fontId="0" fillId="0" borderId="23" xfId="0" applyFont="1" applyFill="1" applyBorder="1"/>
    <xf numFmtId="0" fontId="0" fillId="0" borderId="27" xfId="0" applyFont="1" applyFill="1" applyBorder="1"/>
    <xf numFmtId="0" fontId="0" fillId="0" borderId="8" xfId="0" applyFill="1" applyBorder="1" applyAlignment="1" applyProtection="1">
      <alignment horizontal="center" vertical="center"/>
    </xf>
    <xf numFmtId="0" fontId="0" fillId="0" borderId="1" xfId="0" applyFill="1" applyBorder="1" applyAlignment="1">
      <alignment horizontal="center"/>
    </xf>
    <xf numFmtId="0" fontId="9" fillId="0" borderId="0" xfId="0" applyFont="1" applyFill="1" applyAlignment="1">
      <alignment horizontal="center"/>
    </xf>
    <xf numFmtId="0" fontId="2" fillId="0" borderId="0" xfId="0" applyFont="1" applyFill="1" applyBorder="1"/>
    <xf numFmtId="0" fontId="2" fillId="0" borderId="23" xfId="0" applyFont="1" applyFill="1" applyBorder="1"/>
    <xf numFmtId="0" fontId="2" fillId="0" borderId="12" xfId="0" applyFont="1" applyFill="1" applyBorder="1"/>
    <xf numFmtId="0" fontId="2" fillId="0" borderId="11" xfId="0" applyFont="1" applyFill="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2" xfId="0" applyBorder="1"/>
    <xf numFmtId="0" fontId="0" fillId="0" borderId="23" xfId="0" applyBorder="1"/>
    <xf numFmtId="0" fontId="0" fillId="0" borderId="27" xfId="0" applyBorder="1"/>
    <xf numFmtId="0" fontId="0" fillId="0" borderId="17" xfId="0" applyBorder="1"/>
    <xf numFmtId="0" fontId="0" fillId="0" borderId="26" xfId="0" applyBorder="1"/>
    <xf numFmtId="0" fontId="0" fillId="0" borderId="11" xfId="0" applyBorder="1"/>
    <xf numFmtId="9" fontId="9" fillId="0" borderId="12" xfId="0" applyNumberFormat="1" applyFont="1" applyFill="1" applyBorder="1" applyAlignment="1">
      <alignment horizontal="center" vertical="center" wrapText="1"/>
    </xf>
    <xf numFmtId="0" fontId="2" fillId="0" borderId="11" xfId="0" applyFont="1" applyFill="1" applyBorder="1" applyAlignment="1">
      <alignment vertical="center" wrapText="1"/>
    </xf>
    <xf numFmtId="0" fontId="2" fillId="0" borderId="12" xfId="0" applyFont="1" applyFill="1" applyBorder="1" applyAlignment="1">
      <alignment vertical="center" wrapText="1"/>
    </xf>
    <xf numFmtId="0" fontId="0" fillId="0" borderId="22" xfId="0" applyBorder="1"/>
    <xf numFmtId="0" fontId="0" fillId="5" borderId="20" xfId="0" applyFill="1" applyBorder="1"/>
    <xf numFmtId="0" fontId="10" fillId="0" borderId="12" xfId="0" applyFont="1" applyFill="1" applyBorder="1" applyAlignment="1">
      <alignment horizontal="center" wrapText="1"/>
    </xf>
    <xf numFmtId="9" fontId="9" fillId="0" borderId="12" xfId="0" applyNumberFormat="1" applyFont="1" applyBorder="1"/>
    <xf numFmtId="0" fontId="0" fillId="0" borderId="17" xfId="0" applyFont="1" applyFill="1" applyBorder="1"/>
    <xf numFmtId="0" fontId="0" fillId="0" borderId="18" xfId="0" applyFont="1" applyFill="1" applyBorder="1"/>
    <xf numFmtId="0" fontId="0" fillId="0" borderId="26" xfId="0" applyFont="1" applyFill="1" applyBorder="1"/>
    <xf numFmtId="9" fontId="7" fillId="9" borderId="20" xfId="0" applyNumberFormat="1" applyFont="1" applyFill="1" applyBorder="1" applyAlignment="1">
      <alignment vertical="center" wrapText="1"/>
    </xf>
    <xf numFmtId="0" fontId="0" fillId="0" borderId="11"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12" xfId="0" applyFill="1" applyBorder="1" applyAlignment="1" applyProtection="1">
      <alignment horizontal="center" vertical="center"/>
    </xf>
    <xf numFmtId="0" fontId="0" fillId="0" borderId="49" xfId="0" applyFill="1"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6" borderId="19" xfId="0" applyFont="1" applyFill="1" applyBorder="1" applyAlignment="1">
      <alignment horizontal="center" vertical="center" wrapText="1"/>
    </xf>
    <xf numFmtId="0" fontId="0" fillId="0" borderId="17" xfId="0" applyFill="1" applyBorder="1"/>
    <xf numFmtId="0" fontId="2" fillId="0" borderId="18" xfId="0" applyFont="1" applyFill="1" applyBorder="1"/>
    <xf numFmtId="0" fontId="0" fillId="0" borderId="18" xfId="0" applyFill="1" applyBorder="1"/>
    <xf numFmtId="0" fontId="2" fillId="0" borderId="26" xfId="0" applyFont="1" applyFill="1" applyBorder="1"/>
    <xf numFmtId="0" fontId="2" fillId="0" borderId="17" xfId="0" applyFont="1" applyFill="1" applyBorder="1"/>
    <xf numFmtId="0" fontId="2" fillId="0" borderId="27" xfId="0" applyFont="1" applyFill="1" applyBorder="1"/>
    <xf numFmtId="0" fontId="0" fillId="0" borderId="40" xfId="0" applyFill="1" applyBorder="1"/>
    <xf numFmtId="0" fontId="0" fillId="0" borderId="35" xfId="0" applyFill="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Border="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Fill="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0" xfId="0" applyFill="1" applyBorder="1"/>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0" fillId="0" borderId="1" xfId="0" applyFont="1" applyFill="1" applyBorder="1" applyAlignment="1">
      <alignment horizontal="center" vertic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Fill="1" applyBorder="1" applyAlignment="1">
      <alignment horizontal="center"/>
    </xf>
    <xf numFmtId="0" fontId="9" fillId="6" borderId="35" xfId="0" applyFont="1" applyFill="1" applyBorder="1" applyAlignment="1">
      <alignment horizontal="center" vertical="center" wrapText="1"/>
    </xf>
    <xf numFmtId="0" fontId="10" fillId="0" borderId="62" xfId="0" applyFont="1" applyFill="1" applyBorder="1" applyAlignment="1">
      <alignment horizontal="center"/>
    </xf>
    <xf numFmtId="0" fontId="10" fillId="0" borderId="64" xfId="0" applyFont="1" applyFill="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Fill="1" applyBorder="1" applyAlignment="1">
      <alignment horizontal="center"/>
    </xf>
    <xf numFmtId="0" fontId="6" fillId="0" borderId="0" xfId="0" applyFont="1" applyBorder="1" applyAlignment="1">
      <alignment wrapText="1"/>
    </xf>
    <xf numFmtId="0" fontId="0" fillId="0" borderId="57" xfId="0" applyFill="1" applyBorder="1"/>
    <xf numFmtId="0" fontId="2" fillId="0" borderId="0" xfId="0" applyFont="1" applyFill="1" applyBorder="1" applyAlignment="1">
      <alignment horizontal="center"/>
    </xf>
    <xf numFmtId="0" fontId="43" fillId="17" borderId="0" xfId="0" applyFont="1" applyFill="1" applyBorder="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9" fontId="2" fillId="0" borderId="0" xfId="0" applyNumberFormat="1" applyFont="1" applyFill="1" applyBorder="1" applyAlignment="1">
      <alignment horizontal="center"/>
    </xf>
    <xf numFmtId="0" fontId="7" fillId="0" borderId="0" xfId="0" applyFont="1" applyBorder="1" applyAlignment="1"/>
    <xf numFmtId="0" fontId="10" fillId="0" borderId="0" xfId="0" applyFont="1" applyBorder="1" applyAlignment="1">
      <alignment vertical="center" wrapText="1"/>
    </xf>
    <xf numFmtId="0" fontId="6" fillId="0" borderId="8" xfId="0" applyFont="1" applyFill="1" applyBorder="1" applyAlignment="1">
      <alignment horizontal="right" vertical="center"/>
    </xf>
    <xf numFmtId="0" fontId="6" fillId="0" borderId="13" xfId="0" applyFont="1" applyFill="1" applyBorder="1" applyAlignment="1">
      <alignment horizontal="right" vertical="center"/>
    </xf>
    <xf numFmtId="0" fontId="0" fillId="0" borderId="26" xfId="0" applyFill="1" applyBorder="1"/>
    <xf numFmtId="0" fontId="6" fillId="0" borderId="0" xfId="0" applyFont="1" applyFill="1" applyBorder="1" applyAlignment="1">
      <alignment vertical="center" wrapText="1"/>
    </xf>
    <xf numFmtId="9" fontId="6" fillId="0" borderId="0" xfId="0" applyNumberFormat="1" applyFont="1" applyBorder="1" applyAlignment="1">
      <alignment vertical="center" wrapText="1"/>
    </xf>
    <xf numFmtId="0" fontId="55" fillId="0" borderId="0" xfId="0" applyFont="1" applyBorder="1"/>
    <xf numFmtId="0" fontId="55" fillId="0" borderId="0" xfId="0" applyFont="1"/>
    <xf numFmtId="0" fontId="56" fillId="0" borderId="0" xfId="0" applyFont="1" applyBorder="1" applyAlignment="1">
      <alignment horizontal="left" vertical="center" wrapText="1"/>
    </xf>
    <xf numFmtId="0" fontId="55" fillId="3" borderId="0" xfId="0" applyFont="1" applyFill="1" applyBorder="1" applyAlignment="1">
      <alignment horizontal="left" wrapText="1"/>
    </xf>
    <xf numFmtId="0" fontId="55" fillId="0" borderId="0" xfId="0" applyFont="1" applyBorder="1" applyAlignment="1">
      <alignment vertical="center"/>
    </xf>
    <xf numFmtId="0" fontId="55" fillId="0" borderId="0" xfId="0" applyFont="1" applyBorder="1" applyAlignment="1">
      <alignment horizontal="left" vertical="center" indent="5"/>
    </xf>
    <xf numFmtId="0" fontId="58" fillId="0" borderId="0" xfId="0" applyFont="1" applyBorder="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0" fillId="0" borderId="0" xfId="0" applyFill="1" applyAlignment="1">
      <alignment wrapText="1"/>
    </xf>
    <xf numFmtId="0" fontId="5" fillId="0" borderId="0" xfId="0" applyFont="1" applyBorder="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0" fontId="55" fillId="0" borderId="0" xfId="0" applyFont="1" applyFill="1" applyBorder="1"/>
    <xf numFmtId="0" fontId="55" fillId="0" borderId="0" xfId="0" applyFont="1" applyFill="1" applyBorder="1" applyAlignment="1"/>
    <xf numFmtId="9" fontId="2" fillId="0" borderId="0" xfId="0" applyNumberFormat="1" applyFont="1" applyFill="1" applyBorder="1" applyAlignment="1">
      <alignment horizontal="center"/>
    </xf>
    <xf numFmtId="9" fontId="2" fillId="0" borderId="18" xfId="0" applyNumberFormat="1" applyFont="1" applyFill="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Fill="1" applyBorder="1" applyAlignment="1">
      <alignment horizontal="center"/>
    </xf>
    <xf numFmtId="9" fontId="0" fillId="0" borderId="27" xfId="1" applyFont="1" applyFill="1" applyBorder="1" applyAlignment="1">
      <alignment horizontal="center"/>
    </xf>
    <xf numFmtId="0" fontId="0" fillId="0" borderId="46" xfId="0" applyFill="1" applyBorder="1" applyAlignment="1">
      <alignment horizontal="center" vertical="center"/>
    </xf>
    <xf numFmtId="0" fontId="0" fillId="8" borderId="46" xfId="0" applyFill="1" applyBorder="1" applyAlignment="1">
      <alignment horizontal="center" vertical="center"/>
    </xf>
    <xf numFmtId="0" fontId="0" fillId="8" borderId="0" xfId="0" applyFill="1" applyBorder="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applyBorder="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8" xfId="0" applyFill="1" applyBorder="1" applyAlignment="1" applyProtection="1">
      <alignment horizontal="center" vertical="center"/>
    </xf>
    <xf numFmtId="0" fontId="0" fillId="8" borderId="0" xfId="0" applyFill="1" applyBorder="1" applyAlignment="1" applyProtection="1">
      <alignment horizontal="center" vertical="center"/>
    </xf>
    <xf numFmtId="0" fontId="0" fillId="8" borderId="12" xfId="0" applyFill="1" applyBorder="1" applyAlignment="1" applyProtection="1">
      <alignment horizontal="center" vertical="center"/>
    </xf>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applyAlignment="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Border="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Border="1" applyAlignment="1">
      <alignment horizontal="center" vertical="center" wrapText="1"/>
    </xf>
    <xf numFmtId="0" fontId="9" fillId="5" borderId="17" xfId="0" applyFont="1" applyFill="1" applyBorder="1" applyAlignment="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2" fillId="0" borderId="64"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2" fillId="0" borderId="62" xfId="0" applyFont="1" applyFill="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applyAlignment="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0" fillId="0" borderId="0" xfId="0" applyFill="1" applyAlignment="1"/>
    <xf numFmtId="0" fontId="56" fillId="0" borderId="0" xfId="0" applyFont="1" applyBorder="1" applyAlignment="1">
      <alignment horizontal="left" vertical="center"/>
    </xf>
    <xf numFmtId="0" fontId="55" fillId="0" borderId="0" xfId="0" applyFont="1" applyBorder="1" applyAlignment="1">
      <alignment horizontal="left" vertical="center"/>
    </xf>
    <xf numFmtId="0" fontId="0" fillId="0" borderId="8" xfId="0" applyFont="1" applyBorder="1" applyAlignment="1">
      <alignment wrapText="1"/>
    </xf>
    <xf numFmtId="0" fontId="0" fillId="0" borderId="13" xfId="0" applyBorder="1" applyAlignment="1">
      <alignment shrinkToFit="1"/>
    </xf>
    <xf numFmtId="0" fontId="5" fillId="0" borderId="0" xfId="0" applyFont="1" applyBorder="1" applyAlignment="1">
      <alignment horizontal="center" vertical="center" wrapText="1"/>
    </xf>
    <xf numFmtId="0" fontId="35" fillId="0" borderId="0" xfId="0" applyFont="1" applyBorder="1" applyAlignment="1">
      <alignment horizontal="left" vertical="top" wrapText="1"/>
    </xf>
    <xf numFmtId="0" fontId="5" fillId="0" borderId="0" xfId="0" applyFont="1" applyBorder="1" applyAlignment="1">
      <alignment horizontal="left" vertical="center"/>
    </xf>
    <xf numFmtId="0" fontId="49" fillId="0" borderId="0" xfId="0" applyFont="1" applyBorder="1"/>
    <xf numFmtId="0" fontId="6" fillId="0" borderId="50" xfId="0" applyFont="1" applyFill="1" applyBorder="1" applyAlignment="1">
      <alignment horizontal="right" vertical="center"/>
    </xf>
    <xf numFmtId="0" fontId="35" fillId="0" borderId="2" xfId="0" applyFont="1" applyFill="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Fill="1" applyBorder="1" applyAlignment="1">
      <alignment horizontal="center"/>
    </xf>
    <xf numFmtId="0" fontId="10" fillId="0" borderId="57" xfId="0" applyFont="1" applyFill="1" applyBorder="1" applyAlignment="1">
      <alignment horizontal="center"/>
    </xf>
    <xf numFmtId="0" fontId="10" fillId="0" borderId="69" xfId="0" applyFont="1" applyFill="1" applyBorder="1" applyAlignment="1">
      <alignment horizontal="center"/>
    </xf>
    <xf numFmtId="0" fontId="10" fillId="0" borderId="52" xfId="0" applyFont="1" applyFill="1" applyBorder="1" applyAlignment="1">
      <alignment horizontal="center"/>
    </xf>
    <xf numFmtId="0" fontId="10" fillId="0" borderId="35" xfId="0" applyFont="1" applyFill="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54" xfId="0" applyFill="1" applyBorder="1" applyAlignment="1" applyProtection="1">
      <alignment horizontal="left"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46" xfId="0" applyFill="1" applyBorder="1" applyAlignment="1" applyProtection="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0" fillId="13" borderId="64" xfId="0" applyFill="1" applyBorder="1" applyAlignment="1" applyProtection="1">
      <alignment horizontal="left"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7" fillId="0" borderId="0" xfId="0" applyFont="1" applyFill="1" applyBorder="1" applyAlignment="1">
      <alignment vertical="center" wrapText="1"/>
    </xf>
    <xf numFmtId="0" fontId="34" fillId="0" borderId="0" xfId="0" applyFont="1" applyFill="1" applyBorder="1" applyAlignment="1">
      <alignment vertical="center" wrapText="1"/>
    </xf>
    <xf numFmtId="0" fontId="36" fillId="0" borderId="0" xfId="0" applyFont="1" applyFill="1" applyBorder="1" applyAlignment="1">
      <alignment vertical="center" wrapText="1"/>
    </xf>
    <xf numFmtId="0" fontId="69" fillId="0" borderId="1" xfId="0" applyFont="1" applyFill="1" applyBorder="1" applyAlignment="1">
      <alignment horizontal="center" vertical="center"/>
    </xf>
    <xf numFmtId="0" fontId="69" fillId="0" borderId="9" xfId="0" applyFont="1" applyFill="1" applyBorder="1" applyAlignment="1">
      <alignment horizontal="center" vertical="center"/>
    </xf>
    <xf numFmtId="0" fontId="69" fillId="0" borderId="0" xfId="0" applyFont="1" applyFill="1" applyBorder="1" applyAlignment="1">
      <alignment horizontal="center" vertical="center"/>
    </xf>
    <xf numFmtId="0" fontId="69" fillId="0" borderId="12" xfId="0" applyFont="1" applyFill="1" applyBorder="1" applyAlignment="1">
      <alignment horizontal="center" vertical="center"/>
    </xf>
    <xf numFmtId="0" fontId="69" fillId="0" borderId="0" xfId="0" applyFont="1" applyFill="1" applyBorder="1"/>
    <xf numFmtId="0" fontId="69" fillId="0" borderId="12" xfId="0" applyFont="1" applyFill="1" applyBorder="1"/>
    <xf numFmtId="164" fontId="2" fillId="0" borderId="21" xfId="0" applyNumberFormat="1" applyFont="1" applyFill="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applyBorder="1"/>
    <xf numFmtId="164" fontId="55" fillId="0" borderId="40" xfId="0" applyNumberFormat="1" applyFont="1" applyBorder="1" applyAlignment="1">
      <alignment horizontal="center" vertical="center" wrapText="1"/>
    </xf>
    <xf numFmtId="0" fontId="2" fillId="6" borderId="19" xfId="0" applyFont="1" applyFill="1" applyBorder="1" applyAlignment="1">
      <alignment horizontal="center" vertical="center" wrapText="1"/>
    </xf>
    <xf numFmtId="0" fontId="56" fillId="0" borderId="21" xfId="0" applyFont="1" applyFill="1" applyBorder="1" applyAlignment="1">
      <alignment horizontal="center" vertical="center" wrapText="1"/>
    </xf>
    <xf numFmtId="0" fontId="0" fillId="0" borderId="18" xfId="0" applyBorder="1"/>
    <xf numFmtId="49" fontId="56" fillId="0" borderId="21" xfId="0" applyNumberFormat="1" applyFont="1" applyFill="1" applyBorder="1" applyAlignment="1">
      <alignment horizontal="center" vertical="center" wrapText="1"/>
    </xf>
    <xf numFmtId="166" fontId="56" fillId="0" borderId="21" xfId="0" applyNumberFormat="1" applyFont="1" applyFill="1" applyBorder="1" applyAlignment="1">
      <alignment horizontal="center" vertical="center" wrapText="1"/>
    </xf>
    <xf numFmtId="0" fontId="2" fillId="0" borderId="19" xfId="0" applyFont="1" applyBorder="1" applyAlignment="1">
      <alignment horizontal="right" vertical="center" wrapText="1"/>
    </xf>
    <xf numFmtId="0" fontId="77" fillId="0" borderId="62" xfId="0" applyNumberFormat="1" applyFont="1" applyBorder="1"/>
    <xf numFmtId="0" fontId="77" fillId="0" borderId="54" xfId="0" applyNumberFormat="1" applyFont="1" applyBorder="1"/>
    <xf numFmtId="0" fontId="77" fillId="0" borderId="64" xfId="0" applyNumberFormat="1" applyFont="1" applyBorder="1"/>
    <xf numFmtId="0" fontId="56" fillId="0" borderId="0" xfId="0" applyFont="1" applyBorder="1" applyAlignment="1">
      <alignment horizontal="left" vertical="center"/>
    </xf>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10" fillId="0" borderId="0" xfId="0" applyFont="1"/>
    <xf numFmtId="0" fontId="7" fillId="0" borderId="0" xfId="0" applyFont="1"/>
    <xf numFmtId="0" fontId="10" fillId="0" borderId="0" xfId="0" applyFont="1" applyAlignment="1">
      <alignment vertical="center" wrapText="1"/>
    </xf>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Font="1" applyBorder="1" applyAlignment="1">
      <alignment horizontal="center" vertical="center"/>
    </xf>
    <xf numFmtId="0" fontId="0" fillId="0" borderId="64" xfId="0" applyFont="1" applyBorder="1" applyAlignment="1">
      <alignment horizontal="center" vertical="center"/>
    </xf>
    <xf numFmtId="0" fontId="0" fillId="0" borderId="62" xfId="0" applyFont="1" applyBorder="1" applyAlignment="1">
      <alignment horizontal="center" vertical="center"/>
    </xf>
    <xf numFmtId="0" fontId="0" fillId="0" borderId="69" xfId="0" applyFont="1" applyBorder="1" applyAlignment="1">
      <alignment horizontal="center" vertical="center"/>
    </xf>
    <xf numFmtId="0" fontId="0" fillId="0" borderId="21" xfId="0" applyFont="1" applyBorder="1" applyAlignment="1">
      <alignment horizontal="center" vertical="center"/>
    </xf>
    <xf numFmtId="0" fontId="0" fillId="6" borderId="62"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68" fillId="9" borderId="22" xfId="0" applyFont="1" applyFill="1" applyBorder="1"/>
    <xf numFmtId="0" fontId="0" fillId="13" borderId="0" xfId="0" applyFill="1" applyAlignment="1">
      <alignment horizontal="left" vertical="top" wrapText="1"/>
    </xf>
    <xf numFmtId="0" fontId="0" fillId="13" borderId="0" xfId="0" applyFill="1" applyAlignment="1">
      <alignment horizontal="left" vertical="top"/>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10" fillId="2" borderId="0" xfId="0" applyFont="1" applyFill="1" applyAlignment="1">
      <alignment horizontal="left" vertical="top" wrapText="1"/>
    </xf>
    <xf numFmtId="0" fontId="10" fillId="18" borderId="41"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Border="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Border="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9" fontId="2" fillId="0" borderId="0" xfId="0" applyNumberFormat="1" applyFont="1" applyFill="1" applyBorder="1" applyAlignment="1">
      <alignment horizontal="center"/>
    </xf>
    <xf numFmtId="9" fontId="2" fillId="0" borderId="18" xfId="0" applyNumberFormat="1" applyFont="1" applyFill="1" applyBorder="1" applyAlignment="1">
      <alignment horizontal="center"/>
    </xf>
    <xf numFmtId="9" fontId="0" fillId="0" borderId="23" xfId="1" applyFont="1" applyFill="1" applyBorder="1" applyAlignment="1">
      <alignment horizontal="center"/>
    </xf>
    <xf numFmtId="0" fontId="2" fillId="0" borderId="18" xfId="0" applyFont="1" applyFill="1" applyBorder="1" applyAlignment="1">
      <alignment horizontal="center"/>
    </xf>
    <xf numFmtId="0" fontId="0" fillId="18" borderId="11" xfId="0" applyFill="1" applyBorder="1" applyAlignment="1">
      <alignment horizontal="center" vertical="center" wrapText="1"/>
    </xf>
    <xf numFmtId="0" fontId="0" fillId="18" borderId="0" xfId="0" applyFill="1" applyBorder="1" applyAlignment="1">
      <alignment horizontal="center" vertical="center" wrapText="1"/>
    </xf>
    <xf numFmtId="0" fontId="7" fillId="18" borderId="0" xfId="0" applyFont="1" applyFill="1" applyBorder="1" applyAlignment="1">
      <alignment horizontal="center" vertical="center" wrapText="1"/>
    </xf>
    <xf numFmtId="0" fontId="2" fillId="18" borderId="0" xfId="0" applyFont="1" applyFill="1" applyBorder="1" applyAlignment="1">
      <alignment horizontal="right"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9" fontId="7" fillId="5" borderId="26" xfId="0" applyNumberFormat="1" applyFont="1" applyFill="1" applyBorder="1" applyAlignment="1">
      <alignment horizontal="center" vertical="center" wrapText="1"/>
    </xf>
    <xf numFmtId="9" fontId="7" fillId="5" borderId="12"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5" xfId="0" applyFill="1" applyBorder="1" applyAlignment="1">
      <alignment horizontal="center" vertical="center" wrapText="1"/>
    </xf>
    <xf numFmtId="0" fontId="24" fillId="0" borderId="5"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 fillId="0" borderId="19" xfId="0" applyFont="1" applyBorder="1" applyAlignment="1">
      <alignment horizontal="left" vertical="center" wrapText="1"/>
    </xf>
    <xf numFmtId="0" fontId="2" fillId="0" borderId="24" xfId="0" applyFont="1" applyBorder="1" applyAlignment="1">
      <alignment horizontal="left" vertical="center" wrapText="1"/>
    </xf>
    <xf numFmtId="0" fontId="2" fillId="0" borderId="20"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59" fillId="0" borderId="46"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46" xfId="0" applyFont="1" applyBorder="1" applyAlignment="1">
      <alignment horizontal="left" vertical="center" wrapText="1"/>
    </xf>
    <xf numFmtId="0" fontId="10" fillId="0" borderId="46"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0" fillId="0" borderId="46" xfId="0" applyFill="1" applyBorder="1" applyAlignment="1">
      <alignment horizontal="left" vertical="center" wrapText="1"/>
    </xf>
    <xf numFmtId="0" fontId="0" fillId="0" borderId="28" xfId="0" applyFill="1" applyBorder="1" applyAlignment="1">
      <alignment horizontal="left" vertical="center" wrapText="1"/>
    </xf>
    <xf numFmtId="0" fontId="0" fillId="0" borderId="29" xfId="0" applyFill="1"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0" fillId="0" borderId="0" xfId="0" applyBorder="1"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72" fillId="0" borderId="46" xfId="0" applyFont="1" applyFill="1" applyBorder="1" applyAlignment="1">
      <alignment horizontal="left" vertical="center" wrapText="1"/>
    </xf>
    <xf numFmtId="0" fontId="72" fillId="0" borderId="28" xfId="0" applyFont="1" applyFill="1" applyBorder="1" applyAlignment="1">
      <alignment horizontal="left" vertical="center" wrapText="1"/>
    </xf>
    <xf numFmtId="0" fontId="72" fillId="0" borderId="29" xfId="0" applyFont="1" applyFill="1" applyBorder="1" applyAlignment="1">
      <alignment horizontal="left"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Border="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Border="1" applyAlignment="1">
      <alignment horizontal="center" vertical="center"/>
    </xf>
    <xf numFmtId="0" fontId="11" fillId="0" borderId="12" xfId="0" applyFont="1" applyBorder="1" applyAlignment="1">
      <alignment horizontal="center" vertical="center"/>
    </xf>
    <xf numFmtId="0" fontId="2" fillId="5" borderId="19" xfId="0" applyFont="1" applyFill="1" applyBorder="1" applyAlignment="1">
      <alignment vertical="center" wrapText="1"/>
    </xf>
    <xf numFmtId="0" fontId="2" fillId="5" borderId="24"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Border="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Border="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20" xfId="0" applyFont="1" applyFill="1" applyBorder="1" applyAlignment="1">
      <alignment vertical="center" wrapText="1"/>
    </xf>
    <xf numFmtId="0" fontId="18" fillId="0" borderId="19" xfId="0" applyFont="1" applyFill="1" applyBorder="1" applyAlignment="1">
      <alignment horizontal="left" vertical="center" wrapText="1"/>
    </xf>
    <xf numFmtId="0" fontId="18" fillId="0" borderId="24" xfId="0" applyFont="1" applyFill="1" applyBorder="1" applyAlignment="1">
      <alignment horizontal="left" vertical="center" wrapText="1"/>
    </xf>
    <xf numFmtId="0" fontId="18" fillId="0" borderId="20"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68" fillId="5" borderId="11" xfId="0" applyFont="1" applyFill="1" applyBorder="1" applyAlignment="1">
      <alignment horizontal="left" vertical="center" wrapText="1"/>
    </xf>
    <xf numFmtId="0" fontId="68" fillId="5" borderId="0" xfId="0" applyFont="1" applyFill="1" applyBorder="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Border="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Fill="1" applyBorder="1" applyAlignment="1">
      <alignment horizontal="left" vertical="center" wrapText="1"/>
    </xf>
    <xf numFmtId="0" fontId="12" fillId="0" borderId="24" xfId="0" applyFont="1" applyFill="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5" borderId="57"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0" borderId="18" xfId="0" applyBorder="1" applyAlignment="1">
      <alignment horizontal="center" vertical="center"/>
    </xf>
    <xf numFmtId="0" fontId="0" fillId="0" borderId="0" xfId="0" applyBorder="1" applyAlignment="1">
      <alignment horizontal="center" vertical="center"/>
    </xf>
    <xf numFmtId="0" fontId="0" fillId="0" borderId="23" xfId="0" applyBorder="1" applyAlignment="1">
      <alignment horizontal="center" vertical="center"/>
    </xf>
    <xf numFmtId="0" fontId="12" fillId="0" borderId="19" xfId="0" applyFont="1" applyFill="1" applyBorder="1" applyAlignment="1">
      <alignment horizontal="left" vertical="center" wrapText="1"/>
    </xf>
    <xf numFmtId="0" fontId="12" fillId="0" borderId="20" xfId="0" applyFont="1" applyFill="1" applyBorder="1" applyAlignment="1">
      <alignment horizontal="left"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14" fillId="0" borderId="22" xfId="0" applyFont="1" applyFill="1" applyBorder="1" applyAlignment="1">
      <alignment horizontal="center" vertical="center" wrapText="1"/>
    </xf>
    <xf numFmtId="0" fontId="14" fillId="0" borderId="23"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14" fillId="0" borderId="19"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0" fillId="5" borderId="69" xfId="0" applyFill="1" applyBorder="1" applyAlignment="1">
      <alignment horizontal="center"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26" fillId="0" borderId="23" xfId="0" applyFont="1" applyBorder="1" applyAlignment="1">
      <alignment horizontal="center"/>
    </xf>
    <xf numFmtId="0" fontId="27" fillId="8" borderId="19" xfId="0" applyNumberFormat="1" applyFont="1" applyFill="1" applyBorder="1" applyAlignment="1">
      <alignment horizontal="center" vertical="center" wrapText="1"/>
    </xf>
    <xf numFmtId="0" fontId="27" fillId="8" borderId="24" xfId="0" applyNumberFormat="1" applyFont="1" applyFill="1" applyBorder="1" applyAlignment="1">
      <alignment horizontal="center" vertical="center" wrapText="1"/>
    </xf>
    <xf numFmtId="0" fontId="27" fillId="8" borderId="49" xfId="0" applyNumberFormat="1"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74" fillId="0" borderId="0" xfId="0" applyFont="1" applyFill="1" applyBorder="1" applyAlignment="1">
      <alignment horizontal="left" vertical="top" wrapText="1"/>
    </xf>
    <xf numFmtId="0" fontId="55" fillId="0" borderId="0" xfId="0" applyFont="1" applyFill="1" applyBorder="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5" fillId="19" borderId="0" xfId="0" applyFont="1" applyFill="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79" fillId="0" borderId="19" xfId="0" applyNumberFormat="1" applyFont="1" applyFill="1" applyBorder="1" applyAlignment="1">
      <alignment horizontal="center" vertical="center" wrapText="1"/>
    </xf>
    <xf numFmtId="49" fontId="79" fillId="0" borderId="20" xfId="0" applyNumberFormat="1" applyFont="1" applyFill="1" applyBorder="1" applyAlignment="1">
      <alignment horizontal="center" vertical="center" wrapText="1"/>
    </xf>
    <xf numFmtId="0" fontId="79" fillId="0" borderId="19" xfId="0" applyFont="1" applyFill="1" applyBorder="1" applyAlignment="1">
      <alignment horizontal="center" vertical="center" wrapText="1"/>
    </xf>
    <xf numFmtId="0" fontId="79" fillId="0" borderId="20" xfId="0" applyFont="1" applyFill="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Fill="1" applyBorder="1" applyAlignment="1">
      <alignment horizontal="center" vertical="center" wrapText="1"/>
    </xf>
    <xf numFmtId="166" fontId="34" fillId="0" borderId="20" xfId="0" applyNumberFormat="1" applyFont="1" applyFill="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74" fillId="0" borderId="0" xfId="0" applyFont="1" applyAlignment="1">
      <alignment horizontal="left" vertical="top" wrapText="1"/>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55" fillId="0" borderId="0" xfId="0" applyFont="1" applyFill="1" applyBorder="1" applyAlignment="1">
      <alignment horizontal="left"/>
    </xf>
    <xf numFmtId="0" fontId="55" fillId="0" borderId="0" xfId="0" applyFont="1" applyFill="1" applyBorder="1" applyAlignment="1">
      <alignment horizontal="left" vertical="top" wrapText="1"/>
    </xf>
    <xf numFmtId="0" fontId="58" fillId="19" borderId="0" xfId="0" applyFont="1" applyFill="1" applyBorder="1" applyAlignment="1">
      <alignment horizontal="left" vertical="top" wrapText="1"/>
    </xf>
    <xf numFmtId="0" fontId="55" fillId="19" borderId="0" xfId="0" applyFont="1" applyFill="1" applyBorder="1" applyAlignment="1">
      <alignment horizontal="left" vertical="top"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4"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6" fillId="15" borderId="19" xfId="0" applyFont="1" applyFill="1" applyBorder="1" applyAlignment="1">
      <alignment horizontal="center"/>
    </xf>
    <xf numFmtId="0" fontId="6" fillId="15" borderId="24" xfId="0" applyFont="1" applyFill="1" applyBorder="1" applyAlignment="1">
      <alignment horizontal="center"/>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Fill="1" applyBorder="1" applyAlignment="1">
      <alignment horizontal="center" vertical="center" wrapText="1"/>
    </xf>
    <xf numFmtId="0" fontId="55" fillId="0" borderId="27" xfId="0" applyFont="1" applyFill="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74" fillId="0" borderId="0" xfId="0" applyFont="1" applyFill="1" applyBorder="1" applyAlignment="1">
      <alignment horizontal="center" vertical="center" wrapText="1"/>
    </xf>
    <xf numFmtId="0" fontId="55" fillId="0" borderId="0" xfId="0" applyFont="1" applyFill="1" applyBorder="1" applyAlignment="1">
      <alignment horizontal="left" vertical="center" wrapText="1"/>
    </xf>
    <xf numFmtId="0" fontId="55" fillId="0" borderId="19" xfId="0" applyFont="1" applyFill="1" applyBorder="1" applyAlignment="1">
      <alignment horizontal="center" wrapText="1"/>
    </xf>
    <xf numFmtId="0" fontId="55" fillId="0" borderId="20" xfId="0" applyFont="1" applyFill="1" applyBorder="1" applyAlignment="1">
      <alignment horizont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4" fillId="0" borderId="0" xfId="0" applyFont="1" applyFill="1" applyBorder="1" applyAlignment="1">
      <alignment horizontal="center" vertical="center" wrapText="1"/>
    </xf>
    <xf numFmtId="0" fontId="35" fillId="0" borderId="20" xfId="0"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55" fillId="0" borderId="17" xfId="0" applyFont="1" applyFill="1" applyBorder="1" applyAlignment="1">
      <alignment horizontal="center" wrapText="1"/>
    </xf>
    <xf numFmtId="0" fontId="55" fillId="0" borderId="26" xfId="0" applyFont="1" applyFill="1" applyBorder="1" applyAlignment="1">
      <alignment horizontal="center" wrapText="1"/>
    </xf>
    <xf numFmtId="0" fontId="34" fillId="0" borderId="24"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24" xfId="0" applyFont="1" applyFill="1" applyBorder="1" applyAlignment="1">
      <alignment horizontal="center" wrapText="1"/>
    </xf>
    <xf numFmtId="0" fontId="61" fillId="0" borderId="19" xfId="0" applyFont="1" applyFill="1" applyBorder="1" applyAlignment="1">
      <alignment horizontal="center" vertical="center" wrapText="1"/>
    </xf>
    <xf numFmtId="0" fontId="61" fillId="0" borderId="24" xfId="0" applyFont="1" applyFill="1" applyBorder="1" applyAlignment="1">
      <alignment horizontal="center" vertical="center" wrapText="1"/>
    </xf>
    <xf numFmtId="0" fontId="61" fillId="0" borderId="20" xfId="0" applyFont="1" applyFill="1" applyBorder="1" applyAlignment="1">
      <alignment horizontal="center" vertical="center" wrapText="1"/>
    </xf>
    <xf numFmtId="0" fontId="35" fillId="0" borderId="0" xfId="0" applyFont="1" applyBorder="1" applyAlignment="1">
      <alignment horizontal="left" vertical="center" wrapText="1"/>
    </xf>
    <xf numFmtId="0" fontId="35" fillId="0" borderId="0" xfId="0" applyFont="1" applyBorder="1" applyAlignment="1">
      <alignment horizontal="left" vertical="top" wrapText="1"/>
    </xf>
    <xf numFmtId="0" fontId="35" fillId="0" borderId="0" xfId="0" applyFont="1" applyBorder="1" applyAlignment="1">
      <alignment horizontal="left" vertical="center"/>
    </xf>
    <xf numFmtId="0" fontId="56" fillId="0" borderId="0" xfId="0" applyFont="1" applyBorder="1" applyAlignment="1">
      <alignment horizontal="left" vertic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0" fillId="0" borderId="0" xfId="0" applyBorder="1" applyAlignment="1">
      <alignment horizontal="left" wrapText="1"/>
    </xf>
    <xf numFmtId="0" fontId="0" fillId="0" borderId="18" xfId="0" applyBorder="1" applyAlignment="1">
      <alignment horizontal="left" wrapText="1"/>
    </xf>
    <xf numFmtId="0" fontId="5" fillId="0" borderId="0" xfId="0" applyFont="1" applyBorder="1" applyAlignment="1">
      <alignment horizontal="left" vertical="center"/>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Border="1" applyAlignment="1">
      <alignment horizontal="left"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55" fillId="0" borderId="19" xfId="0" applyFont="1" applyFill="1" applyBorder="1" applyAlignment="1">
      <alignment horizontal="center" vertical="center" wrapText="1"/>
    </xf>
    <xf numFmtId="0" fontId="55" fillId="0" borderId="24" xfId="0" applyFont="1" applyFill="1" applyBorder="1" applyAlignment="1">
      <alignment horizontal="center" vertical="center" wrapText="1"/>
    </xf>
    <xf numFmtId="0" fontId="55" fillId="0" borderId="20" xfId="0" applyFont="1" applyFill="1" applyBorder="1" applyAlignment="1">
      <alignment horizontal="center" vertical="center" wrapText="1"/>
    </xf>
    <xf numFmtId="0" fontId="56" fillId="0" borderId="0" xfId="0" applyFont="1" applyBorder="1" applyAlignment="1">
      <alignment horizontal="left" vertical="center" wrapText="1"/>
    </xf>
    <xf numFmtId="0" fontId="57" fillId="0" borderId="0" xfId="0" applyFont="1" applyFill="1" applyBorder="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Fill="1" applyBorder="1" applyAlignment="1">
      <alignment horizontal="center" vertical="center"/>
    </xf>
    <xf numFmtId="9" fontId="38" fillId="0" borderId="57" xfId="0" applyNumberFormat="1" applyFont="1" applyFill="1" applyBorder="1" applyAlignment="1">
      <alignment horizontal="center" vertical="center"/>
    </xf>
    <xf numFmtId="9" fontId="38" fillId="0" borderId="35" xfId="0" applyNumberFormat="1" applyFont="1" applyFill="1" applyBorder="1" applyAlignment="1">
      <alignment horizontal="center" vertical="center"/>
    </xf>
    <xf numFmtId="0" fontId="55" fillId="0" borderId="19" xfId="0" applyFont="1" applyFill="1" applyBorder="1" applyAlignment="1">
      <alignment horizontal="center"/>
    </xf>
    <xf numFmtId="0" fontId="55" fillId="0" borderId="24" xfId="0" applyFont="1" applyFill="1" applyBorder="1" applyAlignment="1">
      <alignment horizontal="center"/>
    </xf>
    <xf numFmtId="0" fontId="55" fillId="0" borderId="20" xfId="0" applyFont="1" applyFill="1" applyBorder="1" applyAlignment="1">
      <alignment horizontal="center"/>
    </xf>
    <xf numFmtId="0" fontId="6" fillId="0" borderId="49" xfId="0" applyFont="1" applyBorder="1" applyAlignment="1">
      <alignment horizontal="center" vertical="center"/>
    </xf>
    <xf numFmtId="0" fontId="59" fillId="0" borderId="28" xfId="0" applyFont="1" applyBorder="1" applyAlignment="1">
      <alignment horizontal="left"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9" fillId="0" borderId="24" xfId="0" applyFont="1" applyBorder="1" applyAlignment="1">
      <alignment horizontal="center"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35" fillId="0" borderId="30" xfId="0" applyFont="1" applyBorder="1" applyAlignment="1">
      <alignment horizontal="left" vertical="top"/>
    </xf>
    <xf numFmtId="0" fontId="35" fillId="0" borderId="16" xfId="0" applyFont="1" applyBorder="1" applyAlignment="1">
      <alignment horizontal="left" vertical="top"/>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2" fillId="0" borderId="19" xfId="0" applyFont="1" applyFill="1" applyBorder="1" applyAlignment="1">
      <alignment horizontal="right" wrapText="1"/>
    </xf>
    <xf numFmtId="0" fontId="2" fillId="0" borderId="24" xfId="0" applyFont="1" applyFill="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0"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Fill="1" applyBorder="1" applyAlignment="1">
      <alignment horizontal="right" vertical="top" wrapText="1"/>
    </xf>
    <xf numFmtId="0" fontId="2" fillId="0" borderId="27" xfId="0" applyFont="1" applyFill="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Border="1" applyAlignment="1">
      <alignment horizontal="left" vertical="top" wrapText="1"/>
    </xf>
    <xf numFmtId="0" fontId="55" fillId="0" borderId="0" xfId="0" applyFont="1" applyBorder="1" applyAlignment="1">
      <alignment horizontal="left" vertical="center" wrapText="1"/>
    </xf>
    <xf numFmtId="0" fontId="55" fillId="0" borderId="0" xfId="0" applyFont="1" applyBorder="1" applyAlignment="1">
      <alignment horizontal="center" vertical="center" wrapText="1"/>
    </xf>
    <xf numFmtId="0" fontId="55" fillId="0" borderId="19" xfId="0" applyFont="1" applyBorder="1" applyAlignment="1">
      <alignment horizontal="left"/>
    </xf>
    <xf numFmtId="0" fontId="55" fillId="0" borderId="20" xfId="0" applyFont="1" applyBorder="1" applyAlignment="1">
      <alignment horizontal="left"/>
    </xf>
    <xf numFmtId="164" fontId="61" fillId="0" borderId="19" xfId="0" applyNumberFormat="1" applyFont="1" applyFill="1" applyBorder="1" applyAlignment="1">
      <alignment horizontal="center" vertical="center" wrapText="1"/>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Fill="1" applyBorder="1" applyAlignment="1">
      <alignment horizontal="center" vertical="center" wrapText="1"/>
    </xf>
    <xf numFmtId="0" fontId="61" fillId="0" borderId="23" xfId="0" applyFont="1" applyFill="1" applyBorder="1" applyAlignment="1">
      <alignment horizontal="center" vertical="center" wrapText="1"/>
    </xf>
    <xf numFmtId="0" fontId="61" fillId="0" borderId="27" xfId="0" applyFont="1" applyFill="1" applyBorder="1" applyAlignment="1">
      <alignment horizontal="center" vertical="center" wrapText="1"/>
    </xf>
    <xf numFmtId="0" fontId="55" fillId="0" borderId="19"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20"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Fill="1" applyBorder="1" applyAlignment="1">
      <alignment horizont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10" fillId="13" borderId="71"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0" fillId="0" borderId="5" xfId="0" applyFont="1" applyBorder="1" applyAlignment="1">
      <alignment wrapText="1"/>
    </xf>
    <xf numFmtId="0" fontId="0" fillId="0" borderId="6" xfId="0" applyFont="1" applyBorder="1" applyAlignment="1">
      <alignment wrapText="1"/>
    </xf>
    <xf numFmtId="0" fontId="0" fillId="0" borderId="7" xfId="0" applyFont="1" applyBorder="1" applyAlignment="1">
      <alignment wrapText="1"/>
    </xf>
    <xf numFmtId="0" fontId="0" fillId="0" borderId="38" xfId="0" applyFont="1"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14" fillId="0" borderId="9" xfId="0" applyFont="1" applyBorder="1" applyAlignment="1">
      <alignment horizontal="left" vertical="center" wrapText="1"/>
    </xf>
    <xf numFmtId="0" fontId="0" fillId="0" borderId="5" xfId="0" applyFont="1" applyBorder="1" applyAlignment="1">
      <alignment horizontal="left" vertical="center" wrapText="1"/>
    </xf>
    <xf numFmtId="0" fontId="0" fillId="0" borderId="6" xfId="0" applyFont="1" applyBorder="1" applyAlignment="1">
      <alignment horizontal="left"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15" fontId="0" fillId="0" borderId="8" xfId="0" applyNumberFormat="1"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8" xfId="0" applyBorder="1" applyAlignment="1">
      <alignment horizontal="center" wrapText="1"/>
    </xf>
    <xf numFmtId="0" fontId="0" fillId="0" borderId="1" xfId="0" applyBorder="1" applyAlignment="1">
      <alignment horizontal="center" wrapText="1"/>
    </xf>
    <xf numFmtId="0" fontId="0" fillId="0" borderId="9" xfId="0" applyBorder="1" applyAlignment="1">
      <alignment horizontal="center" wrapText="1"/>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Font="1" applyBorder="1" applyAlignment="1">
      <alignment horizontal="left" vertical="center" wrapText="1"/>
    </xf>
    <xf numFmtId="0" fontId="0" fillId="0" borderId="61" xfId="0" applyFont="1" applyBorder="1" applyAlignment="1">
      <alignment horizontal="left" vertical="center" wrapText="1"/>
    </xf>
    <xf numFmtId="0" fontId="0" fillId="0" borderId="60" xfId="0" applyFont="1"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Font="1" applyBorder="1" applyAlignment="1">
      <alignment horizontal="left" vertical="center" wrapText="1"/>
    </xf>
    <xf numFmtId="0" fontId="0" fillId="0" borderId="47" xfId="0" applyFont="1"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123825</xdr:rowOff>
        </xdr:from>
        <xdr:to>
          <xdr:col>1</xdr:col>
          <xdr:colOff>1257300</xdr:colOff>
          <xdr:row>4</xdr:row>
          <xdr:rowOff>161925</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104775</xdr:rowOff>
        </xdr:from>
        <xdr:to>
          <xdr:col>1</xdr:col>
          <xdr:colOff>1257300</xdr:colOff>
          <xdr:row>4</xdr:row>
          <xdr:rowOff>161925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180975</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1266825</xdr:colOff>
          <xdr:row>45</xdr:row>
          <xdr:rowOff>28575</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1266825</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1304925</xdr:colOff>
          <xdr:row>58</xdr:row>
          <xdr:rowOff>28575</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1304925</xdr:colOff>
          <xdr:row>66</xdr:row>
          <xdr:rowOff>28575</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66675</xdr:rowOff>
        </xdr:from>
        <xdr:to>
          <xdr:col>1</xdr:col>
          <xdr:colOff>1304925</xdr:colOff>
          <xdr:row>75</xdr:row>
          <xdr:rowOff>28575</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161925</xdr:rowOff>
        </xdr:from>
        <xdr:to>
          <xdr:col>1</xdr:col>
          <xdr:colOff>1257300</xdr:colOff>
          <xdr:row>4</xdr:row>
          <xdr:rowOff>161925</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161925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161925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161925</xdr:colOff>
          <xdr:row>1</xdr:row>
          <xdr:rowOff>161925</xdr:rowOff>
        </xdr:from>
        <xdr:to>
          <xdr:col>1</xdr:col>
          <xdr:colOff>1285875</xdr:colOff>
          <xdr:row>4</xdr:row>
          <xdr:rowOff>161925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161925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142875</xdr:rowOff>
        </xdr:from>
        <xdr:to>
          <xdr:col>1</xdr:col>
          <xdr:colOff>1257300</xdr:colOff>
          <xdr:row>4</xdr:row>
          <xdr:rowOff>161925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142875</xdr:rowOff>
        </xdr:from>
        <xdr:to>
          <xdr:col>1</xdr:col>
          <xdr:colOff>1257300</xdr:colOff>
          <xdr:row>4</xdr:row>
          <xdr:rowOff>161925</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28575</xdr:rowOff>
        </xdr:from>
        <xdr:to>
          <xdr:col>1</xdr:col>
          <xdr:colOff>1266825</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28575</xdr:rowOff>
        </xdr:from>
        <xdr:to>
          <xdr:col>1</xdr:col>
          <xdr:colOff>1266825</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28575</xdr:rowOff>
        </xdr:from>
        <xdr:to>
          <xdr:col>1</xdr:col>
          <xdr:colOff>1304925</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28575</xdr:rowOff>
        </xdr:from>
        <xdr:to>
          <xdr:col>1</xdr:col>
          <xdr:colOff>1304925</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28575</xdr:rowOff>
        </xdr:from>
        <xdr:to>
          <xdr:col>1</xdr:col>
          <xdr:colOff>1304925</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topLeftCell="A7" zoomScale="98" zoomScaleNormal="100" zoomScaleSheetLayoutView="98" workbookViewId="0">
      <selection activeCell="J24" sqref="J24"/>
    </sheetView>
  </sheetViews>
  <sheetFormatPr defaultRowHeight="15" x14ac:dyDescent="0.25"/>
  <sheetData>
    <row r="1" spans="1:8" x14ac:dyDescent="0.25">
      <c r="A1" s="476" t="s">
        <v>466</v>
      </c>
      <c r="B1" s="477"/>
      <c r="C1" s="477"/>
      <c r="D1" s="477"/>
      <c r="E1" s="477"/>
      <c r="F1" s="477"/>
      <c r="G1" s="477"/>
      <c r="H1" s="477"/>
    </row>
    <row r="2" spans="1:8" x14ac:dyDescent="0.25">
      <c r="A2" s="477"/>
      <c r="B2" s="477"/>
      <c r="C2" s="477"/>
      <c r="D2" s="477"/>
      <c r="E2" s="477"/>
      <c r="F2" s="477"/>
      <c r="G2" s="477"/>
      <c r="H2" s="477"/>
    </row>
    <row r="3" spans="1:8" x14ac:dyDescent="0.25">
      <c r="A3" s="477"/>
      <c r="B3" s="477"/>
      <c r="C3" s="477"/>
      <c r="D3" s="477"/>
      <c r="E3" s="477"/>
      <c r="F3" s="477"/>
      <c r="G3" s="477"/>
      <c r="H3" s="477"/>
    </row>
    <row r="4" spans="1:8" x14ac:dyDescent="0.25">
      <c r="A4" s="477"/>
      <c r="B4" s="477"/>
      <c r="C4" s="477"/>
      <c r="D4" s="477"/>
      <c r="E4" s="477"/>
      <c r="F4" s="477"/>
      <c r="G4" s="477"/>
      <c r="H4" s="477"/>
    </row>
    <row r="5" spans="1:8" x14ac:dyDescent="0.25">
      <c r="A5" s="477"/>
      <c r="B5" s="477"/>
      <c r="C5" s="477"/>
      <c r="D5" s="477"/>
      <c r="E5" s="477"/>
      <c r="F5" s="477"/>
      <c r="G5" s="477"/>
      <c r="H5" s="477"/>
    </row>
    <row r="6" spans="1:8" x14ac:dyDescent="0.25">
      <c r="A6" s="477"/>
      <c r="B6" s="477"/>
      <c r="C6" s="477"/>
      <c r="D6" s="477"/>
      <c r="E6" s="477"/>
      <c r="F6" s="477"/>
      <c r="G6" s="477"/>
      <c r="H6" s="477"/>
    </row>
    <row r="7" spans="1:8" x14ac:dyDescent="0.25">
      <c r="A7" s="477"/>
      <c r="B7" s="477"/>
      <c r="C7" s="477"/>
      <c r="D7" s="477"/>
      <c r="E7" s="477"/>
      <c r="F7" s="477"/>
      <c r="G7" s="477"/>
      <c r="H7" s="477"/>
    </row>
    <row r="8" spans="1:8" x14ac:dyDescent="0.25">
      <c r="A8" s="477"/>
      <c r="B8" s="477"/>
      <c r="C8" s="477"/>
      <c r="D8" s="477"/>
      <c r="E8" s="477"/>
      <c r="F8" s="477"/>
      <c r="G8" s="477"/>
      <c r="H8" s="477"/>
    </row>
    <row r="9" spans="1:8" x14ac:dyDescent="0.25">
      <c r="A9" s="477"/>
      <c r="B9" s="477"/>
      <c r="C9" s="477"/>
      <c r="D9" s="477"/>
      <c r="E9" s="477"/>
      <c r="F9" s="477"/>
      <c r="G9" s="477"/>
      <c r="H9" s="477"/>
    </row>
    <row r="10" spans="1:8" ht="64.5" customHeight="1" x14ac:dyDescent="0.25">
      <c r="A10" s="477"/>
      <c r="B10" s="477"/>
      <c r="C10" s="477"/>
      <c r="D10" s="477"/>
      <c r="E10" s="477"/>
      <c r="F10" s="477"/>
      <c r="G10" s="477"/>
      <c r="H10" s="477"/>
    </row>
    <row r="11" spans="1:8" ht="1.5" customHeight="1" x14ac:dyDescent="0.25">
      <c r="A11" s="477"/>
      <c r="B11" s="477"/>
      <c r="C11" s="477"/>
      <c r="D11" s="477"/>
      <c r="E11" s="477"/>
      <c r="F11" s="477"/>
      <c r="G11" s="477"/>
      <c r="H11" s="477"/>
    </row>
    <row r="12" spans="1:8" hidden="1" x14ac:dyDescent="0.25">
      <c r="A12" s="477"/>
      <c r="B12" s="477"/>
      <c r="C12" s="477"/>
      <c r="D12" s="477"/>
      <c r="E12" s="477"/>
      <c r="F12" s="477"/>
      <c r="G12" s="477"/>
      <c r="H12" s="477"/>
    </row>
    <row r="13" spans="1:8" hidden="1" x14ac:dyDescent="0.25">
      <c r="A13" s="477"/>
      <c r="B13" s="477"/>
      <c r="C13" s="477"/>
      <c r="D13" s="477"/>
      <c r="E13" s="477"/>
      <c r="F13" s="477"/>
      <c r="G13" s="477"/>
      <c r="H13" s="477"/>
    </row>
    <row r="14" spans="1:8" hidden="1" x14ac:dyDescent="0.25">
      <c r="A14" s="477"/>
      <c r="B14" s="477"/>
      <c r="C14" s="477"/>
      <c r="D14" s="477"/>
      <c r="E14" s="477"/>
      <c r="F14" s="477"/>
      <c r="G14" s="477"/>
      <c r="H14" s="477"/>
    </row>
    <row r="15" spans="1:8" hidden="1" x14ac:dyDescent="0.25">
      <c r="A15" s="477"/>
      <c r="B15" s="477"/>
      <c r="C15" s="477"/>
      <c r="D15" s="477"/>
      <c r="E15" s="477"/>
      <c r="F15" s="477"/>
      <c r="G15" s="477"/>
      <c r="H15" s="477"/>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90"/>
  <sheetViews>
    <sheetView topLeftCell="E41"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42578125" customWidth="1"/>
    <col min="7" max="7" width="12.42578125" customWidth="1"/>
    <col min="8" max="8" width="10.5703125" bestFit="1" customWidth="1"/>
    <col min="9" max="9" width="27.140625" bestFit="1" customWidth="1"/>
    <col min="10" max="10" width="46.5703125" customWidth="1"/>
    <col min="11" max="11" width="51.28515625" customWidth="1"/>
    <col min="12" max="12" width="13.28515625" customWidth="1"/>
  </cols>
  <sheetData>
    <row r="1" spans="2:13" ht="8.25" customHeight="1" thickBot="1" x14ac:dyDescent="0.3"/>
    <row r="2" spans="2:13" ht="13.5" customHeight="1" thickBot="1" x14ac:dyDescent="0.3">
      <c r="B2" s="638"/>
      <c r="C2" s="751"/>
      <c r="D2" s="644" t="s">
        <v>112</v>
      </c>
      <c r="E2" s="645"/>
      <c r="F2" s="646"/>
      <c r="G2" s="548" t="s">
        <v>52</v>
      </c>
      <c r="H2" s="550"/>
      <c r="I2" s="28" t="str">
        <f>Supplier7!I2</f>
        <v>240-12248652</v>
      </c>
      <c r="L2" s="29" t="s">
        <v>53</v>
      </c>
      <c r="M2" s="29" t="s">
        <v>54</v>
      </c>
    </row>
    <row r="3" spans="2:13" ht="13.5" customHeight="1" thickBot="1" x14ac:dyDescent="0.3">
      <c r="B3" s="640"/>
      <c r="C3" s="752"/>
      <c r="D3" s="647"/>
      <c r="E3" s="648"/>
      <c r="F3" s="649"/>
      <c r="G3" s="548" t="s">
        <v>300</v>
      </c>
      <c r="H3" s="550"/>
      <c r="I3" s="28" t="str">
        <f>Supplier7!I3</f>
        <v>240-105658000</v>
      </c>
      <c r="L3" s="29">
        <v>0</v>
      </c>
      <c r="M3" s="29">
        <v>0</v>
      </c>
    </row>
    <row r="4" spans="2:13" ht="32.25" thickBot="1" x14ac:dyDescent="0.3">
      <c r="B4" s="640"/>
      <c r="C4" s="752"/>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753"/>
      <c r="D5" s="631" t="s">
        <v>113</v>
      </c>
      <c r="E5" s="632"/>
      <c r="F5" s="632"/>
      <c r="G5" s="551" t="s">
        <v>56</v>
      </c>
      <c r="H5" s="553"/>
      <c r="I5" s="416">
        <f>Supplier1!I5</f>
        <v>44573</v>
      </c>
      <c r="M5" s="29">
        <v>2</v>
      </c>
    </row>
    <row r="6" spans="2:13" ht="15.75" thickBot="1" x14ac:dyDescent="0.3">
      <c r="B6" s="650" t="s">
        <v>57</v>
      </c>
      <c r="C6" s="681"/>
      <c r="D6" s="400" t="str">
        <f>Supplier1!D6</f>
        <v>*</v>
      </c>
      <c r="E6" s="754" t="s">
        <v>58</v>
      </c>
      <c r="F6" s="755"/>
      <c r="G6" s="725" t="str">
        <f>Supplier1!G6</f>
        <v>*</v>
      </c>
      <c r="H6" s="725"/>
      <c r="I6" s="726"/>
      <c r="M6" s="29"/>
    </row>
    <row r="7" spans="2:13" ht="18.600000000000001" customHeight="1" thickBot="1" x14ac:dyDescent="0.35">
      <c r="B7" s="650" t="s">
        <v>60</v>
      </c>
      <c r="C7" s="681"/>
      <c r="D7" s="652" t="str">
        <f>Supplier1!$D$7</f>
        <v>*</v>
      </c>
      <c r="E7" s="653"/>
      <c r="F7" s="654"/>
      <c r="G7" s="682" t="str">
        <f>Supplier7!G7</f>
        <v>eg: Senior Advisor: Supplier Quality Management</v>
      </c>
      <c r="H7" s="683"/>
      <c r="I7" s="684"/>
      <c r="J7" s="30" t="s">
        <v>61</v>
      </c>
      <c r="M7" s="29"/>
    </row>
    <row r="8" spans="2:13" ht="19.5" thickBot="1" x14ac:dyDescent="0.35">
      <c r="B8" s="650" t="s">
        <v>62</v>
      </c>
      <c r="C8" s="681"/>
      <c r="D8" s="652">
        <f>Supplier1!$D$8</f>
        <v>0</v>
      </c>
      <c r="E8" s="653"/>
      <c r="F8" s="654"/>
      <c r="G8" s="682" t="str">
        <f>Supplier7!G8</f>
        <v>Report Revision</v>
      </c>
      <c r="H8" s="684"/>
      <c r="I8" s="417">
        <f>Supplier7!I8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customHeight="1"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762" t="s">
        <v>73</v>
      </c>
      <c r="H14" s="763"/>
      <c r="I14" s="764"/>
      <c r="J14" s="33" t="s">
        <v>74</v>
      </c>
    </row>
    <row r="15" spans="2:13" ht="18" customHeight="1" thickBot="1" x14ac:dyDescent="0.35">
      <c r="B15" s="673" t="s">
        <v>115</v>
      </c>
      <c r="C15" s="674"/>
      <c r="D15" s="652" t="s">
        <v>59</v>
      </c>
      <c r="E15" s="653"/>
      <c r="F15" s="654"/>
      <c r="G15" s="724"/>
      <c r="H15" s="725"/>
      <c r="I15" s="726"/>
      <c r="J15" s="33" t="s">
        <v>76</v>
      </c>
    </row>
    <row r="16" spans="2:13" ht="29.25" customHeight="1" thickBot="1" x14ac:dyDescent="0.35">
      <c r="B16" s="593" t="s">
        <v>77</v>
      </c>
      <c r="C16" s="594"/>
      <c r="D16" s="717" t="s">
        <v>59</v>
      </c>
      <c r="E16" s="687"/>
      <c r="F16" s="687"/>
      <c r="G16" s="687"/>
      <c r="H16" s="687"/>
      <c r="I16" s="688"/>
      <c r="J16" s="31"/>
    </row>
    <row r="17" spans="2:11" ht="31.5" customHeight="1" thickBot="1" x14ac:dyDescent="0.35">
      <c r="B17" s="598" t="s">
        <v>78</v>
      </c>
      <c r="C17" s="599"/>
      <c r="D17" s="718" t="s">
        <v>59</v>
      </c>
      <c r="E17" s="601"/>
      <c r="F17" s="760" t="s">
        <v>79</v>
      </c>
      <c r="G17" s="761"/>
      <c r="H17" s="420" t="s">
        <v>59</v>
      </c>
      <c r="I17" s="418" t="s">
        <v>59</v>
      </c>
      <c r="J17" s="31"/>
    </row>
    <row r="18" spans="2:11" ht="30.75" thickBot="1" x14ac:dyDescent="0.3">
      <c r="B18" s="604" t="s">
        <v>80</v>
      </c>
      <c r="C18" s="605"/>
      <c r="D18" s="36" t="s">
        <v>81</v>
      </c>
      <c r="E18" s="37">
        <f>Supplier7!E18</f>
        <v>0</v>
      </c>
      <c r="F18" s="38" t="s">
        <v>82</v>
      </c>
      <c r="G18" s="387" t="s">
        <v>116</v>
      </c>
      <c r="H18" s="37" t="s">
        <v>84</v>
      </c>
      <c r="I18" s="388" t="s">
        <v>83</v>
      </c>
    </row>
    <row r="19" spans="2:11" ht="21.75" thickBot="1" x14ac:dyDescent="0.3">
      <c r="B19" s="39"/>
      <c r="C19" s="581" t="s">
        <v>334</v>
      </c>
      <c r="D19" s="582"/>
      <c r="E19" s="582"/>
      <c r="F19" s="582"/>
      <c r="G19" s="582"/>
      <c r="H19" s="582"/>
      <c r="I19" s="583"/>
    </row>
    <row r="20" spans="2:11" ht="33.75" customHeight="1" thickBot="1" x14ac:dyDescent="0.3">
      <c r="B20" s="551" t="s">
        <v>85</v>
      </c>
      <c r="C20" s="552"/>
      <c r="D20" s="552"/>
      <c r="E20" s="552"/>
      <c r="F20" s="552"/>
      <c r="G20" s="552"/>
      <c r="H20" s="552"/>
      <c r="I20" s="553"/>
    </row>
    <row r="21" spans="2:11" ht="19.5" thickBot="1" x14ac:dyDescent="0.3">
      <c r="B21" s="514" t="s">
        <v>86</v>
      </c>
      <c r="C21" s="515"/>
      <c r="D21" s="515"/>
      <c r="E21" s="668"/>
      <c r="F21" s="515" t="s">
        <v>87</v>
      </c>
      <c r="G21" s="515"/>
      <c r="H21" s="515"/>
      <c r="I21" s="60">
        <f>Supplier1!$I$21</f>
        <v>0.25</v>
      </c>
    </row>
    <row r="22" spans="2:11" ht="15" customHeight="1" x14ac:dyDescent="0.25">
      <c r="B22" s="486" t="s">
        <v>320</v>
      </c>
      <c r="C22" s="487"/>
      <c r="D22" s="487"/>
      <c r="E22" s="487"/>
      <c r="F22" s="487"/>
      <c r="G22" s="487"/>
      <c r="H22" s="487"/>
      <c r="I22" s="488"/>
      <c r="J22" s="707" t="s">
        <v>88</v>
      </c>
      <c r="K22" s="530" t="s">
        <v>316</v>
      </c>
    </row>
    <row r="23" spans="2:11" ht="15.75" thickBot="1" x14ac:dyDescent="0.3">
      <c r="B23" s="489" t="s">
        <v>89</v>
      </c>
      <c r="C23" s="490"/>
      <c r="D23" s="490"/>
      <c r="E23" s="490"/>
      <c r="F23" s="490"/>
      <c r="G23" s="490"/>
      <c r="H23" s="490"/>
      <c r="I23" s="491"/>
      <c r="J23" s="708"/>
      <c r="K23" s="531"/>
    </row>
    <row r="24" spans="2:11" ht="16.5" thickBot="1" x14ac:dyDescent="0.3">
      <c r="B24" s="714"/>
      <c r="C24" s="715"/>
      <c r="D24" s="715"/>
      <c r="E24" s="715"/>
      <c r="F24" s="715"/>
      <c r="G24" s="66" t="s">
        <v>117</v>
      </c>
      <c r="H24" s="66" t="s">
        <v>91</v>
      </c>
      <c r="I24" s="66" t="s">
        <v>92</v>
      </c>
      <c r="J24" s="317" t="s">
        <v>93</v>
      </c>
      <c r="K24" s="339" t="s">
        <v>315</v>
      </c>
    </row>
    <row r="25" spans="2:11" ht="15" customHeight="1" x14ac:dyDescent="0.25">
      <c r="B25" s="619" t="s">
        <v>94</v>
      </c>
      <c r="C25" s="620"/>
      <c r="D25" s="620"/>
      <c r="E25" s="620"/>
      <c r="F25" s="716"/>
      <c r="G25" s="326">
        <f>Supplier1!G25</f>
        <v>0</v>
      </c>
      <c r="H25" s="389"/>
      <c r="I25" s="389"/>
      <c r="J25" s="390"/>
      <c r="K25" s="568"/>
    </row>
    <row r="26" spans="2:11" ht="15" customHeight="1" x14ac:dyDescent="0.25">
      <c r="B26" s="619" t="s">
        <v>95</v>
      </c>
      <c r="C26" s="620"/>
      <c r="D26" s="620"/>
      <c r="E26" s="620"/>
      <c r="F26" s="716"/>
      <c r="G26" s="320">
        <f>Supplier1!G26</f>
        <v>0</v>
      </c>
      <c r="H26" s="391"/>
      <c r="I26" s="391"/>
      <c r="J26" s="392"/>
      <c r="K26" s="569"/>
    </row>
    <row r="27" spans="2:11" ht="15" customHeight="1" x14ac:dyDescent="0.25">
      <c r="B27" s="619" t="s">
        <v>223</v>
      </c>
      <c r="C27" s="620"/>
      <c r="D27" s="620"/>
      <c r="E27" s="620"/>
      <c r="F27" s="716"/>
      <c r="G27" s="320">
        <f>Supplier1!G27</f>
        <v>0</v>
      </c>
      <c r="H27" s="391"/>
      <c r="I27" s="391"/>
      <c r="J27" s="392"/>
      <c r="K27" s="569"/>
    </row>
    <row r="28" spans="2:11" ht="15" customHeight="1" thickBot="1" x14ac:dyDescent="0.3">
      <c r="B28" s="619" t="s">
        <v>96</v>
      </c>
      <c r="C28" s="620"/>
      <c r="D28" s="620"/>
      <c r="E28" s="620"/>
      <c r="F28" s="716"/>
      <c r="G28" s="320">
        <f>Supplier1!G28</f>
        <v>0</v>
      </c>
      <c r="H28" s="393"/>
      <c r="I28" s="393"/>
      <c r="J28" s="394"/>
      <c r="K28" s="569"/>
    </row>
    <row r="29" spans="2:11" ht="15.75" hidden="1" customHeight="1" thickBot="1" x14ac:dyDescent="0.3">
      <c r="B29" s="748" t="s">
        <v>97</v>
      </c>
      <c r="C29" s="749"/>
      <c r="D29" s="749"/>
      <c r="E29" s="749"/>
      <c r="F29" s="750"/>
      <c r="G29" s="323" t="e">
        <f>Supplier1!#REF!</f>
        <v>#REF!</v>
      </c>
      <c r="H29" s="350"/>
      <c r="I29" s="353"/>
      <c r="J29" s="356" t="s">
        <v>59</v>
      </c>
      <c r="K29" s="569"/>
    </row>
    <row r="30" spans="2:11" ht="15.75" thickBot="1" x14ac:dyDescent="0.3">
      <c r="B30" s="45" t="s">
        <v>98</v>
      </c>
      <c r="C30" s="46"/>
      <c r="D30" s="46"/>
      <c r="E30" s="46"/>
      <c r="F30" s="47"/>
      <c r="G30" s="66">
        <f>SUM(G25:G28)</f>
        <v>0</v>
      </c>
      <c r="H30" s="324">
        <f>($G25*H25)+($G26*H26)+($G27*H27)+($G28*H28)</f>
        <v>0</v>
      </c>
      <c r="I30" s="49">
        <f>($G25*I25)+($G26*I26)+($G27*I27)+($G28*I28)</f>
        <v>0</v>
      </c>
      <c r="K30" s="569"/>
    </row>
    <row r="31" spans="2:11" ht="30.75" customHeight="1" thickBot="1" x14ac:dyDescent="0.3">
      <c r="B31" s="711" t="s">
        <v>99</v>
      </c>
      <c r="C31" s="712"/>
      <c r="D31" s="712"/>
      <c r="E31" s="712"/>
      <c r="F31" s="713"/>
      <c r="G31" s="63"/>
      <c r="H31" s="51">
        <f>IF(G30=0,0,H30/$G$30/2*100%*$I$21)</f>
        <v>0</v>
      </c>
      <c r="I31" s="52">
        <f>IF(G30=0,0,I30/$G$30/2*100%*$I$21)</f>
        <v>0</v>
      </c>
      <c r="K31" s="569"/>
    </row>
    <row r="32" spans="2:11" ht="15" customHeight="1" x14ac:dyDescent="0.25">
      <c r="B32" s="486" t="s">
        <v>320</v>
      </c>
      <c r="C32" s="487"/>
      <c r="D32" s="487"/>
      <c r="E32" s="487"/>
      <c r="F32" s="487"/>
      <c r="G32" s="487"/>
      <c r="H32" s="487"/>
      <c r="I32" s="488"/>
      <c r="J32" s="707" t="s">
        <v>88</v>
      </c>
      <c r="K32" s="569"/>
    </row>
    <row r="33" spans="2:13" ht="15.75" customHeight="1" thickBot="1" x14ac:dyDescent="0.3">
      <c r="B33" s="489" t="s">
        <v>387</v>
      </c>
      <c r="C33" s="490"/>
      <c r="D33" s="490"/>
      <c r="E33" s="490"/>
      <c r="F33" s="490"/>
      <c r="G33" s="490"/>
      <c r="H33" s="490"/>
      <c r="I33" s="491"/>
      <c r="J33" s="708"/>
      <c r="K33" s="569"/>
    </row>
    <row r="34" spans="2:13" ht="16.5" thickBot="1" x14ac:dyDescent="0.3">
      <c r="B34" s="609"/>
      <c r="C34" s="610"/>
      <c r="D34" s="610"/>
      <c r="E34" s="610"/>
      <c r="F34" s="610"/>
      <c r="G34" s="66" t="s">
        <v>117</v>
      </c>
      <c r="H34" s="66" t="s">
        <v>91</v>
      </c>
      <c r="I34" s="66" t="s">
        <v>92</v>
      </c>
      <c r="J34" s="337" t="s">
        <v>93</v>
      </c>
      <c r="K34" s="569"/>
    </row>
    <row r="35" spans="2:13" ht="15.75" customHeight="1" x14ac:dyDescent="0.25">
      <c r="B35" s="611" t="s">
        <v>359</v>
      </c>
      <c r="C35" s="612"/>
      <c r="D35" s="612"/>
      <c r="E35" s="612"/>
      <c r="F35" s="613"/>
      <c r="G35" s="326">
        <f>Supplier1!G34</f>
        <v>1</v>
      </c>
      <c r="H35" s="395"/>
      <c r="I35" s="411"/>
      <c r="J35" s="390"/>
      <c r="K35" s="569"/>
    </row>
    <row r="36" spans="2:13" ht="15.75" customHeight="1" x14ac:dyDescent="0.25">
      <c r="B36" s="572" t="s">
        <v>337</v>
      </c>
      <c r="C36" s="573"/>
      <c r="D36" s="573"/>
      <c r="E36" s="573"/>
      <c r="F36" s="574"/>
      <c r="G36" s="320">
        <f>Supplier1!G35</f>
        <v>1</v>
      </c>
      <c r="H36" s="391"/>
      <c r="I36" s="412"/>
      <c r="J36" s="392"/>
      <c r="K36" s="569"/>
    </row>
    <row r="37" spans="2:13" ht="15.75" customHeight="1" x14ac:dyDescent="0.25">
      <c r="B37" s="572" t="s">
        <v>335</v>
      </c>
      <c r="C37" s="573"/>
      <c r="D37" s="573"/>
      <c r="E37" s="573"/>
      <c r="F37" s="574"/>
      <c r="G37" s="320">
        <f>Supplier1!G36</f>
        <v>1</v>
      </c>
      <c r="H37" s="391"/>
      <c r="I37" s="412"/>
      <c r="J37" s="392"/>
      <c r="K37" s="569"/>
    </row>
    <row r="38" spans="2:13" ht="15.75" hidden="1" customHeight="1" x14ac:dyDescent="0.25">
      <c r="B38" s="572" t="s">
        <v>336</v>
      </c>
      <c r="C38" s="573"/>
      <c r="D38" s="573"/>
      <c r="E38" s="573"/>
      <c r="F38" s="574"/>
      <c r="G38" s="320">
        <f>Supplier1!G37</f>
        <v>0</v>
      </c>
      <c r="H38" s="391"/>
      <c r="I38" s="412"/>
      <c r="J38" s="392"/>
      <c r="K38" s="569"/>
    </row>
    <row r="39" spans="2:13" ht="15.75" customHeight="1" x14ac:dyDescent="0.25">
      <c r="B39" s="572" t="s">
        <v>395</v>
      </c>
      <c r="C39" s="573"/>
      <c r="D39" s="573"/>
      <c r="E39" s="573"/>
      <c r="F39" s="574"/>
      <c r="G39" s="320">
        <f>Supplier1!G38</f>
        <v>0</v>
      </c>
      <c r="H39" s="391"/>
      <c r="I39" s="412"/>
      <c r="J39" s="392"/>
      <c r="K39" s="569"/>
    </row>
    <row r="40" spans="2:13" ht="15.75" customHeight="1" x14ac:dyDescent="0.25">
      <c r="B40" s="572" t="s">
        <v>396</v>
      </c>
      <c r="C40" s="573"/>
      <c r="D40" s="573"/>
      <c r="E40" s="573"/>
      <c r="F40" s="574"/>
      <c r="G40" s="320">
        <f>Supplier1!G39</f>
        <v>0</v>
      </c>
      <c r="H40" s="391"/>
      <c r="I40" s="412"/>
      <c r="J40" s="392"/>
      <c r="K40" s="569"/>
    </row>
    <row r="41" spans="2:13" ht="15.75" customHeight="1" x14ac:dyDescent="0.25">
      <c r="B41" s="572" t="s">
        <v>397</v>
      </c>
      <c r="C41" s="573"/>
      <c r="D41" s="573"/>
      <c r="E41" s="573"/>
      <c r="F41" s="574"/>
      <c r="G41" s="320">
        <f>Supplier1!G40</f>
        <v>0</v>
      </c>
      <c r="H41" s="391"/>
      <c r="I41" s="412"/>
      <c r="J41" s="392"/>
      <c r="K41" s="569"/>
    </row>
    <row r="42" spans="2:13" ht="15.75" customHeight="1" thickBot="1" x14ac:dyDescent="0.3">
      <c r="B42" s="575" t="s">
        <v>398</v>
      </c>
      <c r="C42" s="576"/>
      <c r="D42" s="576"/>
      <c r="E42" s="576"/>
      <c r="F42" s="577"/>
      <c r="G42" s="323">
        <f>Supplier1!G41</f>
        <v>0</v>
      </c>
      <c r="H42" s="393"/>
      <c r="I42" s="412"/>
      <c r="J42" s="394"/>
      <c r="K42" s="570"/>
    </row>
    <row r="43" spans="2:13" ht="15.75" thickBot="1" x14ac:dyDescent="0.3">
      <c r="B43" s="548" t="s">
        <v>98</v>
      </c>
      <c r="C43" s="549"/>
      <c r="D43" s="549"/>
      <c r="E43" s="549"/>
      <c r="F43" s="550"/>
      <c r="G43" s="53">
        <f>SUM(G35:G42)</f>
        <v>3</v>
      </c>
      <c r="H43" s="49">
        <f>($G35*H35)+($G37*H37)+($G38*H38)+($G39*H39)+($G40*H40)+($G41*H41)+($G42*H42)+(G36*H36)</f>
        <v>0</v>
      </c>
      <c r="I43" s="49">
        <f>($G35*I35)+($G37*I37)+($G38*I38)+($G39*I39)+($G40*I40)+($G41*I41)+($G42*I42)+(G36*I36)</f>
        <v>0</v>
      </c>
    </row>
    <row r="44" spans="2:13" ht="30.75" customHeight="1" thickBot="1" x14ac:dyDescent="0.3">
      <c r="B44" s="551" t="s">
        <v>100</v>
      </c>
      <c r="C44" s="552"/>
      <c r="D44" s="552"/>
      <c r="E44" s="552"/>
      <c r="F44" s="553"/>
      <c r="G44" s="54"/>
      <c r="H44" s="51">
        <f>IF(G43=0,0,H43/$G$43/2*100%*$I$21)</f>
        <v>0</v>
      </c>
      <c r="I44" s="52">
        <f>IF(G43=0,0,I43/$G$43/2*100%*$I$21)</f>
        <v>0</v>
      </c>
      <c r="L44" s="40"/>
      <c r="M44" s="40"/>
    </row>
    <row r="45" spans="2:13" s="40" customFormat="1" ht="15.75" thickBot="1" x14ac:dyDescent="0.3">
      <c r="B45" s="55"/>
      <c r="C45" s="55"/>
      <c r="D45" s="55"/>
      <c r="E45" s="55"/>
      <c r="F45" s="55"/>
      <c r="G45" s="55"/>
      <c r="H45" s="55"/>
      <c r="I45" s="55"/>
      <c r="L45"/>
      <c r="M45"/>
    </row>
    <row r="46" spans="2:13" ht="21.75" thickBot="1" x14ac:dyDescent="0.3">
      <c r="B46" s="56"/>
      <c r="C46" s="581" t="s">
        <v>360</v>
      </c>
      <c r="D46" s="582"/>
      <c r="E46" s="582"/>
      <c r="F46" s="582"/>
      <c r="G46" s="582"/>
      <c r="H46" s="582"/>
      <c r="I46" s="583"/>
      <c r="J46" s="707" t="s">
        <v>88</v>
      </c>
      <c r="K46" s="530" t="s">
        <v>316</v>
      </c>
    </row>
    <row r="47" spans="2:13" ht="19.5" thickBot="1" x14ac:dyDescent="0.3">
      <c r="B47" s="138" t="s">
        <v>388</v>
      </c>
      <c r="C47" s="139"/>
      <c r="D47" s="139"/>
      <c r="E47" s="139"/>
      <c r="F47" s="139"/>
      <c r="G47" s="139"/>
      <c r="H47" s="139"/>
      <c r="I47" s="178">
        <f>Supplier1!$I$46</f>
        <v>0.25</v>
      </c>
      <c r="J47" s="708"/>
      <c r="K47" s="531"/>
    </row>
    <row r="48" spans="2:13" ht="16.5" thickBot="1" x14ac:dyDescent="0.3">
      <c r="B48" s="584"/>
      <c r="C48" s="585"/>
      <c r="D48" s="585"/>
      <c r="E48" s="585"/>
      <c r="F48" s="585"/>
      <c r="G48" s="66" t="s">
        <v>117</v>
      </c>
      <c r="H48" s="66" t="s">
        <v>91</v>
      </c>
      <c r="I48" s="66" t="s">
        <v>92</v>
      </c>
      <c r="J48" s="317" t="s">
        <v>93</v>
      </c>
      <c r="K48" s="339" t="s">
        <v>315</v>
      </c>
    </row>
    <row r="49" spans="2:11" ht="15.75" customHeight="1" x14ac:dyDescent="0.25">
      <c r="B49" s="587" t="s">
        <v>338</v>
      </c>
      <c r="C49" s="588"/>
      <c r="D49" s="588"/>
      <c r="E49" s="588"/>
      <c r="F49" s="589"/>
      <c r="G49" s="326">
        <f>Supplier1!G48</f>
        <v>1</v>
      </c>
      <c r="H49" s="389"/>
      <c r="I49" s="411"/>
      <c r="J49" s="390"/>
      <c r="K49" s="568"/>
    </row>
    <row r="50" spans="2:11" ht="15.75" customHeight="1" x14ac:dyDescent="0.25">
      <c r="B50" s="572" t="s">
        <v>339</v>
      </c>
      <c r="C50" s="573"/>
      <c r="D50" s="573"/>
      <c r="E50" s="573"/>
      <c r="F50" s="574"/>
      <c r="G50" s="320">
        <f>Supplier1!G49</f>
        <v>1</v>
      </c>
      <c r="H50" s="391"/>
      <c r="I50" s="412"/>
      <c r="J50" s="392"/>
      <c r="K50" s="569"/>
    </row>
    <row r="51" spans="2:11" ht="30" customHeight="1" x14ac:dyDescent="0.25">
      <c r="B51" s="572" t="s">
        <v>340</v>
      </c>
      <c r="C51" s="573"/>
      <c r="D51" s="573"/>
      <c r="E51" s="573"/>
      <c r="F51" s="574"/>
      <c r="G51" s="320">
        <f>Supplier1!G50</f>
        <v>0</v>
      </c>
      <c r="H51" s="391"/>
      <c r="I51" s="412"/>
      <c r="J51" s="392"/>
      <c r="K51" s="569"/>
    </row>
    <row r="52" spans="2:11" ht="33" customHeight="1" x14ac:dyDescent="0.25">
      <c r="B52" s="572" t="s">
        <v>341</v>
      </c>
      <c r="C52" s="573"/>
      <c r="D52" s="573"/>
      <c r="E52" s="573"/>
      <c r="F52" s="574"/>
      <c r="G52" s="320">
        <f>Supplier1!G51</f>
        <v>0</v>
      </c>
      <c r="H52" s="391"/>
      <c r="I52" s="412"/>
      <c r="J52" s="392"/>
      <c r="K52" s="569"/>
    </row>
    <row r="53" spans="2:11" ht="30.75" customHeight="1" thickBot="1" x14ac:dyDescent="0.3">
      <c r="B53" s="562" t="str">
        <f>Cover!A63</f>
        <v>B.5 Records of Management Review meetings (minutes, attendance registers etc)</v>
      </c>
      <c r="C53" s="560"/>
      <c r="D53" s="560"/>
      <c r="E53" s="560"/>
      <c r="F53" s="560"/>
      <c r="G53" s="320">
        <f>Supplier1!G52</f>
        <v>0</v>
      </c>
      <c r="H53" s="391"/>
      <c r="I53" s="412"/>
      <c r="J53" s="392"/>
      <c r="K53" s="569"/>
    </row>
    <row r="54" spans="2:11" ht="15.75" hidden="1" customHeight="1" x14ac:dyDescent="0.25">
      <c r="B54" s="562"/>
      <c r="C54" s="560"/>
      <c r="D54" s="560"/>
      <c r="E54" s="560"/>
      <c r="F54" s="560"/>
      <c r="G54" s="320"/>
      <c r="H54" s="391"/>
      <c r="I54" s="412"/>
      <c r="J54" s="392"/>
      <c r="K54" s="569"/>
    </row>
    <row r="55" spans="2:11" ht="15.75" hidden="1" customHeight="1" x14ac:dyDescent="0.25">
      <c r="B55" s="562"/>
      <c r="C55" s="560"/>
      <c r="D55" s="560"/>
      <c r="E55" s="560"/>
      <c r="F55" s="560"/>
      <c r="G55" s="320"/>
      <c r="H55" s="391"/>
      <c r="I55" s="412"/>
      <c r="J55" s="396"/>
      <c r="K55" s="569"/>
    </row>
    <row r="56" spans="2:11" ht="15.75" hidden="1" customHeight="1" thickBot="1" x14ac:dyDescent="0.3">
      <c r="B56" s="562"/>
      <c r="C56" s="560"/>
      <c r="D56" s="560"/>
      <c r="E56" s="560"/>
      <c r="F56" s="560"/>
      <c r="G56" s="323"/>
      <c r="H56" s="393"/>
      <c r="I56" s="412"/>
      <c r="J56" s="394"/>
      <c r="K56" s="570"/>
    </row>
    <row r="57" spans="2:11" ht="15.75" hidden="1" customHeight="1" thickBot="1" x14ac:dyDescent="0.3">
      <c r="B57" s="562"/>
      <c r="C57" s="560"/>
      <c r="D57" s="560"/>
      <c r="E57" s="560"/>
      <c r="F57" s="561"/>
      <c r="G57" s="319"/>
      <c r="H57" s="350"/>
      <c r="I57" s="43"/>
      <c r="J57" s="65" t="s">
        <v>59</v>
      </c>
    </row>
    <row r="58" spans="2:11" ht="15.75" hidden="1" customHeight="1" thickBot="1" x14ac:dyDescent="0.3">
      <c r="B58" s="562"/>
      <c r="C58" s="560"/>
      <c r="D58" s="560"/>
      <c r="E58" s="560"/>
      <c r="F58" s="561"/>
      <c r="G58" s="140"/>
      <c r="H58" s="42"/>
      <c r="I58" s="43"/>
      <c r="J58" s="61" t="s">
        <v>59</v>
      </c>
    </row>
    <row r="59" spans="2:11" ht="15.75" hidden="1" customHeight="1" thickBot="1" x14ac:dyDescent="0.3">
      <c r="B59" s="562"/>
      <c r="C59" s="560"/>
      <c r="D59" s="560"/>
      <c r="E59" s="560"/>
      <c r="F59" s="561"/>
      <c r="G59" s="141"/>
      <c r="H59" s="42"/>
      <c r="I59" s="43"/>
      <c r="J59" s="61"/>
    </row>
    <row r="60" spans="2:11" ht="15.75" thickBot="1" x14ac:dyDescent="0.3">
      <c r="B60" s="548" t="s">
        <v>102</v>
      </c>
      <c r="C60" s="549"/>
      <c r="D60" s="549"/>
      <c r="E60" s="549"/>
      <c r="F60" s="550"/>
      <c r="G60" s="142">
        <f>SUM(G49:G59)</f>
        <v>2</v>
      </c>
      <c r="H60" s="49">
        <f>($G49*H49)+($G50*H50)+($G51*H51)+($G52*H52)+($G53*H53)+($G55*H55)+($G56*H56)+($G57*H57)+(G54*H54)</f>
        <v>0</v>
      </c>
      <c r="I60" s="49">
        <f>($G49*I49)+($G50*I50)+($G51*I51)+($G52*I52)+($G53*I53)+($G55*I55)+($G56*I56)+($G57*I57)+(G54*I54)</f>
        <v>0</v>
      </c>
      <c r="K60" s="437"/>
    </row>
    <row r="61" spans="2:11" ht="31.5" customHeight="1" thickBot="1" x14ac:dyDescent="0.3">
      <c r="B61" s="551" t="s">
        <v>103</v>
      </c>
      <c r="C61" s="552"/>
      <c r="D61" s="552"/>
      <c r="E61" s="552"/>
      <c r="F61" s="553"/>
      <c r="G61" s="54"/>
      <c r="H61" s="51">
        <f>IF(G60=0,0,H60/$G$60/2*100%*$I$47)</f>
        <v>0</v>
      </c>
      <c r="I61" s="52">
        <f>IF(G60=0,0,I60/$G$60/2*100%*$I$47)</f>
        <v>0</v>
      </c>
    </row>
    <row r="62" spans="2:11" ht="15.75" thickBot="1" x14ac:dyDescent="0.3"/>
    <row r="63" spans="2:11" ht="21.75" thickBot="1" x14ac:dyDescent="0.3">
      <c r="B63" s="39"/>
      <c r="C63" s="581" t="s">
        <v>345</v>
      </c>
      <c r="D63" s="582"/>
      <c r="E63" s="582"/>
      <c r="F63" s="582"/>
      <c r="G63" s="582"/>
      <c r="H63" s="582"/>
      <c r="I63" s="583"/>
      <c r="J63" s="25"/>
    </row>
    <row r="64" spans="2:11" x14ac:dyDescent="0.25">
      <c r="B64" s="689" t="s">
        <v>389</v>
      </c>
      <c r="C64" s="690"/>
      <c r="D64" s="690"/>
      <c r="E64" s="690"/>
      <c r="F64" s="690"/>
      <c r="G64" s="690"/>
      <c r="H64" s="690"/>
      <c r="I64" s="709">
        <f>Supplier1!$I$59</f>
        <v>0.2</v>
      </c>
      <c r="J64" s="707" t="s">
        <v>88</v>
      </c>
      <c r="K64" s="530" t="s">
        <v>316</v>
      </c>
    </row>
    <row r="65" spans="2:11" ht="15.75" thickBot="1" x14ac:dyDescent="0.3">
      <c r="B65" s="554" t="s">
        <v>351</v>
      </c>
      <c r="C65" s="555"/>
      <c r="D65" s="555"/>
      <c r="E65" s="555"/>
      <c r="F65" s="555"/>
      <c r="G65" s="555"/>
      <c r="H65" s="555"/>
      <c r="I65" s="710"/>
      <c r="J65" s="708"/>
      <c r="K65" s="531"/>
    </row>
    <row r="66" spans="2:11" ht="16.5" customHeight="1" thickBot="1" x14ac:dyDescent="0.3">
      <c r="B66" s="556"/>
      <c r="C66" s="557"/>
      <c r="D66" s="557"/>
      <c r="E66" s="557"/>
      <c r="F66" s="558"/>
      <c r="G66" s="66" t="s">
        <v>117</v>
      </c>
      <c r="H66" s="66" t="s">
        <v>91</v>
      </c>
      <c r="I66" s="66" t="s">
        <v>92</v>
      </c>
      <c r="J66" s="317" t="s">
        <v>93</v>
      </c>
      <c r="K66" s="339" t="s">
        <v>315</v>
      </c>
    </row>
    <row r="67" spans="2:11" ht="15.75" customHeight="1" thickBot="1" x14ac:dyDescent="0.3">
      <c r="B67" s="559" t="s">
        <v>222</v>
      </c>
      <c r="C67" s="560"/>
      <c r="D67" s="560"/>
      <c r="E67" s="560"/>
      <c r="F67" s="561"/>
      <c r="G67" s="37">
        <f>Supplier1!G62</f>
        <v>0</v>
      </c>
      <c r="H67" s="397"/>
      <c r="I67" s="411"/>
      <c r="J67" s="398"/>
      <c r="K67" s="568"/>
    </row>
    <row r="68" spans="2:11" ht="15.75" thickBot="1" x14ac:dyDescent="0.3">
      <c r="B68" s="548" t="s">
        <v>104</v>
      </c>
      <c r="C68" s="549"/>
      <c r="D68" s="549"/>
      <c r="E68" s="549"/>
      <c r="F68" s="550"/>
      <c r="G68" s="66">
        <f>SUM(G67:G67)</f>
        <v>0</v>
      </c>
      <c r="H68" s="49">
        <f>($G67*H67)</f>
        <v>0</v>
      </c>
      <c r="I68" s="49">
        <f>($G67*I67)</f>
        <v>0</v>
      </c>
      <c r="K68" s="569"/>
    </row>
    <row r="69" spans="2:11" ht="30.75"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8.75" customHeight="1" x14ac:dyDescent="0.25">
      <c r="B72" s="486" t="s">
        <v>369</v>
      </c>
      <c r="C72" s="487"/>
      <c r="D72" s="487"/>
      <c r="E72" s="487"/>
      <c r="F72" s="487"/>
      <c r="G72" s="487"/>
      <c r="H72" s="488"/>
      <c r="I72" s="698">
        <f>Supplier1!$I$67</f>
        <v>0.2</v>
      </c>
      <c r="J72" s="745" t="s">
        <v>88</v>
      </c>
      <c r="K72" s="530" t="s">
        <v>316</v>
      </c>
    </row>
    <row r="73" spans="2:11" ht="18.75" customHeight="1" x14ac:dyDescent="0.25">
      <c r="B73" s="693" t="s">
        <v>353</v>
      </c>
      <c r="C73" s="694"/>
      <c r="D73" s="694"/>
      <c r="E73" s="694"/>
      <c r="F73" s="694"/>
      <c r="G73" s="694"/>
      <c r="H73" s="706"/>
      <c r="I73" s="699"/>
      <c r="J73" s="747"/>
      <c r="K73" s="532"/>
    </row>
    <row r="74" spans="2:11" ht="19.5" customHeight="1" thickBot="1" x14ac:dyDescent="0.3">
      <c r="B74" s="489" t="s">
        <v>370</v>
      </c>
      <c r="C74" s="490"/>
      <c r="D74" s="490"/>
      <c r="E74" s="490"/>
      <c r="F74" s="490"/>
      <c r="G74" s="490"/>
      <c r="H74" s="491"/>
      <c r="I74" s="700"/>
      <c r="J74" s="746"/>
      <c r="K74" s="531"/>
    </row>
    <row r="75" spans="2:11" ht="16.5" customHeight="1" thickBot="1" x14ac:dyDescent="0.3">
      <c r="B75" s="545"/>
      <c r="C75" s="546"/>
      <c r="D75" s="546"/>
      <c r="E75" s="546"/>
      <c r="F75" s="547"/>
      <c r="G75" s="66" t="s">
        <v>117</v>
      </c>
      <c r="H75" s="66" t="s">
        <v>91</v>
      </c>
      <c r="I75" s="66" t="s">
        <v>92</v>
      </c>
      <c r="J75" s="318" t="s">
        <v>93</v>
      </c>
      <c r="K75" s="339" t="s">
        <v>315</v>
      </c>
    </row>
    <row r="76" spans="2:11" ht="15.75" customHeight="1" thickBot="1" x14ac:dyDescent="0.3">
      <c r="B76" s="559" t="s">
        <v>219</v>
      </c>
      <c r="C76" s="560"/>
      <c r="D76" s="560"/>
      <c r="E76" s="560"/>
      <c r="F76" s="561"/>
      <c r="G76" s="326">
        <f>Supplier1!G71</f>
        <v>0</v>
      </c>
      <c r="H76" s="397"/>
      <c r="I76" s="411"/>
      <c r="J76" s="398"/>
      <c r="K76" s="568"/>
    </row>
    <row r="77" spans="2:11" ht="15.75" thickBot="1" x14ac:dyDescent="0.3">
      <c r="B77" s="548" t="s">
        <v>106</v>
      </c>
      <c r="C77" s="549"/>
      <c r="D77" s="549"/>
      <c r="E77" s="549"/>
      <c r="F77" s="550"/>
      <c r="G77" s="66">
        <f>SUM(G76:G76)</f>
        <v>0</v>
      </c>
      <c r="H77" s="324">
        <f>($G76*H76)</f>
        <v>0</v>
      </c>
      <c r="I77" s="49">
        <f>($G76*I76)</f>
        <v>0</v>
      </c>
      <c r="K77" s="570"/>
    </row>
    <row r="78" spans="2:11" ht="33" customHeight="1" thickBot="1" x14ac:dyDescent="0.3">
      <c r="B78" s="551" t="s">
        <v>107</v>
      </c>
      <c r="C78" s="552"/>
      <c r="D78" s="552"/>
      <c r="E78" s="552"/>
      <c r="F78" s="553"/>
      <c r="G78" s="54"/>
      <c r="H78" s="51">
        <f>IF(G77=0,0,H77/$G$77/2*100%*$I$72)</f>
        <v>0</v>
      </c>
      <c r="I78" s="52">
        <f>IF(G77=0,0,I77/$G$77/2*100%*$I$72)</f>
        <v>0</v>
      </c>
    </row>
    <row r="79" spans="2:11" ht="15.75" thickBot="1" x14ac:dyDescent="0.3"/>
    <row r="80" spans="2:11" ht="21.75" thickBot="1" x14ac:dyDescent="0.3">
      <c r="B80" s="39"/>
      <c r="C80" s="581" t="s">
        <v>347</v>
      </c>
      <c r="D80" s="582"/>
      <c r="E80" s="582"/>
      <c r="F80" s="582"/>
      <c r="G80" s="582"/>
      <c r="H80" s="582"/>
      <c r="I80" s="583"/>
    </row>
    <row r="81" spans="1:11" ht="18.75" customHeight="1" x14ac:dyDescent="0.25">
      <c r="B81" s="486" t="s">
        <v>371</v>
      </c>
      <c r="C81" s="487"/>
      <c r="D81" s="487"/>
      <c r="E81" s="487"/>
      <c r="F81" s="487"/>
      <c r="G81" s="487"/>
      <c r="H81" s="488"/>
      <c r="I81" s="539">
        <f>1-I21-I47-I64-I72</f>
        <v>9.9999999999999978E-2</v>
      </c>
      <c r="J81" s="745" t="s">
        <v>88</v>
      </c>
      <c r="K81" s="530" t="s">
        <v>316</v>
      </c>
    </row>
    <row r="82" spans="1:11" ht="15.75" customHeight="1" thickBot="1" x14ac:dyDescent="0.3">
      <c r="B82" s="489" t="s">
        <v>361</v>
      </c>
      <c r="C82" s="490"/>
      <c r="D82" s="490"/>
      <c r="E82" s="490"/>
      <c r="F82" s="490"/>
      <c r="G82" s="490"/>
      <c r="H82" s="491"/>
      <c r="I82" s="541"/>
      <c r="J82" s="746"/>
      <c r="K82" s="531"/>
    </row>
    <row r="83" spans="1:11" ht="16.5" thickBot="1" x14ac:dyDescent="0.3">
      <c r="B83" s="695"/>
      <c r="C83" s="696"/>
      <c r="D83" s="696"/>
      <c r="E83" s="696"/>
      <c r="F83" s="697"/>
      <c r="G83" s="66" t="s">
        <v>117</v>
      </c>
      <c r="H83" s="325" t="s">
        <v>91</v>
      </c>
      <c r="I83" s="66" t="s">
        <v>92</v>
      </c>
      <c r="J83" s="318" t="s">
        <v>93</v>
      </c>
      <c r="K83" s="339" t="s">
        <v>315</v>
      </c>
    </row>
    <row r="84" spans="1:11" x14ac:dyDescent="0.25">
      <c r="A84" s="4"/>
      <c r="B84" s="565" t="s">
        <v>293</v>
      </c>
      <c r="C84" s="566"/>
      <c r="D84" s="566"/>
      <c r="E84" s="566"/>
      <c r="F84" s="567"/>
      <c r="G84" s="326">
        <f>Supplier1!G79</f>
        <v>1</v>
      </c>
      <c r="H84" s="389"/>
      <c r="I84" s="411"/>
      <c r="J84" s="390"/>
      <c r="K84" s="568"/>
    </row>
    <row r="85" spans="1:11" ht="15.75" customHeight="1" thickBot="1" x14ac:dyDescent="0.3">
      <c r="A85" s="4"/>
      <c r="B85" s="565" t="s">
        <v>349</v>
      </c>
      <c r="C85" s="566"/>
      <c r="D85" s="566"/>
      <c r="E85" s="566"/>
      <c r="F85" s="567"/>
      <c r="G85" s="320">
        <f>Supplier1!G80</f>
        <v>1</v>
      </c>
      <c r="H85" s="393"/>
      <c r="I85" s="412"/>
      <c r="J85" s="394"/>
      <c r="K85" s="570"/>
    </row>
    <row r="86" spans="1:11" ht="15.75" thickBot="1" x14ac:dyDescent="0.3">
      <c r="B86" s="548" t="s">
        <v>109</v>
      </c>
      <c r="C86" s="549"/>
      <c r="D86" s="549"/>
      <c r="E86" s="549"/>
      <c r="F86" s="550"/>
      <c r="G86" s="66">
        <f>SUM(G84:G85)</f>
        <v>2</v>
      </c>
      <c r="H86" s="327">
        <f>($G84*H84)+($G85*H85)</f>
        <v>0</v>
      </c>
      <c r="I86" s="49">
        <f>($G84*I84)+($G85*I85)</f>
        <v>0</v>
      </c>
    </row>
    <row r="87" spans="1:11" ht="30.75" customHeight="1" thickBot="1" x14ac:dyDescent="0.3">
      <c r="B87" s="551" t="s">
        <v>350</v>
      </c>
      <c r="C87" s="552"/>
      <c r="D87" s="552"/>
      <c r="E87" s="552"/>
      <c r="F87" s="553"/>
      <c r="G87" s="54"/>
      <c r="H87" s="51">
        <f>IF(G86=0,0,H86/$G$86/2*100%*$I$81)</f>
        <v>0</v>
      </c>
      <c r="I87" s="59">
        <f>IF(G86=0,0,I86/$G$86/2*100%*$I$81)</f>
        <v>0</v>
      </c>
    </row>
    <row r="88" spans="1:11" ht="15.75" thickBot="1" x14ac:dyDescent="0.3"/>
    <row r="89" spans="1:11" ht="15.75" thickBot="1" x14ac:dyDescent="0.3">
      <c r="B89" s="727" t="s">
        <v>328</v>
      </c>
      <c r="C89" s="728"/>
      <c r="D89" s="728"/>
      <c r="E89" s="728"/>
      <c r="F89" s="729"/>
    </row>
    <row r="90" spans="1:11" ht="203.25" customHeight="1" thickBot="1" x14ac:dyDescent="0.3">
      <c r="B90" s="678"/>
      <c r="C90" s="679"/>
      <c r="D90" s="679"/>
      <c r="E90" s="679"/>
      <c r="F90" s="680"/>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142875</xdr:rowOff>
              </from>
              <to>
                <xdr:col>1</xdr:col>
                <xdr:colOff>1257300</xdr:colOff>
                <xdr:row>4</xdr:row>
                <xdr:rowOff>161925</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90"/>
  <sheetViews>
    <sheetView topLeftCell="A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19.42578125" customWidth="1"/>
    <col min="7" max="7" width="14" customWidth="1"/>
    <col min="8" max="8" width="10.5703125" bestFit="1" customWidth="1"/>
    <col min="9" max="9" width="27.140625" bestFit="1" customWidth="1"/>
    <col min="10" max="10" width="46.5703125" customWidth="1"/>
    <col min="11" max="11" width="50.7109375" customWidth="1"/>
    <col min="12" max="12" width="13.28515625" customWidth="1"/>
  </cols>
  <sheetData>
    <row r="1" spans="2:13" ht="8.25" customHeight="1" thickBot="1" x14ac:dyDescent="0.3"/>
    <row r="2" spans="2:13" ht="13.5" customHeight="1" thickBot="1" x14ac:dyDescent="0.3">
      <c r="B2" s="638"/>
      <c r="C2" s="751"/>
      <c r="D2" s="644" t="s">
        <v>112</v>
      </c>
      <c r="E2" s="645"/>
      <c r="F2" s="646"/>
      <c r="G2" s="548" t="s">
        <v>52</v>
      </c>
      <c r="H2" s="550"/>
      <c r="I2" s="28" t="str">
        <f>Supplier8!I2</f>
        <v>240-12248652</v>
      </c>
      <c r="L2" s="29" t="s">
        <v>53</v>
      </c>
      <c r="M2" s="29" t="s">
        <v>54</v>
      </c>
    </row>
    <row r="3" spans="2:13" ht="13.5" customHeight="1" thickBot="1" x14ac:dyDescent="0.3">
      <c r="B3" s="640"/>
      <c r="C3" s="752"/>
      <c r="D3" s="647"/>
      <c r="E3" s="648"/>
      <c r="F3" s="649"/>
      <c r="G3" s="548" t="s">
        <v>300</v>
      </c>
      <c r="H3" s="550"/>
      <c r="I3" s="28" t="str">
        <f>Supplier8!I3</f>
        <v>240-105658000</v>
      </c>
      <c r="L3" s="29">
        <v>0</v>
      </c>
      <c r="M3" s="29">
        <v>0</v>
      </c>
    </row>
    <row r="4" spans="2:13" ht="32.25" thickBot="1" x14ac:dyDescent="0.3">
      <c r="B4" s="640"/>
      <c r="C4" s="752"/>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753"/>
      <c r="D5" s="631" t="s">
        <v>113</v>
      </c>
      <c r="E5" s="632"/>
      <c r="F5" s="632"/>
      <c r="G5" s="551" t="s">
        <v>56</v>
      </c>
      <c r="H5" s="553"/>
      <c r="I5" s="416">
        <f>Supplier1!I5</f>
        <v>44573</v>
      </c>
      <c r="M5" s="29">
        <v>2</v>
      </c>
    </row>
    <row r="6" spans="2:13" ht="15.75" thickBot="1" x14ac:dyDescent="0.3">
      <c r="B6" s="650" t="s">
        <v>57</v>
      </c>
      <c r="C6" s="681"/>
      <c r="D6" s="400" t="str">
        <f>Supplier1!D6</f>
        <v>*</v>
      </c>
      <c r="E6" s="754" t="s">
        <v>58</v>
      </c>
      <c r="F6" s="755"/>
      <c r="G6" s="725" t="str">
        <f>Supplier1!G6</f>
        <v>*</v>
      </c>
      <c r="H6" s="725"/>
      <c r="I6" s="726"/>
      <c r="M6" s="29"/>
    </row>
    <row r="7" spans="2:13" ht="19.5" thickBot="1" x14ac:dyDescent="0.35">
      <c r="B7" s="650" t="s">
        <v>60</v>
      </c>
      <c r="C7" s="681"/>
      <c r="D7" s="652" t="str">
        <f>Supplier1!$D$7</f>
        <v>*</v>
      </c>
      <c r="E7" s="653"/>
      <c r="F7" s="654"/>
      <c r="G7" s="682" t="str">
        <f>Supplier8!G7</f>
        <v>eg: Senior Advisor: Supplier Quality Management</v>
      </c>
      <c r="H7" s="683"/>
      <c r="I7" s="684"/>
      <c r="J7" s="30" t="s">
        <v>61</v>
      </c>
      <c r="M7" s="29"/>
    </row>
    <row r="8" spans="2:13" ht="19.5" thickBot="1" x14ac:dyDescent="0.35">
      <c r="B8" s="650" t="s">
        <v>62</v>
      </c>
      <c r="C8" s="681"/>
      <c r="D8" s="652">
        <f>Supplier1!$D$8</f>
        <v>0</v>
      </c>
      <c r="E8" s="653"/>
      <c r="F8" s="654"/>
      <c r="G8" s="682" t="str">
        <f>Supplier8!G8</f>
        <v>Report Revision</v>
      </c>
      <c r="H8" s="684"/>
      <c r="I8" s="417">
        <f>Supplier8!I8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customHeight="1"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762" t="s">
        <v>73</v>
      </c>
      <c r="H14" s="763"/>
      <c r="I14" s="764"/>
      <c r="J14" s="33" t="s">
        <v>74</v>
      </c>
    </row>
    <row r="15" spans="2:13" ht="18" customHeight="1" thickBot="1" x14ac:dyDescent="0.35">
      <c r="B15" s="673" t="s">
        <v>115</v>
      </c>
      <c r="C15" s="674"/>
      <c r="D15" s="652" t="s">
        <v>59</v>
      </c>
      <c r="E15" s="653"/>
      <c r="F15" s="654"/>
      <c r="G15" s="724"/>
      <c r="H15" s="725"/>
      <c r="I15" s="726"/>
      <c r="J15" s="33" t="s">
        <v>76</v>
      </c>
    </row>
    <row r="16" spans="2:13" ht="29.25" customHeight="1" thickBot="1" x14ac:dyDescent="0.35">
      <c r="B16" s="593" t="s">
        <v>77</v>
      </c>
      <c r="C16" s="594"/>
      <c r="D16" s="717" t="s">
        <v>59</v>
      </c>
      <c r="E16" s="687"/>
      <c r="F16" s="687"/>
      <c r="G16" s="687"/>
      <c r="H16" s="687"/>
      <c r="I16" s="688"/>
      <c r="J16" s="31"/>
    </row>
    <row r="17" spans="2:11" ht="27.75" customHeight="1" thickBot="1" x14ac:dyDescent="0.35">
      <c r="B17" s="598" t="s">
        <v>78</v>
      </c>
      <c r="C17" s="599"/>
      <c r="D17" s="718" t="s">
        <v>59</v>
      </c>
      <c r="E17" s="601"/>
      <c r="F17" s="760" t="s">
        <v>79</v>
      </c>
      <c r="G17" s="761"/>
      <c r="H17" s="420" t="s">
        <v>59</v>
      </c>
      <c r="I17" s="418" t="s">
        <v>59</v>
      </c>
      <c r="J17" s="31"/>
    </row>
    <row r="18" spans="2:11" ht="30.75" thickBot="1" x14ac:dyDescent="0.3">
      <c r="B18" s="604" t="s">
        <v>80</v>
      </c>
      <c r="C18" s="605"/>
      <c r="D18" s="36" t="s">
        <v>81</v>
      </c>
      <c r="E18" s="37">
        <f>Supplier8!E18</f>
        <v>0</v>
      </c>
      <c r="F18" s="38" t="s">
        <v>82</v>
      </c>
      <c r="G18" s="387" t="s">
        <v>116</v>
      </c>
      <c r="H18" s="37" t="s">
        <v>84</v>
      </c>
      <c r="I18" s="388" t="s">
        <v>83</v>
      </c>
    </row>
    <row r="19" spans="2:11" ht="21.75" thickBot="1" x14ac:dyDescent="0.3">
      <c r="B19" s="39"/>
      <c r="C19" s="581" t="s">
        <v>334</v>
      </c>
      <c r="D19" s="582"/>
      <c r="E19" s="582"/>
      <c r="F19" s="582"/>
      <c r="G19" s="582"/>
      <c r="H19" s="582"/>
      <c r="I19" s="583"/>
    </row>
    <row r="20" spans="2:11" ht="34.5" customHeight="1" thickBot="1" x14ac:dyDescent="0.3">
      <c r="B20" s="551" t="s">
        <v>85</v>
      </c>
      <c r="C20" s="552"/>
      <c r="D20" s="552"/>
      <c r="E20" s="552"/>
      <c r="F20" s="552"/>
      <c r="G20" s="552"/>
      <c r="H20" s="552"/>
      <c r="I20" s="553"/>
    </row>
    <row r="21" spans="2:11" ht="19.5" thickBot="1" x14ac:dyDescent="0.3">
      <c r="B21" s="514" t="s">
        <v>86</v>
      </c>
      <c r="C21" s="515"/>
      <c r="D21" s="515"/>
      <c r="E21" s="668"/>
      <c r="F21" s="515" t="s">
        <v>87</v>
      </c>
      <c r="G21" s="515"/>
      <c r="H21" s="515"/>
      <c r="I21" s="60">
        <f>Supplier1!$I$21</f>
        <v>0.25</v>
      </c>
    </row>
    <row r="22" spans="2:11" ht="15" customHeight="1" x14ac:dyDescent="0.25">
      <c r="B22" s="486" t="s">
        <v>320</v>
      </c>
      <c r="C22" s="487"/>
      <c r="D22" s="487"/>
      <c r="E22" s="487"/>
      <c r="F22" s="487"/>
      <c r="G22" s="487"/>
      <c r="H22" s="487"/>
      <c r="I22" s="488"/>
      <c r="J22" s="707" t="s">
        <v>88</v>
      </c>
      <c r="K22" s="530" t="s">
        <v>316</v>
      </c>
    </row>
    <row r="23" spans="2:11" ht="15.75" thickBot="1" x14ac:dyDescent="0.3">
      <c r="B23" s="489" t="s">
        <v>89</v>
      </c>
      <c r="C23" s="490"/>
      <c r="D23" s="490"/>
      <c r="E23" s="490"/>
      <c r="F23" s="490"/>
      <c r="G23" s="490"/>
      <c r="H23" s="490"/>
      <c r="I23" s="491"/>
      <c r="J23" s="708"/>
      <c r="K23" s="531"/>
    </row>
    <row r="24" spans="2:11" ht="16.5" thickBot="1" x14ac:dyDescent="0.3">
      <c r="B24" s="714"/>
      <c r="C24" s="715"/>
      <c r="D24" s="715"/>
      <c r="E24" s="715"/>
      <c r="F24" s="715"/>
      <c r="G24" s="66" t="s">
        <v>117</v>
      </c>
      <c r="H24" s="66" t="s">
        <v>91</v>
      </c>
      <c r="I24" s="66" t="s">
        <v>92</v>
      </c>
      <c r="J24" s="317" t="s">
        <v>93</v>
      </c>
      <c r="K24" s="339" t="s">
        <v>315</v>
      </c>
    </row>
    <row r="25" spans="2:11" ht="15" customHeight="1" x14ac:dyDescent="0.25">
      <c r="B25" s="619" t="s">
        <v>94</v>
      </c>
      <c r="C25" s="620"/>
      <c r="D25" s="620"/>
      <c r="E25" s="620"/>
      <c r="F25" s="716"/>
      <c r="G25" s="326">
        <f>Supplier1!G25</f>
        <v>0</v>
      </c>
      <c r="H25" s="389"/>
      <c r="I25" s="389"/>
      <c r="J25" s="390"/>
      <c r="K25" s="568"/>
    </row>
    <row r="26" spans="2:11" ht="15" customHeight="1" x14ac:dyDescent="0.25">
      <c r="B26" s="619" t="s">
        <v>95</v>
      </c>
      <c r="C26" s="620"/>
      <c r="D26" s="620"/>
      <c r="E26" s="620"/>
      <c r="F26" s="716"/>
      <c r="G26" s="320">
        <f>Supplier1!G26</f>
        <v>0</v>
      </c>
      <c r="H26" s="391"/>
      <c r="I26" s="391"/>
      <c r="J26" s="392"/>
      <c r="K26" s="569"/>
    </row>
    <row r="27" spans="2:11" ht="15" customHeight="1" x14ac:dyDescent="0.25">
      <c r="B27" s="619" t="s">
        <v>223</v>
      </c>
      <c r="C27" s="620"/>
      <c r="D27" s="620"/>
      <c r="E27" s="620"/>
      <c r="F27" s="716"/>
      <c r="G27" s="320">
        <f>Supplier1!G27</f>
        <v>0</v>
      </c>
      <c r="H27" s="391"/>
      <c r="I27" s="391"/>
      <c r="J27" s="392"/>
      <c r="K27" s="569"/>
    </row>
    <row r="28" spans="2:11" ht="15" customHeight="1" thickBot="1" x14ac:dyDescent="0.3">
      <c r="B28" s="619" t="s">
        <v>96</v>
      </c>
      <c r="C28" s="620"/>
      <c r="D28" s="620"/>
      <c r="E28" s="620"/>
      <c r="F28" s="716"/>
      <c r="G28" s="320">
        <f>Supplier1!G28</f>
        <v>0</v>
      </c>
      <c r="H28" s="393"/>
      <c r="I28" s="393"/>
      <c r="J28" s="394"/>
      <c r="K28" s="569"/>
    </row>
    <row r="29" spans="2:11" ht="15.75" hidden="1" customHeight="1" thickBot="1" x14ac:dyDescent="0.3">
      <c r="B29" s="748" t="s">
        <v>97</v>
      </c>
      <c r="C29" s="749"/>
      <c r="D29" s="749"/>
      <c r="E29" s="749"/>
      <c r="F29" s="750"/>
      <c r="G29" s="323" t="e">
        <f>Supplier1!#REF!</f>
        <v>#REF!</v>
      </c>
      <c r="H29" s="350"/>
      <c r="I29" s="353"/>
      <c r="J29" s="356" t="s">
        <v>59</v>
      </c>
      <c r="K29" s="569"/>
    </row>
    <row r="30" spans="2:11" ht="15.75" thickBot="1" x14ac:dyDescent="0.3">
      <c r="B30" s="45" t="s">
        <v>98</v>
      </c>
      <c r="C30" s="46"/>
      <c r="D30" s="46"/>
      <c r="E30" s="46"/>
      <c r="F30" s="47"/>
      <c r="G30" s="325">
        <f>SUM(G25:G28)</f>
        <v>0</v>
      </c>
      <c r="H30" s="324">
        <f>($G25*H25)+($G26*H26)+($G27*H27)+($G28*H28)</f>
        <v>0</v>
      </c>
      <c r="I30" s="49">
        <f>($G25*I25)+($G26*I26)+($G27*I27)+($G28*I28)</f>
        <v>0</v>
      </c>
      <c r="K30" s="569"/>
    </row>
    <row r="31" spans="2:11" ht="33.75" customHeight="1" thickBot="1" x14ac:dyDescent="0.3">
      <c r="B31" s="711" t="s">
        <v>99</v>
      </c>
      <c r="C31" s="712"/>
      <c r="D31" s="712"/>
      <c r="E31" s="712"/>
      <c r="F31" s="713"/>
      <c r="G31" s="63"/>
      <c r="H31" s="51">
        <f>IF(G30=0,0,H30/$G$30/2*100%*$I$21)</f>
        <v>0</v>
      </c>
      <c r="I31" s="52">
        <f>IF(G30=0,0,I30/$G$30/2*100%*$I$21)</f>
        <v>0</v>
      </c>
      <c r="K31" s="569"/>
    </row>
    <row r="32" spans="2:11" ht="15" customHeight="1" x14ac:dyDescent="0.25">
      <c r="B32" s="486" t="s">
        <v>320</v>
      </c>
      <c r="C32" s="487"/>
      <c r="D32" s="487"/>
      <c r="E32" s="487"/>
      <c r="F32" s="487"/>
      <c r="G32" s="487"/>
      <c r="H32" s="487"/>
      <c r="I32" s="488"/>
      <c r="J32" s="707" t="s">
        <v>88</v>
      </c>
      <c r="K32" s="569"/>
    </row>
    <row r="33" spans="2:13" ht="15.75" customHeight="1" thickBot="1" x14ac:dyDescent="0.3">
      <c r="B33" s="489" t="s">
        <v>387</v>
      </c>
      <c r="C33" s="490"/>
      <c r="D33" s="490"/>
      <c r="E33" s="490"/>
      <c r="F33" s="490"/>
      <c r="G33" s="490"/>
      <c r="H33" s="490"/>
      <c r="I33" s="491"/>
      <c r="J33" s="708"/>
      <c r="K33" s="569"/>
    </row>
    <row r="34" spans="2:13" ht="16.5" thickBot="1" x14ac:dyDescent="0.3">
      <c r="B34" s="609"/>
      <c r="C34" s="610"/>
      <c r="D34" s="610"/>
      <c r="E34" s="610"/>
      <c r="F34" s="610"/>
      <c r="G34" s="66" t="s">
        <v>117</v>
      </c>
      <c r="H34" s="66" t="s">
        <v>91</v>
      </c>
      <c r="I34" s="66" t="s">
        <v>92</v>
      </c>
      <c r="J34" s="337" t="s">
        <v>93</v>
      </c>
      <c r="K34" s="569"/>
    </row>
    <row r="35" spans="2:13" ht="31.5" customHeight="1" x14ac:dyDescent="0.25">
      <c r="B35" s="611" t="s">
        <v>359</v>
      </c>
      <c r="C35" s="612"/>
      <c r="D35" s="612"/>
      <c r="E35" s="612"/>
      <c r="F35" s="613"/>
      <c r="G35" s="326">
        <f>Supplier1!G34</f>
        <v>1</v>
      </c>
      <c r="H35" s="389"/>
      <c r="I35" s="389"/>
      <c r="J35" s="390"/>
      <c r="K35" s="569"/>
    </row>
    <row r="36" spans="2:13" ht="15.75" customHeight="1" x14ac:dyDescent="0.25">
      <c r="B36" s="572" t="s">
        <v>337</v>
      </c>
      <c r="C36" s="573"/>
      <c r="D36" s="573"/>
      <c r="E36" s="573"/>
      <c r="F36" s="574"/>
      <c r="G36" s="320">
        <f>Supplier1!G35</f>
        <v>1</v>
      </c>
      <c r="H36" s="391"/>
      <c r="I36" s="391"/>
      <c r="J36" s="392"/>
      <c r="K36" s="569"/>
    </row>
    <row r="37" spans="2:13" ht="15.75" customHeight="1" x14ac:dyDescent="0.25">
      <c r="B37" s="572" t="s">
        <v>335</v>
      </c>
      <c r="C37" s="573"/>
      <c r="D37" s="573"/>
      <c r="E37" s="573"/>
      <c r="F37" s="574"/>
      <c r="G37" s="320">
        <f>Supplier1!G36</f>
        <v>1</v>
      </c>
      <c r="H37" s="391"/>
      <c r="I37" s="391"/>
      <c r="J37" s="392"/>
      <c r="K37" s="569"/>
    </row>
    <row r="38" spans="2:13" ht="15.75" hidden="1" customHeight="1" x14ac:dyDescent="0.25">
      <c r="B38" s="572" t="s">
        <v>336</v>
      </c>
      <c r="C38" s="573"/>
      <c r="D38" s="573"/>
      <c r="E38" s="573"/>
      <c r="F38" s="574"/>
      <c r="G38" s="320">
        <f>Supplier1!G37</f>
        <v>0</v>
      </c>
      <c r="H38" s="391"/>
      <c r="I38" s="391"/>
      <c r="J38" s="392"/>
      <c r="K38" s="569"/>
    </row>
    <row r="39" spans="2:13" ht="15.75" customHeight="1" x14ac:dyDescent="0.25">
      <c r="B39" s="572" t="s">
        <v>395</v>
      </c>
      <c r="C39" s="573"/>
      <c r="D39" s="573"/>
      <c r="E39" s="573"/>
      <c r="F39" s="574"/>
      <c r="G39" s="320">
        <f>Supplier1!G38</f>
        <v>0</v>
      </c>
      <c r="H39" s="391"/>
      <c r="I39" s="391"/>
      <c r="J39" s="392"/>
      <c r="K39" s="569"/>
    </row>
    <row r="40" spans="2:13" ht="15.75" customHeight="1" x14ac:dyDescent="0.25">
      <c r="B40" s="572" t="s">
        <v>396</v>
      </c>
      <c r="C40" s="573"/>
      <c r="D40" s="573"/>
      <c r="E40" s="573"/>
      <c r="F40" s="574"/>
      <c r="G40" s="320">
        <f>Supplier1!G39</f>
        <v>0</v>
      </c>
      <c r="H40" s="391"/>
      <c r="I40" s="391"/>
      <c r="J40" s="392"/>
      <c r="K40" s="569"/>
    </row>
    <row r="41" spans="2:13" ht="15.75" customHeight="1" x14ac:dyDescent="0.25">
      <c r="B41" s="572" t="s">
        <v>397</v>
      </c>
      <c r="C41" s="573"/>
      <c r="D41" s="573"/>
      <c r="E41" s="573"/>
      <c r="F41" s="574"/>
      <c r="G41" s="320">
        <f>Supplier1!G40</f>
        <v>0</v>
      </c>
      <c r="H41" s="391"/>
      <c r="I41" s="391"/>
      <c r="J41" s="392"/>
      <c r="K41" s="569"/>
    </row>
    <row r="42" spans="2:13" ht="15.75" customHeight="1" thickBot="1" x14ac:dyDescent="0.3">
      <c r="B42" s="575" t="s">
        <v>398</v>
      </c>
      <c r="C42" s="576"/>
      <c r="D42" s="576"/>
      <c r="E42" s="576"/>
      <c r="F42" s="577"/>
      <c r="G42" s="323">
        <f>Supplier1!G41</f>
        <v>0</v>
      </c>
      <c r="H42" s="393"/>
      <c r="I42" s="393"/>
      <c r="J42" s="394"/>
      <c r="K42" s="570"/>
    </row>
    <row r="43" spans="2:13" ht="15.75" thickBot="1" x14ac:dyDescent="0.3">
      <c r="B43" s="548" t="s">
        <v>98</v>
      </c>
      <c r="C43" s="549"/>
      <c r="D43" s="549"/>
      <c r="E43" s="549"/>
      <c r="F43" s="550"/>
      <c r="G43" s="53">
        <f>SUM(G35:G42)</f>
        <v>3</v>
      </c>
      <c r="H43" s="49">
        <f>($G35*H35)+($G37*H37)+($G38*H38)+($G39*H39)+($G40*H40)+($G41*H41)+($G42*H42)+(G36*H36)</f>
        <v>0</v>
      </c>
      <c r="I43" s="49">
        <f>($G35*I35)+($G37*I37)+($G38*I38)+($G39*I39)+($G40*I40)+($G41*I41)+($G42*I42)+(G36*I36)</f>
        <v>0</v>
      </c>
    </row>
    <row r="44" spans="2:13" ht="33" customHeight="1" thickBot="1" x14ac:dyDescent="0.3">
      <c r="B44" s="551" t="s">
        <v>100</v>
      </c>
      <c r="C44" s="552"/>
      <c r="D44" s="552"/>
      <c r="E44" s="552"/>
      <c r="F44" s="553"/>
      <c r="G44" s="54"/>
      <c r="H44" s="51">
        <f>IF(G43=0,0,H43/$G$43/2*100%*$I$21)</f>
        <v>0</v>
      </c>
      <c r="I44" s="52">
        <f>IF(G43=0,0,I43/$G$43/2*100%*$I$21)</f>
        <v>0</v>
      </c>
      <c r="L44" s="40"/>
      <c r="M44" s="40"/>
    </row>
    <row r="45" spans="2:13" s="40" customFormat="1" ht="15.75" thickBot="1" x14ac:dyDescent="0.3">
      <c r="B45" s="55"/>
      <c r="C45" s="55"/>
      <c r="D45" s="55"/>
      <c r="E45" s="55"/>
      <c r="F45" s="55"/>
      <c r="G45" s="55"/>
      <c r="H45" s="55"/>
      <c r="I45" s="55"/>
      <c r="L45"/>
      <c r="M45"/>
    </row>
    <row r="46" spans="2:13" ht="21.75" thickBot="1" x14ac:dyDescent="0.3">
      <c r="B46" s="56"/>
      <c r="C46" s="581" t="s">
        <v>360</v>
      </c>
      <c r="D46" s="582"/>
      <c r="E46" s="582"/>
      <c r="F46" s="582"/>
      <c r="G46" s="582"/>
      <c r="H46" s="582"/>
      <c r="I46" s="583"/>
      <c r="J46" s="707" t="s">
        <v>88</v>
      </c>
      <c r="K46" s="530" t="s">
        <v>316</v>
      </c>
    </row>
    <row r="47" spans="2:13" ht="19.5" thickBot="1" x14ac:dyDescent="0.3">
      <c r="B47" s="138" t="s">
        <v>388</v>
      </c>
      <c r="C47" s="139"/>
      <c r="D47" s="139"/>
      <c r="E47" s="139"/>
      <c r="F47" s="139"/>
      <c r="G47" s="139"/>
      <c r="H47" s="139"/>
      <c r="I47" s="178">
        <f>Supplier1!$I$46</f>
        <v>0.25</v>
      </c>
      <c r="J47" s="708"/>
      <c r="K47" s="531"/>
    </row>
    <row r="48" spans="2:13" ht="16.5" thickBot="1" x14ac:dyDescent="0.3">
      <c r="B48" s="584"/>
      <c r="C48" s="585"/>
      <c r="D48" s="585"/>
      <c r="E48" s="585"/>
      <c r="F48" s="585"/>
      <c r="G48" s="226" t="s">
        <v>117</v>
      </c>
      <c r="H48" s="66" t="s">
        <v>91</v>
      </c>
      <c r="I48" s="354" t="s">
        <v>92</v>
      </c>
      <c r="J48" s="317" t="s">
        <v>93</v>
      </c>
      <c r="K48" s="339" t="s">
        <v>315</v>
      </c>
    </row>
    <row r="49" spans="2:11" ht="15.75" customHeight="1" x14ac:dyDescent="0.25">
      <c r="B49" s="587" t="s">
        <v>338</v>
      </c>
      <c r="C49" s="588"/>
      <c r="D49" s="588"/>
      <c r="E49" s="588"/>
      <c r="F49" s="589"/>
      <c r="G49" s="322">
        <f>Supplier1!G48</f>
        <v>1</v>
      </c>
      <c r="H49" s="389"/>
      <c r="I49" s="389"/>
      <c r="J49" s="390"/>
      <c r="K49" s="568"/>
    </row>
    <row r="50" spans="2:11" ht="15.75" customHeight="1" x14ac:dyDescent="0.25">
      <c r="B50" s="572" t="s">
        <v>339</v>
      </c>
      <c r="C50" s="573"/>
      <c r="D50" s="573"/>
      <c r="E50" s="573"/>
      <c r="F50" s="574"/>
      <c r="G50" s="320">
        <f>Supplier1!G49</f>
        <v>1</v>
      </c>
      <c r="H50" s="391"/>
      <c r="I50" s="391"/>
      <c r="J50" s="392"/>
      <c r="K50" s="569"/>
    </row>
    <row r="51" spans="2:11" ht="29.25" customHeight="1" x14ac:dyDescent="0.25">
      <c r="B51" s="572" t="s">
        <v>340</v>
      </c>
      <c r="C51" s="573"/>
      <c r="D51" s="573"/>
      <c r="E51" s="573"/>
      <c r="F51" s="574"/>
      <c r="G51" s="320">
        <f>Supplier1!G50</f>
        <v>0</v>
      </c>
      <c r="H51" s="391"/>
      <c r="I51" s="391"/>
      <c r="J51" s="392"/>
      <c r="K51" s="569"/>
    </row>
    <row r="52" spans="2:11" ht="30.75" customHeight="1" x14ac:dyDescent="0.25">
      <c r="B52" s="572" t="s">
        <v>341</v>
      </c>
      <c r="C52" s="573"/>
      <c r="D52" s="573"/>
      <c r="E52" s="573"/>
      <c r="F52" s="574"/>
      <c r="G52" s="320">
        <f>Supplier1!G51</f>
        <v>0</v>
      </c>
      <c r="H52" s="391"/>
      <c r="I52" s="391"/>
      <c r="J52" s="392"/>
      <c r="K52" s="569"/>
    </row>
    <row r="53" spans="2:11" ht="31.5" customHeight="1" thickBot="1" x14ac:dyDescent="0.3">
      <c r="B53" s="562" t="str">
        <f>Cover!A63</f>
        <v>B.5 Records of Management Review meetings (minutes, attendance registers etc)</v>
      </c>
      <c r="C53" s="560"/>
      <c r="D53" s="560"/>
      <c r="E53" s="560"/>
      <c r="F53" s="560"/>
      <c r="G53" s="320">
        <f>Supplier1!G52</f>
        <v>0</v>
      </c>
      <c r="H53" s="391"/>
      <c r="I53" s="391"/>
      <c r="J53" s="392"/>
      <c r="K53" s="569"/>
    </row>
    <row r="54" spans="2:11" ht="15.75" hidden="1" customHeight="1" x14ac:dyDescent="0.25">
      <c r="B54" s="562"/>
      <c r="C54" s="560"/>
      <c r="D54" s="560"/>
      <c r="E54" s="560"/>
      <c r="F54" s="560"/>
      <c r="G54" s="320"/>
      <c r="H54" s="391"/>
      <c r="I54" s="391"/>
      <c r="J54" s="392"/>
      <c r="K54" s="569"/>
    </row>
    <row r="55" spans="2:11" ht="15.75" hidden="1" customHeight="1" x14ac:dyDescent="0.25">
      <c r="B55" s="562"/>
      <c r="C55" s="560"/>
      <c r="D55" s="560"/>
      <c r="E55" s="560"/>
      <c r="F55" s="560"/>
      <c r="G55" s="320"/>
      <c r="H55" s="391"/>
      <c r="I55" s="391"/>
      <c r="J55" s="396"/>
      <c r="K55" s="569"/>
    </row>
    <row r="56" spans="2:11" ht="15.75" hidden="1" customHeight="1" thickBot="1" x14ac:dyDescent="0.3">
      <c r="B56" s="562"/>
      <c r="C56" s="560"/>
      <c r="D56" s="560"/>
      <c r="E56" s="560"/>
      <c r="F56" s="560"/>
      <c r="G56" s="323"/>
      <c r="H56" s="393"/>
      <c r="I56" s="393"/>
      <c r="J56" s="394"/>
      <c r="K56" s="570"/>
    </row>
    <row r="57" spans="2:11" ht="15.75" hidden="1" customHeight="1" thickBot="1" x14ac:dyDescent="0.3">
      <c r="B57" s="562"/>
      <c r="C57" s="560"/>
      <c r="D57" s="560"/>
      <c r="E57" s="560"/>
      <c r="F57" s="561"/>
      <c r="G57" s="319"/>
      <c r="H57" s="350"/>
      <c r="I57" s="353"/>
      <c r="J57" s="65" t="s">
        <v>59</v>
      </c>
    </row>
    <row r="58" spans="2:11" ht="15.75" hidden="1" customHeight="1" thickBot="1" x14ac:dyDescent="0.3">
      <c r="B58" s="562"/>
      <c r="C58" s="560"/>
      <c r="D58" s="560"/>
      <c r="E58" s="560"/>
      <c r="F58" s="561"/>
      <c r="G58" s="140"/>
      <c r="H58" s="42"/>
      <c r="I58" s="43"/>
      <c r="J58" s="61" t="s">
        <v>59</v>
      </c>
    </row>
    <row r="59" spans="2:11" ht="15.75" hidden="1" customHeight="1" thickBot="1" x14ac:dyDescent="0.3">
      <c r="B59" s="562"/>
      <c r="C59" s="560"/>
      <c r="D59" s="560"/>
      <c r="E59" s="560"/>
      <c r="F59" s="561"/>
      <c r="G59" s="141"/>
      <c r="H59" s="42"/>
      <c r="I59" s="43"/>
      <c r="J59" s="61"/>
    </row>
    <row r="60" spans="2:11" ht="15.75" thickBot="1" x14ac:dyDescent="0.3">
      <c r="B60" s="548" t="s">
        <v>102</v>
      </c>
      <c r="C60" s="549"/>
      <c r="D60" s="549"/>
      <c r="E60" s="549"/>
      <c r="F60" s="550"/>
      <c r="G60" s="142">
        <f>SUM(G49:G59)</f>
        <v>2</v>
      </c>
      <c r="H60" s="49">
        <f>($G49*H49)+($G50*H50)+($G51*H51)+($G52*H52)+($G53*H53)+($G55*H55)+($G56*H56)+($G57*H57)+(G54*H54)</f>
        <v>0</v>
      </c>
      <c r="I60" s="49">
        <f>($G49*I49)+($G50*I50)+($G51*I51)+($G52*I52)+($G53*I53)+($G55*I55)+($G56*I56)+($G57*I57)+(G54*I54)</f>
        <v>0</v>
      </c>
      <c r="K60" s="437"/>
    </row>
    <row r="61" spans="2:11" ht="30.75" customHeight="1" thickBot="1" x14ac:dyDescent="0.3">
      <c r="B61" s="551" t="s">
        <v>103</v>
      </c>
      <c r="C61" s="552"/>
      <c r="D61" s="552"/>
      <c r="E61" s="552"/>
      <c r="F61" s="553"/>
      <c r="G61" s="54"/>
      <c r="H61" s="51">
        <f>IF(G60=0,0,H60/$G$60/2*100%*$I$47)</f>
        <v>0</v>
      </c>
      <c r="I61" s="52">
        <f>IF(G60=0,0,I60/$G$60/2*100%*$I$47)</f>
        <v>0</v>
      </c>
    </row>
    <row r="62" spans="2:11" ht="15.75" thickBot="1" x14ac:dyDescent="0.3"/>
    <row r="63" spans="2:11" ht="21.75" thickBot="1" x14ac:dyDescent="0.3">
      <c r="B63" s="39"/>
      <c r="C63" s="581" t="s">
        <v>345</v>
      </c>
      <c r="D63" s="582"/>
      <c r="E63" s="582"/>
      <c r="F63" s="582"/>
      <c r="G63" s="582"/>
      <c r="H63" s="582"/>
      <c r="I63" s="583"/>
      <c r="J63" s="25"/>
    </row>
    <row r="64" spans="2:11" x14ac:dyDescent="0.25">
      <c r="B64" s="689" t="s">
        <v>389</v>
      </c>
      <c r="C64" s="690"/>
      <c r="D64" s="690"/>
      <c r="E64" s="690"/>
      <c r="F64" s="690"/>
      <c r="G64" s="690"/>
      <c r="H64" s="690"/>
      <c r="I64" s="709">
        <f>Supplier1!$I$59</f>
        <v>0.2</v>
      </c>
      <c r="J64" s="707" t="s">
        <v>88</v>
      </c>
      <c r="K64" s="530" t="s">
        <v>316</v>
      </c>
    </row>
    <row r="65" spans="2:11" ht="15.75" thickBot="1" x14ac:dyDescent="0.3">
      <c r="B65" s="554" t="s">
        <v>351</v>
      </c>
      <c r="C65" s="555"/>
      <c r="D65" s="555"/>
      <c r="E65" s="555"/>
      <c r="F65" s="555"/>
      <c r="G65" s="555"/>
      <c r="H65" s="555"/>
      <c r="I65" s="710"/>
      <c r="J65" s="708"/>
      <c r="K65" s="531"/>
    </row>
    <row r="66" spans="2:11" ht="16.5" customHeight="1" thickBot="1" x14ac:dyDescent="0.3">
      <c r="B66" s="556"/>
      <c r="C66" s="557"/>
      <c r="D66" s="557"/>
      <c r="E66" s="557"/>
      <c r="F66" s="558"/>
      <c r="G66" s="66" t="s">
        <v>117</v>
      </c>
      <c r="H66" s="334" t="s">
        <v>91</v>
      </c>
      <c r="I66" s="66" t="s">
        <v>92</v>
      </c>
      <c r="J66" s="317" t="s">
        <v>93</v>
      </c>
      <c r="K66" s="339" t="s">
        <v>315</v>
      </c>
    </row>
    <row r="67" spans="2:11" ht="15.75" customHeight="1" thickBot="1" x14ac:dyDescent="0.3">
      <c r="B67" s="559" t="s">
        <v>222</v>
      </c>
      <c r="C67" s="560"/>
      <c r="D67" s="560"/>
      <c r="E67" s="560"/>
      <c r="F67" s="561"/>
      <c r="G67" s="37">
        <f>Supplier1!G62</f>
        <v>0</v>
      </c>
      <c r="H67" s="397"/>
      <c r="I67" s="411"/>
      <c r="J67" s="398"/>
      <c r="K67" s="568"/>
    </row>
    <row r="68" spans="2:11" ht="15.75" thickBot="1" x14ac:dyDescent="0.3">
      <c r="B68" s="548" t="s">
        <v>104</v>
      </c>
      <c r="C68" s="549"/>
      <c r="D68" s="549"/>
      <c r="E68" s="549"/>
      <c r="F68" s="550"/>
      <c r="G68" s="66">
        <f>SUM(G67:G67)</f>
        <v>0</v>
      </c>
      <c r="H68" s="49">
        <f>($G67*H67)</f>
        <v>0</v>
      </c>
      <c r="I68" s="49">
        <f>($G67*I67)</f>
        <v>0</v>
      </c>
      <c r="K68" s="569"/>
    </row>
    <row r="69" spans="2:11" ht="31.5"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8.75" customHeight="1" x14ac:dyDescent="0.25">
      <c r="B72" s="486" t="s">
        <v>369</v>
      </c>
      <c r="C72" s="487"/>
      <c r="D72" s="487"/>
      <c r="E72" s="487"/>
      <c r="F72" s="487"/>
      <c r="G72" s="487"/>
      <c r="H72" s="488"/>
      <c r="I72" s="698">
        <f>Supplier1!$I$67</f>
        <v>0.2</v>
      </c>
      <c r="J72" s="745" t="s">
        <v>88</v>
      </c>
      <c r="K72" s="530" t="s">
        <v>316</v>
      </c>
    </row>
    <row r="73" spans="2:11" ht="18.75" customHeight="1" x14ac:dyDescent="0.25">
      <c r="B73" s="693" t="s">
        <v>353</v>
      </c>
      <c r="C73" s="694"/>
      <c r="D73" s="694"/>
      <c r="E73" s="694"/>
      <c r="F73" s="694"/>
      <c r="G73" s="694"/>
      <c r="H73" s="706"/>
      <c r="I73" s="699"/>
      <c r="J73" s="747"/>
      <c r="K73" s="532"/>
    </row>
    <row r="74" spans="2:11" ht="19.5" customHeight="1" thickBot="1" x14ac:dyDescent="0.3">
      <c r="B74" s="489" t="s">
        <v>370</v>
      </c>
      <c r="C74" s="490"/>
      <c r="D74" s="490"/>
      <c r="E74" s="490"/>
      <c r="F74" s="490"/>
      <c r="G74" s="490"/>
      <c r="H74" s="491"/>
      <c r="I74" s="700"/>
      <c r="J74" s="746"/>
      <c r="K74" s="531"/>
    </row>
    <row r="75" spans="2:11" ht="16.5" customHeight="1" thickBot="1" x14ac:dyDescent="0.3">
      <c r="B75" s="545"/>
      <c r="C75" s="546"/>
      <c r="D75" s="546"/>
      <c r="E75" s="546"/>
      <c r="F75" s="547"/>
      <c r="G75" s="226" t="s">
        <v>117</v>
      </c>
      <c r="H75" s="66" t="s">
        <v>91</v>
      </c>
      <c r="I75" s="66" t="s">
        <v>92</v>
      </c>
      <c r="J75" s="318" t="s">
        <v>93</v>
      </c>
      <c r="K75" s="339" t="s">
        <v>315</v>
      </c>
    </row>
    <row r="76" spans="2:11" ht="15.75" customHeight="1" thickBot="1" x14ac:dyDescent="0.3">
      <c r="B76" s="559" t="s">
        <v>219</v>
      </c>
      <c r="C76" s="560"/>
      <c r="D76" s="560"/>
      <c r="E76" s="560"/>
      <c r="F76" s="561"/>
      <c r="G76" s="66">
        <f>Supplier1!G71</f>
        <v>0</v>
      </c>
      <c r="H76" s="397"/>
      <c r="I76" s="397"/>
      <c r="J76" s="398"/>
      <c r="K76" s="568"/>
    </row>
    <row r="77" spans="2:11" ht="15.75" thickBot="1" x14ac:dyDescent="0.3">
      <c r="B77" s="548" t="s">
        <v>106</v>
      </c>
      <c r="C77" s="549"/>
      <c r="D77" s="549"/>
      <c r="E77" s="549"/>
      <c r="F77" s="550"/>
      <c r="G77" s="66">
        <f>SUM(G76:G76)</f>
        <v>0</v>
      </c>
      <c r="H77" s="324">
        <f>($G76*H76)</f>
        <v>0</v>
      </c>
      <c r="I77" s="49">
        <f>($G76*I76)</f>
        <v>0</v>
      </c>
      <c r="K77" s="570"/>
    </row>
    <row r="78" spans="2:11" ht="30" customHeight="1" thickBot="1" x14ac:dyDescent="0.3">
      <c r="B78" s="551" t="s">
        <v>107</v>
      </c>
      <c r="C78" s="552"/>
      <c r="D78" s="552"/>
      <c r="E78" s="552"/>
      <c r="F78" s="553"/>
      <c r="G78" s="54"/>
      <c r="H78" s="51">
        <f>IF(G77=0,0,H77/$G$77/2*100%*$I$72)</f>
        <v>0</v>
      </c>
      <c r="I78" s="52">
        <f>IF(G77=0,0,I77/$G$77/2*100%*$I$72)</f>
        <v>0</v>
      </c>
    </row>
    <row r="79" spans="2:11" ht="15.75" thickBot="1" x14ac:dyDescent="0.3"/>
    <row r="80" spans="2:11" ht="21.75" thickBot="1" x14ac:dyDescent="0.3">
      <c r="B80" s="39"/>
      <c r="C80" s="581" t="s">
        <v>347</v>
      </c>
      <c r="D80" s="582"/>
      <c r="E80" s="582"/>
      <c r="F80" s="582"/>
      <c r="G80" s="582"/>
      <c r="H80" s="582"/>
      <c r="I80" s="583"/>
    </row>
    <row r="81" spans="1:11" ht="18.75" customHeight="1" x14ac:dyDescent="0.25">
      <c r="B81" s="486" t="s">
        <v>371</v>
      </c>
      <c r="C81" s="487"/>
      <c r="D81" s="487"/>
      <c r="E81" s="487"/>
      <c r="F81" s="487"/>
      <c r="G81" s="487"/>
      <c r="H81" s="488"/>
      <c r="I81" s="539">
        <f>1-I21-I47-I64-I72</f>
        <v>9.9999999999999978E-2</v>
      </c>
      <c r="J81" s="703" t="s">
        <v>88</v>
      </c>
      <c r="K81" s="530" t="s">
        <v>316</v>
      </c>
    </row>
    <row r="82" spans="1:11" ht="15.75" customHeight="1" thickBot="1" x14ac:dyDescent="0.3">
      <c r="B82" s="489" t="s">
        <v>361</v>
      </c>
      <c r="C82" s="490"/>
      <c r="D82" s="490"/>
      <c r="E82" s="490"/>
      <c r="F82" s="490"/>
      <c r="G82" s="490"/>
      <c r="H82" s="491"/>
      <c r="I82" s="541"/>
      <c r="J82" s="704"/>
      <c r="K82" s="531"/>
    </row>
    <row r="83" spans="1:11" ht="16.5" thickBot="1" x14ac:dyDescent="0.3">
      <c r="B83" s="695"/>
      <c r="C83" s="696"/>
      <c r="D83" s="696"/>
      <c r="E83" s="696"/>
      <c r="F83" s="697"/>
      <c r="G83" s="66" t="s">
        <v>117</v>
      </c>
      <c r="H83" s="325" t="s">
        <v>91</v>
      </c>
      <c r="I83" s="335" t="s">
        <v>92</v>
      </c>
      <c r="J83" s="318" t="s">
        <v>93</v>
      </c>
      <c r="K83" s="339" t="s">
        <v>315</v>
      </c>
    </row>
    <row r="84" spans="1:11" x14ac:dyDescent="0.25">
      <c r="A84" s="4"/>
      <c r="B84" s="565" t="s">
        <v>293</v>
      </c>
      <c r="C84" s="566"/>
      <c r="D84" s="566"/>
      <c r="E84" s="566"/>
      <c r="F84" s="567"/>
      <c r="G84" s="322">
        <f>Supplier1!G79</f>
        <v>1</v>
      </c>
      <c r="H84" s="389"/>
      <c r="I84" s="389"/>
      <c r="J84" s="390"/>
      <c r="K84" s="568"/>
    </row>
    <row r="85" spans="1:11" ht="15.75" customHeight="1" thickBot="1" x14ac:dyDescent="0.3">
      <c r="A85" s="4"/>
      <c r="B85" s="565" t="s">
        <v>349</v>
      </c>
      <c r="C85" s="566"/>
      <c r="D85" s="566"/>
      <c r="E85" s="566"/>
      <c r="F85" s="567"/>
      <c r="G85" s="323">
        <f>Supplier1!G80</f>
        <v>1</v>
      </c>
      <c r="H85" s="393"/>
      <c r="I85" s="393"/>
      <c r="J85" s="394"/>
      <c r="K85" s="570"/>
    </row>
    <row r="86" spans="1:11" ht="15.75" thickBot="1" x14ac:dyDescent="0.3">
      <c r="B86" s="548" t="s">
        <v>109</v>
      </c>
      <c r="C86" s="549"/>
      <c r="D86" s="549"/>
      <c r="E86" s="549"/>
      <c r="F86" s="550"/>
      <c r="G86" s="66">
        <f>SUM(G84:G85)</f>
        <v>2</v>
      </c>
      <c r="H86" s="327">
        <f>($G84*H84)+($G85*H85)</f>
        <v>0</v>
      </c>
      <c r="I86" s="49">
        <f>($G84*I84)+($G85*I85)</f>
        <v>0</v>
      </c>
    </row>
    <row r="87" spans="1:11" ht="33" customHeight="1" thickBot="1" x14ac:dyDescent="0.3">
      <c r="B87" s="551" t="s">
        <v>350</v>
      </c>
      <c r="C87" s="552"/>
      <c r="D87" s="552"/>
      <c r="E87" s="552"/>
      <c r="F87" s="553"/>
      <c r="G87" s="54"/>
      <c r="H87" s="51">
        <f>IF(G86=0,0,H86/$G$86/2*100%*$I$81)</f>
        <v>0</v>
      </c>
      <c r="I87" s="59">
        <f>IF(G86=0,0,I86/$G$86/2*100%*$I$81)</f>
        <v>0</v>
      </c>
    </row>
    <row r="88" spans="1:11" ht="15.75" thickBot="1" x14ac:dyDescent="0.3"/>
    <row r="89" spans="1:11" ht="15.75" thickBot="1" x14ac:dyDescent="0.3">
      <c r="B89" s="769" t="s">
        <v>328</v>
      </c>
      <c r="C89" s="770"/>
      <c r="D89" s="770"/>
      <c r="E89" s="770"/>
      <c r="F89" s="771"/>
    </row>
    <row r="90" spans="1:11" ht="201" customHeight="1" thickBot="1" x14ac:dyDescent="0.3">
      <c r="B90" s="678"/>
      <c r="C90" s="679"/>
      <c r="D90" s="679"/>
      <c r="E90" s="679"/>
      <c r="F90" s="680"/>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64:K65"/>
    <mergeCell ref="K72:K74"/>
    <mergeCell ref="K81:K82"/>
    <mergeCell ref="K46:K47"/>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123825</xdr:rowOff>
              </from>
              <to>
                <xdr:col>1</xdr:col>
                <xdr:colOff>1257300</xdr:colOff>
                <xdr:row>4</xdr:row>
                <xdr:rowOff>161925</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90"/>
  <sheetViews>
    <sheetView topLeftCell="A72"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5703125" customWidth="1"/>
    <col min="7" max="7" width="12.5703125" customWidth="1"/>
    <col min="8" max="8" width="10.5703125" bestFit="1" customWidth="1"/>
    <col min="9" max="9" width="27.140625" bestFit="1" customWidth="1"/>
    <col min="10" max="10" width="46.28515625" customWidth="1"/>
    <col min="11" max="11" width="51.140625" customWidth="1"/>
    <col min="12" max="12" width="13.28515625" customWidth="1"/>
  </cols>
  <sheetData>
    <row r="1" spans="2:13" ht="8.25" customHeight="1" thickBot="1" x14ac:dyDescent="0.3"/>
    <row r="2" spans="2:13" ht="13.5" customHeight="1" thickBot="1" x14ac:dyDescent="0.3">
      <c r="B2" s="638"/>
      <c r="C2" s="639"/>
      <c r="D2" s="644" t="s">
        <v>112</v>
      </c>
      <c r="E2" s="645"/>
      <c r="F2" s="645"/>
      <c r="G2" s="548" t="s">
        <v>52</v>
      </c>
      <c r="H2" s="550"/>
      <c r="I2" s="28" t="str">
        <f>Supplier9!I2</f>
        <v>240-12248652</v>
      </c>
      <c r="L2" s="29" t="s">
        <v>53</v>
      </c>
      <c r="M2" s="29" t="s">
        <v>54</v>
      </c>
    </row>
    <row r="3" spans="2:13" ht="13.5" customHeight="1" thickBot="1" x14ac:dyDescent="0.3">
      <c r="B3" s="640"/>
      <c r="C3" s="641"/>
      <c r="D3" s="330"/>
      <c r="E3" s="331"/>
      <c r="F3" s="331"/>
      <c r="G3" s="548" t="s">
        <v>300</v>
      </c>
      <c r="H3" s="550"/>
      <c r="I3" s="28" t="str">
        <f>Supplier9!I3</f>
        <v>240-105658000</v>
      </c>
      <c r="L3" s="29">
        <v>0</v>
      </c>
      <c r="M3" s="29">
        <v>0</v>
      </c>
    </row>
    <row r="4" spans="2:13" ht="32.25" thickBot="1" x14ac:dyDescent="0.3">
      <c r="B4" s="640"/>
      <c r="C4" s="641"/>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643"/>
      <c r="D5" s="631" t="s">
        <v>113</v>
      </c>
      <c r="E5" s="632"/>
      <c r="F5" s="632"/>
      <c r="G5" s="551" t="s">
        <v>56</v>
      </c>
      <c r="H5" s="553"/>
      <c r="I5" s="416">
        <f>Supplier1!I5</f>
        <v>44573</v>
      </c>
      <c r="M5" s="29">
        <v>2</v>
      </c>
    </row>
    <row r="6" spans="2:13" ht="15.75" thickBot="1" x14ac:dyDescent="0.3">
      <c r="B6" s="650" t="s">
        <v>57</v>
      </c>
      <c r="C6" s="681"/>
      <c r="D6" s="400" t="str">
        <f>Supplier1!D6</f>
        <v>*</v>
      </c>
      <c r="E6" s="754" t="s">
        <v>58</v>
      </c>
      <c r="F6" s="755"/>
      <c r="G6" s="725" t="str">
        <f>Supplier1!G6</f>
        <v>*</v>
      </c>
      <c r="H6" s="725"/>
      <c r="I6" s="726"/>
      <c r="M6" s="29"/>
    </row>
    <row r="7" spans="2:13" ht="19.5" thickBot="1" x14ac:dyDescent="0.35">
      <c r="B7" s="650" t="s">
        <v>60</v>
      </c>
      <c r="C7" s="681"/>
      <c r="D7" s="652" t="str">
        <f>Supplier1!$D$7</f>
        <v>*</v>
      </c>
      <c r="E7" s="653"/>
      <c r="F7" s="654"/>
      <c r="G7" s="682" t="str">
        <f>Supplier9!G7</f>
        <v>eg: Senior Advisor: Supplier Quality Management</v>
      </c>
      <c r="H7" s="683"/>
      <c r="I7" s="684"/>
      <c r="J7" s="30" t="s">
        <v>61</v>
      </c>
      <c r="M7" s="29"/>
    </row>
    <row r="8" spans="2:13" ht="19.5" thickBot="1" x14ac:dyDescent="0.35">
      <c r="B8" s="650" t="s">
        <v>62</v>
      </c>
      <c r="C8" s="681"/>
      <c r="D8" s="652">
        <f>Supplier1!$D$8</f>
        <v>0</v>
      </c>
      <c r="E8" s="653"/>
      <c r="F8" s="654"/>
      <c r="G8" s="682" t="str">
        <f>Supplier9!G8</f>
        <v>Report Revision</v>
      </c>
      <c r="H8" s="684"/>
      <c r="I8" s="401">
        <f>Supplier9!I8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customHeight="1"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717" t="s">
        <v>73</v>
      </c>
      <c r="H14" s="687"/>
      <c r="I14" s="688"/>
      <c r="J14" s="33" t="s">
        <v>74</v>
      </c>
    </row>
    <row r="15" spans="2:13" ht="18" customHeight="1" thickBot="1" x14ac:dyDescent="0.35">
      <c r="B15" s="673" t="s">
        <v>115</v>
      </c>
      <c r="C15" s="674"/>
      <c r="D15" s="652" t="s">
        <v>59</v>
      </c>
      <c r="E15" s="653"/>
      <c r="F15" s="654"/>
      <c r="G15" s="724"/>
      <c r="H15" s="725"/>
      <c r="I15" s="726"/>
      <c r="J15" s="33" t="s">
        <v>76</v>
      </c>
    </row>
    <row r="16" spans="2:13" ht="29.25" customHeight="1" thickBot="1" x14ac:dyDescent="0.35">
      <c r="B16" s="593" t="s">
        <v>77</v>
      </c>
      <c r="C16" s="594"/>
      <c r="D16" s="717" t="s">
        <v>59</v>
      </c>
      <c r="E16" s="687"/>
      <c r="F16" s="687"/>
      <c r="G16" s="687"/>
      <c r="H16" s="687"/>
      <c r="I16" s="688"/>
      <c r="J16" s="31"/>
    </row>
    <row r="17" spans="2:11" ht="29.25" customHeight="1" thickBot="1" x14ac:dyDescent="0.35">
      <c r="B17" s="598" t="s">
        <v>78</v>
      </c>
      <c r="C17" s="599"/>
      <c r="D17" s="718" t="s">
        <v>59</v>
      </c>
      <c r="E17" s="601"/>
      <c r="F17" s="767" t="s">
        <v>79</v>
      </c>
      <c r="G17" s="768"/>
      <c r="H17" s="419" t="s">
        <v>59</v>
      </c>
      <c r="I17" s="420" t="s">
        <v>59</v>
      </c>
      <c r="J17" s="31"/>
    </row>
    <row r="18" spans="2:11" ht="30.75" thickBot="1" x14ac:dyDescent="0.3">
      <c r="B18" s="604" t="s">
        <v>80</v>
      </c>
      <c r="C18" s="605"/>
      <c r="D18" s="36" t="s">
        <v>81</v>
      </c>
      <c r="E18" s="37">
        <f>Supplier9!E18</f>
        <v>0</v>
      </c>
      <c r="F18" s="38" t="s">
        <v>82</v>
      </c>
      <c r="G18" s="387" t="s">
        <v>116</v>
      </c>
      <c r="H18" s="37" t="s">
        <v>84</v>
      </c>
      <c r="I18" s="388" t="s">
        <v>83</v>
      </c>
    </row>
    <row r="19" spans="2:11" ht="21.75" thickBot="1" x14ac:dyDescent="0.3">
      <c r="B19" s="39"/>
      <c r="C19" s="581" t="s">
        <v>334</v>
      </c>
      <c r="D19" s="582"/>
      <c r="E19" s="582"/>
      <c r="F19" s="582"/>
      <c r="G19" s="582"/>
      <c r="H19" s="582"/>
      <c r="I19" s="583"/>
    </row>
    <row r="20" spans="2:11" ht="37.5" customHeight="1" thickBot="1" x14ac:dyDescent="0.3">
      <c r="B20" s="551" t="s">
        <v>85</v>
      </c>
      <c r="C20" s="552"/>
      <c r="D20" s="552"/>
      <c r="E20" s="552"/>
      <c r="F20" s="552"/>
      <c r="G20" s="552"/>
      <c r="H20" s="552"/>
      <c r="I20" s="553"/>
    </row>
    <row r="21" spans="2:11" ht="19.5" thickBot="1" x14ac:dyDescent="0.3">
      <c r="B21" s="514" t="s">
        <v>86</v>
      </c>
      <c r="C21" s="515"/>
      <c r="D21" s="515"/>
      <c r="E21" s="668"/>
      <c r="F21" s="515" t="s">
        <v>87</v>
      </c>
      <c r="G21" s="515"/>
      <c r="H21" s="515"/>
      <c r="I21" s="60">
        <f>Supplier1!$I$21</f>
        <v>0.25</v>
      </c>
    </row>
    <row r="22" spans="2:11" ht="15" customHeight="1" x14ac:dyDescent="0.25">
      <c r="B22" s="486" t="s">
        <v>320</v>
      </c>
      <c r="C22" s="487"/>
      <c r="D22" s="487"/>
      <c r="E22" s="487"/>
      <c r="F22" s="487"/>
      <c r="G22" s="487"/>
      <c r="H22" s="487"/>
      <c r="I22" s="488"/>
      <c r="J22" s="707" t="s">
        <v>88</v>
      </c>
      <c r="K22" s="530" t="s">
        <v>316</v>
      </c>
    </row>
    <row r="23" spans="2:11" ht="15.75" thickBot="1" x14ac:dyDescent="0.3">
      <c r="B23" s="489" t="s">
        <v>89</v>
      </c>
      <c r="C23" s="490"/>
      <c r="D23" s="490"/>
      <c r="E23" s="490"/>
      <c r="F23" s="490"/>
      <c r="G23" s="490"/>
      <c r="H23" s="490"/>
      <c r="I23" s="491"/>
      <c r="J23" s="708"/>
      <c r="K23" s="531"/>
    </row>
    <row r="24" spans="2:11" ht="16.5" thickBot="1" x14ac:dyDescent="0.3">
      <c r="B24" s="714"/>
      <c r="C24" s="715"/>
      <c r="D24" s="715"/>
      <c r="E24" s="715"/>
      <c r="F24" s="715"/>
      <c r="G24" s="66" t="s">
        <v>117</v>
      </c>
      <c r="H24" s="66" t="s">
        <v>91</v>
      </c>
      <c r="I24" s="66" t="s">
        <v>92</v>
      </c>
      <c r="J24" s="317" t="s">
        <v>93</v>
      </c>
      <c r="K24" s="339" t="s">
        <v>315</v>
      </c>
    </row>
    <row r="25" spans="2:11" ht="15" customHeight="1" x14ac:dyDescent="0.25">
      <c r="B25" s="619" t="s">
        <v>94</v>
      </c>
      <c r="C25" s="620"/>
      <c r="D25" s="620"/>
      <c r="E25" s="620"/>
      <c r="F25" s="716"/>
      <c r="G25" s="326">
        <f>Supplier1!G25</f>
        <v>0</v>
      </c>
      <c r="H25" s="389"/>
      <c r="I25" s="389"/>
      <c r="J25" s="390"/>
      <c r="K25" s="568"/>
    </row>
    <row r="26" spans="2:11" ht="15" customHeight="1" x14ac:dyDescent="0.25">
      <c r="B26" s="619" t="s">
        <v>95</v>
      </c>
      <c r="C26" s="620"/>
      <c r="D26" s="620"/>
      <c r="E26" s="620"/>
      <c r="F26" s="716"/>
      <c r="G26" s="320">
        <f>Supplier1!G26</f>
        <v>0</v>
      </c>
      <c r="H26" s="391"/>
      <c r="I26" s="391"/>
      <c r="J26" s="392"/>
      <c r="K26" s="569"/>
    </row>
    <row r="27" spans="2:11" ht="15" customHeight="1" x14ac:dyDescent="0.25">
      <c r="B27" s="619" t="s">
        <v>223</v>
      </c>
      <c r="C27" s="620"/>
      <c r="D27" s="620"/>
      <c r="E27" s="620"/>
      <c r="F27" s="716"/>
      <c r="G27" s="320">
        <f>Supplier1!G27</f>
        <v>0</v>
      </c>
      <c r="H27" s="391"/>
      <c r="I27" s="391"/>
      <c r="J27" s="392"/>
      <c r="K27" s="569"/>
    </row>
    <row r="28" spans="2:11" ht="15" customHeight="1" thickBot="1" x14ac:dyDescent="0.3">
      <c r="B28" s="619" t="s">
        <v>96</v>
      </c>
      <c r="C28" s="620"/>
      <c r="D28" s="620"/>
      <c r="E28" s="620"/>
      <c r="F28" s="716"/>
      <c r="G28" s="323">
        <f>Supplier1!G28</f>
        <v>0</v>
      </c>
      <c r="H28" s="393"/>
      <c r="I28" s="393"/>
      <c r="J28" s="394"/>
      <c r="K28" s="569"/>
    </row>
    <row r="29" spans="2:11" ht="15.75" hidden="1" customHeight="1" thickBot="1" x14ac:dyDescent="0.3">
      <c r="B29" s="748" t="s">
        <v>97</v>
      </c>
      <c r="C29" s="749"/>
      <c r="D29" s="749"/>
      <c r="E29" s="749"/>
      <c r="F29" s="750"/>
      <c r="G29" s="328" t="e">
        <f>Supplier1!#REF!</f>
        <v>#REF!</v>
      </c>
      <c r="H29" s="350"/>
      <c r="I29" s="353"/>
      <c r="J29" s="356" t="s">
        <v>59</v>
      </c>
      <c r="K29" s="569"/>
    </row>
    <row r="30" spans="2:11" ht="15.75" thickBot="1" x14ac:dyDescent="0.3">
      <c r="B30" s="45" t="s">
        <v>98</v>
      </c>
      <c r="C30" s="46"/>
      <c r="D30" s="46"/>
      <c r="E30" s="46"/>
      <c r="F30" s="47"/>
      <c r="G30" s="332">
        <f>SUM(G25:G28)</f>
        <v>0</v>
      </c>
      <c r="H30" s="49">
        <f>($G25*H25)+($G26*H26)+($G27*H27)+($G28*H28)</f>
        <v>0</v>
      </c>
      <c r="I30" s="49">
        <f>($G25*I25)+($G26*I26)+($G27*I27)+($G28*I28)</f>
        <v>0</v>
      </c>
      <c r="K30" s="569"/>
    </row>
    <row r="31" spans="2:11" ht="33" customHeight="1" thickBot="1" x14ac:dyDescent="0.3">
      <c r="B31" s="711" t="s">
        <v>99</v>
      </c>
      <c r="C31" s="712"/>
      <c r="D31" s="712"/>
      <c r="E31" s="712"/>
      <c r="F31" s="713"/>
      <c r="G31" s="63"/>
      <c r="H31" s="51">
        <f>IF(G30=0,0,H30/$G$30/2*100%*$I$21)</f>
        <v>0</v>
      </c>
      <c r="I31" s="52">
        <f>IF(G30=0,0,I30/$G$30/2*100%*$I$21)</f>
        <v>0</v>
      </c>
      <c r="K31" s="569"/>
    </row>
    <row r="32" spans="2:11" ht="15" customHeight="1" x14ac:dyDescent="0.25">
      <c r="B32" s="486" t="s">
        <v>320</v>
      </c>
      <c r="C32" s="487"/>
      <c r="D32" s="487"/>
      <c r="E32" s="487"/>
      <c r="F32" s="487"/>
      <c r="G32" s="487"/>
      <c r="H32" s="487"/>
      <c r="I32" s="488"/>
      <c r="J32" s="707" t="s">
        <v>88</v>
      </c>
      <c r="K32" s="569"/>
    </row>
    <row r="33" spans="2:13" ht="15.75" customHeight="1" thickBot="1" x14ac:dyDescent="0.3">
      <c r="B33" s="489" t="s">
        <v>387</v>
      </c>
      <c r="C33" s="490"/>
      <c r="D33" s="490"/>
      <c r="E33" s="490"/>
      <c r="F33" s="490"/>
      <c r="G33" s="490"/>
      <c r="H33" s="490"/>
      <c r="I33" s="491"/>
      <c r="J33" s="708"/>
      <c r="K33" s="569"/>
    </row>
    <row r="34" spans="2:13" ht="16.5" thickBot="1" x14ac:dyDescent="0.3">
      <c r="B34" s="609"/>
      <c r="C34" s="610"/>
      <c r="D34" s="610"/>
      <c r="E34" s="610"/>
      <c r="F34" s="610"/>
      <c r="G34" s="66" t="s">
        <v>117</v>
      </c>
      <c r="H34" s="66" t="s">
        <v>91</v>
      </c>
      <c r="I34" s="66" t="s">
        <v>92</v>
      </c>
      <c r="J34" s="337" t="s">
        <v>93</v>
      </c>
      <c r="K34" s="569"/>
    </row>
    <row r="35" spans="2:13" ht="31.5" customHeight="1" x14ac:dyDescent="0.25">
      <c r="B35" s="611" t="s">
        <v>359</v>
      </c>
      <c r="C35" s="612"/>
      <c r="D35" s="612"/>
      <c r="E35" s="612"/>
      <c r="F35" s="613"/>
      <c r="G35" s="326">
        <f>Supplier1!G34</f>
        <v>1</v>
      </c>
      <c r="H35" s="389"/>
      <c r="I35" s="411"/>
      <c r="J35" s="390"/>
      <c r="K35" s="569"/>
    </row>
    <row r="36" spans="2:13" ht="15.75" customHeight="1" x14ac:dyDescent="0.25">
      <c r="B36" s="572" t="s">
        <v>337</v>
      </c>
      <c r="C36" s="573"/>
      <c r="D36" s="573"/>
      <c r="E36" s="573"/>
      <c r="F36" s="574"/>
      <c r="G36" s="320">
        <f>Supplier1!G35</f>
        <v>1</v>
      </c>
      <c r="H36" s="391"/>
      <c r="I36" s="412"/>
      <c r="J36" s="392"/>
      <c r="K36" s="569"/>
    </row>
    <row r="37" spans="2:13" ht="15.75" customHeight="1" x14ac:dyDescent="0.25">
      <c r="B37" s="572" t="s">
        <v>335</v>
      </c>
      <c r="C37" s="573"/>
      <c r="D37" s="573"/>
      <c r="E37" s="573"/>
      <c r="F37" s="574"/>
      <c r="G37" s="320">
        <f>Supplier1!G36</f>
        <v>1</v>
      </c>
      <c r="H37" s="391"/>
      <c r="I37" s="412"/>
      <c r="J37" s="392"/>
      <c r="K37" s="569"/>
    </row>
    <row r="38" spans="2:13" ht="15.75" hidden="1" customHeight="1" x14ac:dyDescent="0.25">
      <c r="B38" s="572" t="s">
        <v>336</v>
      </c>
      <c r="C38" s="573"/>
      <c r="D38" s="573"/>
      <c r="E38" s="573"/>
      <c r="F38" s="574"/>
      <c r="G38" s="320">
        <f>Supplier1!G37</f>
        <v>0</v>
      </c>
      <c r="H38" s="391"/>
      <c r="I38" s="412"/>
      <c r="J38" s="392"/>
      <c r="K38" s="569"/>
    </row>
    <row r="39" spans="2:13" ht="15.75" customHeight="1" x14ac:dyDescent="0.25">
      <c r="B39" s="572" t="s">
        <v>395</v>
      </c>
      <c r="C39" s="573"/>
      <c r="D39" s="573"/>
      <c r="E39" s="573"/>
      <c r="F39" s="574"/>
      <c r="G39" s="320">
        <f>Supplier1!G38</f>
        <v>0</v>
      </c>
      <c r="H39" s="391"/>
      <c r="I39" s="412"/>
      <c r="J39" s="392"/>
      <c r="K39" s="569"/>
    </row>
    <row r="40" spans="2:13" ht="15.75" customHeight="1" x14ac:dyDescent="0.25">
      <c r="B40" s="572" t="s">
        <v>396</v>
      </c>
      <c r="C40" s="573"/>
      <c r="D40" s="573"/>
      <c r="E40" s="573"/>
      <c r="F40" s="574"/>
      <c r="G40" s="320">
        <f>Supplier1!G39</f>
        <v>0</v>
      </c>
      <c r="H40" s="391"/>
      <c r="I40" s="412"/>
      <c r="J40" s="392"/>
      <c r="K40" s="569"/>
    </row>
    <row r="41" spans="2:13" ht="15.75" customHeight="1" x14ac:dyDescent="0.25">
      <c r="B41" s="572" t="s">
        <v>397</v>
      </c>
      <c r="C41" s="573"/>
      <c r="D41" s="573"/>
      <c r="E41" s="573"/>
      <c r="F41" s="574"/>
      <c r="G41" s="320">
        <f>Supplier1!G40</f>
        <v>0</v>
      </c>
      <c r="H41" s="391"/>
      <c r="I41" s="412"/>
      <c r="J41" s="392"/>
      <c r="K41" s="569"/>
    </row>
    <row r="42" spans="2:13" ht="15.75" customHeight="1" thickBot="1" x14ac:dyDescent="0.3">
      <c r="B42" s="575" t="s">
        <v>398</v>
      </c>
      <c r="C42" s="576"/>
      <c r="D42" s="576"/>
      <c r="E42" s="576"/>
      <c r="F42" s="577"/>
      <c r="G42" s="323">
        <f>Supplier1!G41</f>
        <v>0</v>
      </c>
      <c r="H42" s="393"/>
      <c r="I42" s="412"/>
      <c r="J42" s="394"/>
      <c r="K42" s="570"/>
    </row>
    <row r="43" spans="2:13" ht="15.75" thickBot="1" x14ac:dyDescent="0.3">
      <c r="B43" s="548" t="s">
        <v>98</v>
      </c>
      <c r="C43" s="549"/>
      <c r="D43" s="549"/>
      <c r="E43" s="549"/>
      <c r="F43" s="550"/>
      <c r="G43" s="53">
        <f>SUM(G35:G42)</f>
        <v>3</v>
      </c>
      <c r="H43" s="49">
        <f>($G35*H35)+($G37*H37)+($G38*H38)+($G39*H39)+($G40*H40)+($G41*H41)+($G42*H42)+(G36*H36)</f>
        <v>0</v>
      </c>
      <c r="I43" s="49">
        <f>($G35*I35)+($G37*I37)+($G38*I38)+($G39*I39)+($G40*I40)+($G41*I41)+($G42*I42)+(G36*I36)</f>
        <v>0</v>
      </c>
    </row>
    <row r="44" spans="2:13" ht="30.75" customHeight="1" thickBot="1" x14ac:dyDescent="0.3">
      <c r="B44" s="551" t="s">
        <v>100</v>
      </c>
      <c r="C44" s="552"/>
      <c r="D44" s="552"/>
      <c r="E44" s="552"/>
      <c r="F44" s="553"/>
      <c r="G44" s="54"/>
      <c r="H44" s="51">
        <f>IF(G43=0,0,H43/$G$43/2*100%*$I$21)</f>
        <v>0</v>
      </c>
      <c r="I44" s="52">
        <f>IF(G43=0,0,I43/$G$43/2*100%*$I$21)</f>
        <v>0</v>
      </c>
      <c r="L44" s="40"/>
      <c r="M44" s="40"/>
    </row>
    <row r="45" spans="2:13" s="40" customFormat="1" ht="15.75" thickBot="1" x14ac:dyDescent="0.3">
      <c r="B45" s="55"/>
      <c r="C45" s="55"/>
      <c r="D45" s="55"/>
      <c r="E45" s="55"/>
      <c r="F45" s="55"/>
      <c r="G45" s="55"/>
      <c r="H45" s="55"/>
      <c r="I45" s="55"/>
      <c r="L45"/>
      <c r="M45"/>
    </row>
    <row r="46" spans="2:13" ht="21.75" thickBot="1" x14ac:dyDescent="0.3">
      <c r="B46" s="56"/>
      <c r="C46" s="581" t="s">
        <v>360</v>
      </c>
      <c r="D46" s="582"/>
      <c r="E46" s="582"/>
      <c r="F46" s="582"/>
      <c r="G46" s="582"/>
      <c r="H46" s="582"/>
      <c r="I46" s="583"/>
      <c r="J46" s="707" t="s">
        <v>88</v>
      </c>
      <c r="K46" s="530" t="s">
        <v>316</v>
      </c>
    </row>
    <row r="47" spans="2:13" ht="19.5" thickBot="1" x14ac:dyDescent="0.3">
      <c r="B47" s="138" t="s">
        <v>388</v>
      </c>
      <c r="C47" s="139"/>
      <c r="D47" s="139"/>
      <c r="E47" s="139"/>
      <c r="F47" s="139"/>
      <c r="G47" s="139"/>
      <c r="H47" s="139"/>
      <c r="I47" s="178">
        <f>Supplier1!$I$46</f>
        <v>0.25</v>
      </c>
      <c r="J47" s="708"/>
      <c r="K47" s="531"/>
    </row>
    <row r="48" spans="2:13" ht="16.5" thickBot="1" x14ac:dyDescent="0.3">
      <c r="B48" s="779"/>
      <c r="C48" s="780"/>
      <c r="D48" s="780"/>
      <c r="E48" s="780"/>
      <c r="F48" s="781"/>
      <c r="G48" s="66" t="s">
        <v>117</v>
      </c>
      <c r="H48" s="66" t="s">
        <v>91</v>
      </c>
      <c r="I48" s="66" t="s">
        <v>92</v>
      </c>
      <c r="J48" s="317" t="s">
        <v>93</v>
      </c>
      <c r="K48" s="339" t="s">
        <v>315</v>
      </c>
    </row>
    <row r="49" spans="2:11" ht="15.75" customHeight="1" x14ac:dyDescent="0.25">
      <c r="B49" s="587" t="s">
        <v>338</v>
      </c>
      <c r="C49" s="588"/>
      <c r="D49" s="588"/>
      <c r="E49" s="588"/>
      <c r="F49" s="589"/>
      <c r="G49" s="326">
        <f>Supplier1!G48</f>
        <v>1</v>
      </c>
      <c r="H49" s="389"/>
      <c r="I49" s="411"/>
      <c r="J49" s="390"/>
      <c r="K49" s="568"/>
    </row>
    <row r="50" spans="2:11" ht="15.75" customHeight="1" x14ac:dyDescent="0.25">
      <c r="B50" s="572" t="s">
        <v>339</v>
      </c>
      <c r="C50" s="573"/>
      <c r="D50" s="573"/>
      <c r="E50" s="573"/>
      <c r="F50" s="574"/>
      <c r="G50" s="320">
        <f>Supplier1!G49</f>
        <v>1</v>
      </c>
      <c r="H50" s="391"/>
      <c r="I50" s="412"/>
      <c r="J50" s="392"/>
      <c r="K50" s="569"/>
    </row>
    <row r="51" spans="2:11" ht="30.75" customHeight="1" x14ac:dyDescent="0.25">
      <c r="B51" s="572" t="s">
        <v>340</v>
      </c>
      <c r="C51" s="573"/>
      <c r="D51" s="573"/>
      <c r="E51" s="573"/>
      <c r="F51" s="574"/>
      <c r="G51" s="320">
        <f>Supplier1!G50</f>
        <v>0</v>
      </c>
      <c r="H51" s="391"/>
      <c r="I51" s="412"/>
      <c r="J51" s="392"/>
      <c r="K51" s="569"/>
    </row>
    <row r="52" spans="2:11" ht="33.75" customHeight="1" x14ac:dyDescent="0.25">
      <c r="B52" s="572" t="s">
        <v>341</v>
      </c>
      <c r="C52" s="573"/>
      <c r="D52" s="573"/>
      <c r="E52" s="573"/>
      <c r="F52" s="574"/>
      <c r="G52" s="320">
        <f>Supplier1!G51</f>
        <v>0</v>
      </c>
      <c r="H52" s="391"/>
      <c r="I52" s="412"/>
      <c r="J52" s="392"/>
      <c r="K52" s="569"/>
    </row>
    <row r="53" spans="2:11" ht="30.75" customHeight="1" thickBot="1" x14ac:dyDescent="0.3">
      <c r="B53" s="562" t="str">
        <f>Cover!A63</f>
        <v>B.5 Records of Management Review meetings (minutes, attendance registers etc)</v>
      </c>
      <c r="C53" s="560"/>
      <c r="D53" s="560"/>
      <c r="E53" s="560"/>
      <c r="F53" s="561"/>
      <c r="G53" s="320">
        <f>Supplier1!G52</f>
        <v>0</v>
      </c>
      <c r="H53" s="391"/>
      <c r="I53" s="412"/>
      <c r="J53" s="392"/>
      <c r="K53" s="569"/>
    </row>
    <row r="54" spans="2:11" ht="15.75" hidden="1" customHeight="1" x14ac:dyDescent="0.25">
      <c r="B54" s="562"/>
      <c r="C54" s="560"/>
      <c r="D54" s="560"/>
      <c r="E54" s="560"/>
      <c r="F54" s="561"/>
      <c r="G54" s="320"/>
      <c r="H54" s="391"/>
      <c r="I54" s="412"/>
      <c r="J54" s="392"/>
      <c r="K54" s="569"/>
    </row>
    <row r="55" spans="2:11" ht="15.75" hidden="1" customHeight="1" x14ac:dyDescent="0.25">
      <c r="B55" s="562"/>
      <c r="C55" s="560"/>
      <c r="D55" s="560"/>
      <c r="E55" s="560"/>
      <c r="F55" s="561"/>
      <c r="G55" s="320"/>
      <c r="H55" s="391"/>
      <c r="I55" s="412"/>
      <c r="J55" s="396"/>
      <c r="K55" s="569"/>
    </row>
    <row r="56" spans="2:11" ht="15.75" hidden="1" customHeight="1" thickBot="1" x14ac:dyDescent="0.3">
      <c r="B56" s="773"/>
      <c r="C56" s="774"/>
      <c r="D56" s="774"/>
      <c r="E56" s="774"/>
      <c r="F56" s="775"/>
      <c r="G56" s="323"/>
      <c r="H56" s="393"/>
      <c r="I56" s="412"/>
      <c r="J56" s="394"/>
      <c r="K56" s="570"/>
    </row>
    <row r="57" spans="2:11" ht="15.75" hidden="1" customHeight="1" thickBot="1" x14ac:dyDescent="0.3">
      <c r="B57" s="776"/>
      <c r="C57" s="777"/>
      <c r="D57" s="777"/>
      <c r="E57" s="777"/>
      <c r="F57" s="778"/>
      <c r="G57" s="319"/>
      <c r="H57" s="350"/>
      <c r="I57" s="43"/>
      <c r="J57" s="65" t="s">
        <v>59</v>
      </c>
    </row>
    <row r="58" spans="2:11" ht="15.75" hidden="1" customHeight="1" thickBot="1" x14ac:dyDescent="0.3">
      <c r="B58" s="562"/>
      <c r="C58" s="560"/>
      <c r="D58" s="560"/>
      <c r="E58" s="560"/>
      <c r="F58" s="561"/>
      <c r="G58" s="140"/>
      <c r="H58" s="42"/>
      <c r="I58" s="43"/>
      <c r="J58" s="61" t="s">
        <v>59</v>
      </c>
    </row>
    <row r="59" spans="2:11" ht="15.75" hidden="1" customHeight="1" thickBot="1" x14ac:dyDescent="0.3">
      <c r="B59" s="562"/>
      <c r="C59" s="560"/>
      <c r="D59" s="560"/>
      <c r="E59" s="560"/>
      <c r="F59" s="561"/>
      <c r="G59" s="141"/>
      <c r="H59" s="42"/>
      <c r="I59" s="43"/>
      <c r="J59" s="61"/>
    </row>
    <row r="60" spans="2:11" ht="15.75" thickBot="1" x14ac:dyDescent="0.3">
      <c r="B60" s="548" t="s">
        <v>102</v>
      </c>
      <c r="C60" s="549"/>
      <c r="D60" s="549"/>
      <c r="E60" s="549"/>
      <c r="F60" s="550"/>
      <c r="G60" s="142">
        <f>SUM(G49:G59)</f>
        <v>2</v>
      </c>
      <c r="H60" s="49">
        <f>($G49*H49)+($G50*H50)+($G51*H51)+($G52*H52)+($G53*H53)+($G55*H55)+($G56*H56)+($G57*H57)+(G54*H54)</f>
        <v>0</v>
      </c>
      <c r="I60" s="49">
        <f>($G49*I49)+($G50*I50)+($G51*I51)+($G52*I52)+($G53*I53)+($G55*I55)+($G56*I56)+($G57*I57)+(G54*I54)</f>
        <v>0</v>
      </c>
    </row>
    <row r="61" spans="2:11" ht="33" customHeight="1" thickBot="1" x14ac:dyDescent="0.3">
      <c r="B61" s="551" t="s">
        <v>103</v>
      </c>
      <c r="C61" s="552"/>
      <c r="D61" s="552"/>
      <c r="E61" s="552"/>
      <c r="F61" s="553"/>
      <c r="G61" s="54"/>
      <c r="H61" s="51">
        <f>IF(G60=0,0,H60/$G$60/2*100%*$I$47)</f>
        <v>0</v>
      </c>
      <c r="I61" s="52">
        <f>IF(G60=0,0,I60/$G$60/2*100%*$I$47)</f>
        <v>0</v>
      </c>
    </row>
    <row r="62" spans="2:11" ht="15.75" thickBot="1" x14ac:dyDescent="0.3"/>
    <row r="63" spans="2:11" ht="21.75" thickBot="1" x14ac:dyDescent="0.3">
      <c r="B63" s="39"/>
      <c r="C63" s="581" t="s">
        <v>345</v>
      </c>
      <c r="D63" s="582"/>
      <c r="E63" s="582"/>
      <c r="F63" s="582"/>
      <c r="G63" s="582"/>
      <c r="H63" s="582"/>
      <c r="I63" s="583"/>
      <c r="J63" s="25"/>
    </row>
    <row r="64" spans="2:11" x14ac:dyDescent="0.25">
      <c r="B64" s="689" t="s">
        <v>389</v>
      </c>
      <c r="C64" s="690"/>
      <c r="D64" s="690"/>
      <c r="E64" s="690"/>
      <c r="F64" s="690"/>
      <c r="G64" s="690"/>
      <c r="H64" s="690"/>
      <c r="I64" s="709">
        <f>Supplier1!$I$59</f>
        <v>0.2</v>
      </c>
      <c r="J64" s="707" t="s">
        <v>88</v>
      </c>
      <c r="K64" s="530" t="s">
        <v>316</v>
      </c>
    </row>
    <row r="65" spans="2:11" ht="15.75" thickBot="1" x14ac:dyDescent="0.3">
      <c r="B65" s="554" t="s">
        <v>351</v>
      </c>
      <c r="C65" s="555"/>
      <c r="D65" s="555"/>
      <c r="E65" s="555"/>
      <c r="F65" s="555"/>
      <c r="G65" s="555"/>
      <c r="H65" s="555"/>
      <c r="I65" s="710"/>
      <c r="J65" s="708"/>
      <c r="K65" s="531"/>
    </row>
    <row r="66" spans="2:11" ht="16.5" customHeight="1" thickBot="1" x14ac:dyDescent="0.3">
      <c r="B66" s="556"/>
      <c r="C66" s="557"/>
      <c r="D66" s="557"/>
      <c r="E66" s="557"/>
      <c r="F66" s="558"/>
      <c r="G66" s="66" t="s">
        <v>117</v>
      </c>
      <c r="H66" s="66" t="s">
        <v>91</v>
      </c>
      <c r="I66" s="66" t="s">
        <v>92</v>
      </c>
      <c r="J66" s="317" t="s">
        <v>93</v>
      </c>
      <c r="K66" s="339" t="s">
        <v>315</v>
      </c>
    </row>
    <row r="67" spans="2:11" ht="15.75" customHeight="1" thickBot="1" x14ac:dyDescent="0.3">
      <c r="B67" s="559" t="s">
        <v>222</v>
      </c>
      <c r="C67" s="560"/>
      <c r="D67" s="560"/>
      <c r="E67" s="560"/>
      <c r="F67" s="561"/>
      <c r="G67" s="66">
        <f>Supplier1!G62</f>
        <v>0</v>
      </c>
      <c r="H67" s="397"/>
      <c r="I67" s="397"/>
      <c r="J67" s="398"/>
      <c r="K67" s="568"/>
    </row>
    <row r="68" spans="2:11" ht="15.75" thickBot="1" x14ac:dyDescent="0.3">
      <c r="B68" s="548" t="s">
        <v>104</v>
      </c>
      <c r="C68" s="549"/>
      <c r="D68" s="549"/>
      <c r="E68" s="549"/>
      <c r="F68" s="550"/>
      <c r="G68" s="66">
        <f>SUM(G67:G67)</f>
        <v>0</v>
      </c>
      <c r="H68" s="324">
        <f>($G67*H67)</f>
        <v>0</v>
      </c>
      <c r="I68" s="49">
        <f>($G67*I67)</f>
        <v>0</v>
      </c>
      <c r="K68" s="569"/>
    </row>
    <row r="69" spans="2:11" ht="33"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8.75" customHeight="1" x14ac:dyDescent="0.25">
      <c r="B72" s="486" t="s">
        <v>369</v>
      </c>
      <c r="C72" s="487"/>
      <c r="D72" s="487"/>
      <c r="E72" s="487"/>
      <c r="F72" s="487"/>
      <c r="G72" s="487"/>
      <c r="H72" s="488"/>
      <c r="I72" s="698">
        <f>Supplier1!$I$67</f>
        <v>0.2</v>
      </c>
      <c r="J72" s="772" t="s">
        <v>88</v>
      </c>
      <c r="K72" s="530" t="s">
        <v>316</v>
      </c>
    </row>
    <row r="73" spans="2:11" ht="18.75" customHeight="1" x14ac:dyDescent="0.25">
      <c r="B73" s="693" t="s">
        <v>353</v>
      </c>
      <c r="C73" s="694"/>
      <c r="D73" s="694"/>
      <c r="E73" s="694"/>
      <c r="F73" s="694"/>
      <c r="G73" s="694"/>
      <c r="H73" s="706"/>
      <c r="I73" s="699"/>
      <c r="J73" s="543"/>
      <c r="K73" s="532"/>
    </row>
    <row r="74" spans="2:11" ht="19.5" customHeight="1" thickBot="1" x14ac:dyDescent="0.3">
      <c r="B74" s="489" t="s">
        <v>370</v>
      </c>
      <c r="C74" s="490"/>
      <c r="D74" s="490"/>
      <c r="E74" s="490"/>
      <c r="F74" s="490"/>
      <c r="G74" s="490"/>
      <c r="H74" s="491"/>
      <c r="I74" s="700"/>
      <c r="J74" s="544"/>
      <c r="K74" s="531"/>
    </row>
    <row r="75" spans="2:11" ht="16.5" customHeight="1" thickBot="1" x14ac:dyDescent="0.3">
      <c r="B75" s="545"/>
      <c r="C75" s="546"/>
      <c r="D75" s="546"/>
      <c r="E75" s="546"/>
      <c r="F75" s="547"/>
      <c r="G75" s="66" t="s">
        <v>117</v>
      </c>
      <c r="H75" s="66" t="s">
        <v>91</v>
      </c>
      <c r="I75" s="66" t="s">
        <v>92</v>
      </c>
      <c r="J75" s="318" t="s">
        <v>93</v>
      </c>
      <c r="K75" s="339" t="s">
        <v>315</v>
      </c>
    </row>
    <row r="76" spans="2:11" ht="15.75" customHeight="1" thickBot="1" x14ac:dyDescent="0.3">
      <c r="B76" s="559" t="s">
        <v>219</v>
      </c>
      <c r="C76" s="560"/>
      <c r="D76" s="560"/>
      <c r="E76" s="560"/>
      <c r="F76" s="561"/>
      <c r="G76" s="37">
        <f>Supplier1!G71</f>
        <v>0</v>
      </c>
      <c r="H76" s="403"/>
      <c r="I76" s="397"/>
      <c r="J76" s="398"/>
      <c r="K76" s="568"/>
    </row>
    <row r="77" spans="2:11" ht="15.75" thickBot="1" x14ac:dyDescent="0.3">
      <c r="B77" s="548" t="s">
        <v>106</v>
      </c>
      <c r="C77" s="549"/>
      <c r="D77" s="549"/>
      <c r="E77" s="549"/>
      <c r="F77" s="550"/>
      <c r="G77" s="64">
        <f>SUM(G76:G76)</f>
        <v>0</v>
      </c>
      <c r="H77" s="49">
        <f>($G76*H76)</f>
        <v>0</v>
      </c>
      <c r="I77" s="49">
        <f>($G76*I76)</f>
        <v>0</v>
      </c>
      <c r="K77" s="570"/>
    </row>
    <row r="78" spans="2:11" ht="31.5" customHeight="1" thickBot="1" x14ac:dyDescent="0.3">
      <c r="B78" s="551" t="s">
        <v>107</v>
      </c>
      <c r="C78" s="552"/>
      <c r="D78" s="552"/>
      <c r="E78" s="552"/>
      <c r="F78" s="553"/>
      <c r="G78" s="54"/>
      <c r="H78" s="51">
        <f>IF(G77=0,0,H77/$G$77/2*100%*$I$72)</f>
        <v>0</v>
      </c>
      <c r="I78" s="52">
        <f>IF(G77=0,0,I77/$G$77/2*100%*$I$72)</f>
        <v>0</v>
      </c>
    </row>
    <row r="79" spans="2:11" ht="15.75" thickBot="1" x14ac:dyDescent="0.3"/>
    <row r="80" spans="2:11" ht="21.75" thickBot="1" x14ac:dyDescent="0.3">
      <c r="B80" s="39"/>
      <c r="C80" s="581" t="s">
        <v>347</v>
      </c>
      <c r="D80" s="582"/>
      <c r="E80" s="582"/>
      <c r="F80" s="582"/>
      <c r="G80" s="582"/>
      <c r="H80" s="582"/>
      <c r="I80" s="583"/>
    </row>
    <row r="81" spans="1:11" ht="18.75" customHeight="1" x14ac:dyDescent="0.25">
      <c r="B81" s="486" t="s">
        <v>371</v>
      </c>
      <c r="C81" s="487"/>
      <c r="D81" s="487"/>
      <c r="E81" s="487"/>
      <c r="F81" s="487"/>
      <c r="G81" s="487"/>
      <c r="H81" s="488"/>
      <c r="I81" s="539">
        <f>1-I21-I47-I64-I72</f>
        <v>9.9999999999999978E-2</v>
      </c>
      <c r="J81" s="703" t="s">
        <v>88</v>
      </c>
      <c r="K81" s="530" t="s">
        <v>316</v>
      </c>
    </row>
    <row r="82" spans="1:11" ht="15.75" customHeight="1" thickBot="1" x14ac:dyDescent="0.3">
      <c r="B82" s="489" t="s">
        <v>361</v>
      </c>
      <c r="C82" s="490"/>
      <c r="D82" s="490"/>
      <c r="E82" s="490"/>
      <c r="F82" s="490"/>
      <c r="G82" s="490"/>
      <c r="H82" s="491"/>
      <c r="I82" s="541"/>
      <c r="J82" s="704"/>
      <c r="K82" s="531"/>
    </row>
    <row r="83" spans="1:11" ht="16.5" thickBot="1" x14ac:dyDescent="0.3">
      <c r="B83" s="695"/>
      <c r="C83" s="696"/>
      <c r="D83" s="696"/>
      <c r="E83" s="696"/>
      <c r="F83" s="697"/>
      <c r="G83" s="66" t="s">
        <v>117</v>
      </c>
      <c r="H83" s="325" t="s">
        <v>91</v>
      </c>
      <c r="I83" s="66" t="s">
        <v>92</v>
      </c>
      <c r="J83" s="318" t="s">
        <v>93</v>
      </c>
      <c r="K83" s="339" t="s">
        <v>315</v>
      </c>
    </row>
    <row r="84" spans="1:11" x14ac:dyDescent="0.25">
      <c r="A84" s="4"/>
      <c r="B84" s="565" t="s">
        <v>293</v>
      </c>
      <c r="C84" s="566"/>
      <c r="D84" s="566"/>
      <c r="E84" s="566"/>
      <c r="F84" s="567"/>
      <c r="G84" s="326">
        <f>Supplier1!G79</f>
        <v>1</v>
      </c>
      <c r="H84" s="389"/>
      <c r="I84" s="389"/>
      <c r="J84" s="390"/>
      <c r="K84" s="568"/>
    </row>
    <row r="85" spans="1:11" ht="15.75" customHeight="1" thickBot="1" x14ac:dyDescent="0.3">
      <c r="A85" s="4"/>
      <c r="B85" s="565" t="s">
        <v>349</v>
      </c>
      <c r="C85" s="566"/>
      <c r="D85" s="566"/>
      <c r="E85" s="566"/>
      <c r="F85" s="567"/>
      <c r="G85" s="323">
        <f>Supplier1!G80</f>
        <v>1</v>
      </c>
      <c r="H85" s="393"/>
      <c r="I85" s="393"/>
      <c r="J85" s="394"/>
      <c r="K85" s="570"/>
    </row>
    <row r="86" spans="1:11" ht="15.75" thickBot="1" x14ac:dyDescent="0.3">
      <c r="B86" s="548" t="s">
        <v>109</v>
      </c>
      <c r="C86" s="549"/>
      <c r="D86" s="549"/>
      <c r="E86" s="549"/>
      <c r="F86" s="550"/>
      <c r="G86" s="187">
        <f>SUM(G84:G85)</f>
        <v>2</v>
      </c>
      <c r="H86" s="58">
        <f>($G84*H84)+($G85*H85)</f>
        <v>0</v>
      </c>
      <c r="I86" s="49">
        <f>($G84*I84)+($G85*I85)</f>
        <v>0</v>
      </c>
    </row>
    <row r="87" spans="1:11" ht="31.5" customHeight="1" thickBot="1" x14ac:dyDescent="0.3">
      <c r="B87" s="551" t="s">
        <v>350</v>
      </c>
      <c r="C87" s="552"/>
      <c r="D87" s="552"/>
      <c r="E87" s="552"/>
      <c r="F87" s="553"/>
      <c r="G87" s="54"/>
      <c r="H87" s="51">
        <f>IF(G86=0,0,H86/$G$86/2*100%*$I$81)</f>
        <v>0</v>
      </c>
      <c r="I87" s="59">
        <f>IF(G86=0,0,I86/$G$86/2*100%*$I$81)</f>
        <v>0</v>
      </c>
    </row>
    <row r="88" spans="1:11" ht="15.75" thickBot="1" x14ac:dyDescent="0.3"/>
    <row r="89" spans="1:11" ht="15.75" thickBot="1" x14ac:dyDescent="0.3">
      <c r="B89" s="782" t="s">
        <v>328</v>
      </c>
      <c r="C89" s="783"/>
      <c r="D89" s="783"/>
      <c r="E89" s="783"/>
      <c r="F89" s="784"/>
    </row>
    <row r="90" spans="1:11" ht="202.5" customHeight="1" thickBot="1" x14ac:dyDescent="0.3">
      <c r="B90" s="678"/>
      <c r="C90" s="679"/>
      <c r="D90" s="679"/>
      <c r="E90" s="679"/>
      <c r="F90" s="680"/>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104775</xdr:rowOff>
              </from>
              <to>
                <xdr:col>1</xdr:col>
                <xdr:colOff>1257300</xdr:colOff>
                <xdr:row>4</xdr:row>
                <xdr:rowOff>161925</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25"/>
  <cols>
    <col min="1" max="1" width="3" customWidth="1"/>
    <col min="2" max="2" width="53.7109375" customWidth="1"/>
    <col min="3" max="3" width="8.42578125" customWidth="1"/>
    <col min="4" max="4" width="6.28515625" customWidth="1"/>
    <col min="5" max="5" width="8.85546875" customWidth="1"/>
    <col min="6" max="6" width="6.5703125" customWidth="1"/>
    <col min="7" max="7" width="11.7109375" customWidth="1"/>
    <col min="8" max="8" width="5.42578125" style="4" hidden="1" customWidth="1"/>
    <col min="9" max="9" width="7.5703125" customWidth="1"/>
    <col min="10" max="10" width="6.28515625" customWidth="1"/>
    <col min="11" max="11" width="9" customWidth="1"/>
    <col min="12" max="12" width="7.5703125" customWidth="1"/>
    <col min="13" max="13" width="6" customWidth="1"/>
    <col min="14" max="14" width="11.42578125" customWidth="1"/>
    <col min="15" max="15" width="7.85546875" customWidth="1"/>
    <col min="16" max="16" width="6.140625" customWidth="1"/>
    <col min="17" max="17" width="12.140625" customWidth="1"/>
    <col min="18" max="18" width="7.7109375" customWidth="1"/>
    <col min="19" max="19" width="6.140625" customWidth="1"/>
    <col min="20" max="20" width="11.85546875" customWidth="1"/>
    <col min="21" max="21" width="9.85546875" bestFit="1" customWidth="1"/>
    <col min="22" max="22" width="9.140625" customWidth="1"/>
  </cols>
  <sheetData>
    <row r="1" spans="1:21" ht="42" customHeight="1" thickBot="1" x14ac:dyDescent="0.75">
      <c r="B1" s="67" t="s">
        <v>119</v>
      </c>
      <c r="G1" s="68" t="s">
        <v>120</v>
      </c>
      <c r="Q1" s="785" t="s">
        <v>121</v>
      </c>
      <c r="R1" s="785"/>
      <c r="S1" s="785" t="str">
        <f>Supplier1!$D$6</f>
        <v>*</v>
      </c>
      <c r="T1" s="785"/>
      <c r="U1" s="785"/>
    </row>
    <row r="2" spans="1:21" ht="66" customHeight="1" thickBot="1" x14ac:dyDescent="0.3">
      <c r="B2" s="69" t="s">
        <v>122</v>
      </c>
      <c r="C2" s="786" t="s">
        <v>392</v>
      </c>
      <c r="D2" s="787"/>
      <c r="E2" s="787"/>
      <c r="F2" s="788"/>
      <c r="G2" s="70">
        <f>Supplier1!$I$21</f>
        <v>0.25</v>
      </c>
      <c r="H2" s="71"/>
      <c r="I2" s="789" t="s">
        <v>123</v>
      </c>
      <c r="J2" s="790"/>
      <c r="K2" s="72">
        <f>Supplier1!$I$46</f>
        <v>0.25</v>
      </c>
      <c r="L2" s="791" t="s">
        <v>124</v>
      </c>
      <c r="M2" s="792"/>
      <c r="N2" s="73">
        <f>Supplier1!$I$59</f>
        <v>0.2</v>
      </c>
      <c r="O2" s="793" t="s">
        <v>125</v>
      </c>
      <c r="P2" s="794"/>
      <c r="Q2" s="74">
        <f>Supplier1!$I$67</f>
        <v>0.2</v>
      </c>
      <c r="R2" s="795" t="s">
        <v>126</v>
      </c>
      <c r="S2" s="796"/>
      <c r="T2" s="75">
        <f>Supplier1!I76</f>
        <v>9.9999999999999978E-2</v>
      </c>
      <c r="U2" s="76" t="s">
        <v>127</v>
      </c>
    </row>
    <row r="3" spans="1:21" ht="39" customHeight="1" thickBot="1" x14ac:dyDescent="0.3">
      <c r="B3" s="77"/>
      <c r="C3" s="78" t="s">
        <v>128</v>
      </c>
      <c r="D3" s="79" t="s">
        <v>54</v>
      </c>
      <c r="E3" s="78" t="s">
        <v>129</v>
      </c>
      <c r="F3" s="79" t="s">
        <v>54</v>
      </c>
      <c r="G3" s="80" t="s">
        <v>130</v>
      </c>
      <c r="H3" s="81" t="s">
        <v>131</v>
      </c>
      <c r="I3" s="82" t="s">
        <v>132</v>
      </c>
      <c r="J3" s="83" t="s">
        <v>54</v>
      </c>
      <c r="K3" s="84" t="s">
        <v>133</v>
      </c>
      <c r="L3" s="85" t="s">
        <v>134</v>
      </c>
      <c r="M3" s="86" t="s">
        <v>54</v>
      </c>
      <c r="N3" s="87" t="s">
        <v>135</v>
      </c>
      <c r="O3" s="88" t="s">
        <v>136</v>
      </c>
      <c r="P3" s="89" t="s">
        <v>54</v>
      </c>
      <c r="Q3" s="90" t="s">
        <v>137</v>
      </c>
      <c r="R3" s="91" t="s">
        <v>138</v>
      </c>
      <c r="S3" s="92" t="s">
        <v>54</v>
      </c>
      <c r="T3" s="93" t="s">
        <v>139</v>
      </c>
      <c r="U3" s="94" t="s">
        <v>140</v>
      </c>
    </row>
    <row r="4" spans="1:21" ht="28.5" customHeight="1" x14ac:dyDescent="0.25">
      <c r="A4" s="120">
        <v>1</v>
      </c>
      <c r="B4" s="95" t="str">
        <f>Supplier1!$D$14</f>
        <v>*</v>
      </c>
      <c r="C4" s="96">
        <f>Supplier1!$G$29</f>
        <v>0</v>
      </c>
      <c r="D4" s="97">
        <f>IF(Supplier1!$I$30&gt;0,Supplier1!$I$29,IF(Supplier1!$H$30&gt;0,Supplier1!$H$29,0))/2</f>
        <v>0</v>
      </c>
      <c r="E4" s="98">
        <f>Supplier1!$G$42</f>
        <v>3</v>
      </c>
      <c r="F4" s="99">
        <f>IF(Supplier1!$I$43&gt;0,Supplier1!$I$42,IF(Supplier1!$H$43&gt;0,Supplier1!$H$42,0))/2</f>
        <v>0</v>
      </c>
      <c r="G4" s="100">
        <f>IF(H4=0,0,IF(H4=1,D4/C4*$G$2,IF(H4=2,F4/E4*$G$2,IF(C4=0,0,IF(E4=0,0,0)))))</f>
        <v>0</v>
      </c>
      <c r="H4" s="101">
        <f>IF(AND(D4&gt;0,F4=0),1,IF(AND(F4&gt;0,D4=0),2,IF(AND(D4=0,F4=0),0)))</f>
        <v>0</v>
      </c>
      <c r="I4" s="102">
        <f>Supplier1!$G$55</f>
        <v>2</v>
      </c>
      <c r="J4" s="103">
        <f>IF(Supplier1!$I$56&gt;0,Supplier1!$I$55,IF(Supplier1!$H$56&gt;0,Supplier1!$H$55,0))/2</f>
        <v>0</v>
      </c>
      <c r="K4" s="104">
        <f>IF(I4=0,0,(J4/I4*$K$2))</f>
        <v>0</v>
      </c>
      <c r="L4" s="105">
        <f>Supplier1!$G$63</f>
        <v>0</v>
      </c>
      <c r="M4" s="103">
        <f>IF(Supplier1!$I$64&gt;0,Supplier1!$I$63,IF(Supplier1!$H$64&gt;0,Supplier1!$H$63,0))/2</f>
        <v>0</v>
      </c>
      <c r="N4" s="106">
        <f>IF(L4=0,0,(M4/L4*$N$2))</f>
        <v>0</v>
      </c>
      <c r="O4" s="107">
        <f>Supplier1!$G$72</f>
        <v>0</v>
      </c>
      <c r="P4" s="103">
        <f>IF(Supplier1!$I$73&gt;0,Supplier1!$I$72,IF(Supplier1!$H$73&gt;0,Supplier1!$H$72,0))/2</f>
        <v>0</v>
      </c>
      <c r="Q4" s="108">
        <f>IF(O4=0,0,(P4/O4*$Q$2))</f>
        <v>0</v>
      </c>
      <c r="R4" s="109">
        <f>Supplier1!$G$81</f>
        <v>2</v>
      </c>
      <c r="S4" s="103">
        <f>IF(Supplier1!$I$82&gt;0,Supplier1!$I$81,IF(Supplier1!$H$82&gt;0,Supplier1!$H$81,0))/2</f>
        <v>0</v>
      </c>
      <c r="T4" s="110">
        <f>IF(R4=0,0,(S4/R4*$T$2))</f>
        <v>0</v>
      </c>
      <c r="U4" s="111">
        <f>G4+K4+N4+Q4+T4</f>
        <v>0</v>
      </c>
    </row>
    <row r="5" spans="1:21" ht="28.5" customHeight="1" x14ac:dyDescent="0.25">
      <c r="A5" s="122">
        <v>2</v>
      </c>
      <c r="B5" s="112">
        <f>Supplier2!$D$14</f>
        <v>0</v>
      </c>
      <c r="C5" s="96">
        <f>Supplier2!$G$30</f>
        <v>0</v>
      </c>
      <c r="D5" s="97">
        <f>IF(Supplier2!$I$31&gt;0,Supplier2!$I$30,IF(Supplier2!$H$31&gt;0,Supplier2!$H$30,0))/2</f>
        <v>0</v>
      </c>
      <c r="E5" s="98">
        <f>Supplier2!$G$43</f>
        <v>3</v>
      </c>
      <c r="F5" s="99">
        <f>IF(Supplier2!$I$44&gt;0,Supplier2!$I$43,IF(Supplier2!$H$44&gt;0,Supplier2!$H$43,0))/2</f>
        <v>0</v>
      </c>
      <c r="G5" s="100">
        <f t="shared" ref="G5:G13" si="0">IF(H5=0,0,IF(H5=1,D5/C5*$G$2,IF(H5=2,F5/E5*$G$2,IF(C5=0,0,IF(E5=0,0,0)))))</f>
        <v>0</v>
      </c>
      <c r="H5" s="101">
        <f>IF(AND(D5&gt;0,F5=0),1,IF(AND(F5&gt;0,D5=0),2,IF(AND(D5=0,F5=0),0)))</f>
        <v>0</v>
      </c>
      <c r="I5" s="102">
        <f>Supplier2!$G$60</f>
        <v>2</v>
      </c>
      <c r="J5" s="103">
        <f>IF(Supplier2!$I$61&gt;0,Supplier2!$I$60,IF(Supplier2!$H$61&gt;0,Supplier2!$H$60,0))/2</f>
        <v>0</v>
      </c>
      <c r="K5" s="104">
        <f>IF(I5=0,0,(J5/I5*$K$2))</f>
        <v>0</v>
      </c>
      <c r="L5" s="105">
        <f>Supplier2!$G$68</f>
        <v>0</v>
      </c>
      <c r="M5" s="103">
        <f>IF(Supplier2!$I$69&gt;0,Supplier2!$I$68,IF(Supplier2!$H$69&gt;0,Supplier2!$H$68,0))/2</f>
        <v>0</v>
      </c>
      <c r="N5" s="106">
        <f>IF(L5=0,0,(M5/L5*$N$2))</f>
        <v>0</v>
      </c>
      <c r="O5" s="107">
        <f>Supplier2!$G$77</f>
        <v>0</v>
      </c>
      <c r="P5" s="103">
        <f>IF(Supplier2!$I$78&gt;0,Supplier2!$I$77,IF(Supplier2!$H$78&gt;0,Supplier2!$H$77,0))/2</f>
        <v>0</v>
      </c>
      <c r="Q5" s="108">
        <f t="shared" ref="Q5:Q13" si="1">IF(O5=0,0,(P5/O5*$Q$2))</f>
        <v>0</v>
      </c>
      <c r="R5" s="109">
        <f>Supplier2!$G$86</f>
        <v>2</v>
      </c>
      <c r="S5" s="103">
        <f>IF(Supplier2!$I$87&gt;0,Supplier2!$I$86,IF(Supplier2!$H$87&gt;0,Supplier2!$H$86,0))/2</f>
        <v>0</v>
      </c>
      <c r="T5" s="110">
        <f t="shared" ref="T5:T13" si="2">IF(R5=0,0,(S5/R5*$T$2))</f>
        <v>0</v>
      </c>
      <c r="U5" s="111">
        <f t="shared" ref="U5:U13" si="3">G5+K5+N5+Q5+T5</f>
        <v>0</v>
      </c>
    </row>
    <row r="6" spans="1:21" ht="28.5" customHeight="1" x14ac:dyDescent="0.25">
      <c r="A6" s="122">
        <v>3</v>
      </c>
      <c r="B6" s="112">
        <f>Supplier3!$D$14</f>
        <v>0</v>
      </c>
      <c r="C6" s="96">
        <f>Supplier3!$G$30</f>
        <v>0</v>
      </c>
      <c r="D6" s="97">
        <f>IF(Supplier3!$I$31&gt;0,Supplier3!$I$30,IF(Supplier3!$H$31&gt;0,Supplier3!$H$30,0))/2</f>
        <v>0</v>
      </c>
      <c r="E6" s="98">
        <f>Supplier3!$G$43</f>
        <v>3</v>
      </c>
      <c r="F6" s="99">
        <f>IF(Supplier3!$I$44&gt;0,Supplier3!$I$43,IF(Supplier3!$H$44&gt;0,Supplier3!$H$43,0))/2</f>
        <v>0</v>
      </c>
      <c r="G6" s="100">
        <f t="shared" si="0"/>
        <v>0</v>
      </c>
      <c r="H6" s="101">
        <f t="shared" ref="H6:H13" si="4">IF(AND(D6&gt;0,F6=0),1,IF(AND(F6&gt;0,D6=0),2,IF(AND(D6=0,F6=0),0)))</f>
        <v>0</v>
      </c>
      <c r="I6" s="102">
        <f>Supplier3!$G$60</f>
        <v>2</v>
      </c>
      <c r="J6" s="103">
        <f>IF(Supplier3!$I$61&gt;0,Supplier3!$I$60,IF(Supplier3!$H$61&gt;0,Supplier3!$H$60,0))/2</f>
        <v>0</v>
      </c>
      <c r="K6" s="104">
        <f t="shared" ref="K6:K13" si="5">IF(I6=0,0,(J6/I6*$K$2))</f>
        <v>0</v>
      </c>
      <c r="L6" s="105">
        <f>Supplier3!$G$68</f>
        <v>0</v>
      </c>
      <c r="M6" s="103">
        <f>IF(Supplier3!$I$69&gt;0,Supplier3!$I$68,IF(Supplier3!$H$69&gt;0,Supplier3!$H$68,0))/2</f>
        <v>0</v>
      </c>
      <c r="N6" s="106">
        <f t="shared" ref="N6:N13" si="6">IF(L6=0,0,(M6/L6*$N$2))</f>
        <v>0</v>
      </c>
      <c r="O6" s="107">
        <f>Supplier3!$G$77</f>
        <v>0</v>
      </c>
      <c r="P6" s="103">
        <f>IF(Supplier3!$I$78&gt;0,Supplier3!$I$77,IF(Supplier3!$H$78&gt;0,Supplier3!$H$77,0))/2</f>
        <v>0</v>
      </c>
      <c r="Q6" s="108">
        <f t="shared" si="1"/>
        <v>0</v>
      </c>
      <c r="R6" s="109">
        <f>Supplier3!$G$86</f>
        <v>2</v>
      </c>
      <c r="S6" s="103">
        <f>IF(Supplier3!$I$87&gt;0,Supplier3!$I$86,IF(Supplier3!$H$87&gt;0,Supplier3!$H$86,0))/2</f>
        <v>0</v>
      </c>
      <c r="T6" s="110">
        <f t="shared" si="2"/>
        <v>0</v>
      </c>
      <c r="U6" s="111">
        <f t="shared" si="3"/>
        <v>0</v>
      </c>
    </row>
    <row r="7" spans="1:21" ht="28.5" customHeight="1" x14ac:dyDescent="0.25">
      <c r="A7" s="122">
        <v>4</v>
      </c>
      <c r="B7" s="112">
        <f>Supplier4!$D$14</f>
        <v>0</v>
      </c>
      <c r="C7" s="96">
        <f>Supplier4!$G$30</f>
        <v>0</v>
      </c>
      <c r="D7" s="97">
        <f>IF(Supplier4!$I$31&gt;0,Supplier4!$I$30,IF(Supplier4!$H$31&gt;0,Supplier4!$H$30,0))/2</f>
        <v>0</v>
      </c>
      <c r="E7" s="98">
        <f>Supplier4!$G$43</f>
        <v>3</v>
      </c>
      <c r="F7" s="99">
        <f>IF(Supplier4!$I$44&gt;0,Supplier4!$I$43,IF(Supplier4!$H$44&gt;0,Supplier4!$H$43,0))/2</f>
        <v>0</v>
      </c>
      <c r="G7" s="100">
        <f t="shared" si="0"/>
        <v>0</v>
      </c>
      <c r="H7" s="101">
        <f t="shared" si="4"/>
        <v>0</v>
      </c>
      <c r="I7" s="102">
        <f>Supplier4!$G$60</f>
        <v>2</v>
      </c>
      <c r="J7" s="103">
        <f>IF(Supplier4!$I$61&gt;0,Supplier4!$I$60,IF(Supplier4!$H$61&gt;0,Supplier4!$H$60,0))/2</f>
        <v>0</v>
      </c>
      <c r="K7" s="104">
        <f t="shared" si="5"/>
        <v>0</v>
      </c>
      <c r="L7" s="105">
        <f>Supplier4!$G$68</f>
        <v>0</v>
      </c>
      <c r="M7" s="103">
        <f>IF(Supplier4!$I$69&gt;0,Supplier4!$I$68,IF(Supplier4!$H$69&gt;0,Supplier4!$H$68,0))/2</f>
        <v>0</v>
      </c>
      <c r="N7" s="106">
        <f t="shared" si="6"/>
        <v>0</v>
      </c>
      <c r="O7" s="107">
        <f>Supplier4!$G$77</f>
        <v>0</v>
      </c>
      <c r="P7" s="103">
        <f>IF(Supplier4!$I$78&gt;0,Supplier4!$I$77,IF(Supplier4!$H$78&gt;0,Supplier4!$H$77,0))/2</f>
        <v>0</v>
      </c>
      <c r="Q7" s="108">
        <f t="shared" si="1"/>
        <v>0</v>
      </c>
      <c r="R7" s="109">
        <f>Supplier4!$G$86</f>
        <v>2</v>
      </c>
      <c r="S7" s="103">
        <f>IF(Supplier4!$I$87&gt;0,Supplier4!$I$86,IF(Supplier4!$H$87&gt;0,Supplier4!$H$86,0))/2</f>
        <v>0</v>
      </c>
      <c r="T7" s="110">
        <f t="shared" si="2"/>
        <v>0</v>
      </c>
      <c r="U7" s="111">
        <f t="shared" si="3"/>
        <v>0</v>
      </c>
    </row>
    <row r="8" spans="1:21" ht="28.5" customHeight="1" x14ac:dyDescent="0.25">
      <c r="A8" s="122">
        <v>5</v>
      </c>
      <c r="B8" s="112">
        <f>Supplier5!$D$14</f>
        <v>0</v>
      </c>
      <c r="C8" s="96">
        <f>Supplier5!$G$30</f>
        <v>0</v>
      </c>
      <c r="D8" s="97">
        <f>IF(Supplier5!$I$31&gt;0,Supplier5!$I$30,IF(Supplier5!$H$31&gt;0,Supplier5!$H$30,0))/2</f>
        <v>0</v>
      </c>
      <c r="E8" s="98">
        <f>Supplier5!$G$43</f>
        <v>3</v>
      </c>
      <c r="F8" s="99">
        <f>IF(Supplier5!$I$44&gt;0,Supplier5!$I$43,IF(Supplier5!$H$44&gt;0,Supplier5!$H$43,0))/2</f>
        <v>0</v>
      </c>
      <c r="G8" s="100">
        <f t="shared" si="0"/>
        <v>0</v>
      </c>
      <c r="H8" s="101">
        <f t="shared" si="4"/>
        <v>0</v>
      </c>
      <c r="I8" s="102">
        <f>Supplier5!$G$60</f>
        <v>2</v>
      </c>
      <c r="J8" s="103">
        <f>IF(Supplier5!$I$61&gt;0,Supplier5!$I$60,IF(Supplier5!$H$61&gt;0,Supplier5!$H$60,0))/2</f>
        <v>0</v>
      </c>
      <c r="K8" s="104">
        <f t="shared" si="5"/>
        <v>0</v>
      </c>
      <c r="L8" s="105">
        <f>Supplier5!$G$68</f>
        <v>0</v>
      </c>
      <c r="M8" s="103">
        <f>IF(Supplier5!$I$69&gt;0,Supplier5!$I$68,IF(Supplier5!$H$69&gt;0,Supplier5!$H$68,0))/2</f>
        <v>0</v>
      </c>
      <c r="N8" s="106">
        <f t="shared" si="6"/>
        <v>0</v>
      </c>
      <c r="O8" s="107">
        <f>Supplier5!$G$77</f>
        <v>0</v>
      </c>
      <c r="P8" s="103">
        <f>IF(Supplier5!$I$78&gt;0,Supplier5!$I$77,IF(Supplier5!$H$78&gt;0,Supplier5!$H$77,0))/2</f>
        <v>0</v>
      </c>
      <c r="Q8" s="108">
        <f t="shared" si="1"/>
        <v>0</v>
      </c>
      <c r="R8" s="109">
        <f>Supplier5!$G$86</f>
        <v>2</v>
      </c>
      <c r="S8" s="103">
        <f>IF(Supplier5!$I$87&gt;0,Supplier5!$I$86,IF(Supplier5!$H$87&gt;0,Supplier5!$H$86,0))/2</f>
        <v>0</v>
      </c>
      <c r="T8" s="110">
        <f t="shared" si="2"/>
        <v>0</v>
      </c>
      <c r="U8" s="111">
        <f t="shared" si="3"/>
        <v>0</v>
      </c>
    </row>
    <row r="9" spans="1:21" ht="28.5" customHeight="1" x14ac:dyDescent="0.25">
      <c r="A9" s="122">
        <v>6</v>
      </c>
      <c r="B9" s="112">
        <f>Supplier6!$D$14</f>
        <v>0</v>
      </c>
      <c r="C9" s="96">
        <f>Supplier6!$G$30</f>
        <v>0</v>
      </c>
      <c r="D9" s="97">
        <f>IF(Supplier6!$I$31&gt;0,Supplier6!$I$30,IF(Supplier6!$H$31&gt;0,Supplier6!$H$30,0))/2</f>
        <v>0</v>
      </c>
      <c r="E9" s="98">
        <f>Supplier6!$G$43</f>
        <v>3</v>
      </c>
      <c r="F9" s="99">
        <f>IF(Supplier6!$I$44&gt;0,Supplier6!$I$43,IF(Supplier6!$H$44&gt;0,Supplier6!$H$43,0))/2</f>
        <v>0</v>
      </c>
      <c r="G9" s="100">
        <f t="shared" si="0"/>
        <v>0</v>
      </c>
      <c r="H9" s="101">
        <f t="shared" si="4"/>
        <v>0</v>
      </c>
      <c r="I9" s="102">
        <f>Supplier6!$G$60</f>
        <v>2</v>
      </c>
      <c r="J9" s="103">
        <f>IF(Supplier6!$I$61&gt;0,Supplier6!$I$60,IF(Supplier6!$H$61&gt;0,Supplier6!$H$60,0))/2</f>
        <v>0</v>
      </c>
      <c r="K9" s="104">
        <f t="shared" si="5"/>
        <v>0</v>
      </c>
      <c r="L9" s="105">
        <f>Supplier6!$G$68</f>
        <v>0</v>
      </c>
      <c r="M9" s="103">
        <f>IF(Supplier6!$I$69&gt;0,Supplier6!$I$68,IF(Supplier6!$H$69&gt;0,Supplier6!$H$68,0))/2</f>
        <v>0</v>
      </c>
      <c r="N9" s="106">
        <f t="shared" si="6"/>
        <v>0</v>
      </c>
      <c r="O9" s="107">
        <f>Supplier6!$G$77</f>
        <v>0</v>
      </c>
      <c r="P9" s="103">
        <f>IF(Supplier6!$I$78&gt;0,Supplier6!$I$77,IF(Supplier6!$H$78&gt;0,Supplier6!$H$77,0))/2</f>
        <v>0</v>
      </c>
      <c r="Q9" s="108">
        <f t="shared" si="1"/>
        <v>0</v>
      </c>
      <c r="R9" s="109">
        <f>Supplier6!$G$86</f>
        <v>2</v>
      </c>
      <c r="S9" s="103">
        <f>IF(Supplier6!$I$87&gt;0,Supplier6!$I$86,IF(Supplier6!$H$87&gt;0,Supplier6!$H$86,0))/2</f>
        <v>0</v>
      </c>
      <c r="T9" s="110">
        <f t="shared" si="2"/>
        <v>0</v>
      </c>
      <c r="U9" s="111">
        <f t="shared" si="3"/>
        <v>0</v>
      </c>
    </row>
    <row r="10" spans="1:21" ht="28.5" customHeight="1" x14ac:dyDescent="0.25">
      <c r="A10" s="122">
        <v>7</v>
      </c>
      <c r="B10" s="112">
        <f>Supplier7!$D$14</f>
        <v>0</v>
      </c>
      <c r="C10" s="96">
        <f>Supplier7!$G$30</f>
        <v>0</v>
      </c>
      <c r="D10" s="97">
        <f>IF(Supplier7!$I$31&gt;0,Supplier7!$I$30,IF(Supplier7!$H$31&gt;0,Supplier7!$H$30,0))/2</f>
        <v>0</v>
      </c>
      <c r="E10" s="98">
        <f>Supplier7!$G$43</f>
        <v>3</v>
      </c>
      <c r="F10" s="99">
        <f>IF(Supplier7!$I$44&gt;0,Supplier7!$I$43,IF(Supplier7!$H$44&gt;0,Supplier7!$H$43,0))/2</f>
        <v>0</v>
      </c>
      <c r="G10" s="100">
        <f t="shared" si="0"/>
        <v>0</v>
      </c>
      <c r="H10" s="101">
        <f t="shared" si="4"/>
        <v>0</v>
      </c>
      <c r="I10" s="102">
        <f>Supplier7!$G$60</f>
        <v>2</v>
      </c>
      <c r="J10" s="103">
        <f>IF(Supplier7!$I$61&gt;0,Supplier7!$I$60,IF(Supplier7!$H$61&gt;0,Supplier7!$H$60,0))/2</f>
        <v>0</v>
      </c>
      <c r="K10" s="104">
        <f t="shared" si="5"/>
        <v>0</v>
      </c>
      <c r="L10" s="105">
        <f>Supplier7!$G$68</f>
        <v>0</v>
      </c>
      <c r="M10" s="103">
        <f>IF(Supplier7!$I$69&gt;0,Supplier7!$I$68,IF(Supplier7!$H$69&gt;0,Supplier7!$H$68,0))/2</f>
        <v>0</v>
      </c>
      <c r="N10" s="106">
        <f t="shared" si="6"/>
        <v>0</v>
      </c>
      <c r="O10" s="107">
        <f>Supplier7!$G$77</f>
        <v>0</v>
      </c>
      <c r="P10" s="103">
        <f>IF(Supplier7!$I$78&gt;0,Supplier7!$I$77,IF(Supplier7!$H$78&gt;0,Supplier7!$H$77,0))/2</f>
        <v>0</v>
      </c>
      <c r="Q10" s="108">
        <f t="shared" si="1"/>
        <v>0</v>
      </c>
      <c r="R10" s="109">
        <f>Supplier7!$G$86</f>
        <v>2</v>
      </c>
      <c r="S10" s="103">
        <f>IF(Supplier7!$I$87&gt;0,Supplier7!$I$86,IF(Supplier7!$H$87&gt;0,Supplier7!$H$86,0))/2</f>
        <v>0</v>
      </c>
      <c r="T10" s="110">
        <f t="shared" si="2"/>
        <v>0</v>
      </c>
      <c r="U10" s="111">
        <f t="shared" si="3"/>
        <v>0</v>
      </c>
    </row>
    <row r="11" spans="1:21" ht="28.5" customHeight="1" x14ac:dyDescent="0.25">
      <c r="A11" s="122">
        <v>8</v>
      </c>
      <c r="B11" s="112">
        <f>Supplier8!$D$14</f>
        <v>0</v>
      </c>
      <c r="C11" s="96">
        <f>Supplier8!$G$30</f>
        <v>0</v>
      </c>
      <c r="D11" s="97">
        <f>IF(Supplier8!$I$31&gt;0,Supplier8!$I$30,IF(Supplier8!$H$31&gt;0,Supplier8!$H$30,0))/2</f>
        <v>0</v>
      </c>
      <c r="E11" s="98">
        <f>Supplier8!$G$43</f>
        <v>3</v>
      </c>
      <c r="F11" s="99">
        <f>IF(Supplier8!$I$44&gt;0,Supplier8!$I$43,IF(Supplier8!$H$44&gt;0,Supplier8!$H$43,0))/2</f>
        <v>0</v>
      </c>
      <c r="G11" s="100">
        <f t="shared" si="0"/>
        <v>0</v>
      </c>
      <c r="H11" s="101">
        <f t="shared" si="4"/>
        <v>0</v>
      </c>
      <c r="I11" s="102">
        <f>Supplier8!$G$60</f>
        <v>2</v>
      </c>
      <c r="J11" s="103">
        <f>IF(Supplier8!$I$61&gt;0,Supplier8!$I$60,IF(Supplier8!$H$61&gt;0,Supplier8!$H$60,0))/2</f>
        <v>0</v>
      </c>
      <c r="K11" s="104">
        <f t="shared" si="5"/>
        <v>0</v>
      </c>
      <c r="L11" s="105">
        <f>Supplier8!$G$68</f>
        <v>0</v>
      </c>
      <c r="M11" s="103">
        <f>IF(Supplier8!$I$69&gt;0,Supplier8!$I$68,IF(Supplier8!$H$69&gt;0,Supplier8!$H$68,0))/2</f>
        <v>0</v>
      </c>
      <c r="N11" s="106">
        <f t="shared" si="6"/>
        <v>0</v>
      </c>
      <c r="O11" s="107">
        <f>Supplier8!$G$77</f>
        <v>0</v>
      </c>
      <c r="P11" s="103">
        <f>IF(Supplier8!$I$78&gt;0,Supplier8!$I$77,IF(Supplier8!$H$78&gt;0,Supplier8!$H$77,0))/2</f>
        <v>0</v>
      </c>
      <c r="Q11" s="108">
        <f t="shared" si="1"/>
        <v>0</v>
      </c>
      <c r="R11" s="109">
        <f>Supplier8!$G$86</f>
        <v>2</v>
      </c>
      <c r="S11" s="103">
        <f>IF(Supplier8!$I$87&gt;0,Supplier8!$I$86,IF(Supplier8!$H$87&gt;0,Supplier8!$H$86,0))/2</f>
        <v>0</v>
      </c>
      <c r="T11" s="110">
        <f t="shared" si="2"/>
        <v>0</v>
      </c>
      <c r="U11" s="111">
        <f t="shared" si="3"/>
        <v>0</v>
      </c>
    </row>
    <row r="12" spans="1:21" ht="28.5" customHeight="1" x14ac:dyDescent="0.25">
      <c r="A12" s="122">
        <v>9</v>
      </c>
      <c r="B12" s="112">
        <f>Supplier9!$D$14</f>
        <v>0</v>
      </c>
      <c r="C12" s="96">
        <f>Supplier9!$G$30</f>
        <v>0</v>
      </c>
      <c r="D12" s="97">
        <f>IF(Supplier9!$I$31&gt;0,Supplier9!$I$30,IF(Supplier9!$H$31&gt;0,Supplier9!$H$30,0))/2</f>
        <v>0</v>
      </c>
      <c r="E12" s="98">
        <f>Supplier9!$G$43</f>
        <v>3</v>
      </c>
      <c r="F12" s="99">
        <f>IF(Supplier9!$I$44&gt;0,Supplier9!$I$43,IF(Supplier9!$H$44&gt;0,Supplier9!$H$43,0))/2</f>
        <v>0</v>
      </c>
      <c r="G12" s="100">
        <f t="shared" si="0"/>
        <v>0</v>
      </c>
      <c r="H12" s="101">
        <f t="shared" si="4"/>
        <v>0</v>
      </c>
      <c r="I12" s="102">
        <f>Supplier9!$G$60</f>
        <v>2</v>
      </c>
      <c r="J12" s="103">
        <f>IF(Supplier9!$I$61&gt;0,Supplier9!$I$60,IF(Supplier9!$H$61&gt;0,Supplier9!$H$60,0))/2</f>
        <v>0</v>
      </c>
      <c r="K12" s="104">
        <f t="shared" si="5"/>
        <v>0</v>
      </c>
      <c r="L12" s="105">
        <f>Supplier9!$G$68</f>
        <v>0</v>
      </c>
      <c r="M12" s="103">
        <f>IF(Supplier9!$I$69&gt;0,Supplier9!$I$68,IF(Supplier9!$H$69&gt;0,Supplier9!$H$68,0))/2</f>
        <v>0</v>
      </c>
      <c r="N12" s="106">
        <f t="shared" si="6"/>
        <v>0</v>
      </c>
      <c r="O12" s="107">
        <f>Supplier9!$G$77</f>
        <v>0</v>
      </c>
      <c r="P12" s="103">
        <f>IF(Supplier9!$I$78&gt;0,Supplier9!$I$77,IF(Supplier9!$H$78&gt;0,Supplier9!$H$77,0))/2</f>
        <v>0</v>
      </c>
      <c r="Q12" s="108">
        <f t="shared" si="1"/>
        <v>0</v>
      </c>
      <c r="R12" s="109">
        <f>Supplier9!$G$86</f>
        <v>2</v>
      </c>
      <c r="S12" s="103">
        <f>IF(Supplier9!$I$87&gt;0,Supplier9!$I$86,IF(Supplier9!$H$87&gt;0,Supplier9!$H$86,0))/2</f>
        <v>0</v>
      </c>
      <c r="T12" s="110">
        <f t="shared" si="2"/>
        <v>0</v>
      </c>
      <c r="U12" s="111">
        <f t="shared" si="3"/>
        <v>0</v>
      </c>
    </row>
    <row r="13" spans="1:21" ht="28.5" customHeight="1" thickBot="1" x14ac:dyDescent="0.3">
      <c r="A13" s="123">
        <v>10</v>
      </c>
      <c r="B13" s="113">
        <f>Supplier10!$D$14</f>
        <v>0</v>
      </c>
      <c r="C13" s="96">
        <f>Supplier10!$G$30</f>
        <v>0</v>
      </c>
      <c r="D13" s="97">
        <f>IF(Supplier10!$I$31&gt;0,Supplier10!$I$30,IF(Supplier10!$H$31&gt;0,Supplier10!$H$30,0))/2</f>
        <v>0</v>
      </c>
      <c r="E13" s="98">
        <f>Supplier10!$G$43</f>
        <v>3</v>
      </c>
      <c r="F13" s="99">
        <f>IF(Supplier10!$I$44&gt;0,Supplier10!$I$43,IF(Supplier10!$H$44&gt;0,Supplier10!$H$43,0))/2</f>
        <v>0</v>
      </c>
      <c r="G13" s="100">
        <f t="shared" si="0"/>
        <v>0</v>
      </c>
      <c r="H13" s="101">
        <f t="shared" si="4"/>
        <v>0</v>
      </c>
      <c r="I13" s="102">
        <f>Supplier10!$G$60</f>
        <v>2</v>
      </c>
      <c r="J13" s="103">
        <f>IF(Supplier10!$I$61&gt;0,Supplier10!$I$60,IF(Supplier10!$H$61&gt;0,Supplier10!$H$60,0))/2</f>
        <v>0</v>
      </c>
      <c r="K13" s="104">
        <f t="shared" si="5"/>
        <v>0</v>
      </c>
      <c r="L13" s="105">
        <f>Supplier10!$G$68</f>
        <v>0</v>
      </c>
      <c r="M13" s="103">
        <f>IF(Supplier10!$I$69&gt;0,Supplier10!$I$68,IF(Supplier10!$H$69&gt;0,Supplier10!$H$68,0))/2</f>
        <v>0</v>
      </c>
      <c r="N13" s="106">
        <f t="shared" si="6"/>
        <v>0</v>
      </c>
      <c r="O13" s="107">
        <f>Supplier10!$G$77</f>
        <v>0</v>
      </c>
      <c r="P13" s="103">
        <f>IF(Supplier10!$I$78&gt;0,Supplier10!$I$77,IF(Supplier10!$H$78&gt;0,Supplier10!$H$77,0))/2</f>
        <v>0</v>
      </c>
      <c r="Q13" s="108">
        <f t="shared" si="1"/>
        <v>0</v>
      </c>
      <c r="R13" s="109">
        <f>Supplier10!$G$86</f>
        <v>2</v>
      </c>
      <c r="S13" s="103">
        <f>IF(Supplier10!$I$87&gt;0,Supplier10!$I$86,IF(Supplier10!$H$87&gt;0,Supplier10!$H$86,0))/2</f>
        <v>0</v>
      </c>
      <c r="T13" s="110">
        <f t="shared" si="2"/>
        <v>0</v>
      </c>
      <c r="U13" s="111">
        <f t="shared" si="3"/>
        <v>0</v>
      </c>
    </row>
    <row r="14" spans="1:21" ht="15.75" customHeight="1" x14ac:dyDescent="0.25"/>
    <row r="15" spans="1:21" ht="16.5" customHeight="1" x14ac:dyDescent="0.25"/>
    <row r="16" spans="1:21" ht="21" customHeight="1" x14ac:dyDescent="0.25">
      <c r="B16" s="114" t="s">
        <v>141</v>
      </c>
      <c r="E16" s="114"/>
      <c r="F16" s="114"/>
      <c r="I16" s="114" t="s">
        <v>142</v>
      </c>
      <c r="L16" s="114" t="s">
        <v>143</v>
      </c>
      <c r="M16" s="114"/>
      <c r="N16" s="114"/>
    </row>
    <row r="17" spans="3:19" ht="26.25" customHeight="1" x14ac:dyDescent="0.25">
      <c r="C17" t="s">
        <v>144</v>
      </c>
      <c r="I17" s="114" t="s">
        <v>145</v>
      </c>
      <c r="M17" t="s">
        <v>146</v>
      </c>
      <c r="O17" s="114" t="s">
        <v>147</v>
      </c>
    </row>
    <row r="18" spans="3:19" ht="26.25" customHeight="1" x14ac:dyDescent="0.25">
      <c r="C18" s="115" t="s">
        <v>148</v>
      </c>
      <c r="D18" t="s">
        <v>149</v>
      </c>
      <c r="O18" t="s">
        <v>150</v>
      </c>
      <c r="P18" t="s">
        <v>151</v>
      </c>
      <c r="R18" s="114" t="s">
        <v>152</v>
      </c>
    </row>
    <row r="19" spans="3:19" ht="26.25" customHeight="1" x14ac:dyDescent="0.25">
      <c r="C19" s="115" t="s">
        <v>153</v>
      </c>
      <c r="D19" t="s">
        <v>154</v>
      </c>
      <c r="R19" t="s">
        <v>150</v>
      </c>
      <c r="S19" s="114" t="s">
        <v>155</v>
      </c>
    </row>
    <row r="20" spans="3:19" ht="26.25" customHeight="1" x14ac:dyDescent="0.25">
      <c r="C20" s="115"/>
    </row>
    <row r="21" spans="3:19" ht="26.25" customHeight="1" x14ac:dyDescent="0.25">
      <c r="C21" s="115"/>
    </row>
    <row r="22" spans="3:19" ht="26.25" customHeight="1" x14ac:dyDescent="0.25">
      <c r="C22" s="29"/>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81"/>
  <sheetViews>
    <sheetView showGridLines="0" view="pageBreakPreview" topLeftCell="A56" zoomScale="140" zoomScaleNormal="100" zoomScaleSheetLayoutView="140" workbookViewId="0">
      <selection activeCell="M71" sqref="M71"/>
    </sheetView>
  </sheetViews>
  <sheetFormatPr defaultRowHeight="15" x14ac:dyDescent="0.25"/>
  <cols>
    <col min="2" max="2" width="1.28515625" customWidth="1"/>
    <col min="3" max="3" width="15.5703125" customWidth="1"/>
    <col min="4" max="4" width="10" customWidth="1"/>
    <col min="5" max="5" width="11.140625" customWidth="1"/>
    <col min="6" max="6" width="15.28515625" customWidth="1"/>
    <col min="7" max="7" width="17.42578125" customWidth="1"/>
    <col min="8" max="8" width="15.7109375" customWidth="1"/>
    <col min="9" max="9" width="15.42578125" customWidth="1"/>
    <col min="10" max="11" width="20.42578125" customWidth="1"/>
    <col min="12" max="12" width="12.42578125" customWidth="1"/>
    <col min="13" max="13" width="20.42578125" customWidth="1"/>
    <col min="14" max="14" width="1.5703125" customWidth="1"/>
    <col min="15" max="15" width="20.140625" hidden="1" customWidth="1"/>
    <col min="16" max="16" width="31.28515625" customWidth="1"/>
    <col min="21" max="21" width="17.28515625" customWidth="1"/>
    <col min="23" max="23" width="13.5703125" customWidth="1"/>
    <col min="24" max="24" width="11.42578125" customWidth="1"/>
  </cols>
  <sheetData>
    <row r="1" spans="2:15" ht="15.75" thickBot="1" x14ac:dyDescent="0.3">
      <c r="B1" s="40"/>
      <c r="C1" s="40"/>
      <c r="D1" s="40"/>
      <c r="E1" s="40"/>
      <c r="F1" s="40"/>
      <c r="G1" s="40"/>
      <c r="H1" s="40"/>
      <c r="I1" s="40"/>
      <c r="J1" s="40"/>
      <c r="K1" s="40"/>
      <c r="L1" s="40"/>
      <c r="M1" s="40"/>
      <c r="N1" s="40"/>
    </row>
    <row r="2" spans="2:15" ht="21" customHeight="1" thickBot="1" x14ac:dyDescent="0.3">
      <c r="B2" s="40"/>
      <c r="C2" s="116"/>
      <c r="D2" s="289"/>
      <c r="E2" s="902" t="s">
        <v>310</v>
      </c>
      <c r="F2" s="903"/>
      <c r="G2" s="903"/>
      <c r="H2" s="903"/>
      <c r="I2" s="904"/>
      <c r="J2" s="920" t="s">
        <v>156</v>
      </c>
      <c r="K2" s="923"/>
      <c r="L2" s="815" t="str">
        <f>Supplier10!I2</f>
        <v>240-12248652</v>
      </c>
      <c r="M2" s="816"/>
      <c r="N2" s="40"/>
      <c r="O2" s="897" t="s">
        <v>157</v>
      </c>
    </row>
    <row r="3" spans="2:15" ht="21" customHeight="1" thickBot="1" x14ac:dyDescent="0.3">
      <c r="B3" s="40"/>
      <c r="C3" s="117"/>
      <c r="D3" s="290"/>
      <c r="E3" s="905"/>
      <c r="F3" s="906"/>
      <c r="G3" s="906"/>
      <c r="H3" s="906"/>
      <c r="I3" s="907"/>
      <c r="J3" s="920" t="s">
        <v>158</v>
      </c>
      <c r="K3" s="923"/>
      <c r="L3" s="817" t="s">
        <v>402</v>
      </c>
      <c r="M3" s="818"/>
      <c r="N3" s="40"/>
      <c r="O3" s="898"/>
    </row>
    <row r="4" spans="2:15" ht="21" customHeight="1" thickBot="1" x14ac:dyDescent="0.35">
      <c r="B4" s="40"/>
      <c r="C4" s="117"/>
      <c r="D4" s="290"/>
      <c r="E4" s="905"/>
      <c r="F4" s="906"/>
      <c r="G4" s="906"/>
      <c r="H4" s="906"/>
      <c r="I4" s="907"/>
      <c r="J4" s="920" t="str">
        <f>Supplier10!G8</f>
        <v>Report Revision</v>
      </c>
      <c r="K4" s="923"/>
      <c r="L4" s="924">
        <f>Supplier10!I8</f>
        <v>1</v>
      </c>
      <c r="M4" s="925"/>
      <c r="N4" s="40"/>
      <c r="O4" s="358"/>
    </row>
    <row r="5" spans="2:15" ht="21" customHeight="1" thickBot="1" x14ac:dyDescent="0.3">
      <c r="B5" s="40"/>
      <c r="C5" s="117"/>
      <c r="D5" s="290"/>
      <c r="E5" s="905"/>
      <c r="F5" s="906"/>
      <c r="G5" s="906"/>
      <c r="H5" s="906"/>
      <c r="I5" s="907"/>
      <c r="J5" s="920" t="s">
        <v>159</v>
      </c>
      <c r="K5" s="923"/>
      <c r="L5" s="819" t="str">
        <f>RIGHT(Supplier1!I4,10)</f>
        <v>21/01/2022</v>
      </c>
      <c r="M5" s="820"/>
      <c r="N5" s="40"/>
      <c r="O5" s="899" t="s">
        <v>274</v>
      </c>
    </row>
    <row r="6" spans="2:15" ht="21" customHeight="1" thickBot="1" x14ac:dyDescent="0.3">
      <c r="B6" s="40"/>
      <c r="C6" s="119"/>
      <c r="D6" s="291"/>
      <c r="E6" s="908"/>
      <c r="F6" s="909"/>
      <c r="G6" s="909"/>
      <c r="H6" s="909"/>
      <c r="I6" s="910"/>
      <c r="J6" s="931" t="s">
        <v>300</v>
      </c>
      <c r="K6" s="932"/>
      <c r="L6" s="821" t="str">
        <f>Supplier10!I3</f>
        <v>240-105658000</v>
      </c>
      <c r="M6" s="822"/>
      <c r="N6" s="40"/>
      <c r="O6" s="900"/>
    </row>
    <row r="7" spans="2:15" ht="6" customHeight="1" thickBot="1" x14ac:dyDescent="0.3">
      <c r="B7" s="40"/>
      <c r="C7" s="118"/>
      <c r="D7" s="118"/>
      <c r="E7" s="288"/>
      <c r="F7" s="288"/>
      <c r="G7" s="288"/>
      <c r="H7" s="288"/>
      <c r="J7" s="449"/>
      <c r="K7" s="449"/>
      <c r="L7" s="450"/>
      <c r="M7" s="450"/>
      <c r="N7" s="40"/>
      <c r="O7" s="900"/>
    </row>
    <row r="8" spans="2:15" ht="22.5" customHeight="1" thickBot="1" x14ac:dyDescent="0.3">
      <c r="B8" s="40"/>
      <c r="C8" s="920" t="s">
        <v>429</v>
      </c>
      <c r="D8" s="921"/>
      <c r="E8" s="921"/>
      <c r="F8" s="913" t="s">
        <v>372</v>
      </c>
      <c r="G8" s="914"/>
      <c r="H8" s="914"/>
      <c r="I8" s="915"/>
      <c r="J8" s="921" t="s">
        <v>160</v>
      </c>
      <c r="K8" s="923"/>
      <c r="L8" s="815" t="str">
        <f>Supplier1!D6</f>
        <v>*</v>
      </c>
      <c r="M8" s="816"/>
      <c r="N8" s="40"/>
      <c r="O8" s="900"/>
    </row>
    <row r="9" spans="2:15" ht="21" customHeight="1" thickBot="1" x14ac:dyDescent="0.3">
      <c r="B9" s="40"/>
      <c r="C9" s="920" t="s">
        <v>430</v>
      </c>
      <c r="D9" s="921"/>
      <c r="E9" s="921"/>
      <c r="F9" s="913" t="s">
        <v>246</v>
      </c>
      <c r="G9" s="914"/>
      <c r="H9" s="914"/>
      <c r="I9" s="915"/>
      <c r="J9" s="921" t="s">
        <v>428</v>
      </c>
      <c r="K9" s="923"/>
      <c r="L9" s="823">
        <f>Supplier10!I5</f>
        <v>44573</v>
      </c>
      <c r="M9" s="824"/>
      <c r="N9" s="40"/>
      <c r="O9" s="900"/>
    </row>
    <row r="10" spans="2:15" ht="37.5" customHeight="1" thickBot="1" x14ac:dyDescent="0.3">
      <c r="B10" s="40"/>
      <c r="C10" s="920" t="s">
        <v>163</v>
      </c>
      <c r="D10" s="921"/>
      <c r="E10" s="923"/>
      <c r="F10" s="913" t="s">
        <v>373</v>
      </c>
      <c r="G10" s="914"/>
      <c r="H10" s="914"/>
      <c r="I10" s="915"/>
      <c r="J10" s="960" t="s">
        <v>404</v>
      </c>
      <c r="K10" s="961"/>
      <c r="L10" s="924" t="s">
        <v>431</v>
      </c>
      <c r="M10" s="925"/>
      <c r="N10" s="40"/>
      <c r="O10" s="900"/>
    </row>
    <row r="11" spans="2:15" ht="15" customHeight="1" thickBot="1" x14ac:dyDescent="0.35">
      <c r="B11" s="40"/>
      <c r="C11" s="965"/>
      <c r="D11" s="966"/>
      <c r="E11" s="967"/>
      <c r="F11" s="815" t="s">
        <v>245</v>
      </c>
      <c r="G11" s="928"/>
      <c r="H11" s="816"/>
      <c r="I11" s="929" t="s">
        <v>427</v>
      </c>
      <c r="J11" s="930"/>
      <c r="K11" s="928" t="s">
        <v>164</v>
      </c>
      <c r="L11" s="928"/>
      <c r="M11" s="816"/>
      <c r="N11" s="40"/>
      <c r="O11" s="900"/>
    </row>
    <row r="12" spans="2:15" ht="53.25" customHeight="1" thickBot="1" x14ac:dyDescent="0.35">
      <c r="B12" s="40"/>
      <c r="C12" s="962" t="s">
        <v>405</v>
      </c>
      <c r="D12" s="963"/>
      <c r="E12" s="964"/>
      <c r="F12" s="918"/>
      <c r="G12" s="933"/>
      <c r="H12" s="919"/>
      <c r="I12" s="926"/>
      <c r="J12" s="927"/>
      <c r="K12" s="918"/>
      <c r="L12" s="933"/>
      <c r="M12" s="919"/>
      <c r="N12" s="40"/>
      <c r="O12" s="901"/>
    </row>
    <row r="13" spans="2:15" ht="19.5" thickBot="1" x14ac:dyDescent="0.35">
      <c r="B13" s="40"/>
      <c r="C13" s="985" t="s">
        <v>167</v>
      </c>
      <c r="D13" s="986"/>
      <c r="E13" s="987"/>
      <c r="F13" s="918" t="str">
        <f>Supplier1!G6</f>
        <v>*</v>
      </c>
      <c r="G13" s="933"/>
      <c r="H13" s="919"/>
      <c r="I13" s="918" t="s">
        <v>385</v>
      </c>
      <c r="J13" s="919"/>
      <c r="K13" s="918" t="s">
        <v>385</v>
      </c>
      <c r="L13" s="933"/>
      <c r="M13" s="919"/>
      <c r="N13" s="40"/>
      <c r="O13" s="121"/>
    </row>
    <row r="14" spans="2:15" ht="36" customHeight="1" thickBot="1" x14ac:dyDescent="0.35">
      <c r="B14" s="40"/>
      <c r="C14" s="985" t="s">
        <v>420</v>
      </c>
      <c r="D14" s="986"/>
      <c r="E14" s="986"/>
      <c r="F14" s="934" t="str">
        <f>Supplier1!G7</f>
        <v>eg: Senior Advisor: Supplier Quality Management</v>
      </c>
      <c r="G14" s="935"/>
      <c r="H14" s="936"/>
      <c r="I14" s="911" t="s">
        <v>385</v>
      </c>
      <c r="J14" s="912"/>
      <c r="K14" s="968" t="s">
        <v>385</v>
      </c>
      <c r="L14" s="969"/>
      <c r="M14" s="970"/>
      <c r="N14" s="40"/>
    </row>
    <row r="15" spans="2:15" ht="19.5" thickBot="1" x14ac:dyDescent="0.35">
      <c r="B15" s="40"/>
      <c r="C15" s="985" t="s">
        <v>406</v>
      </c>
      <c r="D15" s="986"/>
      <c r="E15" s="986"/>
      <c r="F15" s="934" t="s">
        <v>385</v>
      </c>
      <c r="G15" s="935"/>
      <c r="H15" s="936"/>
      <c r="I15" s="968" t="s">
        <v>385</v>
      </c>
      <c r="J15" s="970"/>
      <c r="K15" s="968" t="s">
        <v>385</v>
      </c>
      <c r="L15" s="969"/>
      <c r="M15" s="970"/>
      <c r="N15" s="40"/>
    </row>
    <row r="16" spans="2:15" ht="15.75" customHeight="1" x14ac:dyDescent="0.25">
      <c r="B16" s="40"/>
      <c r="C16" s="421"/>
      <c r="D16" s="421"/>
      <c r="E16" s="421"/>
      <c r="F16" s="421"/>
      <c r="G16" s="421"/>
      <c r="H16" s="922"/>
      <c r="I16" s="922"/>
      <c r="J16" s="922"/>
      <c r="K16" s="922"/>
      <c r="L16" s="422"/>
      <c r="M16" s="423"/>
      <c r="N16" s="40"/>
    </row>
    <row r="17" spans="2:14" ht="18.75" x14ac:dyDescent="0.3">
      <c r="B17" s="264"/>
      <c r="C17" s="917" t="s">
        <v>169</v>
      </c>
      <c r="D17" s="917"/>
      <c r="E17" s="917"/>
      <c r="F17" s="846" t="str">
        <f>Supplier1!D7</f>
        <v>*</v>
      </c>
      <c r="G17" s="846"/>
      <c r="H17" s="4"/>
      <c r="I17" s="916" t="s">
        <v>403</v>
      </c>
      <c r="J17" s="916"/>
      <c r="K17" s="917" t="s">
        <v>385</v>
      </c>
      <c r="L17" s="917"/>
      <c r="M17" s="917"/>
      <c r="N17" s="40"/>
    </row>
    <row r="18" spans="2:14" ht="9.75" customHeight="1" x14ac:dyDescent="0.25">
      <c r="B18" s="40"/>
      <c r="C18" s="125"/>
      <c r="D18" s="40"/>
      <c r="E18" s="40"/>
      <c r="F18" s="40"/>
      <c r="G18" s="40"/>
      <c r="H18" s="40"/>
      <c r="I18" s="40"/>
      <c r="J18" s="40"/>
      <c r="K18" s="40"/>
      <c r="L18" s="40"/>
      <c r="M18" s="40"/>
      <c r="N18" s="40"/>
    </row>
    <row r="19" spans="2:14" ht="18" x14ac:dyDescent="0.25">
      <c r="B19" s="40"/>
      <c r="C19" s="954" t="s">
        <v>170</v>
      </c>
      <c r="D19" s="955"/>
      <c r="E19" s="955"/>
      <c r="F19" s="955"/>
      <c r="G19" s="955"/>
      <c r="H19" s="955"/>
      <c r="I19" s="955"/>
      <c r="J19" s="955"/>
      <c r="K19" s="955"/>
      <c r="L19" s="956"/>
      <c r="M19" s="40"/>
      <c r="N19" s="40"/>
    </row>
    <row r="20" spans="2:14" ht="21.75" customHeight="1" x14ac:dyDescent="0.25">
      <c r="B20" s="126"/>
      <c r="C20" s="937" t="s">
        <v>171</v>
      </c>
      <c r="D20" s="937"/>
      <c r="E20" s="937"/>
      <c r="F20" s="937"/>
      <c r="G20" s="937"/>
      <c r="H20" s="937"/>
      <c r="I20" s="937"/>
      <c r="J20" s="937"/>
      <c r="K20" s="937"/>
      <c r="L20" s="937"/>
      <c r="M20" s="126"/>
      <c r="N20" s="126"/>
    </row>
    <row r="21" spans="2:14" ht="32.25" customHeight="1" x14ac:dyDescent="0.25">
      <c r="B21" s="126"/>
      <c r="C21" s="127" t="s">
        <v>172</v>
      </c>
      <c r="D21" s="938" t="str">
        <f>Supplier1!D10</f>
        <v>*</v>
      </c>
      <c r="E21" s="938"/>
      <c r="F21" s="938"/>
      <c r="G21" s="938"/>
      <c r="H21" s="938"/>
      <c r="I21" s="938"/>
      <c r="J21" s="938"/>
      <c r="K21" s="938"/>
      <c r="L21" s="938"/>
      <c r="M21" s="126"/>
      <c r="N21" s="126"/>
    </row>
    <row r="22" spans="2:14" ht="30.75" customHeight="1" x14ac:dyDescent="0.25">
      <c r="B22" s="128"/>
      <c r="C22" s="939" t="s">
        <v>173</v>
      </c>
      <c r="D22" s="939"/>
      <c r="E22" s="939"/>
      <c r="F22" s="939"/>
      <c r="G22" s="939"/>
      <c r="H22" s="939"/>
      <c r="I22" s="939"/>
      <c r="J22" s="939"/>
      <c r="K22" s="939"/>
      <c r="L22" s="939"/>
      <c r="M22" s="128"/>
      <c r="N22" s="128"/>
    </row>
    <row r="23" spans="2:14" ht="22.5" customHeight="1" x14ac:dyDescent="0.25">
      <c r="B23" s="128"/>
      <c r="C23" s="270" t="s">
        <v>264</v>
      </c>
      <c r="D23" s="940" t="str">
        <f>Supplier1!D14</f>
        <v>*</v>
      </c>
      <c r="E23" s="940"/>
      <c r="F23" s="940"/>
      <c r="G23" s="940"/>
      <c r="H23" s="940"/>
      <c r="I23" s="940"/>
      <c r="J23" s="940"/>
      <c r="K23" s="940"/>
      <c r="L23" s="940"/>
      <c r="M23" s="128"/>
      <c r="N23" s="128"/>
    </row>
    <row r="24" spans="2:14" ht="22.5" customHeight="1" x14ac:dyDescent="0.25">
      <c r="B24" s="128"/>
      <c r="C24" s="270" t="s">
        <v>265</v>
      </c>
      <c r="D24" s="940">
        <f>Supplier2!D14</f>
        <v>0</v>
      </c>
      <c r="E24" s="940"/>
      <c r="F24" s="940"/>
      <c r="G24" s="940"/>
      <c r="H24" s="940"/>
      <c r="I24" s="940"/>
      <c r="J24" s="940"/>
      <c r="K24" s="940"/>
      <c r="L24" s="940"/>
      <c r="M24" s="128"/>
      <c r="N24" s="128"/>
    </row>
    <row r="25" spans="2:14" ht="22.5" customHeight="1" x14ac:dyDescent="0.25">
      <c r="B25" s="128"/>
      <c r="C25" s="270" t="s">
        <v>266</v>
      </c>
      <c r="D25" s="940">
        <f>Supplier3!D14</f>
        <v>0</v>
      </c>
      <c r="E25" s="940"/>
      <c r="F25" s="940"/>
      <c r="G25" s="940"/>
      <c r="H25" s="940"/>
      <c r="I25" s="940"/>
      <c r="J25" s="940"/>
      <c r="K25" s="940"/>
      <c r="L25" s="940"/>
      <c r="M25" s="128"/>
      <c r="N25" s="128"/>
    </row>
    <row r="26" spans="2:14" ht="22.5" customHeight="1" x14ac:dyDescent="0.25">
      <c r="B26" s="128"/>
      <c r="C26" s="270" t="s">
        <v>267</v>
      </c>
      <c r="D26" s="940">
        <f>Supplier4!D14</f>
        <v>0</v>
      </c>
      <c r="E26" s="940"/>
      <c r="F26" s="940"/>
      <c r="G26" s="940"/>
      <c r="H26" s="940"/>
      <c r="I26" s="940"/>
      <c r="J26" s="940"/>
      <c r="K26" s="940"/>
      <c r="L26" s="940"/>
      <c r="M26" s="128"/>
      <c r="N26" s="128"/>
    </row>
    <row r="27" spans="2:14" ht="22.5" customHeight="1" x14ac:dyDescent="0.25">
      <c r="B27" s="128"/>
      <c r="C27" s="270" t="s">
        <v>268</v>
      </c>
      <c r="D27" s="940">
        <f>Supplier5!D14</f>
        <v>0</v>
      </c>
      <c r="E27" s="940"/>
      <c r="F27" s="940"/>
      <c r="G27" s="940"/>
      <c r="H27" s="940"/>
      <c r="I27" s="940"/>
      <c r="J27" s="940"/>
      <c r="K27" s="940"/>
      <c r="L27" s="940"/>
      <c r="M27" s="128"/>
      <c r="N27" s="128"/>
    </row>
    <row r="28" spans="2:14" ht="22.5" customHeight="1" x14ac:dyDescent="0.25">
      <c r="B28" s="128"/>
      <c r="C28" s="270" t="s">
        <v>269</v>
      </c>
      <c r="D28" s="940">
        <f>Supplier6!D14</f>
        <v>0</v>
      </c>
      <c r="E28" s="940"/>
      <c r="F28" s="940"/>
      <c r="G28" s="940"/>
      <c r="H28" s="940"/>
      <c r="I28" s="940"/>
      <c r="J28" s="940"/>
      <c r="K28" s="940"/>
      <c r="L28" s="940"/>
      <c r="M28" s="128"/>
      <c r="N28" s="128"/>
    </row>
    <row r="29" spans="2:14" ht="22.5" customHeight="1" x14ac:dyDescent="0.25">
      <c r="B29" s="128"/>
      <c r="C29" s="270" t="s">
        <v>270</v>
      </c>
      <c r="D29" s="940">
        <f>Supplier7!D14</f>
        <v>0</v>
      </c>
      <c r="E29" s="940"/>
      <c r="F29" s="940"/>
      <c r="G29" s="940"/>
      <c r="H29" s="940"/>
      <c r="I29" s="940"/>
      <c r="J29" s="940"/>
      <c r="K29" s="940"/>
      <c r="L29" s="940"/>
      <c r="M29" s="128"/>
      <c r="N29" s="128"/>
    </row>
    <row r="30" spans="2:14" ht="22.5" customHeight="1" x14ac:dyDescent="0.25">
      <c r="B30" s="128"/>
      <c r="C30" s="270" t="s">
        <v>271</v>
      </c>
      <c r="D30" s="940">
        <f>Supplier8!D14</f>
        <v>0</v>
      </c>
      <c r="E30" s="940"/>
      <c r="F30" s="940"/>
      <c r="G30" s="940"/>
      <c r="H30" s="940"/>
      <c r="I30" s="940"/>
      <c r="J30" s="940"/>
      <c r="K30" s="940"/>
      <c r="L30" s="940"/>
      <c r="M30" s="128"/>
      <c r="N30" s="128"/>
    </row>
    <row r="31" spans="2:14" ht="22.5" customHeight="1" x14ac:dyDescent="0.25">
      <c r="B31" s="128"/>
      <c r="C31" s="270" t="s">
        <v>272</v>
      </c>
      <c r="D31" s="940">
        <f>Supplier9!D14</f>
        <v>0</v>
      </c>
      <c r="E31" s="940"/>
      <c r="F31" s="940"/>
      <c r="G31" s="940"/>
      <c r="H31" s="940"/>
      <c r="I31" s="940"/>
      <c r="J31" s="940"/>
      <c r="K31" s="940"/>
      <c r="L31" s="940"/>
      <c r="M31" s="128"/>
      <c r="N31" s="128"/>
    </row>
    <row r="32" spans="2:14" ht="22.5" customHeight="1" x14ac:dyDescent="0.25">
      <c r="B32" s="128"/>
      <c r="C32" s="270" t="s">
        <v>273</v>
      </c>
      <c r="D32" s="940">
        <f>Supplier10!D14</f>
        <v>0</v>
      </c>
      <c r="E32" s="940"/>
      <c r="F32" s="940"/>
      <c r="G32" s="940"/>
      <c r="H32" s="940"/>
      <c r="I32" s="940"/>
      <c r="J32" s="940"/>
      <c r="K32" s="940"/>
      <c r="L32" s="940"/>
      <c r="M32" s="128"/>
      <c r="N32" s="128"/>
    </row>
    <row r="33" spans="2:24" ht="45" hidden="1" customHeight="1" x14ac:dyDescent="0.3">
      <c r="B33" s="128"/>
      <c r="C33" s="953" t="s">
        <v>278</v>
      </c>
      <c r="D33" s="953"/>
      <c r="E33" s="953"/>
      <c r="F33" s="953"/>
      <c r="G33" s="953"/>
      <c r="H33" s="953"/>
      <c r="I33" s="953"/>
      <c r="J33" s="953"/>
      <c r="K33" s="953"/>
      <c r="L33" s="953"/>
      <c r="M33" s="128"/>
      <c r="N33" s="128"/>
    </row>
    <row r="34" spans="2:24" ht="10.5" customHeight="1" x14ac:dyDescent="0.3">
      <c r="B34" s="126"/>
      <c r="C34" s="269"/>
      <c r="D34" s="264"/>
      <c r="E34" s="264"/>
      <c r="F34" s="264"/>
      <c r="G34" s="264"/>
      <c r="H34" s="264"/>
      <c r="I34" s="264"/>
      <c r="J34" s="264"/>
      <c r="K34" s="264"/>
      <c r="L34" s="264"/>
      <c r="M34" s="126"/>
      <c r="N34" s="126"/>
    </row>
    <row r="35" spans="2:24" ht="18" x14ac:dyDescent="0.25">
      <c r="B35" s="126"/>
      <c r="C35" s="954" t="s">
        <v>174</v>
      </c>
      <c r="D35" s="955"/>
      <c r="E35" s="955"/>
      <c r="F35" s="955"/>
      <c r="G35" s="955"/>
      <c r="H35" s="955"/>
      <c r="I35" s="955"/>
      <c r="J35" s="955"/>
      <c r="K35" s="955"/>
      <c r="L35" s="956"/>
      <c r="M35" s="126"/>
      <c r="N35" s="126"/>
    </row>
    <row r="36" spans="2:24" ht="49.5" customHeight="1" x14ac:dyDescent="0.25">
      <c r="B36" s="128"/>
      <c r="C36" s="830" t="s">
        <v>175</v>
      </c>
      <c r="D36" s="830"/>
      <c r="E36" s="830"/>
      <c r="F36" s="830"/>
      <c r="G36" s="830"/>
      <c r="H36" s="830"/>
      <c r="I36" s="830"/>
      <c r="J36" s="830"/>
      <c r="K36" s="830"/>
      <c r="L36" s="830"/>
      <c r="M36" s="128"/>
      <c r="N36" s="128"/>
    </row>
    <row r="37" spans="2:24" ht="18.75" x14ac:dyDescent="0.25">
      <c r="B37" s="128"/>
      <c r="C37" s="830" t="s">
        <v>176</v>
      </c>
      <c r="D37" s="830"/>
      <c r="E37" s="830"/>
      <c r="F37" s="830"/>
      <c r="G37" s="830"/>
      <c r="H37" s="830"/>
      <c r="I37" s="830"/>
      <c r="J37" s="830"/>
      <c r="K37" s="830"/>
      <c r="L37" s="830"/>
      <c r="M37" s="128"/>
      <c r="N37" s="128"/>
    </row>
    <row r="38" spans="2:24" ht="18.75" customHeight="1" x14ac:dyDescent="0.25">
      <c r="B38" s="128"/>
      <c r="C38" s="444" t="str">
        <f>Requirements!B6</f>
        <v>Category 4</v>
      </c>
      <c r="D38" s="971" t="s">
        <v>374</v>
      </c>
      <c r="E38" s="971"/>
      <c r="F38" s="971"/>
      <c r="G38" s="971"/>
      <c r="H38" s="971"/>
      <c r="I38" s="971"/>
      <c r="J38" s="971"/>
      <c r="K38" s="971"/>
      <c r="L38" s="971"/>
      <c r="M38" s="971"/>
      <c r="N38" s="971"/>
      <c r="O38" s="971"/>
      <c r="P38" s="971"/>
    </row>
    <row r="39" spans="2:24" ht="11.25" customHeight="1" thickBot="1" x14ac:dyDescent="0.3">
      <c r="B39" s="128"/>
      <c r="C39" s="360"/>
      <c r="D39" s="360"/>
      <c r="E39" s="361"/>
      <c r="F39" s="361"/>
      <c r="G39" s="361"/>
      <c r="H39" s="361"/>
      <c r="I39" s="361"/>
      <c r="J39" s="361"/>
      <c r="K39" s="361"/>
      <c r="L39" s="361"/>
      <c r="M39" s="128"/>
      <c r="N39" s="128"/>
    </row>
    <row r="40" spans="2:24" ht="16.5" thickBot="1" x14ac:dyDescent="0.3">
      <c r="B40" s="128"/>
      <c r="C40" s="369"/>
      <c r="D40" s="957" t="s">
        <v>177</v>
      </c>
      <c r="E40" s="958"/>
      <c r="F40" s="958"/>
      <c r="G40" s="958"/>
      <c r="H40" s="958"/>
      <c r="I40" s="988"/>
      <c r="J40" s="957" t="s">
        <v>379</v>
      </c>
      <c r="K40" s="958"/>
      <c r="L40" s="959"/>
      <c r="M40" s="128"/>
      <c r="N40" s="128"/>
      <c r="U40" s="841" t="s">
        <v>379</v>
      </c>
      <c r="V40" s="842"/>
      <c r="W40" s="841" t="s">
        <v>250</v>
      </c>
      <c r="X40" s="842"/>
    </row>
    <row r="41" spans="2:24" ht="15.75" x14ac:dyDescent="0.25">
      <c r="B41" s="128"/>
      <c r="C41" s="368" t="s">
        <v>178</v>
      </c>
      <c r="D41" s="952" t="s">
        <v>179</v>
      </c>
      <c r="E41" s="952"/>
      <c r="F41" s="952"/>
      <c r="G41" s="952"/>
      <c r="H41" s="952"/>
      <c r="I41" s="952"/>
      <c r="J41" s="973" t="s">
        <v>410</v>
      </c>
      <c r="K41" s="974"/>
      <c r="L41" s="975"/>
      <c r="M41" s="128"/>
      <c r="N41" s="128"/>
      <c r="U41" s="843" t="s">
        <v>180</v>
      </c>
      <c r="V41" s="844"/>
      <c r="W41" s="843" t="s">
        <v>259</v>
      </c>
      <c r="X41" s="844"/>
    </row>
    <row r="42" spans="2:24" ht="43.5" customHeight="1" x14ac:dyDescent="0.25">
      <c r="B42" s="128"/>
      <c r="C42" s="259" t="s">
        <v>181</v>
      </c>
      <c r="D42" s="865" t="s">
        <v>409</v>
      </c>
      <c r="E42" s="865"/>
      <c r="F42" s="865"/>
      <c r="G42" s="865"/>
      <c r="H42" s="865"/>
      <c r="I42" s="865"/>
      <c r="J42" s="976" t="s">
        <v>414</v>
      </c>
      <c r="K42" s="977"/>
      <c r="L42" s="978"/>
      <c r="M42" s="128"/>
      <c r="N42" s="128"/>
      <c r="U42" s="843" t="s">
        <v>182</v>
      </c>
      <c r="V42" s="844"/>
      <c r="W42" s="843" t="s">
        <v>260</v>
      </c>
      <c r="X42" s="844"/>
    </row>
    <row r="43" spans="2:24" ht="15.75" x14ac:dyDescent="0.25">
      <c r="B43" s="128"/>
      <c r="C43" s="259" t="s">
        <v>183</v>
      </c>
      <c r="D43" s="866" t="s">
        <v>282</v>
      </c>
      <c r="E43" s="866"/>
      <c r="F43" s="866"/>
      <c r="G43" s="866"/>
      <c r="H43" s="866"/>
      <c r="I43" s="866"/>
      <c r="J43" s="976" t="s">
        <v>411</v>
      </c>
      <c r="K43" s="977"/>
      <c r="L43" s="978"/>
      <c r="M43" s="128"/>
      <c r="N43" s="128"/>
      <c r="U43" s="843" t="s">
        <v>276</v>
      </c>
      <c r="V43" s="844"/>
      <c r="W43" s="843" t="s">
        <v>261</v>
      </c>
      <c r="X43" s="844"/>
    </row>
    <row r="44" spans="2:24" ht="15.75" x14ac:dyDescent="0.25">
      <c r="B44" s="128"/>
      <c r="C44" s="259" t="s">
        <v>184</v>
      </c>
      <c r="D44" s="866" t="s">
        <v>380</v>
      </c>
      <c r="E44" s="866"/>
      <c r="F44" s="866"/>
      <c r="G44" s="866"/>
      <c r="H44" s="866"/>
      <c r="I44" s="866"/>
      <c r="J44" s="976" t="s">
        <v>412</v>
      </c>
      <c r="K44" s="977"/>
      <c r="L44" s="978"/>
      <c r="M44" s="128"/>
      <c r="N44" s="128"/>
      <c r="U44" s="843" t="s">
        <v>275</v>
      </c>
      <c r="V44" s="844"/>
      <c r="W44" s="843" t="s">
        <v>262</v>
      </c>
      <c r="X44" s="844"/>
    </row>
    <row r="45" spans="2:24" ht="33" customHeight="1" thickBot="1" x14ac:dyDescent="0.3">
      <c r="B45" s="128"/>
      <c r="C45" s="260" t="s">
        <v>185</v>
      </c>
      <c r="D45" s="867" t="s">
        <v>381</v>
      </c>
      <c r="E45" s="867"/>
      <c r="F45" s="867"/>
      <c r="G45" s="867"/>
      <c r="H45" s="867"/>
      <c r="I45" s="867"/>
      <c r="J45" s="979" t="s">
        <v>413</v>
      </c>
      <c r="K45" s="980"/>
      <c r="L45" s="981"/>
      <c r="M45" s="128"/>
      <c r="N45" s="128"/>
      <c r="U45" s="825" t="s">
        <v>186</v>
      </c>
      <c r="V45" s="826"/>
      <c r="W45" s="825" t="s">
        <v>263</v>
      </c>
      <c r="X45" s="826"/>
    </row>
    <row r="46" spans="2:24" ht="26.25" customHeight="1" x14ac:dyDescent="0.25">
      <c r="B46" s="128"/>
      <c r="C46" s="129" t="s">
        <v>187</v>
      </c>
      <c r="D46" s="128"/>
      <c r="E46" s="128"/>
      <c r="F46" s="128"/>
      <c r="G46" s="128"/>
      <c r="H46" s="128"/>
      <c r="I46" s="128"/>
      <c r="J46" s="128"/>
      <c r="K46" s="128"/>
      <c r="L46" s="128"/>
      <c r="M46" s="128"/>
      <c r="N46" s="128"/>
    </row>
    <row r="47" spans="2:24" ht="15.75" x14ac:dyDescent="0.25">
      <c r="B47" s="40"/>
      <c r="C47" s="131" t="s">
        <v>188</v>
      </c>
      <c r="E47" s="132"/>
      <c r="F47" s="132"/>
      <c r="G47" s="132"/>
      <c r="H47" s="40"/>
      <c r="I47" s="40"/>
      <c r="J47" s="40"/>
      <c r="K47" s="40"/>
      <c r="L47" s="40"/>
      <c r="M47" s="40"/>
      <c r="N47" s="40"/>
    </row>
    <row r="48" spans="2:24" ht="9.75" customHeight="1" thickBot="1" x14ac:dyDescent="0.3">
      <c r="B48" s="40"/>
      <c r="C48" s="40"/>
      <c r="D48" s="40"/>
      <c r="E48" s="40"/>
      <c r="F48" s="40"/>
      <c r="G48" s="40"/>
      <c r="H48" s="40"/>
      <c r="I48" s="40"/>
      <c r="J48" s="40"/>
      <c r="K48" s="40"/>
      <c r="L48" s="40"/>
      <c r="M48" s="40"/>
      <c r="N48" s="40"/>
    </row>
    <row r="49" spans="2:25" ht="16.5" thickBot="1" x14ac:dyDescent="0.3">
      <c r="B49" s="40"/>
      <c r="C49" s="881" t="s">
        <v>177</v>
      </c>
      <c r="D49" s="882"/>
      <c r="E49" s="882"/>
      <c r="F49" s="882"/>
      <c r="G49" s="882"/>
      <c r="H49" s="882"/>
      <c r="I49" s="882"/>
      <c r="J49" s="882"/>
      <c r="K49" s="895" t="s">
        <v>54</v>
      </c>
      <c r="L49" s="896"/>
      <c r="M49" s="40"/>
      <c r="N49" s="40"/>
      <c r="O49" s="40"/>
    </row>
    <row r="50" spans="2:25" ht="15.75" x14ac:dyDescent="0.25">
      <c r="B50" s="40"/>
      <c r="C50" s="941" t="s">
        <v>189</v>
      </c>
      <c r="D50" s="942"/>
      <c r="E50" s="942"/>
      <c r="F50" s="942"/>
      <c r="G50" s="942"/>
      <c r="H50" s="942"/>
      <c r="I50" s="942"/>
      <c r="J50" s="942"/>
      <c r="K50" s="834">
        <v>2</v>
      </c>
      <c r="L50" s="835"/>
      <c r="M50" s="40"/>
      <c r="N50" s="40"/>
      <c r="O50" s="40"/>
    </row>
    <row r="51" spans="2:25" ht="15.75" x14ac:dyDescent="0.25">
      <c r="B51" s="40"/>
      <c r="C51" s="943" t="s">
        <v>190</v>
      </c>
      <c r="D51" s="944"/>
      <c r="E51" s="944"/>
      <c r="F51" s="944"/>
      <c r="G51" s="944"/>
      <c r="H51" s="944"/>
      <c r="I51" s="944"/>
      <c r="J51" s="944"/>
      <c r="K51" s="834">
        <v>1</v>
      </c>
      <c r="L51" s="835"/>
      <c r="M51" s="40"/>
      <c r="N51" s="40"/>
      <c r="O51" s="40"/>
    </row>
    <row r="52" spans="2:25" ht="16.5" thickBot="1" x14ac:dyDescent="0.3">
      <c r="B52" s="40"/>
      <c r="C52" s="945" t="s">
        <v>421</v>
      </c>
      <c r="D52" s="946"/>
      <c r="E52" s="946"/>
      <c r="F52" s="946"/>
      <c r="G52" s="946"/>
      <c r="H52" s="946"/>
      <c r="I52" s="946"/>
      <c r="J52" s="946"/>
      <c r="K52" s="836">
        <v>0</v>
      </c>
      <c r="L52" s="837"/>
      <c r="M52" s="40"/>
      <c r="N52" s="40"/>
      <c r="O52" s="40"/>
    </row>
    <row r="53" spans="2:25" ht="8.25" customHeight="1" x14ac:dyDescent="0.25">
      <c r="B53" s="40"/>
      <c r="C53" s="40"/>
      <c r="D53" s="40"/>
      <c r="E53" s="40"/>
      <c r="F53" s="40"/>
      <c r="G53" s="40"/>
      <c r="H53" s="40"/>
      <c r="I53" s="40"/>
      <c r="J53" s="40"/>
      <c r="K53" s="40"/>
      <c r="L53" s="40"/>
      <c r="M53" s="40"/>
      <c r="N53" s="40"/>
      <c r="O53" s="40"/>
    </row>
    <row r="54" spans="2:25" ht="15.75" x14ac:dyDescent="0.25">
      <c r="B54" s="40"/>
      <c r="C54" s="433" t="s">
        <v>382</v>
      </c>
      <c r="E54" s="133"/>
      <c r="F54" s="133"/>
      <c r="G54" s="133"/>
      <c r="H54" s="126"/>
      <c r="I54" s="40"/>
      <c r="J54" s="40"/>
      <c r="K54" s="40"/>
      <c r="L54" s="40"/>
      <c r="M54" s="40"/>
      <c r="N54" s="40"/>
    </row>
    <row r="55" spans="2:25" ht="10.5" customHeight="1" thickBot="1" x14ac:dyDescent="0.3">
      <c r="B55" s="40"/>
      <c r="C55" s="40"/>
      <c r="D55" s="40"/>
      <c r="E55" s="40"/>
      <c r="F55" s="40"/>
      <c r="G55" s="40"/>
      <c r="H55" s="40"/>
      <c r="I55" s="40"/>
      <c r="J55" s="40"/>
      <c r="K55" s="40"/>
      <c r="L55" s="40"/>
      <c r="M55" s="40"/>
      <c r="N55" s="40"/>
    </row>
    <row r="56" spans="2:25" ht="16.5" thickBot="1" x14ac:dyDescent="0.3">
      <c r="B56" s="40"/>
      <c r="C56" s="881" t="s">
        <v>177</v>
      </c>
      <c r="D56" s="882"/>
      <c r="E56" s="882"/>
      <c r="F56" s="882"/>
      <c r="G56" s="882"/>
      <c r="H56" s="882"/>
      <c r="I56" s="882"/>
      <c r="J56" s="882"/>
      <c r="K56" s="887" t="s">
        <v>191</v>
      </c>
      <c r="L56" s="888"/>
      <c r="M56" s="262"/>
      <c r="N56" s="40"/>
    </row>
    <row r="57" spans="2:25" ht="31.5" customHeight="1" x14ac:dyDescent="0.25">
      <c r="B57" s="40"/>
      <c r="C57" s="883" t="s">
        <v>312</v>
      </c>
      <c r="D57" s="884"/>
      <c r="E57" s="884"/>
      <c r="F57" s="884"/>
      <c r="G57" s="884"/>
      <c r="H57" s="884"/>
      <c r="I57" s="884"/>
      <c r="J57" s="884"/>
      <c r="K57" s="889">
        <v>1</v>
      </c>
      <c r="L57" s="890"/>
      <c r="M57" s="263"/>
      <c r="N57" s="40"/>
    </row>
    <row r="58" spans="2:25" ht="30.75" customHeight="1" x14ac:dyDescent="0.25">
      <c r="B58" s="40"/>
      <c r="C58" s="885" t="s">
        <v>313</v>
      </c>
      <c r="D58" s="866"/>
      <c r="E58" s="866"/>
      <c r="F58" s="866"/>
      <c r="G58" s="866"/>
      <c r="H58" s="866"/>
      <c r="I58" s="866"/>
      <c r="J58" s="886"/>
      <c r="K58" s="891" t="s">
        <v>415</v>
      </c>
      <c r="L58" s="892"/>
      <c r="M58" s="263"/>
      <c r="N58" s="40"/>
    </row>
    <row r="59" spans="2:25" ht="16.5" thickBot="1" x14ac:dyDescent="0.3">
      <c r="B59" s="40"/>
      <c r="C59" s="950" t="s">
        <v>416</v>
      </c>
      <c r="D59" s="867"/>
      <c r="E59" s="867"/>
      <c r="F59" s="867"/>
      <c r="G59" s="867"/>
      <c r="H59" s="867"/>
      <c r="I59" s="867"/>
      <c r="J59" s="951"/>
      <c r="K59" s="893">
        <v>0</v>
      </c>
      <c r="L59" s="894"/>
      <c r="M59" s="263"/>
      <c r="N59" s="130"/>
    </row>
    <row r="60" spans="2:25" ht="21" customHeight="1" x14ac:dyDescent="0.25">
      <c r="B60" s="130"/>
      <c r="M60" s="130"/>
      <c r="N60" s="130"/>
    </row>
    <row r="61" spans="2:25" ht="43.5" customHeight="1" x14ac:dyDescent="0.25">
      <c r="B61" s="130"/>
      <c r="C61" s="830" t="s">
        <v>383</v>
      </c>
      <c r="D61" s="830"/>
      <c r="E61" s="830"/>
      <c r="F61" s="830"/>
      <c r="G61" s="830"/>
      <c r="H61" s="830"/>
      <c r="I61" s="830"/>
      <c r="J61" s="830"/>
      <c r="K61" s="830"/>
      <c r="L61" s="830"/>
      <c r="M61" s="830"/>
      <c r="N61" s="130"/>
    </row>
    <row r="62" spans="2:25" ht="9.75" customHeight="1" x14ac:dyDescent="0.3">
      <c r="B62" s="130"/>
      <c r="C62" s="244"/>
      <c r="D62" s="244"/>
      <c r="E62" s="244"/>
      <c r="F62" s="244"/>
      <c r="G62" s="244"/>
      <c r="H62" s="244"/>
      <c r="I62" s="244"/>
      <c r="J62" s="244"/>
      <c r="K62" s="244"/>
      <c r="L62" s="244"/>
      <c r="M62" s="40"/>
      <c r="N62" s="130"/>
      <c r="Q62" s="321"/>
      <c r="R62" s="321"/>
      <c r="S62" s="321"/>
      <c r="T62" s="321"/>
      <c r="U62" s="321"/>
      <c r="V62" s="321"/>
      <c r="W62" s="321"/>
      <c r="X62" s="321"/>
    </row>
    <row r="63" spans="2:25" ht="18" customHeight="1" x14ac:dyDescent="0.3">
      <c r="B63" s="130"/>
      <c r="C63" s="861" t="s">
        <v>192</v>
      </c>
      <c r="D63" s="862"/>
      <c r="E63" s="862"/>
      <c r="F63" s="862"/>
      <c r="G63" s="862"/>
      <c r="H63" s="862"/>
      <c r="I63" s="862"/>
      <c r="J63" s="862"/>
      <c r="K63" s="862"/>
      <c r="L63" s="862"/>
      <c r="M63" s="863"/>
      <c r="N63" s="130"/>
      <c r="P63" s="321"/>
      <c r="Q63" s="321"/>
      <c r="R63" s="321"/>
      <c r="S63" s="321"/>
      <c r="T63" s="321"/>
      <c r="U63" s="321"/>
      <c r="V63" s="321"/>
      <c r="W63" s="321"/>
      <c r="X63" s="321"/>
      <c r="Y63" s="321"/>
    </row>
    <row r="64" spans="2:25" ht="19.5" thickBot="1" x14ac:dyDescent="0.35">
      <c r="B64" s="130"/>
      <c r="C64" s="864" t="s">
        <v>193</v>
      </c>
      <c r="D64" s="864"/>
      <c r="E64" s="864"/>
      <c r="F64" s="864"/>
      <c r="G64" s="864"/>
      <c r="H64" s="40"/>
      <c r="I64" s="40"/>
      <c r="J64" s="40"/>
      <c r="K64" s="40"/>
      <c r="L64" s="134"/>
      <c r="M64" s="40"/>
      <c r="N64" s="40"/>
      <c r="P64" s="321"/>
      <c r="Q64" s="321"/>
      <c r="R64" s="321"/>
      <c r="S64" s="321"/>
      <c r="T64" s="321"/>
      <c r="U64" s="321"/>
      <c r="V64" s="321"/>
      <c r="W64" s="321"/>
      <c r="X64" s="321"/>
      <c r="Y64" s="321"/>
    </row>
    <row r="65" spans="2:26" ht="39.75" customHeight="1" thickBot="1" x14ac:dyDescent="0.35">
      <c r="B65" s="130"/>
      <c r="C65" s="855" t="s">
        <v>194</v>
      </c>
      <c r="D65" s="856"/>
      <c r="E65" s="856"/>
      <c r="F65" s="857"/>
      <c r="G65" s="878" t="s">
        <v>195</v>
      </c>
      <c r="H65" s="879"/>
      <c r="I65" s="879"/>
      <c r="J65" s="879"/>
      <c r="K65" s="880"/>
      <c r="L65" s="855" t="s">
        <v>196</v>
      </c>
      <c r="M65" s="982" t="s">
        <v>407</v>
      </c>
      <c r="N65" s="40"/>
      <c r="P65" s="321"/>
      <c r="Q65" s="321"/>
      <c r="R65" s="321"/>
      <c r="S65" s="321"/>
      <c r="T65" s="321"/>
      <c r="U65" s="321"/>
      <c r="V65" s="321"/>
      <c r="W65" s="321"/>
      <c r="X65" s="321"/>
      <c r="Y65" s="321"/>
    </row>
    <row r="66" spans="2:26" ht="20.25" customHeight="1" thickBot="1" x14ac:dyDescent="0.3">
      <c r="B66" s="40"/>
      <c r="C66" s="858"/>
      <c r="D66" s="859"/>
      <c r="E66" s="859"/>
      <c r="F66" s="860"/>
      <c r="G66" s="135" t="s">
        <v>197</v>
      </c>
      <c r="H66" s="136" t="s">
        <v>198</v>
      </c>
      <c r="I66" s="136" t="s">
        <v>199</v>
      </c>
      <c r="J66" s="136" t="s">
        <v>200</v>
      </c>
      <c r="K66" s="137" t="s">
        <v>201</v>
      </c>
      <c r="L66" s="877"/>
      <c r="M66" s="983"/>
      <c r="N66" s="40"/>
    </row>
    <row r="67" spans="2:26" ht="29.25" customHeight="1" thickBot="1" x14ac:dyDescent="0.3">
      <c r="B67" s="40"/>
      <c r="C67" s="868" t="s">
        <v>202</v>
      </c>
      <c r="D67" s="869"/>
      <c r="E67" s="869"/>
      <c r="F67" s="870"/>
      <c r="G67" s="372">
        <f>Supplier1!I21</f>
        <v>0.25</v>
      </c>
      <c r="H67" s="372">
        <f>Supplier1!I46</f>
        <v>0.25</v>
      </c>
      <c r="I67" s="372">
        <f>Supplier1!I59</f>
        <v>0.2</v>
      </c>
      <c r="J67" s="372">
        <f>Supplier1!I67</f>
        <v>0.2</v>
      </c>
      <c r="K67" s="373">
        <f>Supplier1!I76</f>
        <v>9.9999999999999978E-2</v>
      </c>
      <c r="L67" s="858"/>
      <c r="M67" s="983"/>
      <c r="N67" s="40"/>
      <c r="Z67" s="287"/>
    </row>
    <row r="68" spans="2:26" ht="47.25" customHeight="1" thickBot="1" x14ac:dyDescent="0.3">
      <c r="B68" s="40"/>
      <c r="C68" s="871" t="s">
        <v>203</v>
      </c>
      <c r="D68" s="872"/>
      <c r="E68" s="872"/>
      <c r="F68" s="873"/>
      <c r="G68" s="370" t="s">
        <v>204</v>
      </c>
      <c r="H68" s="370" t="s">
        <v>225</v>
      </c>
      <c r="I68" s="370" t="s">
        <v>205</v>
      </c>
      <c r="J68" s="370" t="s">
        <v>206</v>
      </c>
      <c r="K68" s="370" t="s">
        <v>207</v>
      </c>
      <c r="L68" s="371" t="s">
        <v>251</v>
      </c>
      <c r="M68" s="984"/>
      <c r="N68" s="40"/>
      <c r="P68" s="286"/>
      <c r="Q68" s="286"/>
      <c r="R68" s="286"/>
      <c r="S68" s="286"/>
      <c r="T68" s="286"/>
      <c r="U68" s="286"/>
      <c r="V68" s="286"/>
      <c r="W68" s="286"/>
      <c r="X68" s="286"/>
      <c r="Y68" s="286"/>
      <c r="Z68" s="286"/>
    </row>
    <row r="69" spans="2:26" ht="18.75" x14ac:dyDescent="0.3">
      <c r="B69" s="40"/>
      <c r="C69" s="874" t="str">
        <f t="shared" ref="C69" si="0">IF($D$23&gt;0,$D$23,"Supplier 1")</f>
        <v>*</v>
      </c>
      <c r="D69" s="875"/>
      <c r="E69" s="875"/>
      <c r="F69" s="876"/>
      <c r="G69" s="272">
        <f>Scorecard!G4</f>
        <v>0</v>
      </c>
      <c r="H69" s="273">
        <f>Scorecard!K4</f>
        <v>0</v>
      </c>
      <c r="I69" s="273">
        <f>Scorecard!N4</f>
        <v>0</v>
      </c>
      <c r="J69" s="273">
        <f>Scorecard!Q4</f>
        <v>0</v>
      </c>
      <c r="K69" s="274">
        <f>Scorecard!T4</f>
        <v>0</v>
      </c>
      <c r="L69" s="275">
        <f>Scorecard!U4</f>
        <v>0</v>
      </c>
      <c r="M69" s="441" t="str">
        <f>IF(L69=0%,"Non Compliant",IF(L69=100%,"Fully Compliant","Partially Compliant"))</f>
        <v>Non Compliant</v>
      </c>
      <c r="N69" s="40"/>
      <c r="P69" s="847"/>
      <c r="Q69" s="848"/>
      <c r="R69" s="848"/>
      <c r="S69" s="848"/>
      <c r="T69" s="848"/>
      <c r="U69" s="848"/>
      <c r="V69" s="848"/>
      <c r="W69" s="848"/>
      <c r="X69" s="848"/>
    </row>
    <row r="70" spans="2:26" ht="18.75" x14ac:dyDescent="0.3">
      <c r="B70" s="40"/>
      <c r="C70" s="827" t="str">
        <f t="shared" ref="C70" si="1">IF($D$24&gt;0,$D$24,"Supplier 2")</f>
        <v>Supplier 2</v>
      </c>
      <c r="D70" s="828"/>
      <c r="E70" s="828"/>
      <c r="F70" s="829"/>
      <c r="G70" s="276">
        <f>Scorecard!G5</f>
        <v>0</v>
      </c>
      <c r="H70" s="277">
        <f>Scorecard!K5</f>
        <v>0</v>
      </c>
      <c r="I70" s="278">
        <f>Scorecard!N5</f>
        <v>0</v>
      </c>
      <c r="J70" s="278">
        <f>Scorecard!Q5</f>
        <v>0</v>
      </c>
      <c r="K70" s="279">
        <f>Scorecard!T5</f>
        <v>0</v>
      </c>
      <c r="L70" s="280">
        <f>Scorecard!U5</f>
        <v>0</v>
      </c>
      <c r="M70" s="442" t="str">
        <f>IF(L70=0%,"Non Compliant",IF(L70=100%,"Fully Compliant","Partially Compliant"))</f>
        <v>Non Compliant</v>
      </c>
      <c r="N70" s="40"/>
      <c r="P70" s="848"/>
      <c r="Q70" s="848"/>
      <c r="R70" s="848"/>
      <c r="S70" s="848"/>
      <c r="T70" s="848"/>
      <c r="U70" s="848"/>
      <c r="V70" s="848"/>
      <c r="W70" s="848"/>
      <c r="X70" s="848"/>
    </row>
    <row r="71" spans="2:26" ht="18.75" x14ac:dyDescent="0.3">
      <c r="B71" s="40"/>
      <c r="C71" s="827" t="str">
        <f t="shared" ref="C71" si="2">IF($D$25&gt;0,$D$25,"Supplier 3")</f>
        <v>Supplier 3</v>
      </c>
      <c r="D71" s="828"/>
      <c r="E71" s="828"/>
      <c r="F71" s="829"/>
      <c r="G71" s="276">
        <f>Scorecard!G6</f>
        <v>0</v>
      </c>
      <c r="H71" s="277">
        <f>Scorecard!K6</f>
        <v>0</v>
      </c>
      <c r="I71" s="278">
        <f>Scorecard!N6</f>
        <v>0</v>
      </c>
      <c r="J71" s="278">
        <f>Scorecard!Q6</f>
        <v>0</v>
      </c>
      <c r="K71" s="279">
        <f>Scorecard!T6</f>
        <v>0</v>
      </c>
      <c r="L71" s="280">
        <f>Scorecard!U6</f>
        <v>0</v>
      </c>
      <c r="M71" s="442" t="str">
        <f t="shared" ref="M71:M78" si="3">IF(L71=0%,"Non Compliant",IF(L71=100%,"Fully Compliant","Partially Compliant"))</f>
        <v>Non Compliant</v>
      </c>
      <c r="N71" s="264"/>
      <c r="P71" s="848"/>
      <c r="Q71" s="848"/>
      <c r="R71" s="848"/>
      <c r="S71" s="848"/>
      <c r="T71" s="848"/>
      <c r="U71" s="848"/>
      <c r="V71" s="848"/>
      <c r="W71" s="848"/>
      <c r="X71" s="848"/>
    </row>
    <row r="72" spans="2:26" ht="18.75" x14ac:dyDescent="0.3">
      <c r="B72" s="40"/>
      <c r="C72" s="827" t="str">
        <f t="shared" ref="C72" si="4">IF($D$26&gt;0,$D$26,"Supplier 4")</f>
        <v>Supplier 4</v>
      </c>
      <c r="D72" s="828"/>
      <c r="E72" s="828"/>
      <c r="F72" s="829"/>
      <c r="G72" s="276">
        <f>Scorecard!G7</f>
        <v>0</v>
      </c>
      <c r="H72" s="277">
        <f>Scorecard!K7</f>
        <v>0</v>
      </c>
      <c r="I72" s="278">
        <f>Scorecard!N7</f>
        <v>0</v>
      </c>
      <c r="J72" s="278">
        <f>Scorecard!Q7</f>
        <v>0</v>
      </c>
      <c r="K72" s="279">
        <f>Scorecard!T7</f>
        <v>0</v>
      </c>
      <c r="L72" s="280">
        <f>Scorecard!U7</f>
        <v>0</v>
      </c>
      <c r="M72" s="442" t="str">
        <f t="shared" si="3"/>
        <v>Non Compliant</v>
      </c>
      <c r="N72" s="264"/>
      <c r="P72" s="848"/>
      <c r="Q72" s="848"/>
      <c r="R72" s="848"/>
      <c r="S72" s="848"/>
      <c r="T72" s="848"/>
      <c r="U72" s="848"/>
      <c r="V72" s="848"/>
      <c r="W72" s="848"/>
      <c r="X72" s="848"/>
    </row>
    <row r="73" spans="2:26" s="265" customFormat="1" ht="18.75" x14ac:dyDescent="0.3">
      <c r="B73" s="264"/>
      <c r="C73" s="827" t="str">
        <f t="shared" ref="C73" si="5">IF($D$27&gt;0,$D$27,"Supplier 5")</f>
        <v>Supplier 5</v>
      </c>
      <c r="D73" s="828"/>
      <c r="E73" s="828"/>
      <c r="F73" s="829"/>
      <c r="G73" s="276">
        <f>Scorecard!G8</f>
        <v>0</v>
      </c>
      <c r="H73" s="277">
        <f>Scorecard!K8</f>
        <v>0</v>
      </c>
      <c r="I73" s="278">
        <f>Scorecard!N8</f>
        <v>0</v>
      </c>
      <c r="J73" s="278">
        <f>Scorecard!Q8</f>
        <v>0</v>
      </c>
      <c r="K73" s="279">
        <f>Scorecard!T8</f>
        <v>0</v>
      </c>
      <c r="L73" s="280">
        <f>Scorecard!U8</f>
        <v>0</v>
      </c>
      <c r="M73" s="442" t="str">
        <f t="shared" si="3"/>
        <v>Non Compliant</v>
      </c>
      <c r="N73" s="264"/>
      <c r="P73" s="848"/>
      <c r="Q73" s="848"/>
      <c r="R73" s="848"/>
      <c r="S73" s="848"/>
      <c r="T73" s="848"/>
      <c r="U73" s="848"/>
      <c r="V73" s="848"/>
      <c r="W73" s="848"/>
      <c r="X73" s="848"/>
    </row>
    <row r="74" spans="2:26" s="265" customFormat="1" ht="18.75" x14ac:dyDescent="0.3">
      <c r="B74" s="264"/>
      <c r="C74" s="827" t="str">
        <f t="shared" ref="C74" si="6">IF($D$28&gt;0,$D$28,"Supplier 6")</f>
        <v>Supplier 6</v>
      </c>
      <c r="D74" s="828"/>
      <c r="E74" s="828"/>
      <c r="F74" s="829"/>
      <c r="G74" s="276">
        <f>Scorecard!G9</f>
        <v>0</v>
      </c>
      <c r="H74" s="277">
        <f>Scorecard!K9</f>
        <v>0</v>
      </c>
      <c r="I74" s="278">
        <f>Scorecard!N9</f>
        <v>0</v>
      </c>
      <c r="J74" s="278">
        <f>Scorecard!Q9</f>
        <v>0</v>
      </c>
      <c r="K74" s="279">
        <f>Scorecard!T9</f>
        <v>0</v>
      </c>
      <c r="L74" s="280">
        <f>Scorecard!U9</f>
        <v>0</v>
      </c>
      <c r="M74" s="442" t="str">
        <f t="shared" si="3"/>
        <v>Non Compliant</v>
      </c>
      <c r="N74" s="264"/>
      <c r="P74" s="811"/>
      <c r="Q74" s="811"/>
      <c r="R74" s="811"/>
      <c r="S74" s="811"/>
      <c r="T74" s="811"/>
      <c r="U74" s="811"/>
      <c r="V74" s="811"/>
      <c r="W74" s="811"/>
      <c r="X74" s="811"/>
      <c r="Y74" s="811"/>
    </row>
    <row r="75" spans="2:26" s="265" customFormat="1" ht="18.75" x14ac:dyDescent="0.3">
      <c r="B75" s="264"/>
      <c r="C75" s="827" t="str">
        <f t="shared" ref="C75" si="7">IF($D$29&gt;0,$D$29,"Supplier 7")</f>
        <v>Supplier 7</v>
      </c>
      <c r="D75" s="828"/>
      <c r="E75" s="828"/>
      <c r="F75" s="829"/>
      <c r="G75" s="276">
        <f>Scorecard!G10</f>
        <v>0</v>
      </c>
      <c r="H75" s="277">
        <f>Scorecard!K10</f>
        <v>0</v>
      </c>
      <c r="I75" s="278">
        <f>Scorecard!N10</f>
        <v>0</v>
      </c>
      <c r="J75" s="278">
        <f>Scorecard!Q10</f>
        <v>0</v>
      </c>
      <c r="K75" s="279">
        <f>Scorecard!T10</f>
        <v>0</v>
      </c>
      <c r="L75" s="280">
        <f>Scorecard!U10</f>
        <v>0</v>
      </c>
      <c r="M75" s="442" t="str">
        <f t="shared" si="3"/>
        <v>Non Compliant</v>
      </c>
      <c r="N75" s="264"/>
      <c r="P75" s="811"/>
      <c r="Q75" s="811"/>
      <c r="R75" s="811"/>
      <c r="S75" s="811"/>
      <c r="T75" s="811"/>
      <c r="U75" s="811"/>
      <c r="V75" s="811"/>
      <c r="W75" s="811"/>
      <c r="X75" s="811"/>
      <c r="Y75" s="811"/>
    </row>
    <row r="76" spans="2:26" s="265" customFormat="1" ht="18.75" x14ac:dyDescent="0.3">
      <c r="B76" s="264"/>
      <c r="C76" s="827" t="str">
        <f t="shared" ref="C76" si="8">IF($D$30&gt;0,$D$30,"Supplier 8")</f>
        <v>Supplier 8</v>
      </c>
      <c r="D76" s="828"/>
      <c r="E76" s="828"/>
      <c r="F76" s="829"/>
      <c r="G76" s="276">
        <f>Scorecard!G11</f>
        <v>0</v>
      </c>
      <c r="H76" s="277">
        <f>Scorecard!K11</f>
        <v>0</v>
      </c>
      <c r="I76" s="278">
        <f>Scorecard!N11</f>
        <v>0</v>
      </c>
      <c r="J76" s="278">
        <f>Scorecard!Q11</f>
        <v>0</v>
      </c>
      <c r="K76" s="279">
        <f>Scorecard!T11</f>
        <v>0</v>
      </c>
      <c r="L76" s="280">
        <f>Scorecard!U11</f>
        <v>0</v>
      </c>
      <c r="M76" s="442" t="str">
        <f t="shared" si="3"/>
        <v>Non Compliant</v>
      </c>
      <c r="N76" s="264"/>
      <c r="P76" s="811"/>
      <c r="Q76" s="811"/>
      <c r="R76" s="811"/>
      <c r="S76" s="811"/>
      <c r="T76" s="811"/>
      <c r="U76" s="811"/>
      <c r="V76" s="811"/>
      <c r="W76" s="811"/>
      <c r="X76" s="811"/>
      <c r="Y76" s="811"/>
    </row>
    <row r="77" spans="2:26" s="265" customFormat="1" ht="18.75" x14ac:dyDescent="0.3">
      <c r="B77" s="264"/>
      <c r="C77" s="827" t="str">
        <f t="shared" ref="C77" si="9">IF($D$31&gt;0,$D$31,"Supplier 9")</f>
        <v>Supplier 9</v>
      </c>
      <c r="D77" s="828"/>
      <c r="E77" s="828"/>
      <c r="F77" s="829"/>
      <c r="G77" s="276">
        <f>Scorecard!G12</f>
        <v>0</v>
      </c>
      <c r="H77" s="277">
        <f>Scorecard!K12</f>
        <v>0</v>
      </c>
      <c r="I77" s="278">
        <f>Scorecard!N12</f>
        <v>0</v>
      </c>
      <c r="J77" s="278">
        <f>Scorecard!Q12</f>
        <v>0</v>
      </c>
      <c r="K77" s="279">
        <f>Scorecard!T12</f>
        <v>0</v>
      </c>
      <c r="L77" s="280">
        <f>Scorecard!U12</f>
        <v>0</v>
      </c>
      <c r="M77" s="442" t="str">
        <f t="shared" si="3"/>
        <v>Non Compliant</v>
      </c>
      <c r="N77" s="264"/>
    </row>
    <row r="78" spans="2:26" s="265" customFormat="1" ht="19.5" thickBot="1" x14ac:dyDescent="0.35">
      <c r="B78" s="264"/>
      <c r="C78" s="852" t="str">
        <f t="shared" ref="C78" si="10">IF($D$32&gt;0,$D$32,"Supplier 10")</f>
        <v>Supplier 10</v>
      </c>
      <c r="D78" s="853"/>
      <c r="E78" s="853"/>
      <c r="F78" s="854"/>
      <c r="G78" s="281">
        <f>Scorecard!G13</f>
        <v>0</v>
      </c>
      <c r="H78" s="282">
        <f>Scorecard!K13</f>
        <v>0</v>
      </c>
      <c r="I78" s="283">
        <f>Scorecard!N13</f>
        <v>0</v>
      </c>
      <c r="J78" s="283">
        <f>Scorecard!Q13</f>
        <v>0</v>
      </c>
      <c r="K78" s="284">
        <f>Scorecard!T13</f>
        <v>0</v>
      </c>
      <c r="L78" s="285">
        <f>Scorecard!U13</f>
        <v>0</v>
      </c>
      <c r="M78" s="443" t="str">
        <f t="shared" si="3"/>
        <v>Non Compliant</v>
      </c>
      <c r="N78" s="264"/>
    </row>
    <row r="79" spans="2:26" s="265" customFormat="1" ht="9" customHeight="1" x14ac:dyDescent="0.3">
      <c r="B79" s="264"/>
      <c r="C79" s="947"/>
      <c r="D79" s="947"/>
      <c r="E79" s="947"/>
      <c r="F79" s="947"/>
      <c r="G79" s="948"/>
      <c r="H79" s="948"/>
      <c r="I79" s="948"/>
      <c r="J79" s="948"/>
      <c r="K79" s="948"/>
      <c r="L79" s="947"/>
      <c r="M79" s="40"/>
      <c r="N79" s="264"/>
    </row>
    <row r="80" spans="2:26" s="265" customFormat="1" ht="18.75" customHeight="1" x14ac:dyDescent="0.3">
      <c r="B80" s="264"/>
      <c r="C80" s="949" t="s">
        <v>208</v>
      </c>
      <c r="D80" s="949"/>
      <c r="E80" s="949"/>
      <c r="F80" s="949"/>
      <c r="G80" s="949"/>
      <c r="H80" s="949"/>
      <c r="I80" s="949"/>
      <c r="J80" s="949"/>
      <c r="K80" s="949"/>
      <c r="L80" s="949"/>
      <c r="M80" s="40"/>
      <c r="N80" s="40"/>
    </row>
    <row r="81" spans="2:14" s="265" customFormat="1" ht="9" customHeight="1" x14ac:dyDescent="0.3">
      <c r="B81" s="264"/>
      <c r="C81" s="366"/>
      <c r="D81" s="366"/>
      <c r="E81" s="366"/>
      <c r="F81" s="366"/>
      <c r="G81" s="366"/>
      <c r="H81" s="366"/>
      <c r="I81" s="366"/>
      <c r="J81" s="366"/>
      <c r="K81" s="366"/>
      <c r="L81" s="366"/>
      <c r="M81" s="40"/>
      <c r="N81" s="40"/>
    </row>
    <row r="82" spans="2:14" ht="15.75" x14ac:dyDescent="0.25">
      <c r="B82" s="40"/>
      <c r="C82" s="802" t="s">
        <v>209</v>
      </c>
      <c r="D82" s="803"/>
      <c r="E82" s="803"/>
      <c r="F82" s="803"/>
      <c r="G82" s="803"/>
      <c r="H82" s="803"/>
      <c r="I82" s="803"/>
      <c r="J82" s="803"/>
      <c r="K82" s="803"/>
      <c r="L82" s="803"/>
      <c r="M82" s="804"/>
      <c r="N82" s="40"/>
    </row>
    <row r="83" spans="2:14" ht="97.15" customHeight="1" x14ac:dyDescent="0.25">
      <c r="B83" s="40"/>
      <c r="C83" s="831" t="s">
        <v>417</v>
      </c>
      <c r="D83" s="832"/>
      <c r="E83" s="832"/>
      <c r="F83" s="832"/>
      <c r="G83" s="832"/>
      <c r="H83" s="832"/>
      <c r="I83" s="832"/>
      <c r="J83" s="832"/>
      <c r="K83" s="832"/>
      <c r="L83" s="832"/>
      <c r="M83" s="833"/>
      <c r="N83" s="40"/>
    </row>
    <row r="84" spans="2:14" ht="18.75" x14ac:dyDescent="0.3">
      <c r="B84" s="40"/>
      <c r="C84" s="805" t="str">
        <f>IF($D$23&gt;0,$D$23,"Supplier 1")</f>
        <v>*</v>
      </c>
      <c r="D84" s="806"/>
      <c r="E84" s="807">
        <f>Supplier1!K25</f>
        <v>0</v>
      </c>
      <c r="F84" s="807"/>
      <c r="G84" s="807"/>
      <c r="H84" s="807"/>
      <c r="I84" s="807"/>
      <c r="J84" s="807"/>
      <c r="K84" s="807"/>
      <c r="L84" s="807"/>
      <c r="M84" s="807"/>
      <c r="N84" s="40"/>
    </row>
    <row r="85" spans="2:14" ht="18.75" x14ac:dyDescent="0.3">
      <c r="B85" s="40"/>
      <c r="C85" s="805" t="str">
        <f>IF($D$24&gt;0,$D$24,"Supplier 2")</f>
        <v>Supplier 2</v>
      </c>
      <c r="D85" s="806"/>
      <c r="E85" s="807">
        <f>Supplier2!K26</f>
        <v>0</v>
      </c>
      <c r="F85" s="807"/>
      <c r="G85" s="807"/>
      <c r="H85" s="807"/>
      <c r="I85" s="807"/>
      <c r="J85" s="807"/>
      <c r="K85" s="807"/>
      <c r="L85" s="807"/>
      <c r="M85" s="807"/>
      <c r="N85" s="130"/>
    </row>
    <row r="86" spans="2:14" ht="18.75" x14ac:dyDescent="0.3">
      <c r="B86" s="40"/>
      <c r="C86" s="805" t="str">
        <f>IF($D$25&gt;0,$D$25,"Supplier 3")</f>
        <v>Supplier 3</v>
      </c>
      <c r="D86" s="806"/>
      <c r="E86" s="807">
        <f>Supplier3!K25</f>
        <v>0</v>
      </c>
      <c r="F86" s="807"/>
      <c r="G86" s="807"/>
      <c r="H86" s="807"/>
      <c r="I86" s="807"/>
      <c r="J86" s="807"/>
      <c r="K86" s="807"/>
      <c r="L86" s="807"/>
      <c r="M86" s="807"/>
      <c r="N86" s="264"/>
    </row>
    <row r="87" spans="2:14" ht="18.75" x14ac:dyDescent="0.3">
      <c r="B87" s="130"/>
      <c r="C87" s="805" t="str">
        <f>IF($D$26&gt;0,$D$26,"Supplier 4")</f>
        <v>Supplier 4</v>
      </c>
      <c r="D87" s="806"/>
      <c r="E87" s="807">
        <f>Supplier4!K25</f>
        <v>0</v>
      </c>
      <c r="F87" s="807"/>
      <c r="G87" s="807"/>
      <c r="H87" s="807"/>
      <c r="I87" s="807"/>
      <c r="J87" s="807"/>
      <c r="K87" s="807"/>
      <c r="L87" s="807"/>
      <c r="M87" s="807"/>
      <c r="N87" s="264"/>
    </row>
    <row r="88" spans="2:14" s="265" customFormat="1" ht="18.75" x14ac:dyDescent="0.3">
      <c r="B88" s="264"/>
      <c r="C88" s="805" t="str">
        <f>IF($D$27&gt;0,$D$27,"Supplier 5")</f>
        <v>Supplier 5</v>
      </c>
      <c r="D88" s="806"/>
      <c r="E88" s="807">
        <f>Supplier5!K25</f>
        <v>0</v>
      </c>
      <c r="F88" s="807"/>
      <c r="G88" s="807"/>
      <c r="H88" s="807"/>
      <c r="I88" s="807"/>
      <c r="J88" s="807"/>
      <c r="K88" s="807"/>
      <c r="L88" s="807"/>
      <c r="M88" s="807"/>
      <c r="N88" s="264"/>
    </row>
    <row r="89" spans="2:14" s="265" customFormat="1" ht="18.75" x14ac:dyDescent="0.3">
      <c r="B89" s="264"/>
      <c r="C89" s="805" t="str">
        <f>IF($D$28&gt;0,$D$28,"Supplier 6")</f>
        <v>Supplier 6</v>
      </c>
      <c r="D89" s="806"/>
      <c r="E89" s="807">
        <f>Supplier6!K25</f>
        <v>0</v>
      </c>
      <c r="F89" s="807"/>
      <c r="G89" s="807"/>
      <c r="H89" s="807"/>
      <c r="I89" s="807"/>
      <c r="J89" s="807"/>
      <c r="K89" s="807"/>
      <c r="L89" s="807"/>
      <c r="M89" s="807"/>
      <c r="N89" s="264"/>
    </row>
    <row r="90" spans="2:14" s="265" customFormat="1" ht="18.75" x14ac:dyDescent="0.3">
      <c r="B90" s="264"/>
      <c r="C90" s="805" t="str">
        <f>IF($D$29&gt;0,$D$29,"Supplier 7")</f>
        <v>Supplier 7</v>
      </c>
      <c r="D90" s="806"/>
      <c r="E90" s="807">
        <f>Supplier7!K25</f>
        <v>0</v>
      </c>
      <c r="F90" s="807"/>
      <c r="G90" s="807"/>
      <c r="H90" s="807"/>
      <c r="I90" s="807"/>
      <c r="J90" s="807"/>
      <c r="K90" s="807"/>
      <c r="L90" s="807"/>
      <c r="M90" s="807"/>
      <c r="N90" s="264"/>
    </row>
    <row r="91" spans="2:14" s="265" customFormat="1" ht="18.75" x14ac:dyDescent="0.3">
      <c r="B91" s="264"/>
      <c r="C91" s="805" t="str">
        <f>IF($D$30&gt;0,$D$30,"Supplier 8")</f>
        <v>Supplier 8</v>
      </c>
      <c r="D91" s="806"/>
      <c r="E91" s="807">
        <f>Supplier8!K25</f>
        <v>0</v>
      </c>
      <c r="F91" s="807"/>
      <c r="G91" s="807"/>
      <c r="H91" s="807"/>
      <c r="I91" s="807"/>
      <c r="J91" s="807"/>
      <c r="K91" s="807"/>
      <c r="L91" s="807"/>
      <c r="M91" s="807"/>
      <c r="N91" s="264"/>
    </row>
    <row r="92" spans="2:14" s="265" customFormat="1" ht="18.75" x14ac:dyDescent="0.3">
      <c r="B92" s="264"/>
      <c r="C92" s="805" t="str">
        <f>IF($D$31&gt;0,$D$31,"Supplier 9")</f>
        <v>Supplier 9</v>
      </c>
      <c r="D92" s="806"/>
      <c r="E92" s="807">
        <f>Supplier9!K25</f>
        <v>0</v>
      </c>
      <c r="F92" s="807"/>
      <c r="G92" s="807"/>
      <c r="H92" s="807"/>
      <c r="I92" s="807"/>
      <c r="J92" s="807"/>
      <c r="K92" s="807"/>
      <c r="L92" s="807"/>
      <c r="M92" s="807"/>
      <c r="N92" s="264"/>
    </row>
    <row r="93" spans="2:14" s="265" customFormat="1" ht="18.75" x14ac:dyDescent="0.3">
      <c r="B93" s="264"/>
      <c r="C93" s="805" t="str">
        <f>IF($D$32&gt;0,$D$32,"Supplier 10")</f>
        <v>Supplier 10</v>
      </c>
      <c r="D93" s="806"/>
      <c r="E93" s="807">
        <f>Supplier10!K25</f>
        <v>0</v>
      </c>
      <c r="F93" s="807"/>
      <c r="G93" s="807"/>
      <c r="H93" s="807"/>
      <c r="I93" s="807"/>
      <c r="J93" s="807"/>
      <c r="K93" s="807"/>
      <c r="L93" s="807"/>
      <c r="M93" s="807"/>
      <c r="N93" s="264"/>
    </row>
    <row r="94" spans="2:14" s="265" customFormat="1" ht="22.5" customHeight="1" x14ac:dyDescent="0.3">
      <c r="B94" s="264"/>
      <c r="C94" s="266"/>
      <c r="D94" s="266"/>
      <c r="E94" s="266"/>
      <c r="F94" s="266"/>
      <c r="G94" s="266"/>
      <c r="H94" s="266"/>
      <c r="I94" s="264"/>
      <c r="J94" s="264"/>
      <c r="K94" s="264"/>
      <c r="L94" s="264"/>
      <c r="M94" s="264"/>
      <c r="N94" s="264"/>
    </row>
    <row r="95" spans="2:14" s="265" customFormat="1" ht="18.75" x14ac:dyDescent="0.3">
      <c r="B95" s="264"/>
      <c r="C95" s="799" t="s">
        <v>362</v>
      </c>
      <c r="D95" s="800"/>
      <c r="E95" s="800"/>
      <c r="F95" s="800"/>
      <c r="G95" s="800"/>
      <c r="H95" s="800"/>
      <c r="I95" s="800"/>
      <c r="J95" s="800"/>
      <c r="K95" s="800"/>
      <c r="L95" s="800"/>
      <c r="M95" s="801"/>
      <c r="N95" s="264"/>
    </row>
    <row r="96" spans="2:14" s="265" customFormat="1" ht="81" customHeight="1" x14ac:dyDescent="0.3">
      <c r="B96" s="264"/>
      <c r="C96" s="831" t="s">
        <v>418</v>
      </c>
      <c r="D96" s="832"/>
      <c r="E96" s="832"/>
      <c r="F96" s="832"/>
      <c r="G96" s="832"/>
      <c r="H96" s="832"/>
      <c r="I96" s="832"/>
      <c r="J96" s="832"/>
      <c r="K96" s="832"/>
      <c r="L96" s="832"/>
      <c r="M96" s="833"/>
      <c r="N96" s="264"/>
    </row>
    <row r="97" spans="2:14" s="265" customFormat="1" ht="18.75" x14ac:dyDescent="0.3">
      <c r="B97" s="264"/>
      <c r="C97" s="805" t="str">
        <f>IF($D$23&gt;0,$D$23,"Supplier 1")</f>
        <v>*</v>
      </c>
      <c r="D97" s="806"/>
      <c r="E97" s="807">
        <f>Supplier1!K48</f>
        <v>0</v>
      </c>
      <c r="F97" s="807"/>
      <c r="G97" s="807"/>
      <c r="H97" s="807"/>
      <c r="I97" s="807"/>
      <c r="J97" s="807"/>
      <c r="K97" s="807"/>
      <c r="L97" s="807"/>
      <c r="M97" s="807"/>
      <c r="N97" s="264"/>
    </row>
    <row r="98" spans="2:14" s="265" customFormat="1" ht="18.75" x14ac:dyDescent="0.3">
      <c r="B98" s="264"/>
      <c r="C98" s="805" t="str">
        <f>IF($D$24&gt;0,$D$24,"Supplier 2")</f>
        <v>Supplier 2</v>
      </c>
      <c r="D98" s="806"/>
      <c r="E98" s="807">
        <f>Supplier2!K49</f>
        <v>0</v>
      </c>
      <c r="F98" s="807"/>
      <c r="G98" s="807"/>
      <c r="H98" s="807"/>
      <c r="I98" s="807"/>
      <c r="J98" s="807"/>
      <c r="K98" s="807"/>
      <c r="L98" s="807"/>
      <c r="M98" s="807"/>
      <c r="N98" s="264"/>
    </row>
    <row r="99" spans="2:14" s="265" customFormat="1" ht="18.75" x14ac:dyDescent="0.3">
      <c r="B99" s="264"/>
      <c r="C99" s="805" t="str">
        <f>IF($D$25&gt;0,$D$25,"Supplier 3")</f>
        <v>Supplier 3</v>
      </c>
      <c r="D99" s="806"/>
      <c r="E99" s="807">
        <f>Supplier3!K49</f>
        <v>0</v>
      </c>
      <c r="F99" s="807"/>
      <c r="G99" s="807"/>
      <c r="H99" s="807"/>
      <c r="I99" s="807"/>
      <c r="J99" s="807"/>
      <c r="K99" s="807"/>
      <c r="L99" s="807"/>
      <c r="M99" s="807"/>
      <c r="N99" s="264"/>
    </row>
    <row r="100" spans="2:14" s="265" customFormat="1" ht="18.75" x14ac:dyDescent="0.3">
      <c r="B100" s="264"/>
      <c r="C100" s="805" t="str">
        <f>IF($D$26&gt;0,$D$26,"Supplier 4")</f>
        <v>Supplier 4</v>
      </c>
      <c r="D100" s="806"/>
      <c r="E100" s="807">
        <f>Supplier4!K49</f>
        <v>0</v>
      </c>
      <c r="F100" s="807"/>
      <c r="G100" s="807"/>
      <c r="H100" s="807"/>
      <c r="I100" s="807"/>
      <c r="J100" s="807"/>
      <c r="K100" s="807"/>
      <c r="L100" s="807"/>
      <c r="M100" s="807"/>
      <c r="N100" s="264"/>
    </row>
    <row r="101" spans="2:14" s="265" customFormat="1" ht="18.75" x14ac:dyDescent="0.3">
      <c r="B101" s="264"/>
      <c r="C101" s="805" t="str">
        <f>IF($D$27&gt;0,$D$27,"Supplier 5")</f>
        <v>Supplier 5</v>
      </c>
      <c r="D101" s="806"/>
      <c r="E101" s="807">
        <f>Supplier5!K49</f>
        <v>0</v>
      </c>
      <c r="F101" s="807"/>
      <c r="G101" s="807"/>
      <c r="H101" s="807"/>
      <c r="I101" s="807"/>
      <c r="J101" s="807"/>
      <c r="K101" s="807"/>
      <c r="L101" s="807"/>
      <c r="M101" s="807"/>
      <c r="N101" s="264"/>
    </row>
    <row r="102" spans="2:14" s="265" customFormat="1" ht="18.75" x14ac:dyDescent="0.3">
      <c r="B102" s="264"/>
      <c r="C102" s="805" t="str">
        <f>IF($D$28&gt;0,$D$28,"Supplier 6")</f>
        <v>Supplier 6</v>
      </c>
      <c r="D102" s="806"/>
      <c r="E102" s="807">
        <f>Supplier6!K49</f>
        <v>0</v>
      </c>
      <c r="F102" s="807"/>
      <c r="G102" s="807"/>
      <c r="H102" s="807"/>
      <c r="I102" s="807"/>
      <c r="J102" s="807"/>
      <c r="K102" s="807"/>
      <c r="L102" s="807"/>
      <c r="M102" s="807"/>
      <c r="N102" s="264"/>
    </row>
    <row r="103" spans="2:14" s="265" customFormat="1" ht="18.75" x14ac:dyDescent="0.3">
      <c r="B103" s="264"/>
      <c r="C103" s="805" t="str">
        <f>IF($D$29&gt;0,$D$29,"Supplier 7")</f>
        <v>Supplier 7</v>
      </c>
      <c r="D103" s="806"/>
      <c r="E103" s="807">
        <f>Supplier7!K49</f>
        <v>0</v>
      </c>
      <c r="F103" s="807"/>
      <c r="G103" s="807"/>
      <c r="H103" s="807"/>
      <c r="I103" s="807"/>
      <c r="J103" s="807"/>
      <c r="K103" s="807"/>
      <c r="L103" s="807"/>
      <c r="M103" s="807"/>
      <c r="N103" s="264"/>
    </row>
    <row r="104" spans="2:14" s="265" customFormat="1" ht="18.75" x14ac:dyDescent="0.3">
      <c r="B104" s="264"/>
      <c r="C104" s="805" t="str">
        <f>IF($D$30&gt;0,$D$30,"Supplier 8")</f>
        <v>Supplier 8</v>
      </c>
      <c r="D104" s="806"/>
      <c r="E104" s="807">
        <f>Supplier8!K49</f>
        <v>0</v>
      </c>
      <c r="F104" s="807"/>
      <c r="G104" s="807"/>
      <c r="H104" s="807"/>
      <c r="I104" s="807"/>
      <c r="J104" s="807"/>
      <c r="K104" s="807"/>
      <c r="L104" s="807"/>
      <c r="M104" s="807"/>
      <c r="N104" s="264"/>
    </row>
    <row r="105" spans="2:14" s="265" customFormat="1" ht="18.75" x14ac:dyDescent="0.3">
      <c r="B105" s="264"/>
      <c r="C105" s="805" t="str">
        <f>IF($D$31&gt;0,$D$31,"Supplier 9")</f>
        <v>Supplier 9</v>
      </c>
      <c r="D105" s="806"/>
      <c r="E105" s="807">
        <f>Supplier9!K49</f>
        <v>0</v>
      </c>
      <c r="F105" s="807"/>
      <c r="G105" s="807"/>
      <c r="H105" s="807"/>
      <c r="I105" s="807"/>
      <c r="J105" s="807"/>
      <c r="K105" s="807"/>
      <c r="L105" s="807"/>
      <c r="M105" s="807"/>
      <c r="N105" s="264"/>
    </row>
    <row r="106" spans="2:14" s="265" customFormat="1" ht="18.75" x14ac:dyDescent="0.3">
      <c r="B106" s="264"/>
      <c r="C106" s="805" t="str">
        <f>IF($D$32&gt;0,$D$32,"Supplier 10")</f>
        <v>Supplier 10</v>
      </c>
      <c r="D106" s="806"/>
      <c r="E106" s="807">
        <f>Supplier10!K49</f>
        <v>0</v>
      </c>
      <c r="F106" s="807"/>
      <c r="G106" s="807"/>
      <c r="H106" s="807"/>
      <c r="I106" s="807"/>
      <c r="J106" s="807"/>
      <c r="K106" s="807"/>
      <c r="L106" s="807"/>
      <c r="M106" s="807"/>
      <c r="N106" s="264"/>
    </row>
    <row r="107" spans="2:14" s="265" customFormat="1" ht="22.5" customHeight="1" x14ac:dyDescent="0.3">
      <c r="B107" s="264"/>
      <c r="C107" s="264"/>
      <c r="D107" s="264"/>
      <c r="E107" s="264"/>
      <c r="F107" s="264"/>
      <c r="G107" s="264"/>
      <c r="H107" s="264"/>
      <c r="I107" s="264"/>
      <c r="J107" s="264"/>
      <c r="K107" s="264"/>
      <c r="L107" s="264"/>
      <c r="M107" s="264"/>
      <c r="N107" s="264"/>
    </row>
    <row r="108" spans="2:14" s="265" customFormat="1" ht="18.75" x14ac:dyDescent="0.3">
      <c r="B108" s="264"/>
      <c r="C108" s="799" t="s">
        <v>143</v>
      </c>
      <c r="D108" s="800"/>
      <c r="E108" s="800"/>
      <c r="F108" s="800"/>
      <c r="G108" s="800"/>
      <c r="H108" s="800"/>
      <c r="I108" s="800"/>
      <c r="J108" s="800"/>
      <c r="K108" s="800"/>
      <c r="L108" s="800"/>
      <c r="M108" s="801"/>
      <c r="N108" s="264"/>
    </row>
    <row r="109" spans="2:14" s="265" customFormat="1" ht="66.75" customHeight="1" x14ac:dyDescent="0.3">
      <c r="B109" s="264"/>
      <c r="C109" s="849" t="s">
        <v>210</v>
      </c>
      <c r="D109" s="850"/>
      <c r="E109" s="850"/>
      <c r="F109" s="850"/>
      <c r="G109" s="850"/>
      <c r="H109" s="850"/>
      <c r="I109" s="850"/>
      <c r="J109" s="850"/>
      <c r="K109" s="850"/>
      <c r="L109" s="850"/>
      <c r="M109" s="851"/>
      <c r="N109" s="264"/>
    </row>
    <row r="110" spans="2:14" s="265" customFormat="1" ht="18.75" x14ac:dyDescent="0.3">
      <c r="B110" s="264"/>
      <c r="C110" s="805" t="str">
        <f>IF($D$23&gt;0,$D$23,"Supplier 1")</f>
        <v>*</v>
      </c>
      <c r="D110" s="806"/>
      <c r="E110" s="807">
        <f>Supplier1!K62</f>
        <v>0</v>
      </c>
      <c r="F110" s="807"/>
      <c r="G110" s="807"/>
      <c r="H110" s="807"/>
      <c r="I110" s="807"/>
      <c r="J110" s="807"/>
      <c r="K110" s="807"/>
      <c r="L110" s="807"/>
      <c r="M110" s="807"/>
      <c r="N110" s="264"/>
    </row>
    <row r="111" spans="2:14" s="265" customFormat="1" ht="18.75" x14ac:dyDescent="0.3">
      <c r="B111" s="264"/>
      <c r="C111" s="805" t="str">
        <f>IF($D$24&gt;0,$D$24,"Supplier 2")</f>
        <v>Supplier 2</v>
      </c>
      <c r="D111" s="806"/>
      <c r="E111" s="807">
        <f>Supplier2!K67</f>
        <v>0</v>
      </c>
      <c r="F111" s="807"/>
      <c r="G111" s="807"/>
      <c r="H111" s="807"/>
      <c r="I111" s="807"/>
      <c r="J111" s="807"/>
      <c r="K111" s="807"/>
      <c r="L111" s="807"/>
      <c r="M111" s="807"/>
      <c r="N111" s="264"/>
    </row>
    <row r="112" spans="2:14" s="265" customFormat="1" ht="18.75" x14ac:dyDescent="0.3">
      <c r="B112" s="264"/>
      <c r="C112" s="805" t="str">
        <f>IF($D$25&gt;0,$D$25,"Supplier 3")</f>
        <v>Supplier 3</v>
      </c>
      <c r="D112" s="806"/>
      <c r="E112" s="807">
        <f>Supplier3!K67</f>
        <v>0</v>
      </c>
      <c r="F112" s="807"/>
      <c r="G112" s="807"/>
      <c r="H112" s="807"/>
      <c r="I112" s="807"/>
      <c r="J112" s="807"/>
      <c r="K112" s="807"/>
      <c r="L112" s="807"/>
      <c r="M112" s="807"/>
      <c r="N112" s="264"/>
    </row>
    <row r="113" spans="2:14" s="265" customFormat="1" ht="18.75" x14ac:dyDescent="0.3">
      <c r="B113" s="264"/>
      <c r="C113" s="805" t="str">
        <f>IF($D$26&gt;0,$D$26,"Supplier 4")</f>
        <v>Supplier 4</v>
      </c>
      <c r="D113" s="806"/>
      <c r="E113" s="807">
        <f>Supplier4!K67</f>
        <v>0</v>
      </c>
      <c r="F113" s="807"/>
      <c r="G113" s="807"/>
      <c r="H113" s="807"/>
      <c r="I113" s="807"/>
      <c r="J113" s="807"/>
      <c r="K113" s="807"/>
      <c r="L113" s="807"/>
      <c r="M113" s="807"/>
      <c r="N113" s="264"/>
    </row>
    <row r="114" spans="2:14" s="265" customFormat="1" ht="18.75" x14ac:dyDescent="0.3">
      <c r="B114" s="264"/>
      <c r="C114" s="805" t="str">
        <f>IF($D$27&gt;0,$D$27,"Supplier 5")</f>
        <v>Supplier 5</v>
      </c>
      <c r="D114" s="806"/>
      <c r="E114" s="807">
        <f>Supplier5!K67</f>
        <v>0</v>
      </c>
      <c r="F114" s="807"/>
      <c r="G114" s="807"/>
      <c r="H114" s="807"/>
      <c r="I114" s="807"/>
      <c r="J114" s="807"/>
      <c r="K114" s="807"/>
      <c r="L114" s="807"/>
      <c r="M114" s="807"/>
      <c r="N114" s="264"/>
    </row>
    <row r="115" spans="2:14" s="265" customFormat="1" ht="18.75" x14ac:dyDescent="0.3">
      <c r="B115" s="264"/>
      <c r="C115" s="805" t="str">
        <f>IF($D$28&gt;0,$D$28,"Supplier 6")</f>
        <v>Supplier 6</v>
      </c>
      <c r="D115" s="806"/>
      <c r="E115" s="807">
        <f>Supplier6!K67</f>
        <v>0</v>
      </c>
      <c r="F115" s="807"/>
      <c r="G115" s="807"/>
      <c r="H115" s="807"/>
      <c r="I115" s="807"/>
      <c r="J115" s="807"/>
      <c r="K115" s="807"/>
      <c r="L115" s="807"/>
      <c r="M115" s="807"/>
      <c r="N115" s="264"/>
    </row>
    <row r="116" spans="2:14" s="265" customFormat="1" ht="18.75" x14ac:dyDescent="0.3">
      <c r="B116" s="264"/>
      <c r="C116" s="805" t="str">
        <f>IF($D$29&gt;0,$D$29,"Supplier 7")</f>
        <v>Supplier 7</v>
      </c>
      <c r="D116" s="806"/>
      <c r="E116" s="807">
        <f>Supplier7!K67</f>
        <v>0</v>
      </c>
      <c r="F116" s="807"/>
      <c r="G116" s="807"/>
      <c r="H116" s="807"/>
      <c r="I116" s="807"/>
      <c r="J116" s="807"/>
      <c r="K116" s="807"/>
      <c r="L116" s="807"/>
      <c r="M116" s="807"/>
      <c r="N116" s="264"/>
    </row>
    <row r="117" spans="2:14" s="265" customFormat="1" ht="18.75" x14ac:dyDescent="0.3">
      <c r="B117" s="264"/>
      <c r="C117" s="805" t="str">
        <f>IF($D$30&gt;0,$D$30,"Supplier 8")</f>
        <v>Supplier 8</v>
      </c>
      <c r="D117" s="806"/>
      <c r="E117" s="807">
        <f>Supplier8!K67</f>
        <v>0</v>
      </c>
      <c r="F117" s="807"/>
      <c r="G117" s="807"/>
      <c r="H117" s="807"/>
      <c r="I117" s="807"/>
      <c r="J117" s="807"/>
      <c r="K117" s="807"/>
      <c r="L117" s="807"/>
      <c r="M117" s="807"/>
      <c r="N117" s="264"/>
    </row>
    <row r="118" spans="2:14" s="265" customFormat="1" ht="18.75" x14ac:dyDescent="0.3">
      <c r="B118" s="264"/>
      <c r="C118" s="805" t="str">
        <f>IF($D$31&gt;0,$D$31,"Supplier 9")</f>
        <v>Supplier 9</v>
      </c>
      <c r="D118" s="806"/>
      <c r="E118" s="807">
        <f>Supplier9!K67</f>
        <v>0</v>
      </c>
      <c r="F118" s="807"/>
      <c r="G118" s="807"/>
      <c r="H118" s="807"/>
      <c r="I118" s="807"/>
      <c r="J118" s="807"/>
      <c r="K118" s="807"/>
      <c r="L118" s="807"/>
      <c r="M118" s="807"/>
      <c r="N118" s="264"/>
    </row>
    <row r="119" spans="2:14" s="265" customFormat="1" ht="18.75" x14ac:dyDescent="0.3">
      <c r="B119" s="264"/>
      <c r="C119" s="805" t="str">
        <f>IF($D$32&gt;0,$D$32,"Supplier 10")</f>
        <v>Supplier 10</v>
      </c>
      <c r="D119" s="806"/>
      <c r="E119" s="807">
        <f>Supplier10!K67</f>
        <v>0</v>
      </c>
      <c r="F119" s="807"/>
      <c r="G119" s="807"/>
      <c r="H119" s="807"/>
      <c r="I119" s="807"/>
      <c r="J119" s="807"/>
      <c r="K119" s="807"/>
      <c r="L119" s="807"/>
      <c r="M119" s="807"/>
      <c r="N119" s="264"/>
    </row>
    <row r="120" spans="2:14" s="265" customFormat="1" ht="22.5" customHeight="1" x14ac:dyDescent="0.3">
      <c r="B120" s="264"/>
      <c r="C120" s="264"/>
      <c r="D120" s="264"/>
      <c r="E120" s="264"/>
      <c r="F120" s="264"/>
      <c r="G120" s="264"/>
      <c r="H120" s="264"/>
      <c r="I120" s="264"/>
      <c r="J120" s="264"/>
      <c r="K120" s="264"/>
      <c r="L120" s="264"/>
      <c r="M120" s="264"/>
      <c r="N120" s="264"/>
    </row>
    <row r="121" spans="2:14" s="265" customFormat="1" ht="18.75" customHeight="1" x14ac:dyDescent="0.3">
      <c r="B121" s="264"/>
      <c r="C121" s="799" t="s">
        <v>211</v>
      </c>
      <c r="D121" s="800"/>
      <c r="E121" s="800"/>
      <c r="F121" s="800"/>
      <c r="G121" s="800"/>
      <c r="H121" s="800"/>
      <c r="I121" s="800"/>
      <c r="J121" s="800"/>
      <c r="K121" s="800"/>
      <c r="L121" s="800"/>
      <c r="M121" s="801"/>
      <c r="N121" s="264"/>
    </row>
    <row r="122" spans="2:14" s="265" customFormat="1" ht="77.25" customHeight="1" x14ac:dyDescent="0.3">
      <c r="B122" s="264"/>
      <c r="C122" s="849" t="s">
        <v>255</v>
      </c>
      <c r="D122" s="850"/>
      <c r="E122" s="850"/>
      <c r="F122" s="850"/>
      <c r="G122" s="850"/>
      <c r="H122" s="850"/>
      <c r="I122" s="850"/>
      <c r="J122" s="850"/>
      <c r="K122" s="850"/>
      <c r="L122" s="850"/>
      <c r="M122" s="851"/>
      <c r="N122" s="264"/>
    </row>
    <row r="123" spans="2:14" s="265" customFormat="1" ht="18.75" x14ac:dyDescent="0.3">
      <c r="B123" s="264"/>
      <c r="C123" s="805" t="str">
        <f>IF($D$23&gt;0,$D$23,"Supplier 1")</f>
        <v>*</v>
      </c>
      <c r="D123" s="806"/>
      <c r="E123" s="807">
        <f>Supplier1!K71</f>
        <v>0</v>
      </c>
      <c r="F123" s="807"/>
      <c r="G123" s="807"/>
      <c r="H123" s="807"/>
      <c r="I123" s="807"/>
      <c r="J123" s="807"/>
      <c r="K123" s="807"/>
      <c r="L123" s="807"/>
      <c r="M123" s="807"/>
      <c r="N123" s="264"/>
    </row>
    <row r="124" spans="2:14" s="265" customFormat="1" ht="18.75" x14ac:dyDescent="0.3">
      <c r="B124" s="264"/>
      <c r="C124" s="805" t="str">
        <f>IF($D$24&gt;0,$D$24,"Supplier 2")</f>
        <v>Supplier 2</v>
      </c>
      <c r="D124" s="806"/>
      <c r="E124" s="807">
        <f>Supplier2!K76</f>
        <v>0</v>
      </c>
      <c r="F124" s="807"/>
      <c r="G124" s="807"/>
      <c r="H124" s="807"/>
      <c r="I124" s="807"/>
      <c r="J124" s="807"/>
      <c r="K124" s="807"/>
      <c r="L124" s="807"/>
      <c r="M124" s="807"/>
      <c r="N124" s="264"/>
    </row>
    <row r="125" spans="2:14" s="265" customFormat="1" ht="18.75" x14ac:dyDescent="0.3">
      <c r="B125" s="264"/>
      <c r="C125" s="805" t="str">
        <f>IF($D$25&gt;0,$D$25,"Supplier 3")</f>
        <v>Supplier 3</v>
      </c>
      <c r="D125" s="806"/>
      <c r="E125" s="807">
        <f>Supplier3!K76</f>
        <v>0</v>
      </c>
      <c r="F125" s="807"/>
      <c r="G125" s="807"/>
      <c r="H125" s="807"/>
      <c r="I125" s="807"/>
      <c r="J125" s="807"/>
      <c r="K125" s="807"/>
      <c r="L125" s="807"/>
      <c r="M125" s="807"/>
      <c r="N125" s="264"/>
    </row>
    <row r="126" spans="2:14" s="265" customFormat="1" ht="18.75" x14ac:dyDescent="0.3">
      <c r="B126" s="264"/>
      <c r="C126" s="805" t="str">
        <f>IF($D$26&gt;0,$D$26,"Supplier 4")</f>
        <v>Supplier 4</v>
      </c>
      <c r="D126" s="806"/>
      <c r="E126" s="807">
        <f>Supplier4!K76</f>
        <v>0</v>
      </c>
      <c r="F126" s="807"/>
      <c r="G126" s="807"/>
      <c r="H126" s="807"/>
      <c r="I126" s="807"/>
      <c r="J126" s="807"/>
      <c r="K126" s="807"/>
      <c r="L126" s="807"/>
      <c r="M126" s="807"/>
      <c r="N126" s="264"/>
    </row>
    <row r="127" spans="2:14" s="265" customFormat="1" ht="18.75" x14ac:dyDescent="0.3">
      <c r="B127" s="264"/>
      <c r="C127" s="805" t="str">
        <f>IF($D$27&gt;0,$D$27,"Supplier 5")</f>
        <v>Supplier 5</v>
      </c>
      <c r="D127" s="806"/>
      <c r="E127" s="807">
        <f>Supplier5!K76</f>
        <v>0</v>
      </c>
      <c r="F127" s="807"/>
      <c r="G127" s="807"/>
      <c r="H127" s="807"/>
      <c r="I127" s="807"/>
      <c r="J127" s="807"/>
      <c r="K127" s="807"/>
      <c r="L127" s="807"/>
      <c r="M127" s="807"/>
      <c r="N127" s="264"/>
    </row>
    <row r="128" spans="2:14" s="265" customFormat="1" ht="18.75" x14ac:dyDescent="0.3">
      <c r="B128" s="264"/>
      <c r="C128" s="805" t="str">
        <f>IF($D$28&gt;0,$D$28,"Supplier 6")</f>
        <v>Supplier 6</v>
      </c>
      <c r="D128" s="806"/>
      <c r="E128" s="807">
        <f>Supplier6!K76</f>
        <v>0</v>
      </c>
      <c r="F128" s="807"/>
      <c r="G128" s="807"/>
      <c r="H128" s="807"/>
      <c r="I128" s="807"/>
      <c r="J128" s="807"/>
      <c r="K128" s="807"/>
      <c r="L128" s="807"/>
      <c r="M128" s="807"/>
      <c r="N128" s="264"/>
    </row>
    <row r="129" spans="2:22" s="265" customFormat="1" ht="18.75" x14ac:dyDescent="0.3">
      <c r="B129" s="264"/>
      <c r="C129" s="805" t="str">
        <f>IF($D$29&gt;0,$D$29,"Supplier 7")</f>
        <v>Supplier 7</v>
      </c>
      <c r="D129" s="806"/>
      <c r="E129" s="807">
        <f>Supplier7!K76</f>
        <v>0</v>
      </c>
      <c r="F129" s="807"/>
      <c r="G129" s="807"/>
      <c r="H129" s="807"/>
      <c r="I129" s="807"/>
      <c r="J129" s="807"/>
      <c r="K129" s="807"/>
      <c r="L129" s="807"/>
      <c r="M129" s="807"/>
      <c r="N129" s="264"/>
    </row>
    <row r="130" spans="2:22" s="265" customFormat="1" ht="18.75" x14ac:dyDescent="0.3">
      <c r="B130" s="264"/>
      <c r="C130" s="805" t="str">
        <f>IF($D$30&gt;0,$D$30,"Supplier 8")</f>
        <v>Supplier 8</v>
      </c>
      <c r="D130" s="806"/>
      <c r="E130" s="807">
        <f>Supplier8!K76</f>
        <v>0</v>
      </c>
      <c r="F130" s="807"/>
      <c r="G130" s="807"/>
      <c r="H130" s="807"/>
      <c r="I130" s="807"/>
      <c r="J130" s="807"/>
      <c r="K130" s="807"/>
      <c r="L130" s="807"/>
      <c r="M130" s="807"/>
      <c r="N130" s="264"/>
    </row>
    <row r="131" spans="2:22" s="265" customFormat="1" ht="18.75" x14ac:dyDescent="0.3">
      <c r="B131" s="264"/>
      <c r="C131" s="805" t="str">
        <f>IF($D$31&gt;0,$D$31,"Supplier 9")</f>
        <v>Supplier 9</v>
      </c>
      <c r="D131" s="806"/>
      <c r="E131" s="807">
        <f>Supplier9!K76</f>
        <v>0</v>
      </c>
      <c r="F131" s="807"/>
      <c r="G131" s="807"/>
      <c r="H131" s="807"/>
      <c r="I131" s="807"/>
      <c r="J131" s="807"/>
      <c r="K131" s="807"/>
      <c r="L131" s="807"/>
      <c r="M131" s="807"/>
      <c r="N131" s="264"/>
    </row>
    <row r="132" spans="2:22" s="265" customFormat="1" ht="18.75" x14ac:dyDescent="0.3">
      <c r="B132" s="264"/>
      <c r="C132" s="805" t="str">
        <f>IF($D$32&gt;0,$D$32,"Supplier 10")</f>
        <v>Supplier 10</v>
      </c>
      <c r="D132" s="806"/>
      <c r="E132" s="807">
        <f>Supplier10!K76</f>
        <v>0</v>
      </c>
      <c r="F132" s="807"/>
      <c r="G132" s="807"/>
      <c r="H132" s="807"/>
      <c r="I132" s="807"/>
      <c r="J132" s="807"/>
      <c r="K132" s="807"/>
      <c r="L132" s="807"/>
      <c r="M132" s="807"/>
      <c r="N132" s="264"/>
    </row>
    <row r="133" spans="2:22" s="265" customFormat="1" ht="22.5" customHeight="1" x14ac:dyDescent="0.3">
      <c r="B133" s="264"/>
      <c r="C133" s="264"/>
      <c r="D133" s="264"/>
      <c r="E133" s="264"/>
      <c r="F133" s="264"/>
      <c r="G133" s="264"/>
      <c r="H133" s="264"/>
      <c r="I133" s="264"/>
      <c r="J133" s="264"/>
      <c r="K133" s="264"/>
      <c r="L133" s="264"/>
      <c r="M133" s="264"/>
      <c r="N133" s="264"/>
    </row>
    <row r="134" spans="2:22" s="265" customFormat="1" ht="18.75" customHeight="1" x14ac:dyDescent="0.3">
      <c r="B134" s="264"/>
      <c r="C134" s="799" t="s">
        <v>256</v>
      </c>
      <c r="D134" s="800"/>
      <c r="E134" s="800"/>
      <c r="F134" s="800"/>
      <c r="G134" s="800"/>
      <c r="H134" s="800"/>
      <c r="I134" s="800"/>
      <c r="J134" s="800"/>
      <c r="K134" s="800"/>
      <c r="L134" s="800"/>
      <c r="M134" s="801"/>
      <c r="N134" s="264"/>
    </row>
    <row r="135" spans="2:22" s="265" customFormat="1" ht="75" customHeight="1" x14ac:dyDescent="0.3">
      <c r="B135" s="264"/>
      <c r="C135" s="831" t="s">
        <v>386</v>
      </c>
      <c r="D135" s="832"/>
      <c r="E135" s="832"/>
      <c r="F135" s="832"/>
      <c r="G135" s="832"/>
      <c r="H135" s="832"/>
      <c r="I135" s="832"/>
      <c r="J135" s="832"/>
      <c r="K135" s="832"/>
      <c r="L135" s="832"/>
      <c r="M135" s="833"/>
      <c r="N135" s="264"/>
    </row>
    <row r="136" spans="2:22" s="265" customFormat="1" ht="18.75" x14ac:dyDescent="0.3">
      <c r="B136" s="264"/>
      <c r="C136" s="805" t="str">
        <f>IF($D$23&gt;0,$D$23,"Supplier 1")</f>
        <v>*</v>
      </c>
      <c r="D136" s="806"/>
      <c r="E136" s="807">
        <f>Supplier1!K79</f>
        <v>0</v>
      </c>
      <c r="F136" s="807"/>
      <c r="G136" s="807"/>
      <c r="H136" s="807"/>
      <c r="I136" s="807"/>
      <c r="J136" s="807"/>
      <c r="K136" s="807"/>
      <c r="L136" s="807"/>
      <c r="M136" s="807"/>
      <c r="N136" s="264"/>
    </row>
    <row r="137" spans="2:22" s="265" customFormat="1" ht="18.75" x14ac:dyDescent="0.3">
      <c r="B137" s="264"/>
      <c r="C137" s="805" t="str">
        <f>IF($D$24&gt;0,$D$24,"Supplier 2")</f>
        <v>Supplier 2</v>
      </c>
      <c r="D137" s="806"/>
      <c r="E137" s="807">
        <f>Supplier2!K84</f>
        <v>0</v>
      </c>
      <c r="F137" s="807"/>
      <c r="G137" s="807"/>
      <c r="H137" s="807"/>
      <c r="I137" s="807"/>
      <c r="J137" s="807"/>
      <c r="K137" s="807"/>
      <c r="L137" s="807"/>
      <c r="M137" s="807"/>
      <c r="N137" s="264"/>
    </row>
    <row r="138" spans="2:22" s="265" customFormat="1" ht="18.75" x14ac:dyDescent="0.3">
      <c r="B138" s="264"/>
      <c r="C138" s="805" t="str">
        <f>IF($D$25&gt;0,$D$25,"Supplier 3")</f>
        <v>Supplier 3</v>
      </c>
      <c r="D138" s="806"/>
      <c r="E138" s="807">
        <f>Supplier3!K84</f>
        <v>0</v>
      </c>
      <c r="F138" s="807"/>
      <c r="G138" s="807"/>
      <c r="H138" s="807"/>
      <c r="I138" s="807"/>
      <c r="J138" s="807"/>
      <c r="K138" s="807"/>
      <c r="L138" s="807"/>
      <c r="M138" s="807"/>
      <c r="N138" s="264"/>
    </row>
    <row r="139" spans="2:22" s="265" customFormat="1" ht="18.75" x14ac:dyDescent="0.3">
      <c r="B139" s="264"/>
      <c r="C139" s="805" t="str">
        <f>IF($D$26&gt;0,$D$26,"Supplier 4")</f>
        <v>Supplier 4</v>
      </c>
      <c r="D139" s="806"/>
      <c r="E139" s="807">
        <f>Supplier4!K84</f>
        <v>0</v>
      </c>
      <c r="F139" s="807"/>
      <c r="G139" s="807"/>
      <c r="H139" s="807"/>
      <c r="I139" s="807"/>
      <c r="J139" s="807"/>
      <c r="K139" s="807"/>
      <c r="L139" s="807"/>
      <c r="M139" s="807"/>
      <c r="N139" s="264"/>
    </row>
    <row r="140" spans="2:22" s="265" customFormat="1" ht="18.75" x14ac:dyDescent="0.3">
      <c r="B140" s="264"/>
      <c r="C140" s="805" t="str">
        <f>IF($D$27&gt;0,$D$27,"Supplier 5")</f>
        <v>Supplier 5</v>
      </c>
      <c r="D140" s="806"/>
      <c r="E140" s="807">
        <f>Supplier5!K84</f>
        <v>0</v>
      </c>
      <c r="F140" s="807"/>
      <c r="G140" s="807"/>
      <c r="H140" s="807"/>
      <c r="I140" s="807"/>
      <c r="J140" s="807"/>
      <c r="K140" s="807"/>
      <c r="L140" s="807"/>
      <c r="M140" s="807"/>
      <c r="N140" s="264"/>
    </row>
    <row r="141" spans="2:22" s="265" customFormat="1" ht="18.75" x14ac:dyDescent="0.3">
      <c r="B141" s="264"/>
      <c r="C141" s="805" t="str">
        <f>IF($D$28&gt;0,$D$28,"Supplier 6")</f>
        <v>Supplier 6</v>
      </c>
      <c r="D141" s="806"/>
      <c r="E141" s="807">
        <f>Supplier6!K84</f>
        <v>0</v>
      </c>
      <c r="F141" s="807"/>
      <c r="G141" s="807"/>
      <c r="H141" s="807"/>
      <c r="I141" s="807"/>
      <c r="J141" s="807"/>
      <c r="K141" s="807"/>
      <c r="L141" s="807"/>
      <c r="M141" s="807"/>
      <c r="N141" s="264"/>
    </row>
    <row r="142" spans="2:22" s="265" customFormat="1" ht="18.75" x14ac:dyDescent="0.3">
      <c r="B142" s="264"/>
      <c r="C142" s="805" t="str">
        <f>IF($D$29&gt;0,$D$29,"Supplier 7")</f>
        <v>Supplier 7</v>
      </c>
      <c r="D142" s="806"/>
      <c r="E142" s="807">
        <f>Supplier7!K84</f>
        <v>0</v>
      </c>
      <c r="F142" s="807"/>
      <c r="G142" s="807"/>
      <c r="H142" s="807"/>
      <c r="I142" s="807"/>
      <c r="J142" s="807"/>
      <c r="K142" s="807"/>
      <c r="L142" s="807"/>
      <c r="M142" s="807"/>
      <c r="N142" s="264"/>
    </row>
    <row r="143" spans="2:22" s="265" customFormat="1" ht="18.75" x14ac:dyDescent="0.3">
      <c r="B143" s="264"/>
      <c r="C143" s="805" t="str">
        <f>IF($D$30&gt;0,$D$30,"Supplier 8")</f>
        <v>Supplier 8</v>
      </c>
      <c r="D143" s="806"/>
      <c r="E143" s="807">
        <f>Supplier8!K84</f>
        <v>0</v>
      </c>
      <c r="F143" s="807"/>
      <c r="G143" s="807"/>
      <c r="H143" s="807"/>
      <c r="I143" s="807"/>
      <c r="J143" s="807"/>
      <c r="K143" s="807"/>
      <c r="L143" s="807"/>
      <c r="M143" s="807"/>
      <c r="N143" s="264"/>
    </row>
    <row r="144" spans="2:22" s="265" customFormat="1" ht="18.75" x14ac:dyDescent="0.3">
      <c r="B144" s="264"/>
      <c r="C144" s="805" t="str">
        <f>IF($D$31&gt;0,$D$31,"Supplier 9")</f>
        <v>Supplier 9</v>
      </c>
      <c r="D144" s="806"/>
      <c r="E144" s="807">
        <f>Supplier9!K84</f>
        <v>0</v>
      </c>
      <c r="F144" s="807"/>
      <c r="G144" s="807"/>
      <c r="H144" s="807"/>
      <c r="I144" s="807"/>
      <c r="J144" s="807"/>
      <c r="K144" s="807"/>
      <c r="L144" s="807"/>
      <c r="M144" s="807"/>
      <c r="N144" s="264"/>
      <c r="Q144" s="812"/>
      <c r="R144" s="813"/>
      <c r="S144" s="813"/>
      <c r="T144" s="813"/>
      <c r="U144" s="813"/>
      <c r="V144" s="814"/>
    </row>
    <row r="145" spans="2:14" s="265" customFormat="1" ht="18.75" x14ac:dyDescent="0.3">
      <c r="B145" s="264"/>
      <c r="C145" s="805" t="str">
        <f>IF($D$32&gt;0,$D$32,"Supplier 10")</f>
        <v>Supplier 10</v>
      </c>
      <c r="D145" s="806"/>
      <c r="E145" s="807">
        <f>Supplier10!K84</f>
        <v>0</v>
      </c>
      <c r="F145" s="807"/>
      <c r="G145" s="807"/>
      <c r="H145" s="807"/>
      <c r="I145" s="807"/>
      <c r="J145" s="807"/>
      <c r="K145" s="807"/>
      <c r="L145" s="807"/>
      <c r="M145" s="807"/>
      <c r="N145" s="264"/>
    </row>
    <row r="146" spans="2:14" s="265" customFormat="1" ht="22.5" customHeight="1" x14ac:dyDescent="0.3">
      <c r="B146" s="264"/>
      <c r="C146" s="264"/>
      <c r="D146" s="267"/>
      <c r="E146" s="267"/>
      <c r="F146" s="267"/>
      <c r="G146" s="267"/>
      <c r="H146" s="267"/>
      <c r="I146" s="267"/>
      <c r="J146" s="267"/>
      <c r="K146" s="267"/>
      <c r="L146" s="267"/>
      <c r="M146" s="264"/>
      <c r="N146" s="264"/>
    </row>
    <row r="147" spans="2:14" s="265" customFormat="1" ht="18.75" x14ac:dyDescent="0.3">
      <c r="B147" s="264"/>
      <c r="C147" s="799" t="s">
        <v>297</v>
      </c>
      <c r="D147" s="800"/>
      <c r="E147" s="800"/>
      <c r="F147" s="800"/>
      <c r="G147" s="800"/>
      <c r="H147" s="800"/>
      <c r="I147" s="800"/>
      <c r="J147" s="800"/>
      <c r="K147" s="800"/>
      <c r="L147" s="800"/>
      <c r="M147" s="801"/>
      <c r="N147" s="264"/>
    </row>
    <row r="148" spans="2:14" s="265" customFormat="1" ht="42" customHeight="1" x14ac:dyDescent="0.3">
      <c r="B148" s="264"/>
      <c r="C148" s="838" t="s">
        <v>317</v>
      </c>
      <c r="D148" s="839"/>
      <c r="E148" s="839"/>
      <c r="F148" s="839"/>
      <c r="G148" s="839"/>
      <c r="H148" s="839"/>
      <c r="I148" s="839"/>
      <c r="J148" s="839"/>
      <c r="K148" s="839"/>
      <c r="L148" s="839"/>
      <c r="M148" s="840"/>
      <c r="N148" s="264"/>
    </row>
    <row r="149" spans="2:14" s="265" customFormat="1" ht="18.75" x14ac:dyDescent="0.3">
      <c r="B149" s="264"/>
      <c r="C149" s="805" t="str">
        <f>IF($D$23&gt;0,$D$23,"Supplier 1")</f>
        <v>*</v>
      </c>
      <c r="D149" s="806"/>
      <c r="E149" s="808">
        <f>Supplier1!B86</f>
        <v>0</v>
      </c>
      <c r="F149" s="809"/>
      <c r="G149" s="809"/>
      <c r="H149" s="809"/>
      <c r="I149" s="809"/>
      <c r="J149" s="809"/>
      <c r="K149" s="809"/>
      <c r="L149" s="809"/>
      <c r="M149" s="810"/>
      <c r="N149" s="264"/>
    </row>
    <row r="150" spans="2:14" s="265" customFormat="1" ht="18.75" x14ac:dyDescent="0.3">
      <c r="B150" s="264"/>
      <c r="C150" s="805" t="str">
        <f>IF($D$24&gt;0,$D$24,"Supplier 2")</f>
        <v>Supplier 2</v>
      </c>
      <c r="D150" s="806"/>
      <c r="E150" s="808">
        <f>Supplier2!B91</f>
        <v>0</v>
      </c>
      <c r="F150" s="809"/>
      <c r="G150" s="809"/>
      <c r="H150" s="809"/>
      <c r="I150" s="809"/>
      <c r="J150" s="809"/>
      <c r="K150" s="809"/>
      <c r="L150" s="809"/>
      <c r="M150" s="810"/>
      <c r="N150" s="264"/>
    </row>
    <row r="151" spans="2:14" s="265" customFormat="1" ht="18.75" x14ac:dyDescent="0.3">
      <c r="B151" s="264"/>
      <c r="C151" s="805" t="str">
        <f>IF($D$25&gt;0,$D$25,"Supplier 3")</f>
        <v>Supplier 3</v>
      </c>
      <c r="D151" s="806"/>
      <c r="E151" s="808">
        <f>Supplier3!B90</f>
        <v>0</v>
      </c>
      <c r="F151" s="809"/>
      <c r="G151" s="809"/>
      <c r="H151" s="809"/>
      <c r="I151" s="809"/>
      <c r="J151" s="809"/>
      <c r="K151" s="809"/>
      <c r="L151" s="809"/>
      <c r="M151" s="810"/>
      <c r="N151" s="264"/>
    </row>
    <row r="152" spans="2:14" s="265" customFormat="1" ht="18.75" x14ac:dyDescent="0.3">
      <c r="B152" s="264"/>
      <c r="C152" s="805" t="str">
        <f>IF($D$26&gt;0,$D$26,"Supplier 4")</f>
        <v>Supplier 4</v>
      </c>
      <c r="D152" s="806"/>
      <c r="E152" s="808">
        <f>Supplier4!B90</f>
        <v>0</v>
      </c>
      <c r="F152" s="809"/>
      <c r="G152" s="809"/>
      <c r="H152" s="809"/>
      <c r="I152" s="809"/>
      <c r="J152" s="809"/>
      <c r="K152" s="809"/>
      <c r="L152" s="809"/>
      <c r="M152" s="810"/>
      <c r="N152" s="264"/>
    </row>
    <row r="153" spans="2:14" s="265" customFormat="1" ht="18.75" x14ac:dyDescent="0.3">
      <c r="B153" s="264"/>
      <c r="C153" s="805" t="str">
        <f>IF($D$27&gt;0,$D$27,"Supplier 5")</f>
        <v>Supplier 5</v>
      </c>
      <c r="D153" s="806"/>
      <c r="E153" s="808">
        <f>Supplier5!B90</f>
        <v>0</v>
      </c>
      <c r="F153" s="809"/>
      <c r="G153" s="809"/>
      <c r="H153" s="809"/>
      <c r="I153" s="809"/>
      <c r="J153" s="809"/>
      <c r="K153" s="809"/>
      <c r="L153" s="809"/>
      <c r="M153" s="810"/>
      <c r="N153" s="264"/>
    </row>
    <row r="154" spans="2:14" s="265" customFormat="1" ht="18.75" x14ac:dyDescent="0.3">
      <c r="B154" s="264"/>
      <c r="C154" s="805" t="str">
        <f>IF($D$28&gt;0,$D$28,"Supplier 6")</f>
        <v>Supplier 6</v>
      </c>
      <c r="D154" s="806"/>
      <c r="E154" s="808">
        <f>Supplier6!B90</f>
        <v>0</v>
      </c>
      <c r="F154" s="809"/>
      <c r="G154" s="809"/>
      <c r="H154" s="809"/>
      <c r="I154" s="809"/>
      <c r="J154" s="809"/>
      <c r="K154" s="809"/>
      <c r="L154" s="809"/>
      <c r="M154" s="810"/>
      <c r="N154" s="264"/>
    </row>
    <row r="155" spans="2:14" s="265" customFormat="1" ht="18.75" x14ac:dyDescent="0.3">
      <c r="B155" s="264"/>
      <c r="C155" s="805" t="str">
        <f>IF($D$29&gt;0,$D$29,"Supplier 7")</f>
        <v>Supplier 7</v>
      </c>
      <c r="D155" s="806"/>
      <c r="E155" s="808">
        <f>Supplier7!B91</f>
        <v>0</v>
      </c>
      <c r="F155" s="809"/>
      <c r="G155" s="809"/>
      <c r="H155" s="809"/>
      <c r="I155" s="809"/>
      <c r="J155" s="809"/>
      <c r="K155" s="809"/>
      <c r="L155" s="809"/>
      <c r="M155" s="810"/>
      <c r="N155" s="264"/>
    </row>
    <row r="156" spans="2:14" s="265" customFormat="1" ht="18.75" x14ac:dyDescent="0.3">
      <c r="B156" s="264"/>
      <c r="C156" s="805" t="str">
        <f>IF($D$30&gt;0,$D$30,"Supplier 8")</f>
        <v>Supplier 8</v>
      </c>
      <c r="D156" s="806"/>
      <c r="E156" s="808">
        <f>Supplier8!B90</f>
        <v>0</v>
      </c>
      <c r="F156" s="809"/>
      <c r="G156" s="809"/>
      <c r="H156" s="809"/>
      <c r="I156" s="809"/>
      <c r="J156" s="809"/>
      <c r="K156" s="809"/>
      <c r="L156" s="809"/>
      <c r="M156" s="810"/>
      <c r="N156" s="264"/>
    </row>
    <row r="157" spans="2:14" s="265" customFormat="1" ht="18.75" x14ac:dyDescent="0.3">
      <c r="B157" s="264"/>
      <c r="C157" s="805" t="str">
        <f>IF($D$31&gt;0,$D$31,"Supplier 9")</f>
        <v>Supplier 9</v>
      </c>
      <c r="D157" s="806"/>
      <c r="E157" s="808">
        <f>Supplier9!B90</f>
        <v>0</v>
      </c>
      <c r="F157" s="809"/>
      <c r="G157" s="809"/>
      <c r="H157" s="809"/>
      <c r="I157" s="809"/>
      <c r="J157" s="809"/>
      <c r="K157" s="809"/>
      <c r="L157" s="809"/>
      <c r="M157" s="810"/>
      <c r="N157" s="264"/>
    </row>
    <row r="158" spans="2:14" s="265" customFormat="1" ht="18.75" x14ac:dyDescent="0.3">
      <c r="B158" s="264"/>
      <c r="C158" s="805" t="str">
        <f>IF($D$32&gt;0,$D$32,"Supplier 10")</f>
        <v>Supplier 10</v>
      </c>
      <c r="D158" s="806"/>
      <c r="E158" s="808">
        <f>Supplier10!B90</f>
        <v>0</v>
      </c>
      <c r="F158" s="809"/>
      <c r="G158" s="809"/>
      <c r="H158" s="809"/>
      <c r="I158" s="809"/>
      <c r="J158" s="809"/>
      <c r="K158" s="809"/>
      <c r="L158" s="809"/>
      <c r="M158" s="810"/>
      <c r="N158" s="264"/>
    </row>
    <row r="159" spans="2:14" s="265" customFormat="1" ht="22.5" customHeight="1" x14ac:dyDescent="0.3">
      <c r="B159" s="264"/>
      <c r="C159" s="264"/>
      <c r="D159" s="267"/>
      <c r="E159" s="267"/>
      <c r="F159" s="267"/>
      <c r="G159" s="267"/>
      <c r="H159" s="267"/>
      <c r="I159" s="267"/>
      <c r="J159" s="267"/>
      <c r="K159" s="267"/>
      <c r="L159" s="267"/>
      <c r="M159" s="264"/>
      <c r="N159" s="264"/>
    </row>
    <row r="160" spans="2:14" s="265" customFormat="1" ht="18.75" x14ac:dyDescent="0.3">
      <c r="B160" s="264"/>
      <c r="C160" s="799" t="s">
        <v>314</v>
      </c>
      <c r="D160" s="800"/>
      <c r="E160" s="800"/>
      <c r="F160" s="800"/>
      <c r="G160" s="800"/>
      <c r="H160" s="800"/>
      <c r="I160" s="800"/>
      <c r="J160" s="800"/>
      <c r="K160" s="800"/>
      <c r="L160" s="800"/>
      <c r="M160" s="801"/>
      <c r="N160" s="264"/>
    </row>
    <row r="161" spans="2:26" s="265" customFormat="1" ht="18.75" x14ac:dyDescent="0.3">
      <c r="B161" s="264"/>
      <c r="C161" s="846"/>
      <c r="D161" s="846"/>
      <c r="E161" s="846"/>
      <c r="F161" s="846"/>
      <c r="G161" s="846"/>
      <c r="H161" s="846"/>
      <c r="I161" s="846"/>
      <c r="J161" s="846"/>
      <c r="K161" s="846"/>
      <c r="L161" s="846"/>
      <c r="M161" s="846"/>
      <c r="N161" s="264"/>
      <c r="P161" s="846"/>
      <c r="Q161" s="846"/>
      <c r="R161" s="846"/>
      <c r="S161" s="846"/>
      <c r="T161" s="846"/>
      <c r="U161" s="846"/>
      <c r="V161" s="846"/>
      <c r="W161" s="846"/>
      <c r="X161" s="846"/>
      <c r="Y161" s="846"/>
      <c r="Z161" s="846"/>
    </row>
    <row r="162" spans="2:26" s="265" customFormat="1" ht="99" customHeight="1" x14ac:dyDescent="0.3">
      <c r="B162" s="264"/>
      <c r="C162" s="797" t="s">
        <v>422</v>
      </c>
      <c r="D162" s="797"/>
      <c r="E162" s="797"/>
      <c r="F162" s="797"/>
      <c r="G162" s="797"/>
      <c r="H162" s="797"/>
      <c r="I162" s="797"/>
      <c r="J162" s="797"/>
      <c r="K162" s="797"/>
      <c r="L162" s="797"/>
      <c r="M162" s="797"/>
      <c r="N162" s="264"/>
    </row>
    <row r="163" spans="2:26" s="265" customFormat="1" ht="18.75" x14ac:dyDescent="0.3">
      <c r="B163" s="264"/>
      <c r="C163" s="972"/>
      <c r="D163" s="972"/>
      <c r="E163" s="972"/>
      <c r="F163" s="972"/>
      <c r="G163" s="972"/>
      <c r="H163" s="972"/>
      <c r="I163" s="972"/>
      <c r="J163" s="972"/>
      <c r="K163" s="972"/>
      <c r="L163" s="972"/>
      <c r="M163" s="972"/>
      <c r="N163" s="264"/>
      <c r="P163" s="846"/>
      <c r="Q163" s="846"/>
      <c r="R163" s="846"/>
      <c r="S163" s="846"/>
      <c r="T163" s="846"/>
      <c r="U163" s="846"/>
      <c r="V163" s="846"/>
      <c r="W163" s="846"/>
      <c r="X163" s="846"/>
      <c r="Y163" s="846"/>
      <c r="Z163" s="846"/>
    </row>
    <row r="164" spans="2:26" s="265" customFormat="1" ht="18.75" hidden="1" x14ac:dyDescent="0.3">
      <c r="B164" s="264"/>
      <c r="I164" s="294"/>
      <c r="J164" s="294"/>
      <c r="K164" s="294"/>
      <c r="L164" s="294"/>
      <c r="M164" s="264"/>
      <c r="N164" s="264"/>
    </row>
    <row r="165" spans="2:26" s="265" customFormat="1" ht="18.75" hidden="1" x14ac:dyDescent="0.3">
      <c r="B165" s="264"/>
      <c r="I165" s="845"/>
      <c r="J165" s="845"/>
      <c r="K165" s="294"/>
      <c r="L165" s="294"/>
      <c r="M165" s="264"/>
      <c r="N165" s="264"/>
    </row>
    <row r="166" spans="2:26" s="265" customFormat="1" ht="18.75" x14ac:dyDescent="0.3">
      <c r="B166" s="264"/>
      <c r="I166" s="295"/>
      <c r="J166" s="295"/>
      <c r="K166" s="295"/>
      <c r="L166" s="294"/>
      <c r="M166" s="264"/>
      <c r="N166" s="264"/>
    </row>
    <row r="167" spans="2:26" s="265" customFormat="1" ht="18.75" x14ac:dyDescent="0.3">
      <c r="B167" s="264"/>
      <c r="H167"/>
      <c r="I167" s="40"/>
      <c r="J167" s="40"/>
      <c r="K167" s="40"/>
      <c r="L167" s="40"/>
      <c r="M167" s="40"/>
      <c r="N167" s="264"/>
      <c r="O167" s="264"/>
    </row>
    <row r="168" spans="2:26" s="265" customFormat="1" ht="18.75" x14ac:dyDescent="0.3">
      <c r="B168" s="264"/>
      <c r="C168" s="268" t="s">
        <v>59</v>
      </c>
      <c r="D168" s="264" t="s">
        <v>212</v>
      </c>
      <c r="E168" s="264"/>
      <c r="F168" s="264"/>
      <c r="G168" s="264"/>
      <c r="H168"/>
      <c r="I168"/>
      <c r="J168"/>
      <c r="K168"/>
      <c r="L168"/>
      <c r="M168" s="40"/>
      <c r="N168" s="367"/>
      <c r="O168" s="264"/>
    </row>
    <row r="169" spans="2:26" ht="18.75" x14ac:dyDescent="0.3">
      <c r="B169" s="40"/>
      <c r="C169" s="268" t="s">
        <v>167</v>
      </c>
      <c r="D169" s="798" t="str">
        <f>Supplier1!G6</f>
        <v>*</v>
      </c>
      <c r="E169" s="798"/>
      <c r="F169" s="798"/>
      <c r="G169" s="294"/>
      <c r="M169" s="40"/>
      <c r="N169" s="40"/>
      <c r="O169" s="40"/>
    </row>
    <row r="170" spans="2:26" ht="18.75" x14ac:dyDescent="0.3">
      <c r="B170" s="40"/>
      <c r="C170" s="268" t="s">
        <v>213</v>
      </c>
      <c r="D170" s="295" t="s">
        <v>385</v>
      </c>
      <c r="E170" s="295"/>
      <c r="F170" s="295"/>
      <c r="G170" s="295"/>
      <c r="M170" s="40"/>
      <c r="N170" s="40"/>
      <c r="O170" s="40"/>
    </row>
    <row r="171" spans="2:26" x14ac:dyDescent="0.25">
      <c r="B171" s="40"/>
      <c r="C171" s="40"/>
      <c r="D171" s="40"/>
      <c r="E171" s="40"/>
      <c r="F171" s="40"/>
      <c r="G171" s="40"/>
      <c r="N171" s="40"/>
    </row>
    <row r="172" spans="2:26" x14ac:dyDescent="0.25">
      <c r="B172" s="40"/>
      <c r="N172" s="40"/>
    </row>
    <row r="173" spans="2:26" x14ac:dyDescent="0.25">
      <c r="N173" s="40"/>
    </row>
    <row r="174" spans="2:26" x14ac:dyDescent="0.25">
      <c r="N174" s="40"/>
    </row>
    <row r="175" spans="2:26" x14ac:dyDescent="0.25">
      <c r="N175" s="40"/>
    </row>
    <row r="176" spans="2:26" x14ac:dyDescent="0.25">
      <c r="N176" s="40"/>
    </row>
    <row r="177" spans="14:14" x14ac:dyDescent="0.25">
      <c r="N177" s="40"/>
    </row>
    <row r="178" spans="14:14" x14ac:dyDescent="0.25">
      <c r="N178" s="40"/>
    </row>
    <row r="179" spans="14:14" x14ac:dyDescent="0.25">
      <c r="N179" s="40"/>
    </row>
    <row r="180" spans="14:14" x14ac:dyDescent="0.25">
      <c r="N180" s="40"/>
    </row>
    <row r="181" spans="14:14" x14ac:dyDescent="0.25">
      <c r="N181" s="40"/>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E114:M114"/>
    <mergeCell ref="C115:D115"/>
    <mergeCell ref="E115:M115"/>
    <mergeCell ref="C116:D116"/>
    <mergeCell ref="C112:D112"/>
    <mergeCell ref="E112:M112"/>
    <mergeCell ref="C117:D117"/>
    <mergeCell ref="E117:M117"/>
    <mergeCell ref="C113:D113"/>
    <mergeCell ref="E113:M113"/>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E132:M132"/>
    <mergeCell ref="C136:D136"/>
    <mergeCell ref="E136:M136"/>
    <mergeCell ref="C135:M135"/>
    <mergeCell ref="C148:M148"/>
    <mergeCell ref="C142:D142"/>
    <mergeCell ref="E142:M142"/>
    <mergeCell ref="C143:D143"/>
    <mergeCell ref="E143:M143"/>
    <mergeCell ref="C144:D144"/>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O62"/>
  <sheetViews>
    <sheetView showGridLines="0" zoomScale="80" zoomScaleNormal="80" workbookViewId="0">
      <selection activeCell="O13" sqref="O13"/>
    </sheetView>
  </sheetViews>
  <sheetFormatPr defaultRowHeight="15" x14ac:dyDescent="0.25"/>
  <cols>
    <col min="1" max="1" width="2.28515625" customWidth="1"/>
    <col min="2" max="2" width="12.5703125" customWidth="1"/>
    <col min="3" max="3" width="21.85546875" customWidth="1"/>
    <col min="4" max="4" width="23" customWidth="1"/>
    <col min="5" max="5" width="8.140625" customWidth="1"/>
    <col min="6" max="6" width="30.5703125" customWidth="1"/>
    <col min="7" max="7" width="12.85546875" customWidth="1"/>
    <col min="8" max="8" width="0.5703125" customWidth="1"/>
    <col min="9" max="9" width="5.28515625" customWidth="1"/>
  </cols>
  <sheetData>
    <row r="1" spans="2:15" ht="15.75" thickBot="1" x14ac:dyDescent="0.3"/>
    <row r="2" spans="2:15" ht="17.25" customHeight="1" x14ac:dyDescent="0.25">
      <c r="B2" s="237"/>
      <c r="C2" s="902" t="s">
        <v>247</v>
      </c>
      <c r="D2" s="904"/>
      <c r="E2" s="1029" t="s">
        <v>156</v>
      </c>
      <c r="F2" s="1030"/>
      <c r="G2" s="1032" t="s">
        <v>311</v>
      </c>
      <c r="H2" s="1033"/>
      <c r="I2" s="1034"/>
    </row>
    <row r="3" spans="2:15" ht="12.75" customHeight="1" x14ac:dyDescent="0.25">
      <c r="B3" s="238"/>
      <c r="C3" s="905"/>
      <c r="D3" s="907"/>
      <c r="E3" s="1031" t="s">
        <v>158</v>
      </c>
      <c r="F3" s="866"/>
      <c r="G3" s="1035" t="str">
        <f>'Evaluation Report'!L3</f>
        <v>8</v>
      </c>
      <c r="H3" s="1036"/>
      <c r="I3" s="1037"/>
    </row>
    <row r="4" spans="2:15" ht="12.75" customHeight="1" x14ac:dyDescent="0.25">
      <c r="B4" s="238"/>
      <c r="C4" s="905"/>
      <c r="D4" s="907"/>
      <c r="E4" s="1031" t="s">
        <v>159</v>
      </c>
      <c r="F4" s="866"/>
      <c r="G4" s="1035" t="str">
        <f>'Evaluation Report'!L5</f>
        <v>21/01/2022</v>
      </c>
      <c r="H4" s="1036"/>
      <c r="I4" s="1037"/>
    </row>
    <row r="5" spans="2:15" ht="15" customHeight="1" thickBot="1" x14ac:dyDescent="0.35">
      <c r="B5" s="239"/>
      <c r="C5" s="908"/>
      <c r="D5" s="910"/>
      <c r="E5" s="1001" t="s">
        <v>300</v>
      </c>
      <c r="F5" s="1002"/>
      <c r="G5" s="1038" t="str">
        <f>Supplier1!I3</f>
        <v>240-105658000</v>
      </c>
      <c r="H5" s="1039"/>
      <c r="I5" s="1040"/>
      <c r="M5" s="257"/>
    </row>
    <row r="6" spans="2:15" ht="18" customHeight="1" thickBot="1" x14ac:dyDescent="0.3">
      <c r="B6" s="1021" t="str">
        <f>VLOOKUP(1,Cover!D6:F24,3,FALSE)</f>
        <v>Category 4</v>
      </c>
      <c r="C6" s="1022"/>
      <c r="D6" s="1019" t="s">
        <v>220</v>
      </c>
      <c r="E6" s="1020"/>
      <c r="F6" s="1020"/>
      <c r="G6" s="1027" t="s">
        <v>218</v>
      </c>
      <c r="H6" s="1027"/>
      <c r="I6" s="1028"/>
      <c r="J6" s="25"/>
      <c r="M6" s="40"/>
      <c r="N6" s="25"/>
      <c r="O6" s="40"/>
    </row>
    <row r="7" spans="2:15" ht="12.75" customHeight="1" x14ac:dyDescent="0.25">
      <c r="B7" s="486" t="s">
        <v>320</v>
      </c>
      <c r="C7" s="487"/>
      <c r="D7" s="487"/>
      <c r="E7" s="487"/>
      <c r="F7" s="487"/>
      <c r="G7" s="487"/>
      <c r="H7" s="487"/>
      <c r="I7" s="488"/>
    </row>
    <row r="8" spans="2:15" ht="12.75" customHeight="1" thickBot="1" x14ac:dyDescent="0.3">
      <c r="B8" s="1015" t="s">
        <v>244</v>
      </c>
      <c r="C8" s="1016"/>
      <c r="D8" s="1016"/>
      <c r="E8" s="1016"/>
      <c r="F8" s="1016"/>
      <c r="G8" s="1016"/>
      <c r="H8" s="1025"/>
      <c r="I8" s="1026"/>
    </row>
    <row r="9" spans="2:15" ht="12.75" customHeight="1" thickBot="1" x14ac:dyDescent="0.3">
      <c r="B9" s="714"/>
      <c r="C9" s="715"/>
      <c r="D9" s="715"/>
      <c r="E9" s="715"/>
      <c r="F9" s="715"/>
      <c r="G9" s="226" t="s">
        <v>215</v>
      </c>
      <c r="H9" s="165"/>
      <c r="I9" s="166"/>
    </row>
    <row r="10" spans="2:15" ht="12.75" customHeight="1" x14ac:dyDescent="0.25">
      <c r="B10" s="1003" t="s">
        <v>94</v>
      </c>
      <c r="C10" s="1004"/>
      <c r="D10" s="1004"/>
      <c r="E10" s="1004"/>
      <c r="F10" s="1005"/>
      <c r="G10" s="229">
        <f>IF(Cover!$K$34=1,Cover!J40*Cover!K40,Cover!J40)</f>
        <v>0</v>
      </c>
      <c r="H10" s="40"/>
      <c r="I10" s="162"/>
      <c r="K10" s="25"/>
    </row>
    <row r="11" spans="2:15" ht="13.5" customHeight="1" x14ac:dyDescent="0.25">
      <c r="B11" s="1003" t="s">
        <v>95</v>
      </c>
      <c r="C11" s="1004"/>
      <c r="D11" s="1004"/>
      <c r="E11" s="1004"/>
      <c r="F11" s="1005"/>
      <c r="G11" s="227">
        <f>IF(Cover!$K$34=1,Cover!J41*Cover!K41,Cover!J41)</f>
        <v>0</v>
      </c>
      <c r="H11" s="40"/>
      <c r="I11" s="162"/>
    </row>
    <row r="12" spans="2:15" ht="13.5" customHeight="1" x14ac:dyDescent="0.25">
      <c r="B12" s="1003" t="s">
        <v>248</v>
      </c>
      <c r="C12" s="1004"/>
      <c r="D12" s="1004"/>
      <c r="E12" s="1004"/>
      <c r="F12" s="1005"/>
      <c r="G12" s="227">
        <f>IF(Cover!$K$34=1,Cover!J42*Cover!K42,Cover!J42)</f>
        <v>0</v>
      </c>
      <c r="H12" s="40"/>
      <c r="I12" s="168">
        <f>Supplier1!I21</f>
        <v>0.25</v>
      </c>
    </row>
    <row r="13" spans="2:15" ht="13.5" customHeight="1" thickBot="1" x14ac:dyDescent="0.3">
      <c r="B13" s="1003" t="s">
        <v>96</v>
      </c>
      <c r="C13" s="1004"/>
      <c r="D13" s="1004"/>
      <c r="E13" s="1004"/>
      <c r="F13" s="1005"/>
      <c r="G13" s="227">
        <f>IF(Cover!$K$34=1,Cover!J43*Cover!K43,Cover!J43)</f>
        <v>0</v>
      </c>
      <c r="H13" s="40"/>
      <c r="I13" s="162"/>
    </row>
    <row r="14" spans="2:15" ht="13.5" hidden="1" customHeight="1" thickBot="1" x14ac:dyDescent="0.3">
      <c r="B14" s="1009" t="s">
        <v>97</v>
      </c>
      <c r="C14" s="1010"/>
      <c r="D14" s="1010"/>
      <c r="E14" s="1010"/>
      <c r="F14" s="1011"/>
      <c r="G14" s="230" t="e">
        <f>IF(Cover!$K$34=1,Cover!#REF!*Cover!#REF!,Cover!#REF!)</f>
        <v>#REF!</v>
      </c>
      <c r="H14" s="40"/>
      <c r="I14" s="162"/>
    </row>
    <row r="15" spans="2:15" ht="13.5" customHeight="1" thickBot="1" x14ac:dyDescent="0.3">
      <c r="B15" s="1012" t="s">
        <v>216</v>
      </c>
      <c r="C15" s="1013"/>
      <c r="D15" s="1013"/>
      <c r="E15" s="1013"/>
      <c r="F15" s="1014"/>
      <c r="G15" s="240">
        <f>SUM(G10:G13)</f>
        <v>0</v>
      </c>
      <c r="H15" s="167"/>
      <c r="I15" s="162"/>
    </row>
    <row r="16" spans="2:15" ht="13.5" customHeight="1" x14ac:dyDescent="0.25">
      <c r="B16" s="1006" t="s">
        <v>320</v>
      </c>
      <c r="C16" s="1007"/>
      <c r="D16" s="1007"/>
      <c r="E16" s="1007"/>
      <c r="F16" s="1007"/>
      <c r="G16" s="1008"/>
      <c r="H16" s="169"/>
      <c r="I16" s="173" t="s">
        <v>221</v>
      </c>
    </row>
    <row r="17" spans="2:9" ht="13.5" customHeight="1" thickBot="1" x14ac:dyDescent="0.3">
      <c r="B17" s="1015" t="s">
        <v>252</v>
      </c>
      <c r="C17" s="1016"/>
      <c r="D17" s="1016"/>
      <c r="E17" s="1016"/>
      <c r="F17" s="1016"/>
      <c r="G17" s="1017"/>
      <c r="H17" s="169"/>
      <c r="I17" s="170"/>
    </row>
    <row r="18" spans="2:9" ht="13.5" customHeight="1" thickBot="1" x14ac:dyDescent="0.3">
      <c r="B18" s="609"/>
      <c r="C18" s="610"/>
      <c r="D18" s="610"/>
      <c r="E18" s="610"/>
      <c r="F18" s="1018"/>
      <c r="G18" s="226" t="s">
        <v>215</v>
      </c>
      <c r="H18" s="167"/>
      <c r="I18" s="162"/>
    </row>
    <row r="19" spans="2:9" ht="15" customHeight="1" x14ac:dyDescent="0.25">
      <c r="B19" s="563" t="s">
        <v>301</v>
      </c>
      <c r="C19" s="564"/>
      <c r="D19" s="564"/>
      <c r="E19" s="564"/>
      <c r="F19" s="564"/>
      <c r="G19" s="376">
        <f>IF(Cover!$K$34=1,Cover!J47*Cover!K47,Cover!J47)</f>
        <v>1</v>
      </c>
      <c r="H19" s="40"/>
      <c r="I19" s="162"/>
    </row>
    <row r="20" spans="2:9" ht="13.5" customHeight="1" x14ac:dyDescent="0.25">
      <c r="B20" s="562" t="s">
        <v>302</v>
      </c>
      <c r="C20" s="560"/>
      <c r="D20" s="560"/>
      <c r="E20" s="560"/>
      <c r="F20" s="560"/>
      <c r="G20" s="378">
        <f>IF(Cover!$K$34=1,Cover!J48*Cover!K48,Cover!J48)</f>
        <v>1</v>
      </c>
      <c r="H20" s="40"/>
      <c r="I20" s="168">
        <f>Supplier1!I21</f>
        <v>0.25</v>
      </c>
    </row>
    <row r="21" spans="2:9" ht="13.5" customHeight="1" x14ac:dyDescent="0.25">
      <c r="B21" s="562" t="s">
        <v>303</v>
      </c>
      <c r="C21" s="560"/>
      <c r="D21" s="560"/>
      <c r="E21" s="560"/>
      <c r="F21" s="560"/>
      <c r="G21" s="227">
        <f>IF(Cover!$K$34=1,Cover!J49*Cover!K49,Cover!J49)</f>
        <v>1</v>
      </c>
      <c r="H21" s="40"/>
      <c r="I21" s="162"/>
    </row>
    <row r="22" spans="2:9" ht="13.5" customHeight="1" x14ac:dyDescent="0.25">
      <c r="B22" s="562" t="s">
        <v>304</v>
      </c>
      <c r="C22" s="560"/>
      <c r="D22" s="560"/>
      <c r="E22" s="560"/>
      <c r="F22" s="560"/>
      <c r="G22" s="377">
        <f>IF(Cover!$K$34=1,Cover!J50*Cover!K50,Cover!J50)</f>
        <v>0</v>
      </c>
      <c r="H22" s="40"/>
      <c r="I22" s="162"/>
    </row>
    <row r="23" spans="2:9" ht="15.75" customHeight="1" x14ac:dyDescent="0.25">
      <c r="B23" s="562" t="s">
        <v>305</v>
      </c>
      <c r="C23" s="560"/>
      <c r="D23" s="560"/>
      <c r="E23" s="560"/>
      <c r="F23" s="560"/>
      <c r="G23" s="227">
        <f>IF(Cover!$K$34=1,Cover!J51*Cover!K51,Cover!J51)</f>
        <v>0</v>
      </c>
      <c r="H23" s="40"/>
      <c r="I23" s="162"/>
    </row>
    <row r="24" spans="2:9" ht="14.25" customHeight="1" x14ac:dyDescent="0.25">
      <c r="B24" s="562" t="s">
        <v>307</v>
      </c>
      <c r="C24" s="560"/>
      <c r="D24" s="560"/>
      <c r="E24" s="560"/>
      <c r="F24" s="560"/>
      <c r="G24" s="377">
        <f>IF(Cover!$K$34=1,Cover!J52*Cover!K52,Cover!J52)</f>
        <v>0</v>
      </c>
      <c r="H24" s="40"/>
      <c r="I24" s="162"/>
    </row>
    <row r="25" spans="2:9" ht="14.25" customHeight="1" x14ac:dyDescent="0.25">
      <c r="B25" s="562" t="s">
        <v>306</v>
      </c>
      <c r="C25" s="560"/>
      <c r="D25" s="560"/>
      <c r="E25" s="560"/>
      <c r="F25" s="560"/>
      <c r="G25" s="227">
        <f>IF(Cover!$K$34=1,Cover!J53*Cover!K53,Cover!J53)</f>
        <v>0</v>
      </c>
      <c r="H25" s="40"/>
      <c r="I25" s="162"/>
    </row>
    <row r="26" spans="2:9" ht="14.25" customHeight="1" thickBot="1" x14ac:dyDescent="0.3">
      <c r="B26" s="773" t="s">
        <v>308</v>
      </c>
      <c r="C26" s="774"/>
      <c r="D26" s="774"/>
      <c r="E26" s="774"/>
      <c r="F26" s="774"/>
      <c r="G26" s="230">
        <f>IF(Cover!$K$34=1,Cover!J54*Cover!K54,Cover!J54)</f>
        <v>0</v>
      </c>
      <c r="H26" s="40"/>
      <c r="I26" s="162"/>
    </row>
    <row r="27" spans="2:9" ht="14.25" customHeight="1" thickBot="1" x14ac:dyDescent="0.3">
      <c r="B27" s="730" t="s">
        <v>217</v>
      </c>
      <c r="C27" s="994"/>
      <c r="D27" s="994"/>
      <c r="E27" s="994"/>
      <c r="F27" s="731"/>
      <c r="G27" s="232">
        <f>SUM(G19:G26)</f>
        <v>3</v>
      </c>
      <c r="H27" s="171"/>
      <c r="I27" s="164"/>
    </row>
    <row r="28" spans="2:9" ht="14.25" customHeight="1" thickBot="1" x14ac:dyDescent="0.3"/>
    <row r="29" spans="2:9" ht="14.25" customHeight="1" thickBot="1" x14ac:dyDescent="0.3">
      <c r="B29" s="138" t="s">
        <v>253</v>
      </c>
      <c r="C29" s="139"/>
      <c r="D29" s="139"/>
      <c r="E29" s="139"/>
      <c r="F29" s="139"/>
      <c r="G29" s="139"/>
      <c r="H29" s="139"/>
      <c r="I29" s="172"/>
    </row>
    <row r="30" spans="2:9" ht="14.25" customHeight="1" thickBot="1" x14ac:dyDescent="0.3">
      <c r="B30" s="584"/>
      <c r="C30" s="585"/>
      <c r="D30" s="585"/>
      <c r="E30" s="585"/>
      <c r="F30" s="586"/>
      <c r="G30" s="231" t="s">
        <v>215</v>
      </c>
      <c r="H30" s="165"/>
      <c r="I30" s="166"/>
    </row>
    <row r="31" spans="2:9" ht="14.25" customHeight="1" x14ac:dyDescent="0.25">
      <c r="B31" s="562" t="s">
        <v>279</v>
      </c>
      <c r="C31" s="560"/>
      <c r="D31" s="560"/>
      <c r="E31" s="560"/>
      <c r="F31" s="560"/>
      <c r="G31" s="229">
        <f>IF(Cover!$K$34=1,Cover!J59*Cover!K59,Cover!J59)</f>
        <v>1</v>
      </c>
      <c r="H31" s="40"/>
      <c r="I31" s="162"/>
    </row>
    <row r="32" spans="2:9" ht="14.25" customHeight="1" x14ac:dyDescent="0.25">
      <c r="B32" s="562" t="s">
        <v>101</v>
      </c>
      <c r="C32" s="560"/>
      <c r="D32" s="560"/>
      <c r="E32" s="560"/>
      <c r="F32" s="560"/>
      <c r="G32" s="227">
        <f>IF(Cover!$K$34=1,Cover!J60*Cover!K60,Cover!J60)</f>
        <v>1</v>
      </c>
      <c r="H32" s="40"/>
      <c r="I32" s="162"/>
    </row>
    <row r="33" spans="2:13" ht="14.25" customHeight="1" x14ac:dyDescent="0.25">
      <c r="B33" s="562" t="s">
        <v>280</v>
      </c>
      <c r="C33" s="560"/>
      <c r="D33" s="560"/>
      <c r="E33" s="560"/>
      <c r="F33" s="560"/>
      <c r="G33" s="227">
        <f>IF(Cover!$K$34=1,Cover!J61*Cover!K61,Cover!J61)</f>
        <v>0</v>
      </c>
      <c r="H33" s="40"/>
      <c r="I33" s="162"/>
    </row>
    <row r="34" spans="2:13" ht="14.25" customHeight="1" x14ac:dyDescent="0.25">
      <c r="B34" s="562" t="s">
        <v>291</v>
      </c>
      <c r="C34" s="560"/>
      <c r="D34" s="560"/>
      <c r="E34" s="560"/>
      <c r="F34" s="560"/>
      <c r="G34" s="377">
        <f>IF(Cover!$K$34=1,Cover!J62*Cover!K62,Cover!J62)</f>
        <v>0</v>
      </c>
      <c r="H34" s="40"/>
      <c r="I34" s="162"/>
    </row>
    <row r="35" spans="2:13" ht="14.25" customHeight="1" x14ac:dyDescent="0.25">
      <c r="B35" s="562" t="s">
        <v>292</v>
      </c>
      <c r="C35" s="560"/>
      <c r="D35" s="560"/>
      <c r="E35" s="560"/>
      <c r="F35" s="560"/>
      <c r="G35" s="227">
        <f>IF(Cover!$K$34=1,Cover!J63*Cover!K63,Cover!J63)</f>
        <v>0</v>
      </c>
      <c r="H35" s="40"/>
      <c r="I35" s="168">
        <f>Supplier1!I46</f>
        <v>0.25</v>
      </c>
    </row>
    <row r="36" spans="2:13" ht="14.25" customHeight="1" x14ac:dyDescent="0.25">
      <c r="B36" s="562" t="s">
        <v>281</v>
      </c>
      <c r="C36" s="560"/>
      <c r="D36" s="560"/>
      <c r="E36" s="560"/>
      <c r="F36" s="560"/>
      <c r="G36" s="227">
        <f>IF(Cover!$K$34=1,Cover!J64*Cover!K64,Cover!J64)</f>
        <v>0</v>
      </c>
      <c r="H36" s="40"/>
      <c r="I36" s="162"/>
    </row>
    <row r="37" spans="2:13" ht="14.25" customHeight="1" x14ac:dyDescent="0.25">
      <c r="B37" s="562" t="s">
        <v>289</v>
      </c>
      <c r="C37" s="560"/>
      <c r="D37" s="560"/>
      <c r="E37" s="560"/>
      <c r="F37" s="560"/>
      <c r="G37" s="227">
        <f>IF(Cover!$K$34=1,Cover!J65*Cover!K65,Cover!J65)</f>
        <v>0</v>
      </c>
      <c r="H37" s="40"/>
      <c r="I37" s="162"/>
    </row>
    <row r="38" spans="2:13" ht="14.25" customHeight="1" thickBot="1" x14ac:dyDescent="0.3">
      <c r="B38" s="773" t="s">
        <v>290</v>
      </c>
      <c r="C38" s="774"/>
      <c r="D38" s="774"/>
      <c r="E38" s="774"/>
      <c r="F38" s="774"/>
      <c r="G38" s="380">
        <f>IF(Cover!$K$34=1,Cover!J66*Cover!K66,Cover!J66)</f>
        <v>0</v>
      </c>
      <c r="H38" s="40"/>
      <c r="I38" s="162"/>
    </row>
    <row r="39" spans="2:13" ht="15.75" hidden="1" customHeight="1" x14ac:dyDescent="0.25">
      <c r="B39" s="562"/>
      <c r="C39" s="560"/>
      <c r="D39" s="560"/>
      <c r="E39" s="560"/>
      <c r="F39" s="560"/>
      <c r="G39" s="379"/>
      <c r="H39" s="40"/>
      <c r="I39" s="162"/>
    </row>
    <row r="40" spans="2:13" ht="13.5" hidden="1" customHeight="1" x14ac:dyDescent="0.25">
      <c r="B40" s="562"/>
      <c r="C40" s="560"/>
      <c r="D40" s="560"/>
      <c r="E40" s="560"/>
      <c r="F40" s="560"/>
      <c r="G40" s="227"/>
      <c r="H40" s="40"/>
      <c r="I40" s="162"/>
    </row>
    <row r="41" spans="2:13" ht="13.5" hidden="1" customHeight="1" thickBot="1" x14ac:dyDescent="0.3">
      <c r="B41" s="562"/>
      <c r="C41" s="560"/>
      <c r="D41" s="560"/>
      <c r="E41" s="560"/>
      <c r="F41" s="560"/>
      <c r="G41" s="230"/>
      <c r="H41" s="40"/>
      <c r="I41" s="162"/>
    </row>
    <row r="42" spans="2:13" ht="13.5" customHeight="1" thickBot="1" x14ac:dyDescent="0.3">
      <c r="B42" s="730" t="s">
        <v>102</v>
      </c>
      <c r="C42" s="994"/>
      <c r="D42" s="994"/>
      <c r="E42" s="994"/>
      <c r="F42" s="731"/>
      <c r="G42" s="228">
        <f>SUM(G31:G38)</f>
        <v>2</v>
      </c>
      <c r="H42" s="171"/>
      <c r="I42" s="164"/>
    </row>
    <row r="43" spans="2:13" ht="13.5" customHeight="1" thickBot="1" x14ac:dyDescent="0.3"/>
    <row r="44" spans="2:13" ht="13.5" customHeight="1" x14ac:dyDescent="0.25">
      <c r="B44" s="1023" t="s">
        <v>327</v>
      </c>
      <c r="C44" s="1024"/>
      <c r="D44" s="1024"/>
      <c r="E44" s="1024"/>
      <c r="F44" s="1024"/>
      <c r="G44" s="1024"/>
      <c r="H44" s="1024"/>
      <c r="I44" s="242"/>
    </row>
    <row r="45" spans="2:13" ht="13.5" customHeight="1" thickBot="1" x14ac:dyDescent="0.3">
      <c r="B45" s="999" t="s">
        <v>283</v>
      </c>
      <c r="C45" s="1000"/>
      <c r="D45" s="1000"/>
      <c r="E45" s="1000"/>
      <c r="F45" s="1000"/>
      <c r="G45" s="1000"/>
      <c r="H45" s="1000"/>
      <c r="I45" s="241"/>
    </row>
    <row r="46" spans="2:13" ht="13.5" customHeight="1" thickBot="1" x14ac:dyDescent="0.3">
      <c r="B46" s="556"/>
      <c r="C46" s="557"/>
      <c r="D46" s="557"/>
      <c r="E46" s="557"/>
      <c r="F46" s="558"/>
      <c r="G46" s="226" t="s">
        <v>215</v>
      </c>
      <c r="H46" s="40"/>
      <c r="I46" s="162"/>
    </row>
    <row r="47" spans="2:13" ht="13.5" customHeight="1" thickBot="1" x14ac:dyDescent="0.3">
      <c r="B47" s="559" t="s">
        <v>222</v>
      </c>
      <c r="C47" s="989"/>
      <c r="D47" s="989"/>
      <c r="E47" s="989"/>
      <c r="F47" s="989"/>
      <c r="G47" s="376">
        <f>IF(Cover!$K$34=1,Cover!J72*Cover!K72,Cover!J72)</f>
        <v>0</v>
      </c>
      <c r="H47" s="40"/>
      <c r="I47" s="174">
        <f>Supplier1!I59</f>
        <v>0.2</v>
      </c>
      <c r="K47" s="258"/>
      <c r="L47" s="258"/>
      <c r="M47" s="258"/>
    </row>
    <row r="48" spans="2:13" ht="14.25" customHeight="1" thickBot="1" x14ac:dyDescent="0.3">
      <c r="B48" s="730" t="s">
        <v>104</v>
      </c>
      <c r="C48" s="994"/>
      <c r="D48" s="994"/>
      <c r="E48" s="994"/>
      <c r="F48" s="731"/>
      <c r="G48" s="240">
        <f>SUM(G47:G47)</f>
        <v>0</v>
      </c>
      <c r="H48" s="163"/>
      <c r="I48" s="164"/>
    </row>
    <row r="49" spans="2:9" ht="14.25" customHeight="1" thickBot="1" x14ac:dyDescent="0.3"/>
    <row r="50" spans="2:9" ht="14.25" customHeight="1" x14ac:dyDescent="0.25">
      <c r="B50" s="486" t="s">
        <v>321</v>
      </c>
      <c r="C50" s="487"/>
      <c r="D50" s="487"/>
      <c r="E50" s="487"/>
      <c r="F50" s="487"/>
      <c r="G50" s="487"/>
      <c r="H50" s="487"/>
      <c r="I50" s="997"/>
    </row>
    <row r="51" spans="2:9" ht="14.25" customHeight="1" thickBot="1" x14ac:dyDescent="0.3">
      <c r="B51" s="489" t="s">
        <v>322</v>
      </c>
      <c r="C51" s="490"/>
      <c r="D51" s="490"/>
      <c r="E51" s="490"/>
      <c r="F51" s="490"/>
      <c r="G51" s="490"/>
      <c r="H51" s="490"/>
      <c r="I51" s="998"/>
    </row>
    <row r="52" spans="2:9" ht="14.25" customHeight="1" thickBot="1" x14ac:dyDescent="0.3">
      <c r="B52" s="545"/>
      <c r="C52" s="546"/>
      <c r="D52" s="546"/>
      <c r="E52" s="546"/>
      <c r="F52" s="546"/>
      <c r="G52" s="226" t="s">
        <v>215</v>
      </c>
      <c r="H52" s="40"/>
      <c r="I52" s="162"/>
    </row>
    <row r="53" spans="2:9" ht="14.25" customHeight="1" thickBot="1" x14ac:dyDescent="0.3">
      <c r="B53" s="559" t="s">
        <v>219</v>
      </c>
      <c r="C53" s="989"/>
      <c r="D53" s="989"/>
      <c r="E53" s="989"/>
      <c r="F53" s="989"/>
      <c r="G53" s="376">
        <f>IF(Cover!$K$34=1,Cover!J78*Cover!K78,Cover!J78)</f>
        <v>0</v>
      </c>
      <c r="H53" s="40"/>
      <c r="I53" s="174">
        <f>Supplier1!I67</f>
        <v>0.2</v>
      </c>
    </row>
    <row r="54" spans="2:9" ht="13.5" customHeight="1" thickBot="1" x14ac:dyDescent="0.3">
      <c r="B54" s="730" t="s">
        <v>106</v>
      </c>
      <c r="C54" s="994"/>
      <c r="D54" s="994"/>
      <c r="E54" s="994"/>
      <c r="F54" s="994"/>
      <c r="G54" s="240">
        <f>SUM(G53:G53)</f>
        <v>0</v>
      </c>
      <c r="H54" s="163"/>
      <c r="I54" s="164"/>
    </row>
    <row r="55" spans="2:9" ht="13.5" customHeight="1" thickBot="1" x14ac:dyDescent="0.3"/>
    <row r="56" spans="2:9" ht="13.5" customHeight="1" x14ac:dyDescent="0.25">
      <c r="B56" s="995" t="s">
        <v>326</v>
      </c>
      <c r="C56" s="996"/>
      <c r="D56" s="996"/>
      <c r="E56" s="996"/>
      <c r="F56" s="996"/>
      <c r="G56" s="996"/>
      <c r="H56" s="996"/>
      <c r="I56" s="990"/>
    </row>
    <row r="57" spans="2:9" ht="13.5" customHeight="1" thickBot="1" x14ac:dyDescent="0.3">
      <c r="B57" s="992" t="s">
        <v>108</v>
      </c>
      <c r="C57" s="993"/>
      <c r="D57" s="993"/>
      <c r="E57" s="993"/>
      <c r="F57" s="993"/>
      <c r="G57" s="993"/>
      <c r="H57" s="993"/>
      <c r="I57" s="991"/>
    </row>
    <row r="58" spans="2:9" ht="13.5" customHeight="1" thickBot="1" x14ac:dyDescent="0.3">
      <c r="B58" s="695" t="s">
        <v>293</v>
      </c>
      <c r="C58" s="696"/>
      <c r="D58" s="696"/>
      <c r="E58" s="696"/>
      <c r="F58" s="696"/>
      <c r="G58" s="226" t="s">
        <v>215</v>
      </c>
      <c r="H58" s="40"/>
      <c r="I58" s="162"/>
    </row>
    <row r="59" spans="2:9" ht="13.5" customHeight="1" thickBot="1" x14ac:dyDescent="0.3">
      <c r="B59" s="563" t="s">
        <v>293</v>
      </c>
      <c r="C59" s="564"/>
      <c r="D59" s="564"/>
      <c r="E59" s="564"/>
      <c r="F59" s="564"/>
      <c r="G59" s="229">
        <f>IF(Cover!$K$34=1,Cover!J84*Cover!K84,Cover!J84)</f>
        <v>1</v>
      </c>
      <c r="H59" s="40"/>
      <c r="I59" s="174">
        <f>Supplier1!I76</f>
        <v>9.9999999999999978E-2</v>
      </c>
    </row>
    <row r="60" spans="2:9" ht="13.5" hidden="1" customHeight="1" thickBot="1" x14ac:dyDescent="0.3">
      <c r="B60" s="565" t="s">
        <v>254</v>
      </c>
      <c r="C60" s="566"/>
      <c r="D60" s="566"/>
      <c r="E60" s="566"/>
      <c r="F60" s="567"/>
      <c r="G60" s="229">
        <f>IF(Cover!$K$34=1,Cover!J85*Cover!K85,Cover!J85)</f>
        <v>1</v>
      </c>
      <c r="H60" s="40"/>
    </row>
    <row r="61" spans="2:9" ht="16.5" thickBot="1" x14ac:dyDescent="0.3">
      <c r="B61" s="730" t="s">
        <v>109</v>
      </c>
      <c r="C61" s="994"/>
      <c r="D61" s="994"/>
      <c r="E61" s="994"/>
      <c r="F61" s="994"/>
      <c r="G61" s="240">
        <f>SUM(G59:G60)</f>
        <v>2</v>
      </c>
      <c r="H61" s="163"/>
      <c r="I61" s="164"/>
    </row>
    <row r="62" spans="2:9" x14ac:dyDescent="0.25">
      <c r="B62" s="751" t="s">
        <v>309</v>
      </c>
      <c r="C62" s="751"/>
      <c r="D62" s="751"/>
      <c r="E62" s="751"/>
      <c r="F62" s="751"/>
      <c r="G62" s="751"/>
      <c r="H62" s="751"/>
      <c r="I62" s="751"/>
    </row>
  </sheetData>
  <sheetProtection formatRows="0"/>
  <mergeCells count="65">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 ref="B16:G16"/>
    <mergeCell ref="B20:F20"/>
    <mergeCell ref="B11:F11"/>
    <mergeCell ref="B12:F12"/>
    <mergeCell ref="B13:F13"/>
    <mergeCell ref="B14:F14"/>
    <mergeCell ref="B15:F15"/>
    <mergeCell ref="B17:G17"/>
    <mergeCell ref="B18:F18"/>
    <mergeCell ref="B19:F19"/>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48:F48"/>
    <mergeCell ref="I50:I51"/>
    <mergeCell ref="B51:H51"/>
    <mergeCell ref="B38:F38"/>
    <mergeCell ref="B39:F39"/>
    <mergeCell ref="B40:F40"/>
    <mergeCell ref="B41:F41"/>
    <mergeCell ref="B42:F42"/>
    <mergeCell ref="B45:H45"/>
    <mergeCell ref="B46:F46"/>
    <mergeCell ref="B47:F47"/>
    <mergeCell ref="B62:I62"/>
    <mergeCell ref="B58:F58"/>
    <mergeCell ref="B59:F59"/>
    <mergeCell ref="B60:F60"/>
    <mergeCell ref="B56:H56"/>
    <mergeCell ref="B61:F61"/>
    <mergeCell ref="B52:F52"/>
    <mergeCell ref="B53:F53"/>
    <mergeCell ref="B50:H50"/>
    <mergeCell ref="I56:I57"/>
    <mergeCell ref="B57:H57"/>
    <mergeCell ref="B54:F54"/>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N41"/>
  <sheetViews>
    <sheetView view="pageBreakPreview" topLeftCell="A4" zoomScale="115" zoomScaleNormal="85" zoomScaleSheetLayoutView="115" workbookViewId="0">
      <selection activeCell="E14" sqref="E14:J14"/>
    </sheetView>
  </sheetViews>
  <sheetFormatPr defaultRowHeight="15" x14ac:dyDescent="0.25"/>
  <cols>
    <col min="1" max="1" width="5.28515625" customWidth="1"/>
    <col min="2" max="2" width="3.85546875" customWidth="1"/>
    <col min="3" max="3" width="14.7109375" customWidth="1"/>
    <col min="4" max="4" width="12.85546875" customWidth="1"/>
    <col min="5" max="5" width="16.5703125" customWidth="1"/>
    <col min="6" max="6" width="12.7109375" customWidth="1"/>
    <col min="7" max="7" width="16.28515625" customWidth="1"/>
    <col min="8" max="8" width="16.5703125" customWidth="1"/>
    <col min="9" max="9" width="20.28515625" customWidth="1"/>
    <col min="10" max="10" width="18.42578125" customWidth="1"/>
    <col min="11" max="11" width="23.85546875" customWidth="1"/>
    <col min="12" max="12" width="27.42578125" customWidth="1"/>
    <col min="13" max="13" width="0" hidden="1" customWidth="1"/>
  </cols>
  <sheetData>
    <row r="2" spans="3:14" ht="15.75" thickBot="1" x14ac:dyDescent="0.3">
      <c r="C2" s="40"/>
      <c r="D2" s="40"/>
      <c r="E2" s="40"/>
      <c r="F2" s="40"/>
      <c r="G2" s="40"/>
      <c r="H2" s="40"/>
      <c r="I2" s="40"/>
      <c r="J2" s="40"/>
      <c r="K2" s="40"/>
      <c r="L2" s="40"/>
    </row>
    <row r="3" spans="3:14" ht="19.5" customHeight="1" thickBot="1" x14ac:dyDescent="0.3">
      <c r="C3" s="116"/>
      <c r="D3" s="289"/>
      <c r="E3" s="902" t="s">
        <v>424</v>
      </c>
      <c r="F3" s="903"/>
      <c r="G3" s="903"/>
      <c r="H3" s="903"/>
      <c r="I3" s="904"/>
      <c r="J3" s="1055" t="s">
        <v>156</v>
      </c>
      <c r="K3" s="1057"/>
      <c r="L3" s="374" t="s">
        <v>426</v>
      </c>
    </row>
    <row r="4" spans="3:14" ht="19.5" thickBot="1" x14ac:dyDescent="0.3">
      <c r="C4" s="117"/>
      <c r="D4" s="290"/>
      <c r="E4" s="905"/>
      <c r="F4" s="906"/>
      <c r="G4" s="906"/>
      <c r="H4" s="906"/>
      <c r="I4" s="907"/>
      <c r="J4" s="1055" t="s">
        <v>158</v>
      </c>
      <c r="K4" s="1057"/>
      <c r="L4" s="438" t="s">
        <v>402</v>
      </c>
    </row>
    <row r="5" spans="3:14" ht="19.5" thickBot="1" x14ac:dyDescent="0.3">
      <c r="C5" s="117"/>
      <c r="D5" s="290"/>
      <c r="E5" s="905"/>
      <c r="F5" s="906"/>
      <c r="G5" s="906"/>
      <c r="H5" s="906"/>
      <c r="I5" s="907"/>
      <c r="J5" s="1055" t="str">
        <f>Supplier1!G8</f>
        <v>Report Revision</v>
      </c>
      <c r="K5" s="1057"/>
      <c r="L5" s="436">
        <f>Supplier1!I8</f>
        <v>1</v>
      </c>
    </row>
    <row r="6" spans="3:14" ht="19.5" customHeight="1" thickBot="1" x14ac:dyDescent="0.3">
      <c r="C6" s="117"/>
      <c r="D6" s="290"/>
      <c r="E6" s="905"/>
      <c r="F6" s="906"/>
      <c r="G6" s="906"/>
      <c r="H6" s="906"/>
      <c r="I6" s="907"/>
      <c r="J6" s="1055" t="s">
        <v>159</v>
      </c>
      <c r="K6" s="1057"/>
      <c r="L6" s="439" t="s">
        <v>423</v>
      </c>
    </row>
    <row r="7" spans="3:14" ht="19.5" thickBot="1" x14ac:dyDescent="0.35">
      <c r="C7" s="119"/>
      <c r="D7" s="291"/>
      <c r="E7" s="908"/>
      <c r="F7" s="909"/>
      <c r="G7" s="909"/>
      <c r="H7" s="909"/>
      <c r="I7" s="910"/>
      <c r="J7" s="965" t="s">
        <v>300</v>
      </c>
      <c r="K7" s="967"/>
      <c r="L7" s="375" t="str">
        <f>Supplier1!I3</f>
        <v>240-105658000</v>
      </c>
    </row>
    <row r="8" spans="3:14" ht="19.5" thickBot="1" x14ac:dyDescent="0.35">
      <c r="C8" s="118"/>
      <c r="D8" s="118"/>
      <c r="E8" s="364"/>
      <c r="F8" s="364"/>
      <c r="G8" s="364"/>
      <c r="H8" s="364"/>
      <c r="J8" s="271"/>
      <c r="K8" s="271"/>
    </row>
    <row r="9" spans="3:14" ht="19.5" customHeight="1" thickBot="1" x14ac:dyDescent="0.3">
      <c r="C9" s="815" t="s">
        <v>318</v>
      </c>
      <c r="D9" s="928"/>
      <c r="E9" s="928"/>
      <c r="F9" s="1064" t="s">
        <v>372</v>
      </c>
      <c r="G9" s="1065"/>
      <c r="H9" s="1065"/>
      <c r="I9" s="1066"/>
      <c r="J9" s="1056" t="s">
        <v>160</v>
      </c>
      <c r="K9" s="1057"/>
      <c r="L9" s="434" t="str">
        <f>Supplier1!D6</f>
        <v>*</v>
      </c>
    </row>
    <row r="10" spans="3:14" ht="19.5" customHeight="1" thickBot="1" x14ac:dyDescent="0.3">
      <c r="C10" s="815" t="s">
        <v>161</v>
      </c>
      <c r="D10" s="928"/>
      <c r="E10" s="816"/>
      <c r="F10" s="1061" t="s">
        <v>246</v>
      </c>
      <c r="G10" s="1061"/>
      <c r="H10" s="1061"/>
      <c r="I10" s="1062"/>
      <c r="J10" s="1063" t="s">
        <v>162</v>
      </c>
      <c r="K10" s="1063"/>
      <c r="L10" s="430"/>
    </row>
    <row r="11" spans="3:14" ht="19.5" customHeight="1" thickBot="1" x14ac:dyDescent="0.3">
      <c r="C11" s="447"/>
      <c r="D11" s="445"/>
      <c r="E11" s="437"/>
      <c r="F11" s="446"/>
      <c r="G11" s="446"/>
      <c r="H11" s="446"/>
      <c r="I11" s="446"/>
      <c r="J11" s="1055" t="s">
        <v>404</v>
      </c>
      <c r="K11" s="1057"/>
      <c r="L11" s="430" t="str" cm="1">
        <f t="array" ref="L11:M11">'Evaluation Report'!L10:M10</f>
        <v xml:space="preserve"> *eg. 1 of 3</v>
      </c>
      <c r="M11">
        <v>0</v>
      </c>
    </row>
    <row r="12" spans="3:14" ht="19.5" customHeight="1" thickBot="1" x14ac:dyDescent="0.3">
      <c r="C12" s="448" t="s">
        <v>163</v>
      </c>
      <c r="D12" s="1055" t="s">
        <v>384</v>
      </c>
      <c r="E12" s="1056"/>
      <c r="F12" s="1056"/>
      <c r="G12" s="1056"/>
      <c r="H12" s="1056"/>
      <c r="I12" s="1056"/>
      <c r="J12" s="1056"/>
      <c r="K12" s="1056"/>
      <c r="L12" s="1057"/>
    </row>
    <row r="13" spans="3:14" ht="19.5" customHeight="1" thickBot="1" x14ac:dyDescent="0.35">
      <c r="C13" s="292"/>
      <c r="D13" s="166"/>
      <c r="E13" s="1055" t="s">
        <v>245</v>
      </c>
      <c r="F13" s="1056"/>
      <c r="G13" s="1056"/>
      <c r="H13" s="1057"/>
      <c r="I13" s="1058" t="s">
        <v>427</v>
      </c>
      <c r="J13" s="1059"/>
      <c r="K13" s="1055" t="s">
        <v>164</v>
      </c>
      <c r="L13" s="1057"/>
    </row>
    <row r="14" spans="3:14" ht="39.75" customHeight="1" thickBot="1" x14ac:dyDescent="0.35">
      <c r="C14" s="293" t="s">
        <v>165</v>
      </c>
      <c r="D14" s="162"/>
      <c r="E14" s="926"/>
      <c r="F14" s="1060"/>
      <c r="G14" s="1060"/>
      <c r="H14" s="927"/>
      <c r="I14" s="926"/>
      <c r="J14" s="927"/>
      <c r="K14" s="918"/>
      <c r="L14" s="919"/>
      <c r="N14" s="4"/>
    </row>
    <row r="15" spans="3:14" ht="19.5" thickBot="1" x14ac:dyDescent="0.35">
      <c r="C15" s="1047" t="s">
        <v>166</v>
      </c>
      <c r="D15" s="1048"/>
      <c r="E15" s="918" t="str">
        <f>Supplier1!G6</f>
        <v>*</v>
      </c>
      <c r="F15" s="933"/>
      <c r="G15" s="933"/>
      <c r="H15" s="919"/>
      <c r="I15" s="918" t="s">
        <v>59</v>
      </c>
      <c r="J15" s="919"/>
      <c r="K15" s="918"/>
      <c r="L15" s="919"/>
    </row>
    <row r="16" spans="3:14" ht="19.5" thickBot="1" x14ac:dyDescent="0.35">
      <c r="C16" s="1050" t="s">
        <v>168</v>
      </c>
      <c r="D16" s="1051"/>
      <c r="E16" s="1052" t="str">
        <f>Supplier1!G7</f>
        <v>eg: Senior Advisor: Supplier Quality Management</v>
      </c>
      <c r="F16" s="1053"/>
      <c r="G16" s="1053"/>
      <c r="H16" s="1054"/>
      <c r="I16" s="911"/>
      <c r="J16" s="912"/>
      <c r="K16" s="968"/>
      <c r="L16" s="970"/>
    </row>
    <row r="17" spans="3:12" ht="19.5" thickBot="1" x14ac:dyDescent="0.35">
      <c r="C17" s="1047" t="s">
        <v>329</v>
      </c>
      <c r="D17" s="1048"/>
      <c r="E17" s="1049">
        <f>L10</f>
        <v>0</v>
      </c>
      <c r="F17" s="935"/>
      <c r="G17" s="935"/>
      <c r="H17" s="936"/>
      <c r="I17" s="968"/>
      <c r="J17" s="970"/>
      <c r="K17" s="968"/>
      <c r="L17" s="970"/>
    </row>
    <row r="18" spans="3:12" x14ac:dyDescent="0.25">
      <c r="C18" s="124"/>
      <c r="D18" s="124"/>
      <c r="E18" s="421"/>
      <c r="F18" s="421"/>
      <c r="G18" s="421"/>
      <c r="H18" s="922"/>
      <c r="I18" s="922"/>
      <c r="J18" s="922"/>
      <c r="K18" s="922"/>
      <c r="L18" s="422"/>
    </row>
    <row r="19" spans="3:12" ht="19.5" customHeight="1" x14ac:dyDescent="0.25">
      <c r="C19" s="1045" t="s">
        <v>169</v>
      </c>
      <c r="D19" s="1045"/>
      <c r="E19" s="1045"/>
      <c r="F19" s="1044" t="str">
        <f>Supplier1!D7</f>
        <v>*</v>
      </c>
      <c r="G19" s="1044"/>
      <c r="I19" s="1046" t="s">
        <v>425</v>
      </c>
      <c r="J19" s="1046"/>
      <c r="K19" s="1045">
        <f>Supplier1!D8</f>
        <v>0</v>
      </c>
      <c r="L19" s="1045"/>
    </row>
    <row r="20" spans="3:12" ht="20.25" x14ac:dyDescent="0.25">
      <c r="C20" s="125"/>
      <c r="D20" s="40"/>
      <c r="E20" s="40"/>
      <c r="F20" s="40"/>
      <c r="G20" s="40"/>
      <c r="H20" s="40"/>
      <c r="I20" s="40"/>
      <c r="J20" s="40"/>
      <c r="K20" s="40"/>
      <c r="L20" s="40"/>
    </row>
    <row r="21" spans="3:12" ht="20.25" x14ac:dyDescent="0.25">
      <c r="C21" s="125"/>
      <c r="D21" s="40"/>
      <c r="E21" s="40"/>
      <c r="F21" s="40"/>
      <c r="G21" s="40"/>
      <c r="H21" s="40"/>
      <c r="I21" s="40"/>
      <c r="J21" s="40"/>
      <c r="K21" s="40"/>
      <c r="L21" s="40"/>
    </row>
    <row r="22" spans="3:12" ht="18" x14ac:dyDescent="0.25">
      <c r="C22" s="954" t="s">
        <v>170</v>
      </c>
      <c r="D22" s="955"/>
      <c r="E22" s="955"/>
      <c r="F22" s="955"/>
      <c r="G22" s="955"/>
      <c r="H22" s="955"/>
      <c r="I22" s="955"/>
      <c r="J22" s="955"/>
      <c r="K22" s="955"/>
      <c r="L22" s="956"/>
    </row>
    <row r="23" spans="3:12" ht="15" customHeight="1" x14ac:dyDescent="0.25">
      <c r="C23" s="937" t="s">
        <v>171</v>
      </c>
      <c r="D23" s="937"/>
      <c r="E23" s="937"/>
      <c r="F23" s="937"/>
      <c r="G23" s="937"/>
      <c r="H23" s="937"/>
      <c r="I23" s="937"/>
      <c r="J23" s="937"/>
      <c r="K23" s="937"/>
      <c r="L23" s="937"/>
    </row>
    <row r="24" spans="3:12" x14ac:dyDescent="0.25">
      <c r="C24" s="365" t="s">
        <v>172</v>
      </c>
      <c r="D24" s="938" t="str">
        <f>Supplier1!D10</f>
        <v>*</v>
      </c>
      <c r="E24" s="938"/>
      <c r="F24" s="938"/>
      <c r="G24" s="938"/>
      <c r="H24" s="938"/>
      <c r="I24" s="938"/>
      <c r="J24" s="938"/>
      <c r="K24" s="938"/>
      <c r="L24" s="938"/>
    </row>
    <row r="25" spans="3:12" ht="19.5" customHeight="1" thickBot="1" x14ac:dyDescent="0.3">
      <c r="C25" s="40"/>
      <c r="D25" s="40"/>
      <c r="E25" s="40"/>
      <c r="F25" s="40"/>
      <c r="G25" s="40"/>
      <c r="H25" s="40"/>
      <c r="I25" s="40"/>
      <c r="J25" s="40"/>
      <c r="K25" s="40"/>
      <c r="L25" s="40"/>
    </row>
    <row r="26" spans="3:12" ht="34.5" customHeight="1" thickBot="1" x14ac:dyDescent="0.3">
      <c r="C26" s="440" t="str">
        <f>'Evaluation Report'!C38</f>
        <v>Category 4</v>
      </c>
      <c r="D26" s="549" t="str">
        <f>'Evaluation Report'!D38</f>
        <v xml:space="preserve"> 240-105658000 Quality assessment criteria</v>
      </c>
      <c r="E26" s="549"/>
      <c r="F26" s="549"/>
      <c r="G26" s="550"/>
      <c r="H26" s="1041" t="s">
        <v>364</v>
      </c>
      <c r="I26" s="1042"/>
      <c r="J26" s="1042"/>
      <c r="K26" s="1042"/>
      <c r="L26" s="1043"/>
    </row>
    <row r="27" spans="3:12" ht="14.45" customHeight="1" x14ac:dyDescent="0.25">
      <c r="C27" s="1078" t="s">
        <v>330</v>
      </c>
      <c r="D27" s="1079"/>
      <c r="E27" s="1086" t="s">
        <v>333</v>
      </c>
      <c r="F27" s="1087"/>
      <c r="G27" s="1087"/>
      <c r="H27" s="1087"/>
      <c r="I27" s="1088"/>
      <c r="J27" s="1086" t="s">
        <v>363</v>
      </c>
      <c r="K27" s="1087"/>
      <c r="L27" s="1089"/>
    </row>
    <row r="28" spans="3:12" ht="30.75" customHeight="1" x14ac:dyDescent="0.25">
      <c r="C28" s="1080"/>
      <c r="D28" s="1081"/>
      <c r="E28" s="362" t="s">
        <v>331</v>
      </c>
      <c r="F28" s="1090" t="str">
        <f>Supplier1!G6</f>
        <v>*</v>
      </c>
      <c r="G28" s="1091"/>
      <c r="H28" s="1091"/>
      <c r="I28" s="1091"/>
      <c r="J28" s="362" t="s">
        <v>331</v>
      </c>
      <c r="K28" s="1096" t="s">
        <v>385</v>
      </c>
      <c r="L28" s="1096"/>
    </row>
    <row r="29" spans="3:12" ht="20.25" customHeight="1" thickBot="1" x14ac:dyDescent="0.3">
      <c r="C29" s="1082"/>
      <c r="D29" s="1083"/>
      <c r="E29" s="363" t="s">
        <v>332</v>
      </c>
      <c r="F29" s="1092">
        <f>Supplier1!I5</f>
        <v>44573</v>
      </c>
      <c r="G29" s="1093"/>
      <c r="H29" s="1093"/>
      <c r="I29" s="1093"/>
      <c r="J29" s="451" t="s">
        <v>332</v>
      </c>
      <c r="K29" s="1097">
        <f>L10</f>
        <v>0</v>
      </c>
      <c r="L29" s="1097"/>
    </row>
    <row r="30" spans="3:12" ht="20.25" customHeight="1" x14ac:dyDescent="0.25">
      <c r="C30" s="1084" t="str">
        <f>Scorecard!B4</f>
        <v>*</v>
      </c>
      <c r="D30" s="1085"/>
      <c r="E30" s="1094">
        <f>Supplier1!B86</f>
        <v>0</v>
      </c>
      <c r="F30" s="1095"/>
      <c r="G30" s="1095"/>
      <c r="H30" s="1095"/>
      <c r="I30" s="1095"/>
      <c r="J30" s="1094"/>
      <c r="K30" s="1095"/>
      <c r="L30" s="1098"/>
    </row>
    <row r="31" spans="3:12" ht="22.5" customHeight="1" x14ac:dyDescent="0.25">
      <c r="C31" s="1067">
        <f>Scorecard!B5</f>
        <v>0</v>
      </c>
      <c r="D31" s="1068"/>
      <c r="E31" s="1067">
        <f>Supplier2!B91</f>
        <v>0</v>
      </c>
      <c r="F31" s="1069"/>
      <c r="G31" s="1069"/>
      <c r="H31" s="1069"/>
      <c r="I31" s="1069"/>
      <c r="J31" s="1067"/>
      <c r="K31" s="1069"/>
      <c r="L31" s="1068"/>
    </row>
    <row r="32" spans="3:12" ht="20.25" customHeight="1" x14ac:dyDescent="0.25">
      <c r="C32" s="1067">
        <f>Scorecard!B6</f>
        <v>0</v>
      </c>
      <c r="D32" s="1068"/>
      <c r="E32" s="1067">
        <f>Supplier3!B90</f>
        <v>0</v>
      </c>
      <c r="F32" s="1069"/>
      <c r="G32" s="1069"/>
      <c r="H32" s="1069"/>
      <c r="I32" s="1069"/>
      <c r="J32" s="1067"/>
      <c r="K32" s="1069"/>
      <c r="L32" s="1068"/>
    </row>
    <row r="33" spans="3:12" ht="20.25" customHeight="1" x14ac:dyDescent="0.25">
      <c r="C33" s="1067">
        <f>Scorecard!B7</f>
        <v>0</v>
      </c>
      <c r="D33" s="1068"/>
      <c r="E33" s="1067">
        <f>Supplier4!B90</f>
        <v>0</v>
      </c>
      <c r="F33" s="1069"/>
      <c r="G33" s="1069"/>
      <c r="H33" s="1069"/>
      <c r="I33" s="1069"/>
      <c r="J33" s="1067"/>
      <c r="K33" s="1069"/>
      <c r="L33" s="1068"/>
    </row>
    <row r="34" spans="3:12" ht="21" customHeight="1" x14ac:dyDescent="0.25">
      <c r="C34" s="1067">
        <f>Scorecard!B8</f>
        <v>0</v>
      </c>
      <c r="D34" s="1068"/>
      <c r="E34" s="1067">
        <f>Supplier5!B90</f>
        <v>0</v>
      </c>
      <c r="F34" s="1069"/>
      <c r="G34" s="1069"/>
      <c r="H34" s="1069"/>
      <c r="I34" s="1069"/>
      <c r="J34" s="1067"/>
      <c r="K34" s="1069"/>
      <c r="L34" s="1068"/>
    </row>
    <row r="35" spans="3:12" ht="20.25" customHeight="1" x14ac:dyDescent="0.25">
      <c r="C35" s="1067">
        <f>Scorecard!B9</f>
        <v>0</v>
      </c>
      <c r="D35" s="1068"/>
      <c r="E35" s="1067">
        <f>Supplier6!B90</f>
        <v>0</v>
      </c>
      <c r="F35" s="1069"/>
      <c r="G35" s="1069"/>
      <c r="H35" s="1069"/>
      <c r="I35" s="1069"/>
      <c r="J35" s="1067"/>
      <c r="K35" s="1069"/>
      <c r="L35" s="1068"/>
    </row>
    <row r="36" spans="3:12" ht="20.25" customHeight="1" x14ac:dyDescent="0.25">
      <c r="C36" s="1067">
        <f>Scorecard!B10</f>
        <v>0</v>
      </c>
      <c r="D36" s="1068"/>
      <c r="E36" s="1067">
        <f>Supplier7!B91</f>
        <v>0</v>
      </c>
      <c r="F36" s="1069"/>
      <c r="G36" s="1069"/>
      <c r="H36" s="1069"/>
      <c r="I36" s="1069"/>
      <c r="J36" s="1067"/>
      <c r="K36" s="1069"/>
      <c r="L36" s="1068"/>
    </row>
    <row r="37" spans="3:12" ht="21" customHeight="1" x14ac:dyDescent="0.25">
      <c r="C37" s="1067">
        <f>Scorecard!B11</f>
        <v>0</v>
      </c>
      <c r="D37" s="1068"/>
      <c r="E37" s="1067">
        <f>Supplier8!B90</f>
        <v>0</v>
      </c>
      <c r="F37" s="1069"/>
      <c r="G37" s="1069"/>
      <c r="H37" s="1069"/>
      <c r="I37" s="1069"/>
      <c r="J37" s="1067"/>
      <c r="K37" s="1069"/>
      <c r="L37" s="1068"/>
    </row>
    <row r="38" spans="3:12" ht="20.25" customHeight="1" x14ac:dyDescent="0.25">
      <c r="C38" s="1067">
        <f>Scorecard!B12</f>
        <v>0</v>
      </c>
      <c r="D38" s="1068"/>
      <c r="E38" s="1067">
        <f>Supplier9!B90</f>
        <v>0</v>
      </c>
      <c r="F38" s="1069"/>
      <c r="G38" s="1069"/>
      <c r="H38" s="1069"/>
      <c r="I38" s="1069"/>
      <c r="J38" s="1067"/>
      <c r="K38" s="1069"/>
      <c r="L38" s="1068"/>
    </row>
    <row r="39" spans="3:12" ht="20.25" customHeight="1" thickBot="1" x14ac:dyDescent="0.3">
      <c r="C39" s="1070">
        <f>Scorecard!B13</f>
        <v>0</v>
      </c>
      <c r="D39" s="1071"/>
      <c r="E39" s="1072">
        <f>Supplier10!B90</f>
        <v>0</v>
      </c>
      <c r="F39" s="1073"/>
      <c r="G39" s="1073"/>
      <c r="H39" s="1073"/>
      <c r="I39" s="1073"/>
      <c r="J39" s="1099"/>
      <c r="K39" s="1100"/>
      <c r="L39" s="1101"/>
    </row>
    <row r="40" spans="3:12" x14ac:dyDescent="0.25">
      <c r="C40" s="1074" t="s">
        <v>393</v>
      </c>
      <c r="D40" s="1075"/>
      <c r="E40" s="1075"/>
      <c r="F40" s="1075"/>
      <c r="G40" s="1075"/>
      <c r="H40" s="1075"/>
      <c r="I40" s="1075"/>
      <c r="J40" s="1075"/>
      <c r="K40" s="1075"/>
      <c r="L40" s="1076"/>
    </row>
    <row r="41" spans="3:12" ht="82.15" customHeight="1" thickBot="1" x14ac:dyDescent="0.3">
      <c r="C41" s="1072" t="s">
        <v>400</v>
      </c>
      <c r="D41" s="1073"/>
      <c r="E41" s="1073"/>
      <c r="F41" s="1073"/>
      <c r="G41" s="1073"/>
      <c r="H41" s="1073"/>
      <c r="I41" s="1073"/>
      <c r="J41" s="1073"/>
      <c r="K41" s="1073"/>
      <c r="L41" s="1077"/>
    </row>
  </sheetData>
  <protectedRanges>
    <protectedRange sqref="L10:L11" name="Evaluation date_1"/>
    <protectedRange sqref="E15:J17" name="Compiler and reviewer_1"/>
    <protectedRange sqref="K14:L17" name="Authorizer_1"/>
  </protectedRanges>
  <mergeCells count="81">
    <mergeCell ref="J36:L36"/>
    <mergeCell ref="J37:L37"/>
    <mergeCell ref="J38:L38"/>
    <mergeCell ref="J39:L39"/>
    <mergeCell ref="J31:L31"/>
    <mergeCell ref="J32:L32"/>
    <mergeCell ref="J33:L33"/>
    <mergeCell ref="J34:L34"/>
    <mergeCell ref="J35:L35"/>
    <mergeCell ref="E27:I27"/>
    <mergeCell ref="J27:L27"/>
    <mergeCell ref="F28:I28"/>
    <mergeCell ref="F29:I29"/>
    <mergeCell ref="E30:I30"/>
    <mergeCell ref="K28:L28"/>
    <mergeCell ref="K29:L29"/>
    <mergeCell ref="J30:L30"/>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C37:D37"/>
    <mergeCell ref="C38:D38"/>
    <mergeCell ref="E37:I37"/>
    <mergeCell ref="E38:I38"/>
    <mergeCell ref="C39:D39"/>
    <mergeCell ref="E39:I39"/>
    <mergeCell ref="J3:K3"/>
    <mergeCell ref="J4:K4"/>
    <mergeCell ref="J5:K5"/>
    <mergeCell ref="J6:K6"/>
    <mergeCell ref="E3:I7"/>
    <mergeCell ref="J7:K7"/>
    <mergeCell ref="F10:I10"/>
    <mergeCell ref="J10:K10"/>
    <mergeCell ref="D12:L12"/>
    <mergeCell ref="F9:I9"/>
    <mergeCell ref="J9:K9"/>
    <mergeCell ref="C9:E9"/>
    <mergeCell ref="J11:K11"/>
    <mergeCell ref="C10:E10"/>
    <mergeCell ref="E13:H13"/>
    <mergeCell ref="I13:J13"/>
    <mergeCell ref="K13:L13"/>
    <mergeCell ref="E14:H14"/>
    <mergeCell ref="I14:J14"/>
    <mergeCell ref="K14:L14"/>
    <mergeCell ref="C15:D15"/>
    <mergeCell ref="E15:H15"/>
    <mergeCell ref="I15:J15"/>
    <mergeCell ref="K15:L15"/>
    <mergeCell ref="C16:D16"/>
    <mergeCell ref="E16:H16"/>
    <mergeCell ref="I16:J16"/>
    <mergeCell ref="K16:L16"/>
    <mergeCell ref="C17:D17"/>
    <mergeCell ref="E17:H17"/>
    <mergeCell ref="I17:J17"/>
    <mergeCell ref="K17:L17"/>
    <mergeCell ref="H18:K18"/>
    <mergeCell ref="H26:L26"/>
    <mergeCell ref="F19:G19"/>
    <mergeCell ref="D26:G26"/>
    <mergeCell ref="D24:L24"/>
    <mergeCell ref="C19:E19"/>
    <mergeCell ref="I19:J19"/>
    <mergeCell ref="K19:L19"/>
    <mergeCell ref="C22:L22"/>
    <mergeCell ref="C23:L23"/>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S75"/>
  <sheetViews>
    <sheetView tabSelected="1" view="pageBreakPreview" topLeftCell="D1" zoomScale="106" zoomScaleNormal="100" zoomScaleSheetLayoutView="106" workbookViewId="0">
      <selection activeCell="G75" sqref="G75:I75"/>
    </sheetView>
  </sheetViews>
  <sheetFormatPr defaultRowHeight="15" x14ac:dyDescent="0.25"/>
  <cols>
    <col min="1" max="3" width="0" hidden="1" customWidth="1"/>
    <col min="4" max="4" width="15" customWidth="1"/>
    <col min="5" max="5" width="25.85546875" customWidth="1"/>
    <col min="6" max="6" width="23" customWidth="1"/>
    <col min="7" max="7" width="8.140625" customWidth="1"/>
    <col min="8" max="8" width="43.7109375" customWidth="1"/>
    <col min="9" max="9" width="22.28515625" customWidth="1"/>
    <col min="12" max="12" width="0" hidden="1" customWidth="1"/>
    <col min="13" max="13" width="10" hidden="1" customWidth="1"/>
    <col min="14" max="14" width="15.42578125" hidden="1" customWidth="1"/>
    <col min="15" max="15" width="0" hidden="1" customWidth="1"/>
    <col min="16" max="16" width="18.140625" hidden="1" customWidth="1"/>
    <col min="17" max="17" width="35.28515625" hidden="1" customWidth="1"/>
    <col min="18" max="18" width="29.85546875" hidden="1" customWidth="1"/>
    <col min="19" max="19" width="0" hidden="1" customWidth="1"/>
  </cols>
  <sheetData>
    <row r="1" spans="4:18" ht="17.25" customHeight="1" x14ac:dyDescent="0.25">
      <c r="D1" s="237"/>
      <c r="E1" s="902" t="s">
        <v>432</v>
      </c>
      <c r="F1" s="904"/>
      <c r="G1" s="1029" t="s">
        <v>156</v>
      </c>
      <c r="H1" s="1103"/>
      <c r="I1" s="460" t="s">
        <v>311</v>
      </c>
    </row>
    <row r="2" spans="4:18" ht="12.75" customHeight="1" x14ac:dyDescent="0.25">
      <c r="D2" s="238"/>
      <c r="E2" s="905"/>
      <c r="F2" s="907"/>
      <c r="G2" s="1031" t="s">
        <v>158</v>
      </c>
      <c r="H2" s="886"/>
      <c r="I2" s="461">
        <v>7</v>
      </c>
    </row>
    <row r="3" spans="4:18" ht="12.75" customHeight="1" x14ac:dyDescent="0.25">
      <c r="D3" s="238"/>
      <c r="E3" s="905"/>
      <c r="F3" s="907"/>
      <c r="G3" s="1031" t="s">
        <v>159</v>
      </c>
      <c r="H3" s="886"/>
      <c r="I3" s="462">
        <v>44587</v>
      </c>
    </row>
    <row r="4" spans="4:18" ht="15" customHeight="1" thickBot="1" x14ac:dyDescent="0.35">
      <c r="D4" s="238"/>
      <c r="E4" s="905"/>
      <c r="F4" s="910"/>
      <c r="G4" s="455" t="s">
        <v>433</v>
      </c>
      <c r="H4" s="456"/>
      <c r="I4" s="463" t="s">
        <v>365</v>
      </c>
      <c r="M4" s="457"/>
      <c r="N4" s="457"/>
      <c r="O4" s="458"/>
    </row>
    <row r="5" spans="4:18" ht="31.9" customHeight="1" thickBot="1" x14ac:dyDescent="0.3">
      <c r="D5" s="474" t="str">
        <f>VLOOKUP(1,Cover!D6:F24,3,FALSE)</f>
        <v>Category 4</v>
      </c>
      <c r="E5" s="473" t="s">
        <v>451</v>
      </c>
      <c r="F5" s="552" t="s">
        <v>220</v>
      </c>
      <c r="G5" s="552"/>
      <c r="H5" s="553"/>
      <c r="I5" s="28"/>
    </row>
    <row r="6" spans="4:18" ht="12.75" customHeight="1" x14ac:dyDescent="0.25">
      <c r="D6" s="516" t="s">
        <v>320</v>
      </c>
      <c r="E6" s="517"/>
      <c r="F6" s="487"/>
      <c r="G6" s="487"/>
      <c r="H6" s="487"/>
      <c r="I6" s="488"/>
    </row>
    <row r="7" spans="4:18" ht="13.15" customHeight="1" thickBot="1" x14ac:dyDescent="0.3">
      <c r="D7" s="489" t="s">
        <v>434</v>
      </c>
      <c r="E7" s="490"/>
      <c r="F7" s="490"/>
      <c r="G7" s="490"/>
      <c r="H7" s="490"/>
      <c r="I7" s="491"/>
    </row>
    <row r="8" spans="4:18" ht="12.75" customHeight="1" x14ac:dyDescent="0.25">
      <c r="D8" s="714"/>
      <c r="E8" s="715"/>
      <c r="F8" s="715"/>
      <c r="G8" s="715"/>
      <c r="H8" s="1102"/>
      <c r="I8" s="226" t="s">
        <v>435</v>
      </c>
    </row>
    <row r="9" spans="4:18" ht="12.75" customHeight="1" x14ac:dyDescent="0.25">
      <c r="D9" s="1003" t="s">
        <v>436</v>
      </c>
      <c r="E9" s="1004"/>
      <c r="F9" s="1004"/>
      <c r="G9" s="1004"/>
      <c r="H9" s="1105"/>
      <c r="I9" s="466">
        <f>Cover!J40</f>
        <v>0</v>
      </c>
    </row>
    <row r="10" spans="4:18" ht="13.5" customHeight="1" x14ac:dyDescent="0.25">
      <c r="D10" s="1003" t="s">
        <v>95</v>
      </c>
      <c r="E10" s="1004"/>
      <c r="F10" s="1004"/>
      <c r="G10" s="1004"/>
      <c r="H10" s="1105"/>
      <c r="I10" s="466">
        <f>Cover!J41</f>
        <v>0</v>
      </c>
    </row>
    <row r="11" spans="4:18" ht="13.5" customHeight="1" x14ac:dyDescent="0.25">
      <c r="D11" s="1003" t="s">
        <v>248</v>
      </c>
      <c r="E11" s="1004"/>
      <c r="F11" s="1004"/>
      <c r="G11" s="1004"/>
      <c r="H11" s="1105"/>
      <c r="I11" s="466">
        <f>Cover!J42</f>
        <v>0</v>
      </c>
    </row>
    <row r="12" spans="4:18" ht="13.5" customHeight="1" thickBot="1" x14ac:dyDescent="0.3">
      <c r="D12" s="1009" t="s">
        <v>96</v>
      </c>
      <c r="E12" s="1010"/>
      <c r="F12" s="1010"/>
      <c r="G12" s="1010"/>
      <c r="H12" s="1104"/>
      <c r="I12" s="467">
        <f>Cover!J43</f>
        <v>0</v>
      </c>
    </row>
    <row r="13" spans="4:18" ht="13.5" customHeight="1" thickBot="1" x14ac:dyDescent="0.3">
      <c r="D13" s="1012" t="s">
        <v>437</v>
      </c>
      <c r="E13" s="1013"/>
      <c r="F13" s="1013"/>
      <c r="G13" s="1013"/>
      <c r="H13" s="1014"/>
      <c r="I13" s="66">
        <f>SUM(I9:I12)</f>
        <v>0</v>
      </c>
    </row>
    <row r="14" spans="4:18" ht="13.5" customHeight="1" thickBot="1" x14ac:dyDescent="0.3">
      <c r="D14" s="486" t="s">
        <v>320</v>
      </c>
      <c r="E14" s="487"/>
      <c r="F14" s="487"/>
      <c r="G14" s="487"/>
      <c r="H14" s="487"/>
      <c r="I14" s="452"/>
      <c r="P14" s="472" t="s">
        <v>464</v>
      </c>
    </row>
    <row r="15" spans="4:18" ht="13.5" customHeight="1" thickBot="1" x14ac:dyDescent="0.3">
      <c r="D15" s="475" t="str">
        <f>IF(D5="Category 2",P14,"")</f>
        <v/>
      </c>
      <c r="E15" s="490" t="s">
        <v>465</v>
      </c>
      <c r="F15" s="490"/>
      <c r="G15" s="490"/>
      <c r="H15" s="490"/>
      <c r="I15" s="453"/>
    </row>
    <row r="16" spans="4:18" ht="13.5" customHeight="1" thickBot="1" x14ac:dyDescent="0.3">
      <c r="D16" s="1109"/>
      <c r="E16" s="1110"/>
      <c r="F16" s="1110"/>
      <c r="G16" s="1110"/>
      <c r="H16" s="1111"/>
      <c r="I16" s="226" t="s">
        <v>435</v>
      </c>
      <c r="M16" s="465" t="s">
        <v>462</v>
      </c>
      <c r="N16" s="1096" t="s">
        <v>461</v>
      </c>
      <c r="O16" s="1096"/>
      <c r="P16" s="1096"/>
      <c r="Q16" s="1096"/>
      <c r="R16" s="1096"/>
    </row>
    <row r="17" spans="4:19" ht="28.5" customHeight="1" x14ac:dyDescent="0.25">
      <c r="D17" s="1112" t="str">
        <f>IF(D5="Category 4",N17,N16)</f>
        <v>A.1 Quality Method statement based on scope.(Method Statement Template-Ref  240-126469599)</v>
      </c>
      <c r="E17" s="1113"/>
      <c r="F17" s="1113"/>
      <c r="G17" s="1113"/>
      <c r="H17" s="1114"/>
      <c r="I17" s="468">
        <f>Cover!J47</f>
        <v>1</v>
      </c>
      <c r="M17" s="454">
        <v>4</v>
      </c>
      <c r="N17" s="1096" t="s">
        <v>460</v>
      </c>
      <c r="O17" s="1096"/>
      <c r="P17" s="1096"/>
      <c r="Q17" s="1096"/>
      <c r="R17" s="1096"/>
      <c r="S17" t="s">
        <v>467</v>
      </c>
    </row>
    <row r="18" spans="4:19" x14ac:dyDescent="0.25">
      <c r="D18" s="1106" t="s">
        <v>337</v>
      </c>
      <c r="E18" s="1107"/>
      <c r="F18" s="1107"/>
      <c r="G18" s="1107"/>
      <c r="H18" s="1108"/>
      <c r="I18" s="466">
        <f>Cover!J48</f>
        <v>1</v>
      </c>
    </row>
    <row r="19" spans="4:19" x14ac:dyDescent="0.25">
      <c r="D19" s="1106" t="s">
        <v>335</v>
      </c>
      <c r="E19" s="1107"/>
      <c r="F19" s="1107"/>
      <c r="G19" s="1107"/>
      <c r="H19" s="1108"/>
      <c r="I19" s="466">
        <f>Cover!J49</f>
        <v>1</v>
      </c>
    </row>
    <row r="20" spans="4:19" ht="35.25" customHeight="1" x14ac:dyDescent="0.25">
      <c r="D20" s="1106" t="s">
        <v>463</v>
      </c>
      <c r="E20" s="1107"/>
      <c r="F20" s="1107"/>
      <c r="G20" s="1107"/>
      <c r="H20" s="1108"/>
      <c r="I20" s="466">
        <f>Cover!J51</f>
        <v>0</v>
      </c>
    </row>
    <row r="21" spans="4:19" ht="28.5" customHeight="1" x14ac:dyDescent="0.25">
      <c r="D21" s="1106" t="s">
        <v>452</v>
      </c>
      <c r="E21" s="1107"/>
      <c r="F21" s="1107"/>
      <c r="G21" s="1107"/>
      <c r="H21" s="1108"/>
      <c r="I21" s="466">
        <f>Cover!J51</f>
        <v>0</v>
      </c>
    </row>
    <row r="22" spans="4:19" ht="29.25" customHeight="1" x14ac:dyDescent="0.25">
      <c r="D22" s="1106" t="s">
        <v>453</v>
      </c>
      <c r="E22" s="1107"/>
      <c r="F22" s="1107"/>
      <c r="G22" s="1107"/>
      <c r="H22" s="1108"/>
      <c r="I22" s="466">
        <f>Cover!J52</f>
        <v>0</v>
      </c>
    </row>
    <row r="23" spans="4:19" ht="29.25" customHeight="1" thickBot="1" x14ac:dyDescent="0.3">
      <c r="D23" s="1124" t="s">
        <v>454</v>
      </c>
      <c r="E23" s="1125"/>
      <c r="F23" s="1125"/>
      <c r="G23" s="1125"/>
      <c r="H23" s="1126"/>
      <c r="I23" s="467">
        <f>Cover!J53</f>
        <v>0</v>
      </c>
    </row>
    <row r="24" spans="4:19" ht="16.5" thickBot="1" x14ac:dyDescent="0.3">
      <c r="D24" s="1115" t="s">
        <v>438</v>
      </c>
      <c r="E24" s="1116"/>
      <c r="F24" s="1116"/>
      <c r="G24" s="1116"/>
      <c r="H24" s="1117"/>
      <c r="I24" s="232">
        <f>SUM(I17:I23)</f>
        <v>3</v>
      </c>
    </row>
    <row r="25" spans="4:19" ht="13.5" customHeight="1" thickBot="1" x14ac:dyDescent="0.3">
      <c r="D25" s="167"/>
      <c r="E25" s="40"/>
      <c r="F25" s="40"/>
      <c r="G25" s="40"/>
      <c r="H25" s="40"/>
      <c r="I25" s="162"/>
    </row>
    <row r="26" spans="4:19" ht="13.5" customHeight="1" thickBot="1" x14ac:dyDescent="0.3">
      <c r="D26" s="138" t="s">
        <v>439</v>
      </c>
      <c r="E26" s="139"/>
      <c r="F26" s="139"/>
      <c r="G26" s="139"/>
      <c r="H26" s="139"/>
      <c r="I26" s="464"/>
    </row>
    <row r="27" spans="4:19" ht="13.5" customHeight="1" thickBot="1" x14ac:dyDescent="0.3">
      <c r="D27" s="1118"/>
      <c r="E27" s="1119"/>
      <c r="F27" s="1119"/>
      <c r="G27" s="1119"/>
      <c r="H27" s="1120"/>
      <c r="I27" s="226" t="s">
        <v>435</v>
      </c>
    </row>
    <row r="28" spans="4:19" ht="47.25" customHeight="1" x14ac:dyDescent="0.25">
      <c r="D28" s="1121" t="s">
        <v>468</v>
      </c>
      <c r="E28" s="1122"/>
      <c r="F28" s="1122"/>
      <c r="G28" s="1122"/>
      <c r="H28" s="1123"/>
      <c r="I28" s="468">
        <f>Cover!J59</f>
        <v>1</v>
      </c>
    </row>
    <row r="29" spans="4:19" ht="45.75" customHeight="1" x14ac:dyDescent="0.25">
      <c r="D29" s="1106" t="s">
        <v>456</v>
      </c>
      <c r="E29" s="1107"/>
      <c r="F29" s="1107"/>
      <c r="G29" s="1107"/>
      <c r="H29" s="1108"/>
      <c r="I29" s="466">
        <f>Cover!J60</f>
        <v>1</v>
      </c>
    </row>
    <row r="30" spans="4:19" ht="56.25" customHeight="1" x14ac:dyDescent="0.25">
      <c r="D30" s="1106" t="s">
        <v>457</v>
      </c>
      <c r="E30" s="1107"/>
      <c r="F30" s="1107"/>
      <c r="G30" s="1107"/>
      <c r="H30" s="1108"/>
      <c r="I30" s="466">
        <f>Cover!J61</f>
        <v>0</v>
      </c>
    </row>
    <row r="31" spans="4:19" ht="42" customHeight="1" x14ac:dyDescent="0.25">
      <c r="D31" s="1106" t="s">
        <v>459</v>
      </c>
      <c r="E31" s="1107"/>
      <c r="F31" s="1107"/>
      <c r="G31" s="1107"/>
      <c r="H31" s="1140"/>
      <c r="I31" s="466">
        <f>Cover!J62</f>
        <v>0</v>
      </c>
    </row>
    <row r="32" spans="4:19" ht="26.25" customHeight="1" thickBot="1" x14ac:dyDescent="0.3">
      <c r="D32" s="1137" t="s">
        <v>440</v>
      </c>
      <c r="E32" s="1138"/>
      <c r="F32" s="1138"/>
      <c r="G32" s="1138"/>
      <c r="H32" s="1139"/>
      <c r="I32" s="467">
        <f>Cover!J63</f>
        <v>0</v>
      </c>
    </row>
    <row r="33" spans="4:15" ht="14.25" customHeight="1" thickBot="1" x14ac:dyDescent="0.3">
      <c r="D33" s="1127" t="s">
        <v>102</v>
      </c>
      <c r="E33" s="1128"/>
      <c r="F33" s="1128"/>
      <c r="G33" s="1128"/>
      <c r="H33" s="1129"/>
      <c r="I33" s="66">
        <f>SUM(I28:I32)</f>
        <v>2</v>
      </c>
    </row>
    <row r="34" spans="4:15" ht="13.5" customHeight="1" thickBot="1" x14ac:dyDescent="0.3">
      <c r="D34" s="167"/>
      <c r="E34" s="40"/>
      <c r="F34" s="40"/>
      <c r="G34" s="40"/>
      <c r="H34" s="40"/>
      <c r="I34" s="162"/>
    </row>
    <row r="35" spans="4:15" ht="13.5" customHeight="1" x14ac:dyDescent="0.25">
      <c r="D35" s="1023" t="s">
        <v>441</v>
      </c>
      <c r="E35" s="1024"/>
      <c r="F35" s="1024"/>
      <c r="G35" s="1024"/>
      <c r="H35" s="1024"/>
      <c r="I35" s="1130"/>
    </row>
    <row r="36" spans="4:15" ht="34.15" customHeight="1" thickBot="1" x14ac:dyDescent="0.3">
      <c r="D36" s="1131" t="s">
        <v>351</v>
      </c>
      <c r="E36" s="1132"/>
      <c r="F36" s="1132"/>
      <c r="G36" s="1132"/>
      <c r="H36" s="1132"/>
      <c r="I36" s="1133"/>
    </row>
    <row r="37" spans="4:15" ht="13.5" customHeight="1" thickBot="1" x14ac:dyDescent="0.3">
      <c r="D37" s="1134"/>
      <c r="E37" s="1135"/>
      <c r="F37" s="1135"/>
      <c r="G37" s="1135"/>
      <c r="H37" s="1136"/>
      <c r="I37" s="66" t="s">
        <v>215</v>
      </c>
    </row>
    <row r="38" spans="4:15" ht="13.5" customHeight="1" thickBot="1" x14ac:dyDescent="0.3">
      <c r="D38" s="1141" t="s">
        <v>354</v>
      </c>
      <c r="E38" s="1142"/>
      <c r="F38" s="1142"/>
      <c r="G38" s="1142"/>
      <c r="H38" s="1142"/>
      <c r="I38" s="468">
        <f>Cover!J72</f>
        <v>0</v>
      </c>
      <c r="K38" s="459"/>
      <c r="L38" s="459"/>
      <c r="M38" s="459"/>
      <c r="N38" s="459"/>
      <c r="O38" s="459"/>
    </row>
    <row r="39" spans="4:15" ht="13.5" hidden="1" customHeight="1" thickBot="1" x14ac:dyDescent="0.3">
      <c r="D39" s="562"/>
      <c r="E39" s="560"/>
      <c r="F39" s="560"/>
      <c r="G39" s="560"/>
      <c r="H39" s="560"/>
      <c r="I39" s="466"/>
      <c r="K39" s="459"/>
      <c r="L39" s="459"/>
      <c r="M39" s="459"/>
      <c r="N39" s="459"/>
      <c r="O39" s="459"/>
    </row>
    <row r="40" spans="4:15" ht="13.5" hidden="1" customHeight="1" thickBot="1" x14ac:dyDescent="0.3">
      <c r="D40" s="562"/>
      <c r="E40" s="560"/>
      <c r="F40" s="560"/>
      <c r="G40" s="560"/>
      <c r="H40" s="560"/>
      <c r="I40" s="466"/>
      <c r="K40" s="459"/>
      <c r="L40" s="459"/>
      <c r="M40" s="459"/>
      <c r="N40" s="459"/>
      <c r="O40" s="459"/>
    </row>
    <row r="41" spans="4:15" ht="13.5" hidden="1" customHeight="1" thickBot="1" x14ac:dyDescent="0.3">
      <c r="D41" s="562"/>
      <c r="E41" s="560"/>
      <c r="F41" s="560"/>
      <c r="G41" s="560"/>
      <c r="H41" s="560"/>
      <c r="I41" s="466"/>
      <c r="K41" s="459"/>
      <c r="L41" s="459"/>
      <c r="M41" s="459"/>
      <c r="N41" s="459"/>
      <c r="O41" s="459"/>
    </row>
    <row r="42" spans="4:15" ht="13.5" hidden="1" customHeight="1" thickBot="1" x14ac:dyDescent="0.3">
      <c r="D42" s="562"/>
      <c r="E42" s="560"/>
      <c r="F42" s="560"/>
      <c r="G42" s="560"/>
      <c r="H42" s="560"/>
      <c r="I42" s="466"/>
      <c r="K42" s="459"/>
      <c r="L42" s="459"/>
      <c r="M42" s="459"/>
      <c r="N42" s="459"/>
      <c r="O42" s="459"/>
    </row>
    <row r="43" spans="4:15" ht="13.5" hidden="1" customHeight="1" thickBot="1" x14ac:dyDescent="0.3">
      <c r="D43" s="562"/>
      <c r="E43" s="560"/>
      <c r="F43" s="560"/>
      <c r="G43" s="560"/>
      <c r="H43" s="560"/>
      <c r="I43" s="466"/>
      <c r="K43" s="459"/>
      <c r="L43" s="459"/>
      <c r="M43" s="459"/>
      <c r="N43" s="459"/>
      <c r="O43" s="459"/>
    </row>
    <row r="44" spans="4:15" ht="13.5" hidden="1" customHeight="1" thickBot="1" x14ac:dyDescent="0.3">
      <c r="D44" s="562"/>
      <c r="E44" s="560"/>
      <c r="F44" s="560"/>
      <c r="G44" s="560"/>
      <c r="H44" s="560"/>
      <c r="I44" s="466"/>
      <c r="K44" s="459"/>
      <c r="L44" s="459"/>
      <c r="M44" s="459"/>
      <c r="N44" s="459"/>
      <c r="O44" s="459"/>
    </row>
    <row r="45" spans="4:15" ht="13.5" hidden="1" customHeight="1" thickBot="1" x14ac:dyDescent="0.3">
      <c r="D45" s="562"/>
      <c r="E45" s="560"/>
      <c r="F45" s="560"/>
      <c r="G45" s="560"/>
      <c r="H45" s="560"/>
      <c r="I45" s="466"/>
      <c r="K45" s="459"/>
      <c r="L45" s="459"/>
      <c r="M45" s="459"/>
      <c r="N45" s="459"/>
      <c r="O45" s="459"/>
    </row>
    <row r="46" spans="4:15" ht="13.5" hidden="1" customHeight="1" thickBot="1" x14ac:dyDescent="0.3">
      <c r="D46" s="562"/>
      <c r="E46" s="560"/>
      <c r="F46" s="560"/>
      <c r="G46" s="560"/>
      <c r="H46" s="560"/>
      <c r="I46" s="466"/>
      <c r="K46" s="459"/>
      <c r="L46" s="459"/>
      <c r="M46" s="459"/>
      <c r="N46" s="459"/>
      <c r="O46" s="459"/>
    </row>
    <row r="47" spans="4:15" ht="13.5" hidden="1" customHeight="1" thickBot="1" x14ac:dyDescent="0.3">
      <c r="D47" s="562"/>
      <c r="E47" s="560"/>
      <c r="F47" s="560"/>
      <c r="G47" s="560"/>
      <c r="H47" s="560"/>
      <c r="I47" s="466"/>
      <c r="K47" s="459"/>
      <c r="L47" s="459"/>
      <c r="M47" s="459"/>
      <c r="N47" s="459"/>
      <c r="O47" s="459"/>
    </row>
    <row r="48" spans="4:15" ht="13.5" hidden="1" customHeight="1" thickBot="1" x14ac:dyDescent="0.3">
      <c r="D48" s="562"/>
      <c r="E48" s="560"/>
      <c r="F48" s="560"/>
      <c r="G48" s="560"/>
      <c r="H48" s="560"/>
      <c r="I48" s="466"/>
      <c r="K48" s="459"/>
      <c r="L48" s="459"/>
      <c r="M48" s="459"/>
      <c r="N48" s="459"/>
      <c r="O48" s="459"/>
    </row>
    <row r="49" spans="4:15" ht="13.5" hidden="1" customHeight="1" thickBot="1" x14ac:dyDescent="0.3">
      <c r="D49" s="562"/>
      <c r="E49" s="560"/>
      <c r="F49" s="560"/>
      <c r="G49" s="560"/>
      <c r="H49" s="560"/>
      <c r="I49" s="466"/>
      <c r="K49" s="459"/>
      <c r="L49" s="459"/>
      <c r="M49" s="459"/>
      <c r="N49" s="459"/>
      <c r="O49" s="459"/>
    </row>
    <row r="50" spans="4:15" ht="13.5" hidden="1" customHeight="1" thickBot="1" x14ac:dyDescent="0.3">
      <c r="D50" s="562"/>
      <c r="E50" s="560"/>
      <c r="F50" s="560"/>
      <c r="G50" s="560"/>
      <c r="H50" s="560"/>
      <c r="I50" s="466"/>
      <c r="K50" s="459"/>
      <c r="L50" s="459"/>
      <c r="M50" s="459"/>
      <c r="N50" s="459"/>
      <c r="O50" s="459"/>
    </row>
    <row r="51" spans="4:15" ht="13.5" hidden="1" customHeight="1" thickBot="1" x14ac:dyDescent="0.3">
      <c r="D51" s="562"/>
      <c r="E51" s="560"/>
      <c r="F51" s="560"/>
      <c r="G51" s="560"/>
      <c r="H51" s="560"/>
      <c r="I51" s="466"/>
      <c r="K51" s="459"/>
      <c r="L51" s="459"/>
      <c r="M51" s="459"/>
      <c r="N51" s="459"/>
      <c r="O51" s="459"/>
    </row>
    <row r="52" spans="4:15" ht="13.5" hidden="1" customHeight="1" thickBot="1" x14ac:dyDescent="0.3">
      <c r="D52" s="562"/>
      <c r="E52" s="560"/>
      <c r="F52" s="560"/>
      <c r="G52" s="560"/>
      <c r="H52" s="560"/>
      <c r="I52" s="466"/>
      <c r="K52" s="459"/>
      <c r="L52" s="459"/>
      <c r="M52" s="459"/>
      <c r="N52" s="459"/>
      <c r="O52" s="459"/>
    </row>
    <row r="53" spans="4:15" ht="13.5" hidden="1" customHeight="1" thickBot="1" x14ac:dyDescent="0.3">
      <c r="D53" s="562"/>
      <c r="E53" s="560"/>
      <c r="F53" s="560"/>
      <c r="G53" s="560"/>
      <c r="H53" s="560"/>
      <c r="I53" s="466"/>
      <c r="K53" s="459"/>
      <c r="L53" s="459"/>
      <c r="M53" s="459"/>
      <c r="N53" s="459"/>
      <c r="O53" s="459"/>
    </row>
    <row r="54" spans="4:15" ht="14.25" hidden="1" customHeight="1" thickBot="1" x14ac:dyDescent="0.3">
      <c r="D54" s="562"/>
      <c r="E54" s="560"/>
      <c r="F54" s="560"/>
      <c r="G54" s="560"/>
      <c r="H54" s="560"/>
      <c r="I54" s="466"/>
      <c r="K54" s="459"/>
      <c r="L54" s="459"/>
      <c r="M54" s="459"/>
      <c r="N54" s="459"/>
      <c r="O54" s="459"/>
    </row>
    <row r="55" spans="4:15" ht="14.25" hidden="1" customHeight="1" thickBot="1" x14ac:dyDescent="0.3">
      <c r="D55" s="562"/>
      <c r="E55" s="560"/>
      <c r="F55" s="560"/>
      <c r="G55" s="560"/>
      <c r="H55" s="560"/>
      <c r="I55" s="466"/>
      <c r="K55" s="459"/>
      <c r="L55" s="459"/>
      <c r="M55" s="459"/>
      <c r="N55" s="459"/>
      <c r="O55" s="459"/>
    </row>
    <row r="56" spans="4:15" ht="14.25" hidden="1" customHeight="1" thickBot="1" x14ac:dyDescent="0.3">
      <c r="D56" s="1181"/>
      <c r="E56" s="1182"/>
      <c r="F56" s="1182"/>
      <c r="G56" s="1182"/>
      <c r="H56" s="1182"/>
      <c r="I56" s="469"/>
      <c r="K56" s="459"/>
      <c r="L56" s="459"/>
      <c r="M56" s="459"/>
      <c r="N56" s="459"/>
      <c r="O56" s="459"/>
    </row>
    <row r="57" spans="4:15" ht="14.25" customHeight="1" thickBot="1" x14ac:dyDescent="0.3">
      <c r="D57" s="730" t="s">
        <v>104</v>
      </c>
      <c r="E57" s="994"/>
      <c r="F57" s="994"/>
      <c r="G57" s="994"/>
      <c r="H57" s="731"/>
      <c r="I57" s="66">
        <f>SUM(I38:I56)</f>
        <v>0</v>
      </c>
    </row>
    <row r="58" spans="4:15" ht="14.25" customHeight="1" thickBot="1" x14ac:dyDescent="0.3">
      <c r="D58" s="167"/>
      <c r="E58" s="40"/>
      <c r="F58" s="40"/>
      <c r="G58" s="40"/>
      <c r="H58" s="40"/>
      <c r="I58" s="162"/>
    </row>
    <row r="59" spans="4:15" ht="14.25" customHeight="1" x14ac:dyDescent="0.25">
      <c r="D59" s="1143" t="s">
        <v>442</v>
      </c>
      <c r="E59" s="1144"/>
      <c r="F59" s="1144"/>
      <c r="G59" s="1144"/>
      <c r="H59" s="1144"/>
      <c r="I59" s="1145"/>
    </row>
    <row r="60" spans="4:15" ht="14.25" customHeight="1" thickBot="1" x14ac:dyDescent="0.3">
      <c r="D60" s="1146" t="s">
        <v>443</v>
      </c>
      <c r="E60" s="1147"/>
      <c r="F60" s="1147"/>
      <c r="G60" s="1147"/>
      <c r="H60" s="1147"/>
      <c r="I60" s="1148"/>
    </row>
    <row r="61" spans="4:15" ht="19.5" customHeight="1" thickBot="1" x14ac:dyDescent="0.3">
      <c r="D61" s="1177"/>
      <c r="E61" s="1178"/>
      <c r="F61" s="1178"/>
      <c r="G61" s="1178"/>
      <c r="H61" s="1178"/>
      <c r="I61" s="226" t="s">
        <v>444</v>
      </c>
    </row>
    <row r="62" spans="4:15" ht="34.5" customHeight="1" thickBot="1" x14ac:dyDescent="0.3">
      <c r="D62" s="1179" t="s">
        <v>445</v>
      </c>
      <c r="E62" s="1180"/>
      <c r="F62" s="1180"/>
      <c r="G62" s="1180"/>
      <c r="H62" s="1180"/>
      <c r="I62" s="470">
        <f>Cover!J78</f>
        <v>0</v>
      </c>
    </row>
    <row r="63" spans="4:15" ht="13.5" customHeight="1" thickBot="1" x14ac:dyDescent="0.3">
      <c r="D63" s="730" t="s">
        <v>106</v>
      </c>
      <c r="E63" s="994"/>
      <c r="F63" s="994"/>
      <c r="G63" s="994"/>
      <c r="H63" s="994"/>
      <c r="I63" s="66">
        <f>SUM(I62:I62)</f>
        <v>0</v>
      </c>
    </row>
    <row r="64" spans="4:15" ht="13.5" customHeight="1" thickBot="1" x14ac:dyDescent="0.3">
      <c r="D64" s="167"/>
      <c r="E64" s="40"/>
      <c r="F64" s="40"/>
      <c r="G64" s="40"/>
      <c r="H64" s="40"/>
      <c r="I64" s="162"/>
    </row>
    <row r="65" spans="4:9" ht="13.5" customHeight="1" x14ac:dyDescent="0.25">
      <c r="D65" s="995" t="s">
        <v>446</v>
      </c>
      <c r="E65" s="996"/>
      <c r="F65" s="996"/>
      <c r="G65" s="996"/>
      <c r="H65" s="996"/>
      <c r="I65" s="1170"/>
    </row>
    <row r="66" spans="4:9" ht="27.75" customHeight="1" thickBot="1" x14ac:dyDescent="0.3">
      <c r="D66" s="1171" t="s">
        <v>108</v>
      </c>
      <c r="E66" s="1172"/>
      <c r="F66" s="1172"/>
      <c r="G66" s="1172"/>
      <c r="H66" s="1172"/>
      <c r="I66" s="1173"/>
    </row>
    <row r="67" spans="4:9" ht="13.5" customHeight="1" thickBot="1" x14ac:dyDescent="0.3">
      <c r="D67" s="671"/>
      <c r="E67" s="732"/>
      <c r="F67" s="732"/>
      <c r="G67" s="732"/>
      <c r="H67" s="672"/>
      <c r="I67" s="226" t="s">
        <v>215</v>
      </c>
    </row>
    <row r="68" spans="4:9" ht="13.5" customHeight="1" x14ac:dyDescent="0.25">
      <c r="D68" s="1174" t="s">
        <v>293</v>
      </c>
      <c r="E68" s="1175"/>
      <c r="F68" s="1175"/>
      <c r="G68" s="1175"/>
      <c r="H68" s="1176"/>
      <c r="I68" s="471">
        <f>Cover!J84</f>
        <v>1</v>
      </c>
    </row>
    <row r="69" spans="4:9" ht="13.5" customHeight="1" thickBot="1" x14ac:dyDescent="0.3">
      <c r="D69" s="1137" t="s">
        <v>349</v>
      </c>
      <c r="E69" s="1138"/>
      <c r="F69" s="1138"/>
      <c r="G69" s="1138"/>
      <c r="H69" s="1139"/>
      <c r="I69" s="467">
        <f>Cover!J85</f>
        <v>1</v>
      </c>
    </row>
    <row r="70" spans="4:9" ht="16.5" thickBot="1" x14ac:dyDescent="0.3">
      <c r="D70" s="1127" t="s">
        <v>109</v>
      </c>
      <c r="E70" s="1128"/>
      <c r="F70" s="1128"/>
      <c r="G70" s="1128"/>
      <c r="H70" s="1128"/>
      <c r="I70" s="37">
        <f>SUM(I68:I69)</f>
        <v>2</v>
      </c>
    </row>
    <row r="71" spans="4:9" ht="15.75" thickBot="1" x14ac:dyDescent="0.3">
      <c r="D71" s="167"/>
      <c r="E71" s="40"/>
      <c r="F71" s="40"/>
      <c r="G71" s="40"/>
      <c r="H71" s="40"/>
      <c r="I71" s="162"/>
    </row>
    <row r="72" spans="4:9" x14ac:dyDescent="0.25">
      <c r="D72" s="1155" t="s">
        <v>447</v>
      </c>
      <c r="E72" s="1156"/>
      <c r="F72" s="1157"/>
      <c r="G72" s="1158"/>
      <c r="H72" s="1159"/>
      <c r="I72" s="1160"/>
    </row>
    <row r="73" spans="4:9" x14ac:dyDescent="0.25">
      <c r="D73" s="1161" t="s">
        <v>448</v>
      </c>
      <c r="E73" s="1162"/>
      <c r="F73" s="1163"/>
      <c r="G73" s="1164">
        <v>45637</v>
      </c>
      <c r="H73" s="1165"/>
      <c r="I73" s="1166"/>
    </row>
    <row r="74" spans="4:9" ht="27.75" customHeight="1" x14ac:dyDescent="0.25">
      <c r="D74" s="1161" t="s">
        <v>449</v>
      </c>
      <c r="E74" s="1162"/>
      <c r="F74" s="1163"/>
      <c r="G74" s="1167" t="s">
        <v>469</v>
      </c>
      <c r="H74" s="1168"/>
      <c r="I74" s="1169"/>
    </row>
    <row r="75" spans="4:9" ht="15.75" thickBot="1" x14ac:dyDescent="0.3">
      <c r="D75" s="1149" t="s">
        <v>450</v>
      </c>
      <c r="E75" s="1150"/>
      <c r="F75" s="1151"/>
      <c r="G75" s="1152"/>
      <c r="H75" s="1153"/>
      <c r="I75" s="1154"/>
    </row>
  </sheetData>
  <mergeCells count="75">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 ref="D75:F75"/>
    <mergeCell ref="G75:I75"/>
    <mergeCell ref="D69:H69"/>
    <mergeCell ref="D70:H70"/>
    <mergeCell ref="D72:F72"/>
    <mergeCell ref="G72:I72"/>
    <mergeCell ref="D59:I59"/>
    <mergeCell ref="D60:I60"/>
    <mergeCell ref="D49:H49"/>
    <mergeCell ref="D50:H50"/>
    <mergeCell ref="D51:H51"/>
    <mergeCell ref="D52:H52"/>
    <mergeCell ref="D53:H53"/>
    <mergeCell ref="D54:H54"/>
    <mergeCell ref="D48:H48"/>
    <mergeCell ref="D38:H38"/>
    <mergeCell ref="D39:H39"/>
    <mergeCell ref="D40:H40"/>
    <mergeCell ref="D41:H41"/>
    <mergeCell ref="D42:H42"/>
    <mergeCell ref="D43:H43"/>
    <mergeCell ref="D44:H44"/>
    <mergeCell ref="D45:H45"/>
    <mergeCell ref="D46:H46"/>
    <mergeCell ref="D47:H47"/>
    <mergeCell ref="D33:H33"/>
    <mergeCell ref="D35:I35"/>
    <mergeCell ref="D36:I36"/>
    <mergeCell ref="D37:H37"/>
    <mergeCell ref="D29:H29"/>
    <mergeCell ref="D30:H30"/>
    <mergeCell ref="D32:H32"/>
    <mergeCell ref="D31:H31"/>
    <mergeCell ref="D24:H24"/>
    <mergeCell ref="D27:H27"/>
    <mergeCell ref="D28:H28"/>
    <mergeCell ref="D21:H21"/>
    <mergeCell ref="D22:H22"/>
    <mergeCell ref="D23:H23"/>
    <mergeCell ref="D18:H18"/>
    <mergeCell ref="D19:H19"/>
    <mergeCell ref="D20:H20"/>
    <mergeCell ref="D16:H16"/>
    <mergeCell ref="D17:H17"/>
    <mergeCell ref="E15:H15"/>
    <mergeCell ref="D12:H12"/>
    <mergeCell ref="D13:H13"/>
    <mergeCell ref="D14:H14"/>
    <mergeCell ref="D9:H9"/>
    <mergeCell ref="D10:H10"/>
    <mergeCell ref="D11:H11"/>
    <mergeCell ref="F5:H5"/>
    <mergeCell ref="D6:I6"/>
    <mergeCell ref="D7:I7"/>
    <mergeCell ref="D8:H8"/>
    <mergeCell ref="E1:F4"/>
    <mergeCell ref="G1:H1"/>
    <mergeCell ref="G2:H2"/>
    <mergeCell ref="G3:H3"/>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5" x14ac:dyDescent="0.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zoomScaleNormal="100" zoomScaleSheetLayoutView="100" workbookViewId="0">
      <selection activeCell="H12" sqref="H12:V13"/>
    </sheetView>
  </sheetViews>
  <sheetFormatPr defaultColWidth="9.140625" defaultRowHeight="15" x14ac:dyDescent="0.25"/>
  <cols>
    <col min="1" max="1" width="2.5703125" style="4" customWidth="1"/>
    <col min="2" max="2" width="5.5703125" style="4" customWidth="1"/>
    <col min="3" max="3" width="3.28515625" style="4" customWidth="1"/>
    <col min="4" max="4" width="4.85546875" style="4" customWidth="1"/>
    <col min="5" max="5" width="4.28515625" style="4" customWidth="1"/>
    <col min="6" max="8" width="13.5703125" style="4" customWidth="1"/>
    <col min="9" max="9" width="52.7109375" style="4" customWidth="1"/>
    <col min="10" max="10" width="23.42578125" style="4" customWidth="1"/>
    <col min="11" max="11" width="6" style="4" customWidth="1"/>
    <col min="12" max="12" width="12.85546875" style="4" customWidth="1"/>
    <col min="13" max="20" width="10.28515625" style="4" customWidth="1"/>
    <col min="21" max="22" width="9.140625" style="4"/>
    <col min="23" max="23" width="3.5703125" style="19" hidden="1" customWidth="1"/>
    <col min="24" max="24" width="6.28515625" style="4" hidden="1" customWidth="1"/>
    <col min="25" max="25" width="10.7109375" style="4" hidden="1" customWidth="1"/>
    <col min="26" max="26" width="35.42578125" style="4" hidden="1" customWidth="1"/>
    <col min="27" max="48" width="6.42578125" style="4" hidden="1" customWidth="1"/>
    <col min="49" max="83" width="4.42578125" style="4" hidden="1" customWidth="1"/>
    <col min="84" max="84" width="4.42578125" style="4" customWidth="1"/>
    <col min="85" max="137" width="4.5703125" style="4" customWidth="1"/>
    <col min="138" max="16384" width="9.140625" style="4"/>
  </cols>
  <sheetData>
    <row r="1" spans="1:83" ht="30" customHeight="1" thickBot="1" x14ac:dyDescent="0.4">
      <c r="A1" s="1"/>
      <c r="B1" s="1"/>
      <c r="C1" s="1"/>
      <c r="D1" s="2" t="s">
        <v>298</v>
      </c>
      <c r="E1" s="3"/>
      <c r="F1" s="3"/>
      <c r="G1" s="3"/>
      <c r="H1" s="3"/>
      <c r="I1" s="1"/>
      <c r="J1" s="1"/>
      <c r="K1" s="1"/>
      <c r="L1" s="1"/>
      <c r="M1" s="1"/>
      <c r="N1" s="1"/>
      <c r="O1" s="1"/>
      <c r="P1" s="1"/>
      <c r="Q1" s="1"/>
      <c r="R1" s="1"/>
      <c r="S1" s="1"/>
      <c r="T1" s="1"/>
      <c r="U1" s="1"/>
      <c r="V1" s="1"/>
      <c r="W1" s="154">
        <v>0</v>
      </c>
      <c r="Z1" s="5" t="s">
        <v>0</v>
      </c>
      <c r="AA1" s="6">
        <f>IF(SUM($D$6:$D$24)=0,0,(AA6*$D$6)+(AA8*$D$8)+(AA10*$D$10)+(AA12*$D$12)+(AA14*$D$14)+(AA16*$D$16)+(AA18*$D$18)+(AA20*$D$20)+(AA22*$D$22)+(AA24*$D$24))</f>
        <v>0</v>
      </c>
      <c r="AB1" s="7">
        <f t="shared" ref="AB1:BZ1" si="0">IF(SUM($D$6:$D$24)=0,0,(AB6*$D$6)+(AB8*$D$8)+(AB10*$D$10)+(AB12*$D$12)+(AB14*$D$14)+(AB16*$D$16)+(AB18*$D$18)+(AB20*$D$20)+(AB22*$D$22)+(AB24*$D$24))</f>
        <v>0</v>
      </c>
      <c r="AC1" s="7">
        <f t="shared" si="0"/>
        <v>0</v>
      </c>
      <c r="AD1" s="7">
        <f t="shared" si="0"/>
        <v>0</v>
      </c>
      <c r="AE1" s="182">
        <f t="shared" si="0"/>
        <v>1</v>
      </c>
      <c r="AF1" s="7">
        <f t="shared" si="0"/>
        <v>1</v>
      </c>
      <c r="AG1" s="7">
        <f t="shared" si="0"/>
        <v>1</v>
      </c>
      <c r="AH1" s="7">
        <f t="shared" si="0"/>
        <v>0</v>
      </c>
      <c r="AI1" s="7">
        <f t="shared" si="0"/>
        <v>0</v>
      </c>
      <c r="AJ1" s="7">
        <f t="shared" si="0"/>
        <v>0</v>
      </c>
      <c r="AK1" s="7">
        <f t="shared" si="0"/>
        <v>0</v>
      </c>
      <c r="AL1" s="8">
        <f t="shared" si="0"/>
        <v>0</v>
      </c>
      <c r="AM1" s="6">
        <f t="shared" si="0"/>
        <v>1</v>
      </c>
      <c r="AN1" s="7">
        <f t="shared" si="0"/>
        <v>1</v>
      </c>
      <c r="AO1" s="7">
        <f>IF(SUM($D$6:$D$24)=0,0,(AO6*$D$6)+(AO8*$D$8)+(AO10*$D$10)+(AO12*$D$12)+(AO14*$D$14)+(AO16*$D$16)+(AO18*$D$18)+(AO20*$D$20)+(AO22*$D$22)+(AO24*$D$24))</f>
        <v>0</v>
      </c>
      <c r="AP1" s="7">
        <f>IF(SUM($D$6:$D$24)=0,0,(AP6*$D$6)+(AP8*$D$8)+(AP10*$D$10)+(AP12*$D$12)+(AP14*$D$14)+(AP16*$D$16)+(AP18*$D$18)+(AP20*$D$20)+(AP22*$D$22)+(AP24*$D$24))</f>
        <v>0</v>
      </c>
      <c r="AQ1" s="7">
        <f>IF(SUM($D$6:$D$24)=0,0,(AQ6*$D$6)+(AQ8*$D$8)+(AQ10*$D$10)+(AQ12*$D$12)+(AQ14*$D$14)+(AQ16*$D$16)+(AQ18*$D$18)+(AQ20*$D$20)+(AQ22*$D$22)+(AQ24*$D$24))</f>
        <v>0</v>
      </c>
      <c r="AR1" s="7">
        <f t="shared" si="0"/>
        <v>0</v>
      </c>
      <c r="AS1" s="7">
        <f t="shared" si="0"/>
        <v>0</v>
      </c>
      <c r="AT1" s="7">
        <f t="shared" si="0"/>
        <v>0</v>
      </c>
      <c r="AU1" s="6">
        <f>IF(SUM($D$6:$D$24)=0,0,(AU6*$D$6)+(AU8*$D$8)+(AU10*$D$10)+(AU12*$D$12)+(AU14*$D$14)+(AU16*$D$16)+(AU18*$D$18)+(AU20*$D$20)+(AU22*$D$22)+(AU24*$D$24))</f>
        <v>0</v>
      </c>
      <c r="AV1" s="7">
        <f t="shared" si="0"/>
        <v>0</v>
      </c>
      <c r="AW1" s="7">
        <f t="shared" si="0"/>
        <v>0</v>
      </c>
      <c r="AX1" s="7">
        <f t="shared" si="0"/>
        <v>0</v>
      </c>
      <c r="AY1" s="7">
        <f t="shared" si="0"/>
        <v>0</v>
      </c>
      <c r="AZ1" s="7">
        <f t="shared" si="0"/>
        <v>0</v>
      </c>
      <c r="BA1" s="7">
        <f t="shared" si="0"/>
        <v>0</v>
      </c>
      <c r="BB1" s="7">
        <f t="shared" si="0"/>
        <v>0</v>
      </c>
      <c r="BC1" s="7">
        <f t="shared" si="0"/>
        <v>0</v>
      </c>
      <c r="BD1" s="7">
        <f t="shared" si="0"/>
        <v>0</v>
      </c>
      <c r="BE1" s="7">
        <f t="shared" si="0"/>
        <v>0</v>
      </c>
      <c r="BF1" s="7">
        <f t="shared" si="0"/>
        <v>0</v>
      </c>
      <c r="BG1" s="7">
        <f t="shared" si="0"/>
        <v>0</v>
      </c>
      <c r="BH1" s="7">
        <f t="shared" si="0"/>
        <v>0</v>
      </c>
      <c r="BI1" s="7">
        <f t="shared" si="0"/>
        <v>0</v>
      </c>
      <c r="BJ1" s="7">
        <f t="shared" si="0"/>
        <v>0</v>
      </c>
      <c r="BK1" s="7">
        <f t="shared" si="0"/>
        <v>0</v>
      </c>
      <c r="BL1" s="7">
        <f t="shared" si="0"/>
        <v>0</v>
      </c>
      <c r="BM1" s="8">
        <f t="shared" si="0"/>
        <v>0</v>
      </c>
      <c r="BN1" s="6">
        <f>IF(SUM($D$6:$D$24)=0,0,(BN6*$D$6)+(BN8*$D$8)+(BN10*$D$10)+(BN12*$D$12)+(BN14*$D$14)+(BN16*$D$16)+(BN18*$D$18)+(BN20*$D$20)+(BN22*$D$22)+(BN24*$D$24))</f>
        <v>0</v>
      </c>
      <c r="BO1" s="7">
        <f t="shared" si="0"/>
        <v>0</v>
      </c>
      <c r="BP1" s="7">
        <f t="shared" si="0"/>
        <v>0</v>
      </c>
      <c r="BQ1" s="7">
        <f t="shared" si="0"/>
        <v>0</v>
      </c>
      <c r="BR1" s="7">
        <f t="shared" si="0"/>
        <v>0</v>
      </c>
      <c r="BS1" s="7">
        <f t="shared" si="0"/>
        <v>0</v>
      </c>
      <c r="BT1" s="7">
        <f t="shared" si="0"/>
        <v>0</v>
      </c>
      <c r="BU1" s="8">
        <f t="shared" si="0"/>
        <v>0</v>
      </c>
      <c r="BV1" s="6">
        <f t="shared" si="0"/>
        <v>1</v>
      </c>
      <c r="BW1" s="7">
        <f t="shared" si="0"/>
        <v>1</v>
      </c>
      <c r="BX1" s="7">
        <f t="shared" si="0"/>
        <v>0</v>
      </c>
      <c r="BY1" s="7">
        <f t="shared" si="0"/>
        <v>0</v>
      </c>
      <c r="BZ1" s="7">
        <f t="shared" si="0"/>
        <v>0</v>
      </c>
      <c r="CA1" s="7" t="s">
        <v>1</v>
      </c>
      <c r="CB1" s="7" t="s">
        <v>1</v>
      </c>
      <c r="CC1" s="7" t="s">
        <v>1</v>
      </c>
      <c r="CD1" s="7" t="s">
        <v>1</v>
      </c>
      <c r="CE1" s="8" t="s">
        <v>1</v>
      </c>
    </row>
    <row r="2" spans="1:83" ht="18" customHeight="1" x14ac:dyDescent="0.25">
      <c r="A2" s="1"/>
      <c r="B2" s="1"/>
      <c r="C2" s="1"/>
      <c r="D2" s="1"/>
      <c r="E2" s="1"/>
      <c r="F2" s="1"/>
      <c r="G2" s="1"/>
      <c r="H2" s="1"/>
      <c r="I2" s="1"/>
      <c r="J2" s="1"/>
      <c r="K2" s="1"/>
      <c r="L2" s="1"/>
      <c r="M2" s="1"/>
      <c r="N2" s="1"/>
      <c r="O2" s="1"/>
      <c r="P2" s="1"/>
      <c r="Q2" s="1"/>
      <c r="R2" s="1"/>
      <c r="S2" s="1"/>
      <c r="T2" s="1"/>
      <c r="U2" s="1"/>
      <c r="V2" s="1"/>
      <c r="W2" s="154">
        <v>1</v>
      </c>
      <c r="AA2" s="24"/>
      <c r="AB2" s="25"/>
      <c r="AC2" s="25"/>
      <c r="AD2" s="25"/>
      <c r="AE2" s="25"/>
      <c r="AF2" s="25"/>
      <c r="AG2" s="25"/>
      <c r="AH2" s="25"/>
      <c r="AI2" s="25"/>
      <c r="AJ2" s="25"/>
      <c r="AK2" s="25"/>
      <c r="AL2" s="26"/>
      <c r="AM2" s="24"/>
      <c r="AN2" s="25"/>
      <c r="AO2" s="25"/>
      <c r="AP2" s="25"/>
      <c r="AQ2" s="25"/>
      <c r="AR2" s="25"/>
      <c r="AS2" s="25"/>
      <c r="AT2" s="25"/>
      <c r="AU2" s="24"/>
      <c r="AV2" s="25"/>
      <c r="AW2" s="25"/>
      <c r="AX2" s="25"/>
      <c r="AY2" s="25"/>
      <c r="AZ2" s="25"/>
      <c r="BA2" s="25"/>
      <c r="BB2" s="25"/>
      <c r="BC2" s="25"/>
      <c r="BD2" s="25"/>
      <c r="BE2" s="25"/>
      <c r="BF2" s="25"/>
      <c r="BG2" s="25"/>
      <c r="BH2" s="25"/>
      <c r="BI2" s="25"/>
      <c r="BJ2" s="25"/>
      <c r="BK2" s="25"/>
      <c r="BL2" s="25"/>
      <c r="BM2" s="25"/>
      <c r="BN2" s="175"/>
      <c r="BO2" s="176"/>
      <c r="BP2" s="176"/>
      <c r="BQ2" s="176"/>
      <c r="BR2" s="176"/>
      <c r="BS2" s="176"/>
      <c r="BT2" s="176"/>
      <c r="BU2" s="177"/>
      <c r="BV2" s="188"/>
      <c r="BW2" s="190"/>
      <c r="BX2" s="190"/>
      <c r="BY2" s="190"/>
      <c r="BZ2" s="190"/>
      <c r="CA2" s="190"/>
      <c r="CB2" s="190"/>
      <c r="CC2" s="190"/>
      <c r="CD2" s="190"/>
      <c r="CE2" s="261"/>
    </row>
    <row r="3" spans="1:83" ht="15" customHeight="1" x14ac:dyDescent="0.3">
      <c r="A3" s="1"/>
      <c r="B3" s="1"/>
      <c r="C3" s="1"/>
      <c r="D3" s="9" t="s">
        <v>299</v>
      </c>
      <c r="E3" s="10"/>
      <c r="F3" s="10"/>
      <c r="G3" s="10"/>
      <c r="H3" s="10"/>
      <c r="I3" s="10"/>
      <c r="J3" s="10"/>
      <c r="K3" s="1"/>
      <c r="L3" s="11" t="s">
        <v>224</v>
      </c>
      <c r="M3" s="1"/>
      <c r="N3" s="1"/>
      <c r="O3" s="1"/>
      <c r="P3" s="1"/>
      <c r="Q3" s="1"/>
      <c r="R3" s="1"/>
      <c r="S3" s="1"/>
      <c r="T3" s="1"/>
      <c r="U3" s="1"/>
      <c r="V3" s="1"/>
      <c r="AA3" s="24"/>
      <c r="AB3" s="156"/>
      <c r="AC3" s="156"/>
      <c r="AD3" s="156" t="s">
        <v>197</v>
      </c>
      <c r="AE3" s="156"/>
      <c r="AF3" s="522">
        <f>IF($K$30=1,AF30,AF28)</f>
        <v>0.25</v>
      </c>
      <c r="AG3" s="522"/>
      <c r="AH3" s="156"/>
      <c r="AI3" s="156"/>
      <c r="AJ3" s="25"/>
      <c r="AK3" s="25"/>
      <c r="AL3" s="26"/>
      <c r="AM3" s="24"/>
      <c r="AN3" s="25"/>
      <c r="AO3" s="25"/>
      <c r="AP3" s="25"/>
      <c r="AQ3" s="156" t="s">
        <v>198</v>
      </c>
      <c r="AR3" s="156"/>
      <c r="AS3" s="156"/>
      <c r="AT3" s="296">
        <f>IF($K$30=1,AT30,AT28)</f>
        <v>0.25</v>
      </c>
      <c r="AU3" s="159"/>
      <c r="AV3" s="156"/>
      <c r="AW3" s="156"/>
      <c r="AX3" s="156"/>
      <c r="AY3" s="156"/>
      <c r="AZ3" s="156"/>
      <c r="BA3" s="156" t="s">
        <v>199</v>
      </c>
      <c r="BB3" s="156"/>
      <c r="BC3" s="156"/>
      <c r="BD3" s="522">
        <f>IF($K$30=1,BD30,BD28)</f>
        <v>0.2</v>
      </c>
      <c r="BE3" s="522"/>
      <c r="BF3" s="156"/>
      <c r="BG3" s="156"/>
      <c r="BH3" s="156"/>
      <c r="BI3" s="156"/>
      <c r="BJ3" s="156"/>
      <c r="BK3" s="156"/>
      <c r="BL3" s="156"/>
      <c r="BM3" s="156"/>
      <c r="BN3" s="159"/>
      <c r="BO3" s="156"/>
      <c r="BP3" s="156" t="s">
        <v>200</v>
      </c>
      <c r="BQ3" s="156"/>
      <c r="BR3" s="156"/>
      <c r="BS3" s="522">
        <f>IF($K$30=1,BS30,BS28)</f>
        <v>0.2</v>
      </c>
      <c r="BT3" s="522"/>
      <c r="BU3" s="158"/>
      <c r="BV3" s="159"/>
      <c r="BW3" s="156"/>
      <c r="BX3" s="156" t="s">
        <v>201</v>
      </c>
      <c r="BY3" s="156"/>
      <c r="BZ3" s="156"/>
      <c r="CA3" s="522">
        <f>IF($K$30=1,CA30,CA28)</f>
        <v>9.9999999999999978E-2</v>
      </c>
      <c r="CB3" s="522"/>
      <c r="CC3" s="25"/>
      <c r="CD3" s="25"/>
      <c r="CE3" s="26"/>
    </row>
    <row r="4" spans="1:83" ht="14.25" customHeight="1" thickBot="1" x14ac:dyDescent="0.35">
      <c r="A4" s="1"/>
      <c r="B4" s="1"/>
      <c r="C4" s="1"/>
      <c r="D4" s="143"/>
      <c r="E4" s="10"/>
      <c r="F4" s="10"/>
      <c r="G4" s="10"/>
      <c r="H4" s="10"/>
      <c r="I4" s="10"/>
      <c r="J4" s="10"/>
      <c r="K4" s="1"/>
      <c r="L4" s="1"/>
      <c r="M4" s="11"/>
      <c r="N4" s="1"/>
      <c r="O4" s="1"/>
      <c r="P4" s="1"/>
      <c r="Q4" s="1"/>
      <c r="R4" s="1"/>
      <c r="S4" s="1"/>
      <c r="T4" s="1"/>
      <c r="U4" s="1"/>
      <c r="V4" s="1"/>
      <c r="AA4" s="147"/>
      <c r="AB4" s="157" t="s">
        <v>148</v>
      </c>
      <c r="AC4" s="157"/>
      <c r="AD4" s="157"/>
      <c r="AE4" s="157"/>
      <c r="AF4" s="157" t="s">
        <v>153</v>
      </c>
      <c r="AG4" s="157"/>
      <c r="AH4" s="157"/>
      <c r="AI4" s="157"/>
      <c r="AJ4" s="148"/>
      <c r="AK4" s="148"/>
      <c r="AL4" s="149"/>
      <c r="AM4" s="147"/>
      <c r="AN4" s="148"/>
      <c r="AO4" s="148"/>
      <c r="AP4" s="148"/>
      <c r="AQ4" s="148"/>
      <c r="AR4" s="148"/>
      <c r="AS4" s="148"/>
      <c r="AT4" s="148"/>
      <c r="AU4" s="147"/>
      <c r="AV4" s="148"/>
      <c r="AW4" s="148"/>
      <c r="AX4" s="148"/>
      <c r="AY4" s="148"/>
      <c r="AZ4" s="148"/>
      <c r="BA4" s="148"/>
      <c r="BB4" s="148"/>
      <c r="BC4" s="148"/>
      <c r="BD4" s="148"/>
      <c r="BE4" s="148"/>
      <c r="BF4" s="148"/>
      <c r="BG4" s="148"/>
      <c r="BH4" s="148"/>
      <c r="BI4" s="148"/>
      <c r="BJ4" s="148"/>
      <c r="BK4" s="148"/>
      <c r="BL4" s="148"/>
      <c r="BM4" s="148"/>
      <c r="BN4" s="150"/>
      <c r="BO4" s="151"/>
      <c r="BP4" s="151"/>
      <c r="BQ4" s="151"/>
      <c r="BR4" s="151"/>
      <c r="BS4" s="151"/>
      <c r="BT4" s="151"/>
      <c r="BU4" s="152"/>
      <c r="BV4" s="147"/>
      <c r="BW4" s="148"/>
      <c r="BX4" s="148"/>
      <c r="BY4" s="148"/>
      <c r="BZ4" s="148"/>
      <c r="CA4" s="148"/>
      <c r="CB4" s="148"/>
      <c r="CC4" s="148"/>
      <c r="CD4" s="148"/>
      <c r="CE4" s="149"/>
    </row>
    <row r="5" spans="1:83" ht="16.5" customHeight="1" x14ac:dyDescent="0.25">
      <c r="A5" s="1"/>
      <c r="B5" s="1"/>
      <c r="C5" s="1"/>
      <c r="D5" s="1"/>
      <c r="E5" s="1"/>
      <c r="F5" s="1"/>
      <c r="G5" s="1"/>
      <c r="H5" s="1"/>
      <c r="I5" s="1"/>
      <c r="J5" s="1"/>
      <c r="K5" s="1"/>
      <c r="L5" s="1"/>
      <c r="M5" s="1"/>
      <c r="N5" s="1"/>
      <c r="O5" s="1"/>
      <c r="P5" s="1"/>
      <c r="Q5" s="1"/>
      <c r="R5" s="1"/>
      <c r="S5" s="1"/>
      <c r="T5" s="1"/>
      <c r="U5" s="1"/>
      <c r="V5" s="1"/>
      <c r="AA5" s="12" t="s">
        <v>2</v>
      </c>
      <c r="AB5" s="13" t="s">
        <v>3</v>
      </c>
      <c r="AC5" s="13" t="s">
        <v>4</v>
      </c>
      <c r="AD5" s="14" t="s">
        <v>5</v>
      </c>
      <c r="AE5" s="13" t="s">
        <v>2</v>
      </c>
      <c r="AF5" s="13" t="s">
        <v>3</v>
      </c>
      <c r="AG5" s="13" t="s">
        <v>294</v>
      </c>
      <c r="AH5" s="13" t="s">
        <v>295</v>
      </c>
      <c r="AI5" s="13" t="s">
        <v>296</v>
      </c>
      <c r="AJ5" s="13" t="s">
        <v>6</v>
      </c>
      <c r="AK5" s="13" t="s">
        <v>7</v>
      </c>
      <c r="AL5" s="13" t="s">
        <v>8</v>
      </c>
      <c r="AM5" s="12" t="s">
        <v>9</v>
      </c>
      <c r="AN5" s="13" t="s">
        <v>10</v>
      </c>
      <c r="AO5" s="13" t="s">
        <v>11</v>
      </c>
      <c r="AP5" s="13" t="s">
        <v>12</v>
      </c>
      <c r="AQ5" s="13" t="s">
        <v>13</v>
      </c>
      <c r="AR5" s="13" t="s">
        <v>14</v>
      </c>
      <c r="AS5" s="13" t="s">
        <v>15</v>
      </c>
      <c r="AT5" s="14" t="s">
        <v>16</v>
      </c>
      <c r="AU5" s="13" t="s">
        <v>17</v>
      </c>
      <c r="AV5" s="13" t="s">
        <v>18</v>
      </c>
      <c r="AW5" s="13" t="s">
        <v>19</v>
      </c>
      <c r="AX5" s="13" t="s">
        <v>20</v>
      </c>
      <c r="AY5" s="13" t="s">
        <v>21</v>
      </c>
      <c r="AZ5" s="13" t="s">
        <v>22</v>
      </c>
      <c r="BA5" s="13" t="s">
        <v>23</v>
      </c>
      <c r="BB5" s="13" t="s">
        <v>24</v>
      </c>
      <c r="BC5" s="13" t="s">
        <v>25</v>
      </c>
      <c r="BD5" s="13" t="s">
        <v>26</v>
      </c>
      <c r="BE5" s="13" t="s">
        <v>27</v>
      </c>
      <c r="BF5" s="13" t="s">
        <v>28</v>
      </c>
      <c r="BG5" s="13" t="s">
        <v>29</v>
      </c>
      <c r="BH5" s="13" t="s">
        <v>30</v>
      </c>
      <c r="BI5" s="13" t="s">
        <v>31</v>
      </c>
      <c r="BJ5" s="13" t="s">
        <v>32</v>
      </c>
      <c r="BK5" s="13" t="s">
        <v>33</v>
      </c>
      <c r="BL5" s="13" t="s">
        <v>34</v>
      </c>
      <c r="BM5" s="13" t="s">
        <v>35</v>
      </c>
      <c r="BN5" s="12" t="s">
        <v>36</v>
      </c>
      <c r="BO5" s="13" t="s">
        <v>37</v>
      </c>
      <c r="BP5" s="13" t="s">
        <v>38</v>
      </c>
      <c r="BQ5" s="13" t="s">
        <v>39</v>
      </c>
      <c r="BR5" s="13" t="s">
        <v>40</v>
      </c>
      <c r="BS5" s="13" t="s">
        <v>41</v>
      </c>
      <c r="BT5" s="13" t="s">
        <v>42</v>
      </c>
      <c r="BU5" s="14" t="s">
        <v>43</v>
      </c>
      <c r="BV5" s="12" t="s">
        <v>44</v>
      </c>
      <c r="BW5" s="13" t="s">
        <v>45</v>
      </c>
      <c r="BX5" s="13" t="s">
        <v>46</v>
      </c>
      <c r="BY5" s="13" t="s">
        <v>47</v>
      </c>
      <c r="BZ5" s="13" t="s">
        <v>48</v>
      </c>
      <c r="CA5" s="13" t="s">
        <v>49</v>
      </c>
      <c r="CB5" s="13" t="s">
        <v>50</v>
      </c>
      <c r="CC5" s="190" t="s">
        <v>51</v>
      </c>
      <c r="CD5" s="190" t="s">
        <v>257</v>
      </c>
      <c r="CE5" s="261" t="s">
        <v>258</v>
      </c>
    </row>
    <row r="6" spans="1:83" ht="21.75" customHeight="1" x14ac:dyDescent="0.35">
      <c r="A6" s="1"/>
      <c r="B6" s="185" t="str">
        <f>IF(AND(D6=1,SUM($D$6:$D$24)&gt;1)=TRUE,"Error","")</f>
        <v/>
      </c>
      <c r="C6" s="160" t="str">
        <f>IF((SUM($D$6:$D$24))=0,"?","")</f>
        <v/>
      </c>
      <c r="D6" s="16">
        <v>0</v>
      </c>
      <c r="E6" s="1"/>
      <c r="F6" s="17" t="s">
        <v>285</v>
      </c>
      <c r="G6" s="17"/>
      <c r="H6" s="480" t="s">
        <v>357</v>
      </c>
      <c r="I6" s="480"/>
      <c r="J6" s="480"/>
      <c r="K6" s="480"/>
      <c r="L6" s="480"/>
      <c r="M6" s="480"/>
      <c r="N6" s="480"/>
      <c r="O6" s="480"/>
      <c r="P6" s="480"/>
      <c r="Q6" s="480"/>
      <c r="R6" s="480"/>
      <c r="S6" s="480"/>
      <c r="T6" s="480"/>
      <c r="U6" s="480"/>
      <c r="V6" s="480"/>
      <c r="W6" s="155" t="str">
        <f>IF(D6=1,"Y","")</f>
        <v/>
      </c>
      <c r="X6" s="19" t="s">
        <v>285</v>
      </c>
      <c r="AA6" s="20">
        <v>1</v>
      </c>
      <c r="AB6" s="21">
        <v>1</v>
      </c>
      <c r="AC6" s="21">
        <v>1</v>
      </c>
      <c r="AD6" s="21">
        <v>1</v>
      </c>
      <c r="AE6" s="302">
        <v>0</v>
      </c>
      <c r="AF6" s="23">
        <v>0</v>
      </c>
      <c r="AG6" s="21">
        <v>0</v>
      </c>
      <c r="AH6" s="21">
        <v>0</v>
      </c>
      <c r="AI6" s="21">
        <v>0</v>
      </c>
      <c r="AJ6" s="21">
        <v>0</v>
      </c>
      <c r="AK6" s="21">
        <v>0</v>
      </c>
      <c r="AL6" s="22">
        <v>0</v>
      </c>
      <c r="AM6" s="20">
        <v>1</v>
      </c>
      <c r="AN6" s="21">
        <v>1</v>
      </c>
      <c r="AO6" s="21">
        <v>1</v>
      </c>
      <c r="AP6" s="21">
        <v>1</v>
      </c>
      <c r="AQ6" s="424">
        <v>1</v>
      </c>
      <c r="AR6" s="424">
        <v>0</v>
      </c>
      <c r="AS6" s="424">
        <v>0</v>
      </c>
      <c r="AT6" s="425">
        <v>0</v>
      </c>
      <c r="AU6" s="23">
        <v>1</v>
      </c>
      <c r="AV6" s="21">
        <v>0</v>
      </c>
      <c r="AW6" s="21">
        <v>0</v>
      </c>
      <c r="AX6" s="21">
        <v>0</v>
      </c>
      <c r="AY6" s="21">
        <v>0</v>
      </c>
      <c r="AZ6" s="21">
        <v>0</v>
      </c>
      <c r="BA6" s="21">
        <v>0</v>
      </c>
      <c r="BB6" s="21">
        <v>0</v>
      </c>
      <c r="BC6" s="21">
        <v>0</v>
      </c>
      <c r="BD6" s="21">
        <v>0</v>
      </c>
      <c r="BE6" s="21">
        <v>0</v>
      </c>
      <c r="BF6" s="21">
        <v>0</v>
      </c>
      <c r="BG6" s="21">
        <v>0</v>
      </c>
      <c r="BH6" s="21">
        <v>0</v>
      </c>
      <c r="BI6" s="21">
        <v>0</v>
      </c>
      <c r="BJ6" s="21">
        <v>0</v>
      </c>
      <c r="BK6" s="21">
        <v>0</v>
      </c>
      <c r="BL6" s="21">
        <v>0</v>
      </c>
      <c r="BM6" s="21">
        <v>0</v>
      </c>
      <c r="BN6" s="20">
        <v>1</v>
      </c>
      <c r="BO6" s="21">
        <v>0</v>
      </c>
      <c r="BP6" s="21">
        <v>0</v>
      </c>
      <c r="BQ6" s="21">
        <v>0</v>
      </c>
      <c r="BR6" s="21">
        <v>0</v>
      </c>
      <c r="BS6" s="21">
        <v>0</v>
      </c>
      <c r="BT6" s="21">
        <v>0</v>
      </c>
      <c r="BU6" s="21">
        <v>0</v>
      </c>
      <c r="BV6" s="20">
        <v>1</v>
      </c>
      <c r="BW6" s="21">
        <v>1</v>
      </c>
      <c r="BX6" s="21">
        <v>0</v>
      </c>
      <c r="BY6" s="21">
        <v>0</v>
      </c>
      <c r="BZ6" s="21">
        <v>0</v>
      </c>
      <c r="CA6" s="21">
        <v>0</v>
      </c>
      <c r="CB6" s="21">
        <v>0</v>
      </c>
      <c r="CC6" s="21">
        <v>0</v>
      </c>
      <c r="CD6" s="21">
        <v>0</v>
      </c>
      <c r="CE6" s="21">
        <v>0</v>
      </c>
    </row>
    <row r="7" spans="1:83" ht="18" customHeight="1" x14ac:dyDescent="0.25">
      <c r="A7" s="1"/>
      <c r="B7" s="185"/>
      <c r="C7" s="161"/>
      <c r="D7" s="161"/>
      <c r="E7" s="1"/>
      <c r="F7" s="17"/>
      <c r="G7" s="17"/>
      <c r="H7" s="480"/>
      <c r="I7" s="480"/>
      <c r="J7" s="480"/>
      <c r="K7" s="480"/>
      <c r="L7" s="480"/>
      <c r="M7" s="480"/>
      <c r="N7" s="480"/>
      <c r="O7" s="480"/>
      <c r="P7" s="480"/>
      <c r="Q7" s="480"/>
      <c r="R7" s="480"/>
      <c r="S7" s="480"/>
      <c r="T7" s="480"/>
      <c r="U7" s="480"/>
      <c r="V7" s="480"/>
      <c r="W7" s="155"/>
      <c r="X7" s="19"/>
      <c r="AA7" s="144"/>
      <c r="AB7" s="145"/>
      <c r="AC7" s="145"/>
      <c r="AD7" s="145"/>
      <c r="AE7" s="144"/>
      <c r="AF7" s="145"/>
      <c r="AG7" s="145"/>
      <c r="AH7" s="145"/>
      <c r="AI7" s="145"/>
      <c r="AJ7" s="145"/>
      <c r="AK7" s="145"/>
      <c r="AL7" s="146"/>
      <c r="AM7" s="144"/>
      <c r="AN7" s="145"/>
      <c r="AO7" s="145"/>
      <c r="AP7" s="145"/>
      <c r="AQ7" s="426"/>
      <c r="AR7" s="426"/>
      <c r="AS7" s="426"/>
      <c r="AT7" s="427"/>
      <c r="AU7" s="145"/>
      <c r="AV7" s="145"/>
      <c r="AW7" s="145"/>
      <c r="AX7" s="145"/>
      <c r="AY7" s="145"/>
      <c r="AZ7" s="145"/>
      <c r="BA7" s="145"/>
      <c r="BB7" s="145"/>
      <c r="BC7" s="145"/>
      <c r="BD7" s="145"/>
      <c r="BE7" s="145"/>
      <c r="BF7" s="145"/>
      <c r="BG7" s="145"/>
      <c r="BH7" s="145"/>
      <c r="BI7" s="145"/>
      <c r="BJ7" s="145"/>
      <c r="BK7" s="145"/>
      <c r="BL7" s="145"/>
      <c r="BM7" s="145"/>
      <c r="BN7" s="144"/>
      <c r="BO7" s="145"/>
      <c r="BP7" s="145"/>
      <c r="BQ7" s="145"/>
      <c r="BR7" s="145"/>
      <c r="BS7" s="145"/>
      <c r="BT7" s="145"/>
      <c r="BU7" s="146"/>
      <c r="BV7" s="144"/>
      <c r="BW7" s="145"/>
      <c r="BX7" s="145"/>
      <c r="BY7" s="145"/>
      <c r="BZ7" s="145"/>
      <c r="CA7" s="25"/>
      <c r="CB7" s="25"/>
      <c r="CC7" s="25"/>
      <c r="CD7" s="25"/>
      <c r="CE7" s="26"/>
    </row>
    <row r="8" spans="1:83" ht="21.75" customHeight="1" x14ac:dyDescent="0.35">
      <c r="A8" s="1"/>
      <c r="B8" s="185" t="str">
        <f>IF(AND(D8=1,SUM($D$6:$D$24)&gt;1)=TRUE,"Error","")</f>
        <v/>
      </c>
      <c r="C8" s="160" t="str">
        <f>IF((SUM($D$6:$D$24))=0,"?","")</f>
        <v/>
      </c>
      <c r="D8" s="16">
        <v>0</v>
      </c>
      <c r="E8" s="1"/>
      <c r="F8" s="17" t="s">
        <v>286</v>
      </c>
      <c r="G8" s="17"/>
      <c r="H8" s="480" t="s">
        <v>356</v>
      </c>
      <c r="I8" s="480"/>
      <c r="J8" s="480"/>
      <c r="K8" s="480"/>
      <c r="L8" s="480"/>
      <c r="M8" s="480"/>
      <c r="N8" s="480"/>
      <c r="O8" s="480"/>
      <c r="P8" s="480"/>
      <c r="Q8" s="480"/>
      <c r="R8" s="480"/>
      <c r="S8" s="480"/>
      <c r="T8" s="480"/>
      <c r="U8" s="480"/>
      <c r="V8" s="480"/>
      <c r="W8" s="155" t="str">
        <f t="shared" ref="W8" si="1">IF(D8=1,"Y","")</f>
        <v/>
      </c>
      <c r="X8" s="19" t="s">
        <v>286</v>
      </c>
      <c r="AA8" s="302">
        <v>1</v>
      </c>
      <c r="AB8" s="21">
        <v>1</v>
      </c>
      <c r="AC8" s="23">
        <v>1</v>
      </c>
      <c r="AD8" s="23">
        <v>1</v>
      </c>
      <c r="AE8" s="302">
        <v>1</v>
      </c>
      <c r="AF8" s="23">
        <v>1</v>
      </c>
      <c r="AG8" s="21">
        <v>1</v>
      </c>
      <c r="AH8" s="21">
        <v>1</v>
      </c>
      <c r="AI8" s="21">
        <v>1</v>
      </c>
      <c r="AJ8" s="21">
        <v>1</v>
      </c>
      <c r="AK8" s="21">
        <v>1</v>
      </c>
      <c r="AL8" s="22">
        <v>1</v>
      </c>
      <c r="AM8" s="20">
        <v>1</v>
      </c>
      <c r="AN8" s="21">
        <v>1</v>
      </c>
      <c r="AO8" s="21">
        <v>1</v>
      </c>
      <c r="AP8" s="21">
        <v>0</v>
      </c>
      <c r="AQ8" s="424">
        <v>1</v>
      </c>
      <c r="AR8" s="424">
        <v>0</v>
      </c>
      <c r="AS8" s="424">
        <v>0</v>
      </c>
      <c r="AT8" s="425">
        <v>0</v>
      </c>
      <c r="AU8" s="23">
        <v>1</v>
      </c>
      <c r="AV8" s="21">
        <v>0</v>
      </c>
      <c r="AW8" s="21">
        <v>0</v>
      </c>
      <c r="AX8" s="21">
        <v>0</v>
      </c>
      <c r="AY8" s="21">
        <v>0</v>
      </c>
      <c r="AZ8" s="21">
        <v>0</v>
      </c>
      <c r="BA8" s="21">
        <v>0</v>
      </c>
      <c r="BB8" s="21">
        <v>0</v>
      </c>
      <c r="BC8" s="21">
        <v>0</v>
      </c>
      <c r="BD8" s="21">
        <v>0</v>
      </c>
      <c r="BE8" s="21">
        <v>0</v>
      </c>
      <c r="BF8" s="21">
        <v>0</v>
      </c>
      <c r="BG8" s="21">
        <v>0</v>
      </c>
      <c r="BH8" s="21">
        <v>0</v>
      </c>
      <c r="BI8" s="21">
        <v>0</v>
      </c>
      <c r="BJ8" s="21">
        <v>0</v>
      </c>
      <c r="BK8" s="21">
        <v>0</v>
      </c>
      <c r="BL8" s="21">
        <v>0</v>
      </c>
      <c r="BM8" s="21">
        <v>0</v>
      </c>
      <c r="BN8" s="20">
        <v>1</v>
      </c>
      <c r="BO8" s="21">
        <v>0</v>
      </c>
      <c r="BP8" s="21">
        <v>0</v>
      </c>
      <c r="BQ8" s="21">
        <v>0</v>
      </c>
      <c r="BR8" s="21">
        <v>0</v>
      </c>
      <c r="BS8" s="21">
        <v>0</v>
      </c>
      <c r="BT8" s="21">
        <v>0</v>
      </c>
      <c r="BU8" s="21">
        <v>0</v>
      </c>
      <c r="BV8" s="20">
        <v>1</v>
      </c>
      <c r="BW8" s="21">
        <v>1</v>
      </c>
      <c r="BX8" s="21">
        <v>0</v>
      </c>
      <c r="BY8" s="21">
        <v>0</v>
      </c>
      <c r="BZ8" s="21">
        <v>0</v>
      </c>
      <c r="CA8" s="21">
        <v>0</v>
      </c>
      <c r="CB8" s="21">
        <v>0</v>
      </c>
      <c r="CC8" s="21">
        <v>0</v>
      </c>
      <c r="CD8" s="21">
        <v>0</v>
      </c>
      <c r="CE8" s="21">
        <v>0</v>
      </c>
    </row>
    <row r="9" spans="1:83" ht="16.5" customHeight="1" x14ac:dyDescent="0.25">
      <c r="A9" s="1"/>
      <c r="B9" s="185"/>
      <c r="C9" s="1"/>
      <c r="D9" s="1"/>
      <c r="E9" s="1"/>
      <c r="F9" s="17"/>
      <c r="G9" s="17"/>
      <c r="H9" s="480"/>
      <c r="I9" s="480"/>
      <c r="J9" s="480"/>
      <c r="K9" s="480"/>
      <c r="L9" s="480"/>
      <c r="M9" s="480"/>
      <c r="N9" s="480"/>
      <c r="O9" s="480"/>
      <c r="P9" s="480"/>
      <c r="Q9" s="480"/>
      <c r="R9" s="480"/>
      <c r="S9" s="480"/>
      <c r="T9" s="480"/>
      <c r="U9" s="480"/>
      <c r="V9" s="480"/>
      <c r="W9" s="155"/>
      <c r="X9" s="19"/>
      <c r="AA9" s="24"/>
      <c r="AB9" s="25"/>
      <c r="AC9" s="25"/>
      <c r="AD9" s="25"/>
      <c r="AE9" s="24"/>
      <c r="AF9" s="25"/>
      <c r="AG9" s="25"/>
      <c r="AH9" s="25"/>
      <c r="AI9" s="25"/>
      <c r="AJ9" s="25"/>
      <c r="AK9" s="25"/>
      <c r="AL9" s="26"/>
      <c r="AM9" s="24"/>
      <c r="AN9" s="25"/>
      <c r="AO9" s="25"/>
      <c r="AP9" s="25"/>
      <c r="AQ9" s="428"/>
      <c r="AR9" s="428"/>
      <c r="AS9" s="428"/>
      <c r="AT9" s="429"/>
      <c r="AU9" s="25"/>
      <c r="AV9" s="25"/>
      <c r="AW9" s="25"/>
      <c r="AX9" s="25"/>
      <c r="AY9" s="25"/>
      <c r="AZ9" s="25"/>
      <c r="BA9" s="25"/>
      <c r="BB9" s="25"/>
      <c r="BC9" s="25"/>
      <c r="BD9" s="25"/>
      <c r="BE9" s="25"/>
      <c r="BF9" s="25"/>
      <c r="BG9" s="25"/>
      <c r="BH9" s="25"/>
      <c r="BI9" s="25"/>
      <c r="BJ9" s="25"/>
      <c r="BK9" s="25"/>
      <c r="BL9" s="25"/>
      <c r="BM9" s="25"/>
      <c r="BN9" s="24"/>
      <c r="BO9" s="25"/>
      <c r="BP9" s="25"/>
      <c r="BQ9" s="25"/>
      <c r="BR9" s="25"/>
      <c r="BS9" s="25"/>
      <c r="BT9" s="25"/>
      <c r="BU9" s="26"/>
      <c r="BV9" s="24"/>
      <c r="BW9" s="25"/>
      <c r="BX9" s="25"/>
      <c r="BY9" s="25"/>
      <c r="BZ9" s="25"/>
      <c r="CA9" s="25"/>
      <c r="CB9" s="25"/>
      <c r="CC9" s="25"/>
      <c r="CD9" s="25"/>
      <c r="CE9" s="26"/>
    </row>
    <row r="10" spans="1:83" ht="21.75" customHeight="1" x14ac:dyDescent="0.35">
      <c r="A10" s="1"/>
      <c r="B10" s="185" t="str">
        <f>IF(AND(D10=1,SUM($D$6:$D$24)&gt;1)=TRUE,"Error","")</f>
        <v/>
      </c>
      <c r="C10" s="160" t="str">
        <f>IF((SUM($D$6:$D$24))=0,"?","")</f>
        <v/>
      </c>
      <c r="D10" s="16">
        <v>0</v>
      </c>
      <c r="E10" s="1"/>
      <c r="F10" s="17" t="s">
        <v>287</v>
      </c>
      <c r="G10" s="17"/>
      <c r="H10" s="480" t="s">
        <v>356</v>
      </c>
      <c r="I10" s="480"/>
      <c r="J10" s="480"/>
      <c r="K10" s="480"/>
      <c r="L10" s="480"/>
      <c r="M10" s="480"/>
      <c r="N10" s="480"/>
      <c r="O10" s="480"/>
      <c r="P10" s="480"/>
      <c r="Q10" s="480"/>
      <c r="R10" s="480"/>
      <c r="S10" s="480"/>
      <c r="T10" s="480"/>
      <c r="U10" s="480"/>
      <c r="V10" s="480"/>
      <c r="W10" s="155" t="str">
        <f>IF(D10=1,"Y","")</f>
        <v/>
      </c>
      <c r="X10" s="19" t="s">
        <v>287</v>
      </c>
      <c r="AA10" s="20">
        <v>0</v>
      </c>
      <c r="AB10" s="21">
        <v>0</v>
      </c>
      <c r="AC10" s="21">
        <v>0</v>
      </c>
      <c r="AD10" s="21">
        <v>0</v>
      </c>
      <c r="AE10" s="302">
        <v>1</v>
      </c>
      <c r="AF10" s="23">
        <v>1</v>
      </c>
      <c r="AG10" s="21">
        <v>1</v>
      </c>
      <c r="AH10" s="21">
        <v>1</v>
      </c>
      <c r="AI10" s="21">
        <v>1</v>
      </c>
      <c r="AJ10" s="21">
        <v>1</v>
      </c>
      <c r="AK10" s="21">
        <v>1</v>
      </c>
      <c r="AL10" s="22">
        <v>1</v>
      </c>
      <c r="AM10" s="20">
        <v>1</v>
      </c>
      <c r="AN10" s="21">
        <v>1</v>
      </c>
      <c r="AO10" s="21">
        <v>0</v>
      </c>
      <c r="AP10" s="21">
        <v>0</v>
      </c>
      <c r="AQ10" s="424">
        <v>0</v>
      </c>
      <c r="AR10" s="424">
        <v>0</v>
      </c>
      <c r="AS10" s="424">
        <v>0</v>
      </c>
      <c r="AT10" s="425">
        <v>0</v>
      </c>
      <c r="AU10" s="23">
        <v>1</v>
      </c>
      <c r="AV10" s="21">
        <v>0</v>
      </c>
      <c r="AW10" s="21">
        <v>0</v>
      </c>
      <c r="AX10" s="21">
        <v>0</v>
      </c>
      <c r="AY10" s="21">
        <v>0</v>
      </c>
      <c r="AZ10" s="21">
        <v>0</v>
      </c>
      <c r="BA10" s="21">
        <v>0</v>
      </c>
      <c r="BB10" s="21">
        <v>0</v>
      </c>
      <c r="BC10" s="21">
        <v>0</v>
      </c>
      <c r="BD10" s="21">
        <v>0</v>
      </c>
      <c r="BE10" s="21">
        <v>0</v>
      </c>
      <c r="BF10" s="21">
        <v>0</v>
      </c>
      <c r="BG10" s="21">
        <v>0</v>
      </c>
      <c r="BH10" s="21">
        <v>0</v>
      </c>
      <c r="BI10" s="21">
        <v>0</v>
      </c>
      <c r="BJ10" s="21">
        <v>0</v>
      </c>
      <c r="BK10" s="21">
        <v>0</v>
      </c>
      <c r="BL10" s="21">
        <v>0</v>
      </c>
      <c r="BM10" s="21">
        <v>0</v>
      </c>
      <c r="BN10" s="20">
        <v>1</v>
      </c>
      <c r="BO10" s="21">
        <v>0</v>
      </c>
      <c r="BP10" s="21">
        <v>0</v>
      </c>
      <c r="BQ10" s="21">
        <v>0</v>
      </c>
      <c r="BR10" s="21">
        <v>0</v>
      </c>
      <c r="BS10" s="21">
        <v>0</v>
      </c>
      <c r="BT10" s="21">
        <v>0</v>
      </c>
      <c r="BU10" s="21">
        <v>0</v>
      </c>
      <c r="BV10" s="20">
        <v>1</v>
      </c>
      <c r="BW10" s="21">
        <v>1</v>
      </c>
      <c r="BX10" s="21">
        <v>0</v>
      </c>
      <c r="BY10" s="21">
        <v>0</v>
      </c>
      <c r="BZ10" s="21">
        <v>0</v>
      </c>
      <c r="CA10" s="21">
        <v>0</v>
      </c>
      <c r="CB10" s="21">
        <v>0</v>
      </c>
      <c r="CC10" s="21">
        <v>0</v>
      </c>
      <c r="CD10" s="21">
        <v>0</v>
      </c>
      <c r="CE10" s="21">
        <v>0</v>
      </c>
    </row>
    <row r="11" spans="1:83" ht="18" customHeight="1" x14ac:dyDescent="0.35">
      <c r="A11" s="1"/>
      <c r="B11" s="185"/>
      <c r="C11" s="160"/>
      <c r="D11" s="1"/>
      <c r="E11" s="1"/>
      <c r="F11" s="17"/>
      <c r="G11" s="17"/>
      <c r="H11" s="480"/>
      <c r="I11" s="480"/>
      <c r="J11" s="480"/>
      <c r="K11" s="480"/>
      <c r="L11" s="480"/>
      <c r="M11" s="480"/>
      <c r="N11" s="480"/>
      <c r="O11" s="480"/>
      <c r="P11" s="480"/>
      <c r="Q11" s="480"/>
      <c r="R11" s="480"/>
      <c r="S11" s="480"/>
      <c r="T11" s="480"/>
      <c r="U11" s="480"/>
      <c r="V11" s="480"/>
      <c r="W11" s="155"/>
      <c r="X11" s="19"/>
      <c r="AA11" s="24"/>
      <c r="AB11" s="25"/>
      <c r="AC11" s="25"/>
      <c r="AD11" s="25"/>
      <c r="AE11" s="24"/>
      <c r="AF11" s="25"/>
      <c r="AG11" s="25"/>
      <c r="AH11" s="25"/>
      <c r="AI11" s="25"/>
      <c r="AJ11" s="25"/>
      <c r="AK11" s="25"/>
      <c r="AL11" s="26"/>
      <c r="AM11" s="24"/>
      <c r="AN11" s="25"/>
      <c r="AO11" s="25"/>
      <c r="AP11" s="25"/>
      <c r="AQ11" s="428"/>
      <c r="AR11" s="428"/>
      <c r="AS11" s="428"/>
      <c r="AT11" s="429"/>
      <c r="AU11" s="25"/>
      <c r="AV11" s="25"/>
      <c r="AW11" s="25"/>
      <c r="AX11" s="25"/>
      <c r="AY11" s="25"/>
      <c r="AZ11" s="25"/>
      <c r="BA11" s="25"/>
      <c r="BB11" s="25"/>
      <c r="BC11" s="25"/>
      <c r="BD11" s="25"/>
      <c r="BE11" s="25"/>
      <c r="BF11" s="25"/>
      <c r="BG11" s="25"/>
      <c r="BH11" s="25"/>
      <c r="BI11" s="25"/>
      <c r="BJ11" s="25"/>
      <c r="BK11" s="25"/>
      <c r="BL11" s="25"/>
      <c r="BM11" s="25"/>
      <c r="BN11" s="20"/>
      <c r="BO11" s="25"/>
      <c r="BP11" s="25"/>
      <c r="BQ11" s="25"/>
      <c r="BR11" s="25"/>
      <c r="BS11" s="25"/>
      <c r="BT11" s="25"/>
      <c r="BU11" s="26"/>
      <c r="BV11" s="24"/>
      <c r="BW11" s="25"/>
      <c r="BX11" s="25"/>
      <c r="BY11" s="25"/>
      <c r="BZ11" s="25"/>
      <c r="CA11" s="25"/>
      <c r="CB11" s="25"/>
      <c r="CC11" s="25"/>
      <c r="CD11" s="25"/>
      <c r="CE11" s="26"/>
    </row>
    <row r="12" spans="1:83" ht="21.75" customHeight="1" x14ac:dyDescent="0.35">
      <c r="A12" s="1"/>
      <c r="B12" s="185" t="str">
        <f>IF(AND(D12=1,SUM($D$6:$D$24)&gt;1)=TRUE,"Error","")</f>
        <v/>
      </c>
      <c r="C12" s="160" t="str">
        <f>IF((SUM($D$6:$D$24))=0,"?","")</f>
        <v/>
      </c>
      <c r="D12" s="16">
        <v>1</v>
      </c>
      <c r="E12" s="1"/>
      <c r="F12" s="17" t="s">
        <v>288</v>
      </c>
      <c r="G12" s="17"/>
      <c r="H12" s="480" t="s">
        <v>358</v>
      </c>
      <c r="I12" s="480"/>
      <c r="J12" s="480"/>
      <c r="K12" s="480"/>
      <c r="L12" s="480"/>
      <c r="M12" s="480"/>
      <c r="N12" s="480"/>
      <c r="O12" s="480"/>
      <c r="P12" s="480"/>
      <c r="Q12" s="480"/>
      <c r="R12" s="480"/>
      <c r="S12" s="480"/>
      <c r="T12" s="480"/>
      <c r="U12" s="480"/>
      <c r="V12" s="480"/>
      <c r="W12" s="155" t="str">
        <f>IF(D12=1,"Y","")</f>
        <v>Y</v>
      </c>
      <c r="X12" s="19" t="s">
        <v>288</v>
      </c>
      <c r="AA12" s="20">
        <v>0</v>
      </c>
      <c r="AB12" s="21">
        <v>0</v>
      </c>
      <c r="AC12" s="21">
        <v>0</v>
      </c>
      <c r="AD12" s="21">
        <v>0</v>
      </c>
      <c r="AE12" s="302">
        <v>1</v>
      </c>
      <c r="AF12" s="23">
        <v>1</v>
      </c>
      <c r="AG12" s="21">
        <v>1</v>
      </c>
      <c r="AH12" s="21">
        <v>0</v>
      </c>
      <c r="AI12" s="21">
        <v>0</v>
      </c>
      <c r="AJ12" s="21">
        <v>0</v>
      </c>
      <c r="AK12" s="21">
        <v>0</v>
      </c>
      <c r="AL12" s="22">
        <v>0</v>
      </c>
      <c r="AM12" s="20">
        <v>1</v>
      </c>
      <c r="AN12" s="21">
        <v>1</v>
      </c>
      <c r="AO12" s="21">
        <v>0</v>
      </c>
      <c r="AP12" s="21">
        <v>0</v>
      </c>
      <c r="AQ12" s="424">
        <v>0</v>
      </c>
      <c r="AR12" s="424">
        <v>0</v>
      </c>
      <c r="AS12" s="424">
        <v>0</v>
      </c>
      <c r="AT12" s="425">
        <v>0</v>
      </c>
      <c r="AU12" s="23">
        <v>0</v>
      </c>
      <c r="AV12" s="21">
        <v>0</v>
      </c>
      <c r="AW12" s="21">
        <v>0</v>
      </c>
      <c r="AX12" s="21">
        <v>0</v>
      </c>
      <c r="AY12" s="21">
        <v>0</v>
      </c>
      <c r="AZ12" s="21">
        <v>0</v>
      </c>
      <c r="BA12" s="21">
        <v>0</v>
      </c>
      <c r="BB12" s="21">
        <v>0</v>
      </c>
      <c r="BC12" s="21">
        <v>0</v>
      </c>
      <c r="BD12" s="21">
        <v>0</v>
      </c>
      <c r="BE12" s="21">
        <v>0</v>
      </c>
      <c r="BF12" s="21">
        <v>0</v>
      </c>
      <c r="BG12" s="21">
        <v>0</v>
      </c>
      <c r="BH12" s="21">
        <v>0</v>
      </c>
      <c r="BI12" s="21">
        <v>0</v>
      </c>
      <c r="BJ12" s="21">
        <v>0</v>
      </c>
      <c r="BK12" s="21">
        <v>0</v>
      </c>
      <c r="BL12" s="21">
        <v>0</v>
      </c>
      <c r="BM12" s="21">
        <v>0</v>
      </c>
      <c r="BN12" s="20">
        <v>0</v>
      </c>
      <c r="BO12" s="21">
        <v>0</v>
      </c>
      <c r="BP12" s="21">
        <v>0</v>
      </c>
      <c r="BQ12" s="21">
        <v>0</v>
      </c>
      <c r="BR12" s="21">
        <v>0</v>
      </c>
      <c r="BS12" s="21">
        <v>0</v>
      </c>
      <c r="BT12" s="21">
        <v>0</v>
      </c>
      <c r="BU12" s="21">
        <v>0</v>
      </c>
      <c r="BV12" s="20">
        <v>1</v>
      </c>
      <c r="BW12" s="21">
        <v>1</v>
      </c>
      <c r="BX12" s="21">
        <v>0</v>
      </c>
      <c r="BY12" s="21">
        <v>0</v>
      </c>
      <c r="BZ12" s="21">
        <v>0</v>
      </c>
      <c r="CA12" s="21">
        <v>0</v>
      </c>
      <c r="CB12" s="21">
        <v>0</v>
      </c>
      <c r="CC12" s="21">
        <v>0</v>
      </c>
      <c r="CD12" s="21">
        <v>0</v>
      </c>
      <c r="CE12" s="21">
        <v>0</v>
      </c>
    </row>
    <row r="13" spans="1:83" ht="20.25" customHeight="1" x14ac:dyDescent="0.35">
      <c r="A13" s="1"/>
      <c r="B13" s="185"/>
      <c r="C13" s="160"/>
      <c r="D13" s="1"/>
      <c r="E13" s="1"/>
      <c r="F13" s="17"/>
      <c r="G13" s="17"/>
      <c r="H13" s="480"/>
      <c r="I13" s="480"/>
      <c r="J13" s="480"/>
      <c r="K13" s="480"/>
      <c r="L13" s="480"/>
      <c r="M13" s="480"/>
      <c r="N13" s="480"/>
      <c r="O13" s="480"/>
      <c r="P13" s="480"/>
      <c r="Q13" s="480"/>
      <c r="R13" s="480"/>
      <c r="S13" s="480"/>
      <c r="T13" s="480"/>
      <c r="U13" s="480"/>
      <c r="V13" s="480"/>
      <c r="W13" s="155"/>
      <c r="X13" s="19"/>
      <c r="AA13" s="24"/>
      <c r="AB13" s="25"/>
      <c r="AC13" s="25"/>
      <c r="AD13" s="25"/>
      <c r="AE13" s="24"/>
      <c r="AF13" s="25"/>
      <c r="AG13" s="25"/>
      <c r="AH13" s="25"/>
      <c r="AI13" s="25"/>
      <c r="AJ13" s="25"/>
      <c r="AK13" s="25"/>
      <c r="AL13" s="26"/>
      <c r="AM13" s="24"/>
      <c r="AN13" s="25"/>
      <c r="AO13" s="25"/>
      <c r="AP13" s="25"/>
      <c r="AQ13" s="25"/>
      <c r="AR13" s="25"/>
      <c r="AS13" s="25"/>
      <c r="AT13" s="26"/>
      <c r="AU13" s="25"/>
      <c r="AV13" s="25"/>
      <c r="AW13" s="25"/>
      <c r="AX13" s="25"/>
      <c r="AY13" s="25"/>
      <c r="AZ13" s="25"/>
      <c r="BA13" s="25"/>
      <c r="BB13" s="25"/>
      <c r="BC13" s="25"/>
      <c r="BD13" s="25"/>
      <c r="BE13" s="25"/>
      <c r="BF13" s="25"/>
      <c r="BG13" s="25"/>
      <c r="BH13" s="25"/>
      <c r="BI13" s="25"/>
      <c r="BJ13" s="25"/>
      <c r="BK13" s="25"/>
      <c r="BL13" s="25"/>
      <c r="BM13" s="25"/>
      <c r="BN13" s="20"/>
      <c r="BO13" s="25"/>
      <c r="BP13" s="25"/>
      <c r="BQ13" s="25"/>
      <c r="BR13" s="25"/>
      <c r="BS13" s="25"/>
      <c r="BT13" s="25"/>
      <c r="BU13" s="26"/>
      <c r="BV13" s="24"/>
      <c r="BW13" s="25"/>
      <c r="BX13" s="25"/>
      <c r="BY13" s="25"/>
      <c r="BZ13" s="25"/>
      <c r="CA13" s="25"/>
      <c r="CB13" s="25"/>
      <c r="CC13" s="25"/>
      <c r="CD13" s="25"/>
      <c r="CE13" s="26"/>
    </row>
    <row r="14" spans="1:83" ht="21.75" hidden="1" customHeight="1" x14ac:dyDescent="0.35">
      <c r="A14" s="1"/>
      <c r="B14" s="185" t="str">
        <f>IF(AND(D14=1,SUM($D$6:$D$24)&gt;1)=TRUE,"Error","")</f>
        <v/>
      </c>
      <c r="C14" s="160" t="str">
        <f>IF((SUM($D$6:$D$24))=0,"?","")</f>
        <v/>
      </c>
      <c r="D14" s="16">
        <v>0</v>
      </c>
      <c r="E14" s="1"/>
      <c r="F14" s="17"/>
      <c r="G14" s="17"/>
      <c r="H14" s="18"/>
      <c r="I14" s="18"/>
      <c r="J14" s="18"/>
      <c r="K14" s="18"/>
      <c r="L14" s="18"/>
      <c r="M14" s="18"/>
      <c r="N14" s="18"/>
      <c r="O14" s="18"/>
      <c r="P14" s="18"/>
      <c r="Q14" s="1"/>
      <c r="R14" s="1"/>
      <c r="S14" s="1"/>
      <c r="T14" s="1"/>
      <c r="U14" s="1"/>
      <c r="V14" s="1"/>
      <c r="W14" s="155" t="str">
        <f>IF(D14=1,"Y","")</f>
        <v/>
      </c>
      <c r="X14" s="19"/>
      <c r="AA14" s="20">
        <v>0</v>
      </c>
      <c r="AB14" s="20">
        <v>0</v>
      </c>
      <c r="AC14" s="20">
        <v>0</v>
      </c>
      <c r="AD14" s="20">
        <v>0</v>
      </c>
      <c r="AE14" s="302">
        <v>0</v>
      </c>
      <c r="AF14" s="302">
        <v>0</v>
      </c>
      <c r="AG14" s="302">
        <v>0</v>
      </c>
      <c r="AH14" s="302">
        <v>0</v>
      </c>
      <c r="AI14" s="302">
        <v>0</v>
      </c>
      <c r="AJ14" s="302">
        <v>0</v>
      </c>
      <c r="AK14" s="302">
        <v>0</v>
      </c>
      <c r="AL14" s="302">
        <v>0</v>
      </c>
      <c r="AM14" s="302">
        <v>0</v>
      </c>
      <c r="AN14" s="302">
        <v>0</v>
      </c>
      <c r="AO14" s="302">
        <v>0</v>
      </c>
      <c r="AP14" s="302">
        <v>0</v>
      </c>
      <c r="AQ14" s="302">
        <v>0</v>
      </c>
      <c r="AR14" s="302">
        <v>0</v>
      </c>
      <c r="AS14" s="302">
        <v>0</v>
      </c>
      <c r="AT14" s="302">
        <v>0</v>
      </c>
      <c r="AU14" s="302">
        <v>0</v>
      </c>
      <c r="AV14" s="302">
        <v>0</v>
      </c>
      <c r="AW14" s="302">
        <v>0</v>
      </c>
      <c r="AX14" s="302">
        <v>0</v>
      </c>
      <c r="AY14" s="302">
        <v>0</v>
      </c>
      <c r="AZ14" s="302">
        <v>0</v>
      </c>
      <c r="BA14" s="302">
        <v>0</v>
      </c>
      <c r="BB14" s="302">
        <v>0</v>
      </c>
      <c r="BC14" s="302">
        <v>0</v>
      </c>
      <c r="BD14" s="302">
        <v>0</v>
      </c>
      <c r="BE14" s="302">
        <v>0</v>
      </c>
      <c r="BF14" s="302">
        <v>0</v>
      </c>
      <c r="BG14" s="302">
        <v>0</v>
      </c>
      <c r="BH14" s="302">
        <v>0</v>
      </c>
      <c r="BI14" s="302">
        <v>0</v>
      </c>
      <c r="BJ14" s="302">
        <v>0</v>
      </c>
      <c r="BK14" s="302">
        <v>0</v>
      </c>
      <c r="BL14" s="302">
        <v>0</v>
      </c>
      <c r="BM14" s="302">
        <v>0</v>
      </c>
      <c r="BN14" s="302">
        <v>0</v>
      </c>
      <c r="BO14" s="302">
        <v>0</v>
      </c>
      <c r="BP14" s="302">
        <v>0</v>
      </c>
      <c r="BQ14" s="303">
        <v>0</v>
      </c>
      <c r="BR14" s="303">
        <v>0</v>
      </c>
      <c r="BS14" s="303">
        <v>0</v>
      </c>
      <c r="BT14" s="303">
        <v>0</v>
      </c>
      <c r="BU14" s="303">
        <v>0</v>
      </c>
      <c r="BV14" s="303">
        <v>0</v>
      </c>
      <c r="BW14" s="303">
        <v>0</v>
      </c>
      <c r="BX14" s="303">
        <v>0</v>
      </c>
      <c r="BY14" s="303">
        <v>0</v>
      </c>
      <c r="BZ14" s="303">
        <v>0</v>
      </c>
      <c r="CA14" s="303">
        <v>0</v>
      </c>
      <c r="CB14" s="303">
        <v>0</v>
      </c>
      <c r="CC14" s="316">
        <v>0</v>
      </c>
      <c r="CD14" s="303">
        <v>0</v>
      </c>
      <c r="CE14" s="303">
        <v>0</v>
      </c>
    </row>
    <row r="15" spans="1:83" ht="6" hidden="1" customHeight="1" x14ac:dyDescent="0.35">
      <c r="A15" s="1"/>
      <c r="B15" s="185"/>
      <c r="C15" s="160"/>
      <c r="D15" s="15"/>
      <c r="E15" s="1"/>
      <c r="F15" s="17"/>
      <c r="G15" s="17"/>
      <c r="H15" s="18"/>
      <c r="I15" s="18"/>
      <c r="J15" s="18"/>
      <c r="K15" s="18"/>
      <c r="L15" s="18"/>
      <c r="M15" s="18"/>
      <c r="N15" s="18"/>
      <c r="O15" s="18"/>
      <c r="P15" s="18"/>
      <c r="Q15" s="1"/>
      <c r="R15" s="1"/>
      <c r="S15" s="1"/>
      <c r="T15" s="1"/>
      <c r="U15" s="1"/>
      <c r="V15" s="1"/>
      <c r="W15" s="155"/>
      <c r="X15" s="19"/>
      <c r="AA15" s="144"/>
      <c r="AB15" s="145"/>
      <c r="AC15" s="145"/>
      <c r="AD15" s="145"/>
      <c r="AE15" s="144"/>
      <c r="AF15" s="145"/>
      <c r="AG15" s="145"/>
      <c r="AH15" s="145"/>
      <c r="AI15" s="145"/>
      <c r="AJ15" s="145"/>
      <c r="AK15" s="145"/>
      <c r="AL15" s="146"/>
      <c r="AM15" s="144"/>
      <c r="AN15" s="145"/>
      <c r="AO15" s="145"/>
      <c r="AP15" s="145"/>
      <c r="AQ15" s="145"/>
      <c r="AR15" s="145"/>
      <c r="AS15" s="145"/>
      <c r="AT15" s="146"/>
      <c r="AU15" s="145"/>
      <c r="AV15" s="145"/>
      <c r="AW15" s="145"/>
      <c r="AX15" s="145"/>
      <c r="AY15" s="145"/>
      <c r="AZ15" s="145"/>
      <c r="BA15" s="145"/>
      <c r="BB15" s="145"/>
      <c r="BC15" s="145"/>
      <c r="BD15" s="145"/>
      <c r="BE15" s="145"/>
      <c r="BF15" s="145"/>
      <c r="BG15" s="145"/>
      <c r="BH15" s="145"/>
      <c r="BI15" s="145"/>
      <c r="BJ15" s="145"/>
      <c r="BK15" s="145"/>
      <c r="BL15" s="145"/>
      <c r="BM15" s="145"/>
      <c r="BN15" s="20"/>
      <c r="BO15" s="145"/>
      <c r="BP15" s="145"/>
      <c r="BQ15" s="304"/>
      <c r="BR15" s="304"/>
      <c r="BS15" s="304"/>
      <c r="BT15" s="304"/>
      <c r="BU15" s="305"/>
      <c r="BV15" s="306"/>
      <c r="BW15" s="304"/>
      <c r="BX15" s="304"/>
      <c r="BY15" s="304"/>
      <c r="BZ15" s="304"/>
      <c r="CA15" s="307"/>
      <c r="CB15" s="307"/>
      <c r="CC15" s="307"/>
      <c r="CD15" s="307"/>
      <c r="CE15" s="308"/>
    </row>
    <row r="16" spans="1:83" ht="21.75" hidden="1" customHeight="1" x14ac:dyDescent="0.35">
      <c r="A16" s="1"/>
      <c r="B16" s="185" t="str">
        <f>IF(AND(D16=1,SUM($D$6:$D$24)&gt;1)=TRUE,"Error","")</f>
        <v/>
      </c>
      <c r="C16" s="160" t="str">
        <f>IF((SUM($D$6:$D$24))=0,"?","")</f>
        <v/>
      </c>
      <c r="D16" s="16">
        <v>0</v>
      </c>
      <c r="E16" s="1"/>
      <c r="F16" s="17"/>
      <c r="G16" s="17"/>
      <c r="H16" s="18"/>
      <c r="I16" s="18"/>
      <c r="J16" s="18"/>
      <c r="K16" s="18"/>
      <c r="L16" s="18"/>
      <c r="M16" s="18"/>
      <c r="N16" s="18"/>
      <c r="O16" s="18"/>
      <c r="P16" s="18"/>
      <c r="Q16" s="1"/>
      <c r="R16" s="1"/>
      <c r="S16" s="1"/>
      <c r="T16" s="1"/>
      <c r="U16" s="1"/>
      <c r="V16" s="1"/>
      <c r="W16" s="155"/>
      <c r="X16" s="19"/>
      <c r="AA16" s="20">
        <v>0</v>
      </c>
      <c r="AB16" s="20">
        <v>0</v>
      </c>
      <c r="AC16" s="20">
        <v>0</v>
      </c>
      <c r="AD16" s="20">
        <v>0</v>
      </c>
      <c r="AE16" s="20">
        <v>0</v>
      </c>
      <c r="AF16" s="20">
        <v>0</v>
      </c>
      <c r="AG16" s="20">
        <v>0</v>
      </c>
      <c r="AH16" s="20">
        <v>0</v>
      </c>
      <c r="AI16" s="20">
        <v>0</v>
      </c>
      <c r="AJ16" s="20">
        <v>0</v>
      </c>
      <c r="AK16" s="20">
        <v>0</v>
      </c>
      <c r="AL16" s="20">
        <v>0</v>
      </c>
      <c r="AM16" s="20">
        <v>0</v>
      </c>
      <c r="AN16" s="20">
        <v>0</v>
      </c>
      <c r="AO16" s="20">
        <v>0</v>
      </c>
      <c r="AP16" s="20">
        <v>0</v>
      </c>
      <c r="AQ16" s="20">
        <v>0</v>
      </c>
      <c r="AR16" s="20">
        <v>0</v>
      </c>
      <c r="AS16" s="20">
        <v>0</v>
      </c>
      <c r="AT16" s="20">
        <v>0</v>
      </c>
      <c r="AU16" s="20">
        <v>0</v>
      </c>
      <c r="AV16" s="20">
        <v>0</v>
      </c>
      <c r="AW16" s="20">
        <v>0</v>
      </c>
      <c r="AX16" s="20">
        <v>0</v>
      </c>
      <c r="AY16" s="20">
        <v>0</v>
      </c>
      <c r="AZ16" s="20">
        <v>0</v>
      </c>
      <c r="BA16" s="20">
        <v>0</v>
      </c>
      <c r="BB16" s="20">
        <v>0</v>
      </c>
      <c r="BC16" s="20">
        <v>0</v>
      </c>
      <c r="BD16" s="20">
        <v>0</v>
      </c>
      <c r="BE16" s="20">
        <v>0</v>
      </c>
      <c r="BF16" s="20">
        <v>0</v>
      </c>
      <c r="BG16" s="20">
        <v>0</v>
      </c>
      <c r="BH16" s="20">
        <v>0</v>
      </c>
      <c r="BI16" s="20">
        <v>0</v>
      </c>
      <c r="BJ16" s="20">
        <v>0</v>
      </c>
      <c r="BK16" s="20">
        <v>0</v>
      </c>
      <c r="BL16" s="20">
        <v>0</v>
      </c>
      <c r="BM16" s="20">
        <v>0</v>
      </c>
      <c r="BN16" s="20">
        <v>0</v>
      </c>
      <c r="BO16" s="20">
        <v>0</v>
      </c>
      <c r="BP16" s="20">
        <v>0</v>
      </c>
      <c r="BQ16" s="20">
        <v>0</v>
      </c>
      <c r="BR16" s="20">
        <v>0</v>
      </c>
      <c r="BS16" s="20">
        <v>0</v>
      </c>
      <c r="BT16" s="20">
        <v>0</v>
      </c>
      <c r="BU16" s="20">
        <v>0</v>
      </c>
      <c r="BV16" s="20">
        <v>0</v>
      </c>
      <c r="BW16" s="20">
        <v>0</v>
      </c>
      <c r="BX16" s="20">
        <v>0</v>
      </c>
      <c r="BY16" s="20">
        <v>0</v>
      </c>
      <c r="BZ16" s="20">
        <v>0</v>
      </c>
      <c r="CA16" s="20">
        <v>0</v>
      </c>
      <c r="CB16" s="20">
        <v>0</v>
      </c>
      <c r="CC16" s="20">
        <v>0</v>
      </c>
      <c r="CD16" s="20">
        <v>0</v>
      </c>
      <c r="CE16" s="20">
        <v>0</v>
      </c>
    </row>
    <row r="17" spans="1:84" ht="6" hidden="1" customHeight="1" x14ac:dyDescent="0.35">
      <c r="A17" s="1"/>
      <c r="B17" s="185"/>
      <c r="C17" s="160"/>
      <c r="D17" s="1"/>
      <c r="E17" s="1"/>
      <c r="F17" s="17"/>
      <c r="G17" s="17"/>
      <c r="H17" s="18"/>
      <c r="I17" s="18"/>
      <c r="J17" s="18"/>
      <c r="K17" s="18"/>
      <c r="L17" s="18"/>
      <c r="M17" s="18"/>
      <c r="N17" s="18"/>
      <c r="O17" s="18"/>
      <c r="P17" s="18"/>
      <c r="Q17" s="1"/>
      <c r="R17" s="1"/>
      <c r="S17" s="1"/>
      <c r="T17" s="1"/>
      <c r="U17" s="1"/>
      <c r="V17" s="1"/>
      <c r="W17" s="155"/>
      <c r="X17" s="19"/>
      <c r="AA17" s="24"/>
      <c r="AB17" s="25"/>
      <c r="AC17" s="25"/>
      <c r="AD17" s="25"/>
      <c r="AE17" s="24"/>
      <c r="AF17" s="25"/>
      <c r="AG17" s="25"/>
      <c r="AH17" s="25"/>
      <c r="AI17" s="25"/>
      <c r="AJ17" s="25"/>
      <c r="AK17" s="25"/>
      <c r="AL17" s="26"/>
      <c r="AM17" s="24"/>
      <c r="AN17" s="25"/>
      <c r="AO17" s="25"/>
      <c r="AP17" s="25"/>
      <c r="AQ17" s="25"/>
      <c r="AR17" s="25"/>
      <c r="AS17" s="25"/>
      <c r="AT17" s="26"/>
      <c r="AU17" s="25"/>
      <c r="AV17" s="25"/>
      <c r="AW17" s="25"/>
      <c r="AX17" s="25"/>
      <c r="AY17" s="25"/>
      <c r="AZ17" s="25"/>
      <c r="BA17" s="25"/>
      <c r="BB17" s="25"/>
      <c r="BC17" s="25"/>
      <c r="BD17" s="25"/>
      <c r="BE17" s="25"/>
      <c r="BF17" s="25"/>
      <c r="BG17" s="25"/>
      <c r="BH17" s="25"/>
      <c r="BI17" s="25"/>
      <c r="BJ17" s="25"/>
      <c r="BK17" s="25"/>
      <c r="BL17" s="25"/>
      <c r="BM17" s="25"/>
      <c r="BN17" s="20"/>
      <c r="BO17" s="25"/>
      <c r="BP17" s="25"/>
      <c r="BQ17" s="307"/>
      <c r="BR17" s="307"/>
      <c r="BS17" s="307"/>
      <c r="BT17" s="307"/>
      <c r="BU17" s="308"/>
      <c r="BV17" s="310"/>
      <c r="BW17" s="304">
        <v>1</v>
      </c>
      <c r="BX17" s="307"/>
      <c r="BY17" s="307"/>
      <c r="BZ17" s="307"/>
      <c r="CA17" s="307"/>
      <c r="CB17" s="307"/>
      <c r="CC17" s="307"/>
      <c r="CD17" s="307"/>
      <c r="CE17" s="308"/>
    </row>
    <row r="18" spans="1:84" ht="21.75" hidden="1" customHeight="1" x14ac:dyDescent="0.35">
      <c r="A18" s="1"/>
      <c r="B18" s="185" t="str">
        <f>IF(AND(D18=1,SUM($D$6:$D$24)&gt;1)=TRUE,"Error","")</f>
        <v/>
      </c>
      <c r="C18" s="160" t="str">
        <f>IF((SUM($D$6:$D$24))=0,"?","")</f>
        <v/>
      </c>
      <c r="D18" s="16">
        <v>0</v>
      </c>
      <c r="E18" s="1"/>
      <c r="F18" s="17"/>
      <c r="G18" s="17"/>
      <c r="H18" s="18"/>
      <c r="I18" s="18"/>
      <c r="J18" s="18"/>
      <c r="K18" s="18"/>
      <c r="L18" s="18"/>
      <c r="M18" s="18"/>
      <c r="N18" s="18"/>
      <c r="O18" s="18"/>
      <c r="P18" s="18"/>
      <c r="Q18" s="1"/>
      <c r="R18" s="1"/>
      <c r="S18" s="1"/>
      <c r="T18" s="1"/>
      <c r="U18" s="1"/>
      <c r="V18" s="1"/>
      <c r="W18" s="155" t="str">
        <f>IF(D18=1,"Y","")</f>
        <v/>
      </c>
      <c r="X18" s="19"/>
      <c r="AA18" s="20">
        <v>0</v>
      </c>
      <c r="AB18" s="20">
        <v>0</v>
      </c>
      <c r="AC18" s="20">
        <v>0</v>
      </c>
      <c r="AD18" s="20">
        <v>0</v>
      </c>
      <c r="AE18" s="20">
        <v>0</v>
      </c>
      <c r="AF18" s="20">
        <v>0</v>
      </c>
      <c r="AG18" s="20">
        <v>0</v>
      </c>
      <c r="AH18" s="20">
        <v>0</v>
      </c>
      <c r="AI18" s="20">
        <v>0</v>
      </c>
      <c r="AJ18" s="20">
        <v>0</v>
      </c>
      <c r="AK18" s="20">
        <v>0</v>
      </c>
      <c r="AL18" s="20">
        <v>0</v>
      </c>
      <c r="AM18" s="20">
        <v>0</v>
      </c>
      <c r="AN18" s="20">
        <v>0</v>
      </c>
      <c r="AO18" s="20">
        <v>0</v>
      </c>
      <c r="AP18" s="20">
        <v>0</v>
      </c>
      <c r="AQ18" s="20">
        <v>0</v>
      </c>
      <c r="AR18" s="20">
        <v>0</v>
      </c>
      <c r="AS18" s="20">
        <v>0</v>
      </c>
      <c r="AT18" s="20">
        <v>0</v>
      </c>
      <c r="AU18" s="20">
        <v>0</v>
      </c>
      <c r="AV18" s="20">
        <v>0</v>
      </c>
      <c r="AW18" s="20">
        <v>0</v>
      </c>
      <c r="AX18" s="20">
        <v>0</v>
      </c>
      <c r="AY18" s="20">
        <v>0</v>
      </c>
      <c r="AZ18" s="20">
        <v>0</v>
      </c>
      <c r="BA18" s="20">
        <v>0</v>
      </c>
      <c r="BB18" s="20">
        <v>0</v>
      </c>
      <c r="BC18" s="20">
        <v>0</v>
      </c>
      <c r="BD18" s="20">
        <v>0</v>
      </c>
      <c r="BE18" s="20">
        <v>0</v>
      </c>
      <c r="BF18" s="20">
        <v>0</v>
      </c>
      <c r="BG18" s="20">
        <v>0</v>
      </c>
      <c r="BH18" s="20">
        <v>0</v>
      </c>
      <c r="BI18" s="20">
        <v>0</v>
      </c>
      <c r="BJ18" s="20">
        <v>0</v>
      </c>
      <c r="BK18" s="20">
        <v>0</v>
      </c>
      <c r="BL18" s="20">
        <v>0</v>
      </c>
      <c r="BM18" s="20">
        <v>0</v>
      </c>
      <c r="BN18" s="20">
        <v>0</v>
      </c>
      <c r="BO18" s="20">
        <v>0</v>
      </c>
      <c r="BP18" s="20">
        <v>0</v>
      </c>
      <c r="BQ18" s="309">
        <v>0</v>
      </c>
      <c r="BR18" s="309">
        <v>0</v>
      </c>
      <c r="BS18" s="309">
        <v>0</v>
      </c>
      <c r="BT18" s="309">
        <v>0</v>
      </c>
      <c r="BU18" s="309">
        <v>0</v>
      </c>
      <c r="BV18" s="309">
        <v>0</v>
      </c>
      <c r="BW18" s="309">
        <v>0</v>
      </c>
      <c r="BX18" s="309">
        <v>0</v>
      </c>
      <c r="BY18" s="309">
        <v>0</v>
      </c>
      <c r="BZ18" s="309">
        <v>0</v>
      </c>
      <c r="CA18" s="309">
        <v>0</v>
      </c>
      <c r="CB18" s="309">
        <v>0</v>
      </c>
      <c r="CC18" s="309">
        <v>0</v>
      </c>
      <c r="CD18" s="309">
        <v>0</v>
      </c>
      <c r="CE18" s="309">
        <v>0</v>
      </c>
    </row>
    <row r="19" spans="1:84" ht="6" hidden="1" customHeight="1" x14ac:dyDescent="0.35">
      <c r="A19" s="1"/>
      <c r="B19" s="185"/>
      <c r="C19" s="160"/>
      <c r="D19" s="1"/>
      <c r="E19" s="1"/>
      <c r="F19" s="17"/>
      <c r="G19" s="17"/>
      <c r="H19" s="18"/>
      <c r="I19" s="18"/>
      <c r="J19" s="18"/>
      <c r="K19" s="18"/>
      <c r="L19" s="18"/>
      <c r="M19" s="18"/>
      <c r="N19" s="18"/>
      <c r="O19" s="18"/>
      <c r="P19" s="18"/>
      <c r="Q19" s="1"/>
      <c r="R19" s="1"/>
      <c r="S19" s="1"/>
      <c r="T19" s="1"/>
      <c r="U19" s="1"/>
      <c r="V19" s="1"/>
      <c r="W19" s="155"/>
      <c r="X19" s="19"/>
      <c r="AA19" s="144"/>
      <c r="AB19" s="145"/>
      <c r="AC19" s="145"/>
      <c r="AD19" s="145"/>
      <c r="AE19" s="144"/>
      <c r="AF19" s="145"/>
      <c r="AG19" s="145"/>
      <c r="AH19" s="145"/>
      <c r="AI19" s="145"/>
      <c r="AJ19" s="145"/>
      <c r="AK19" s="145"/>
      <c r="AL19" s="146"/>
      <c r="AM19" s="144"/>
      <c r="AN19" s="145"/>
      <c r="AO19" s="145"/>
      <c r="AP19" s="145"/>
      <c r="AQ19" s="145"/>
      <c r="AR19" s="145"/>
      <c r="AS19" s="145"/>
      <c r="AT19" s="146"/>
      <c r="AU19" s="145"/>
      <c r="AV19" s="145"/>
      <c r="AW19" s="145"/>
      <c r="AX19" s="145"/>
      <c r="AY19" s="145"/>
      <c r="AZ19" s="145"/>
      <c r="BA19" s="145"/>
      <c r="BB19" s="145"/>
      <c r="BC19" s="145"/>
      <c r="BD19" s="145"/>
      <c r="BE19" s="145"/>
      <c r="BF19" s="145"/>
      <c r="BG19" s="145"/>
      <c r="BH19" s="145"/>
      <c r="BI19" s="145"/>
      <c r="BJ19" s="145"/>
      <c r="BK19" s="145"/>
      <c r="BL19" s="145"/>
      <c r="BM19" s="145"/>
      <c r="BN19" s="20"/>
      <c r="BO19" s="145"/>
      <c r="BP19" s="145"/>
      <c r="BQ19" s="304"/>
      <c r="BR19" s="304"/>
      <c r="BS19" s="304"/>
      <c r="BT19" s="304"/>
      <c r="BU19" s="305"/>
      <c r="BV19" s="306"/>
      <c r="BW19" s="304"/>
      <c r="BX19" s="304"/>
      <c r="BY19" s="304"/>
      <c r="BZ19" s="304"/>
      <c r="CA19" s="307"/>
      <c r="CB19" s="307"/>
      <c r="CC19" s="307"/>
      <c r="CD19" s="307"/>
      <c r="CE19" s="308"/>
    </row>
    <row r="20" spans="1:84" ht="21.75" hidden="1" customHeight="1" x14ac:dyDescent="0.35">
      <c r="A20" s="1"/>
      <c r="B20" s="185" t="str">
        <f>IF(AND(D20=1,SUM($D$6:$D$24)&gt;1)=TRUE,"Error","")</f>
        <v/>
      </c>
      <c r="C20" s="160" t="str">
        <f>IF((SUM($D$6:$D$24))=0,"?","")</f>
        <v/>
      </c>
      <c r="D20" s="16">
        <v>0</v>
      </c>
      <c r="E20" s="1"/>
      <c r="F20" s="17"/>
      <c r="G20" s="17"/>
      <c r="H20" s="18"/>
      <c r="I20" s="18"/>
      <c r="J20" s="18"/>
      <c r="K20" s="18"/>
      <c r="L20" s="18"/>
      <c r="M20" s="18"/>
      <c r="N20" s="18"/>
      <c r="O20" s="18"/>
      <c r="P20" s="18"/>
      <c r="Q20" s="1"/>
      <c r="R20" s="1"/>
      <c r="S20" s="1"/>
      <c r="T20" s="1"/>
      <c r="U20" s="1"/>
      <c r="V20" s="1"/>
      <c r="W20" s="155" t="str">
        <f>IF(D20=1,"Y","")</f>
        <v/>
      </c>
      <c r="X20" s="19"/>
      <c r="AA20" s="153">
        <v>0</v>
      </c>
      <c r="AB20" s="153">
        <v>0</v>
      </c>
      <c r="AC20" s="153">
        <v>0</v>
      </c>
      <c r="AD20" s="153">
        <v>0</v>
      </c>
      <c r="AE20" s="153">
        <v>0</v>
      </c>
      <c r="AF20" s="153">
        <v>0</v>
      </c>
      <c r="AG20" s="153">
        <v>0</v>
      </c>
      <c r="AH20" s="153">
        <v>0</v>
      </c>
      <c r="AI20" s="153">
        <v>0</v>
      </c>
      <c r="AJ20" s="153">
        <v>0</v>
      </c>
      <c r="AK20" s="153">
        <v>0</v>
      </c>
      <c r="AL20" s="153">
        <v>0</v>
      </c>
      <c r="AM20" s="153">
        <v>0</v>
      </c>
      <c r="AN20" s="153">
        <v>0</v>
      </c>
      <c r="AO20" s="153">
        <v>0</v>
      </c>
      <c r="AP20" s="153">
        <v>0</v>
      </c>
      <c r="AQ20" s="153">
        <v>0</v>
      </c>
      <c r="AR20" s="153">
        <v>0</v>
      </c>
      <c r="AS20" s="153">
        <v>0</v>
      </c>
      <c r="AT20" s="153">
        <v>0</v>
      </c>
      <c r="AU20" s="153">
        <v>0</v>
      </c>
      <c r="AV20" s="153">
        <v>0</v>
      </c>
      <c r="AW20" s="153">
        <v>0</v>
      </c>
      <c r="AX20" s="153">
        <v>0</v>
      </c>
      <c r="AY20" s="153">
        <v>0</v>
      </c>
      <c r="AZ20" s="153">
        <v>0</v>
      </c>
      <c r="BA20" s="153">
        <v>0</v>
      </c>
      <c r="BB20" s="153">
        <v>0</v>
      </c>
      <c r="BC20" s="153">
        <v>0</v>
      </c>
      <c r="BD20" s="153">
        <v>0</v>
      </c>
      <c r="BE20" s="153">
        <v>0</v>
      </c>
      <c r="BF20" s="153">
        <v>0</v>
      </c>
      <c r="BG20" s="153">
        <v>0</v>
      </c>
      <c r="BH20" s="153">
        <v>0</v>
      </c>
      <c r="BI20" s="153">
        <v>0</v>
      </c>
      <c r="BJ20" s="153">
        <v>0</v>
      </c>
      <c r="BK20" s="153">
        <v>0</v>
      </c>
      <c r="BL20" s="153">
        <v>0</v>
      </c>
      <c r="BM20" s="153">
        <v>0</v>
      </c>
      <c r="BN20" s="153">
        <v>0</v>
      </c>
      <c r="BO20" s="153">
        <v>0</v>
      </c>
      <c r="BP20" s="153">
        <v>0</v>
      </c>
      <c r="BQ20" s="311">
        <v>0</v>
      </c>
      <c r="BR20" s="311">
        <v>0</v>
      </c>
      <c r="BS20" s="311">
        <v>0</v>
      </c>
      <c r="BT20" s="311">
        <v>0</v>
      </c>
      <c r="BU20" s="311">
        <v>0</v>
      </c>
      <c r="BV20" s="311">
        <v>0</v>
      </c>
      <c r="BW20" s="311">
        <v>0</v>
      </c>
      <c r="BX20" s="311">
        <v>0</v>
      </c>
      <c r="BY20" s="311">
        <v>0</v>
      </c>
      <c r="BZ20" s="311">
        <v>0</v>
      </c>
      <c r="CA20" s="311">
        <v>0</v>
      </c>
      <c r="CB20" s="311">
        <v>0</v>
      </c>
      <c r="CC20" s="311">
        <v>0</v>
      </c>
      <c r="CD20" s="311">
        <v>0</v>
      </c>
      <c r="CE20" s="311">
        <v>0</v>
      </c>
    </row>
    <row r="21" spans="1:84" ht="6" hidden="1" customHeight="1" x14ac:dyDescent="0.35">
      <c r="A21" s="1"/>
      <c r="B21" s="185"/>
      <c r="C21" s="160"/>
      <c r="D21" s="160"/>
      <c r="E21" s="1"/>
      <c r="F21" s="17"/>
      <c r="G21" s="17"/>
      <c r="H21" s="18"/>
      <c r="I21" s="18"/>
      <c r="J21" s="18"/>
      <c r="K21" s="18"/>
      <c r="L21" s="18"/>
      <c r="M21" s="18"/>
      <c r="N21" s="18"/>
      <c r="O21" s="18"/>
      <c r="P21" s="18"/>
      <c r="Q21" s="1"/>
      <c r="R21" s="1"/>
      <c r="S21" s="1"/>
      <c r="T21" s="1"/>
      <c r="U21" s="1"/>
      <c r="V21" s="1"/>
      <c r="W21" s="155"/>
      <c r="X21" s="19"/>
      <c r="AA21" s="179"/>
      <c r="AB21" s="180"/>
      <c r="AC21" s="180"/>
      <c r="AD21" s="180"/>
      <c r="AE21" s="179"/>
      <c r="AF21" s="180"/>
      <c r="AG21" s="180"/>
      <c r="AH21" s="180"/>
      <c r="AI21" s="180"/>
      <c r="AJ21" s="180"/>
      <c r="AK21" s="180"/>
      <c r="AL21" s="181"/>
      <c r="AM21" s="144"/>
      <c r="AN21" s="145"/>
      <c r="AO21" s="145"/>
      <c r="AP21" s="145"/>
      <c r="AQ21" s="145"/>
      <c r="AR21" s="145"/>
      <c r="AS21" s="145"/>
      <c r="AT21" s="146"/>
      <c r="AU21" s="145"/>
      <c r="AV21" s="145"/>
      <c r="AW21" s="145"/>
      <c r="AX21" s="145"/>
      <c r="AY21" s="145"/>
      <c r="AZ21" s="145"/>
      <c r="BA21" s="145"/>
      <c r="BB21" s="145"/>
      <c r="BC21" s="145"/>
      <c r="BD21" s="145"/>
      <c r="BE21" s="145"/>
      <c r="BF21" s="145"/>
      <c r="BG21" s="145"/>
      <c r="BH21" s="145"/>
      <c r="BI21" s="145"/>
      <c r="BJ21" s="145"/>
      <c r="BK21" s="145"/>
      <c r="BL21" s="145"/>
      <c r="BM21" s="145"/>
      <c r="BN21" s="20"/>
      <c r="BO21" s="180"/>
      <c r="BP21" s="180"/>
      <c r="BQ21" s="312"/>
      <c r="BR21" s="312"/>
      <c r="BS21" s="312"/>
      <c r="BT21" s="312"/>
      <c r="BU21" s="313"/>
      <c r="BV21" s="306"/>
      <c r="BW21" s="304"/>
      <c r="BX21" s="304"/>
      <c r="BY21" s="304"/>
      <c r="BZ21" s="304"/>
      <c r="CA21" s="307"/>
      <c r="CB21" s="307"/>
      <c r="CC21" s="307"/>
      <c r="CD21" s="307"/>
      <c r="CE21" s="308"/>
    </row>
    <row r="22" spans="1:84" ht="21.75" hidden="1" customHeight="1" x14ac:dyDescent="0.35">
      <c r="A22" s="1"/>
      <c r="B22" s="185" t="str">
        <f>IF(AND(D22=1,SUM($D$6:$D$24)&gt;1)=TRUE,"Error","")</f>
        <v/>
      </c>
      <c r="C22" s="160" t="str">
        <f>IF((SUM($D$6:$D$24))=0,"?","")</f>
        <v/>
      </c>
      <c r="D22" s="16">
        <v>0</v>
      </c>
      <c r="E22" s="1"/>
      <c r="F22" s="17"/>
      <c r="G22" s="17"/>
      <c r="H22" s="18"/>
      <c r="I22" s="18"/>
      <c r="J22" s="18"/>
      <c r="K22" s="18"/>
      <c r="L22" s="18"/>
      <c r="M22" s="18"/>
      <c r="N22" s="18"/>
      <c r="O22" s="18"/>
      <c r="P22" s="18"/>
      <c r="Q22" s="1"/>
      <c r="R22" s="1"/>
      <c r="S22" s="1"/>
      <c r="T22" s="1"/>
      <c r="U22" s="1"/>
      <c r="V22" s="1"/>
      <c r="W22" s="155"/>
      <c r="X22" s="19"/>
      <c r="AA22" s="153">
        <v>0</v>
      </c>
      <c r="AB22" s="153">
        <v>0</v>
      </c>
      <c r="AC22" s="153">
        <v>0</v>
      </c>
      <c r="AD22" s="153">
        <v>0</v>
      </c>
      <c r="AE22" s="153">
        <v>0</v>
      </c>
      <c r="AF22" s="153">
        <v>0</v>
      </c>
      <c r="AG22" s="153">
        <v>0</v>
      </c>
      <c r="AH22" s="153">
        <v>0</v>
      </c>
      <c r="AI22" s="153">
        <v>0</v>
      </c>
      <c r="AJ22" s="153">
        <v>0</v>
      </c>
      <c r="AK22" s="153">
        <v>0</v>
      </c>
      <c r="AL22" s="153">
        <v>0</v>
      </c>
      <c r="AM22" s="153">
        <v>0</v>
      </c>
      <c r="AN22" s="153">
        <v>0</v>
      </c>
      <c r="AO22" s="153">
        <v>0</v>
      </c>
      <c r="AP22" s="153">
        <v>0</v>
      </c>
      <c r="AQ22" s="153">
        <v>0</v>
      </c>
      <c r="AR22" s="153">
        <v>0</v>
      </c>
      <c r="AS22" s="153">
        <v>0</v>
      </c>
      <c r="AT22" s="153">
        <v>0</v>
      </c>
      <c r="AU22" s="153">
        <v>0</v>
      </c>
      <c r="AV22" s="153">
        <v>0</v>
      </c>
      <c r="AW22" s="153">
        <v>0</v>
      </c>
      <c r="AX22" s="153">
        <v>0</v>
      </c>
      <c r="AY22" s="153">
        <v>0</v>
      </c>
      <c r="AZ22" s="153">
        <v>0</v>
      </c>
      <c r="BA22" s="153">
        <v>0</v>
      </c>
      <c r="BB22" s="153">
        <v>0</v>
      </c>
      <c r="BC22" s="153">
        <v>0</v>
      </c>
      <c r="BD22" s="153">
        <v>0</v>
      </c>
      <c r="BE22" s="153">
        <v>0</v>
      </c>
      <c r="BF22" s="153">
        <v>0</v>
      </c>
      <c r="BG22" s="153">
        <v>0</v>
      </c>
      <c r="BH22" s="153">
        <v>0</v>
      </c>
      <c r="BI22" s="153">
        <v>0</v>
      </c>
      <c r="BJ22" s="153">
        <v>0</v>
      </c>
      <c r="BK22" s="153">
        <v>0</v>
      </c>
      <c r="BL22" s="153">
        <v>0</v>
      </c>
      <c r="BM22" s="153">
        <v>0</v>
      </c>
      <c r="BN22" s="153">
        <v>0</v>
      </c>
      <c r="BO22" s="153">
        <v>0</v>
      </c>
      <c r="BP22" s="153">
        <v>0</v>
      </c>
      <c r="BQ22" s="311">
        <v>0</v>
      </c>
      <c r="BR22" s="311">
        <v>0</v>
      </c>
      <c r="BS22" s="311">
        <v>0</v>
      </c>
      <c r="BT22" s="311">
        <v>0</v>
      </c>
      <c r="BU22" s="311">
        <v>0</v>
      </c>
      <c r="BV22" s="311">
        <v>0</v>
      </c>
      <c r="BW22" s="311">
        <v>0</v>
      </c>
      <c r="BX22" s="311">
        <v>0</v>
      </c>
      <c r="BY22" s="311">
        <v>0</v>
      </c>
      <c r="BZ22" s="311">
        <v>0</v>
      </c>
      <c r="CA22" s="311">
        <v>0</v>
      </c>
      <c r="CB22" s="311">
        <v>0</v>
      </c>
      <c r="CC22" s="311">
        <v>0</v>
      </c>
      <c r="CD22" s="311">
        <v>0</v>
      </c>
      <c r="CE22" s="311">
        <v>0</v>
      </c>
    </row>
    <row r="23" spans="1:84" ht="6" hidden="1" customHeight="1" x14ac:dyDescent="0.35">
      <c r="A23" s="1"/>
      <c r="B23" s="185"/>
      <c r="C23" s="160"/>
      <c r="D23" s="160"/>
      <c r="E23" s="1"/>
      <c r="F23" s="17"/>
      <c r="G23" s="17"/>
      <c r="H23" s="18"/>
      <c r="I23" s="18"/>
      <c r="J23" s="18"/>
      <c r="K23" s="18"/>
      <c r="L23" s="18"/>
      <c r="M23" s="18"/>
      <c r="N23" s="18"/>
      <c r="O23" s="18"/>
      <c r="P23" s="18"/>
      <c r="Q23" s="1"/>
      <c r="R23" s="1"/>
      <c r="S23" s="1"/>
      <c r="T23" s="1"/>
      <c r="U23" s="1"/>
      <c r="V23" s="1"/>
      <c r="W23" s="155"/>
      <c r="X23" s="19"/>
      <c r="AA23" s="24"/>
      <c r="AB23" s="25"/>
      <c r="AC23" s="25"/>
      <c r="AD23" s="25"/>
      <c r="AE23" s="24"/>
      <c r="AF23" s="25"/>
      <c r="AG23" s="25"/>
      <c r="AH23" s="25"/>
      <c r="AI23" s="25"/>
      <c r="AJ23" s="25"/>
      <c r="AK23" s="25"/>
      <c r="AL23" s="26"/>
      <c r="AM23" s="24"/>
      <c r="AN23" s="25"/>
      <c r="AO23" s="25"/>
      <c r="AP23" s="25"/>
      <c r="AQ23" s="25"/>
      <c r="AR23" s="25"/>
      <c r="AS23" s="25"/>
      <c r="AT23" s="26"/>
      <c r="AU23" s="25"/>
      <c r="AV23" s="25"/>
      <c r="AW23" s="25"/>
      <c r="AX23" s="25"/>
      <c r="AY23" s="25"/>
      <c r="AZ23" s="25"/>
      <c r="BA23" s="25"/>
      <c r="BB23" s="25"/>
      <c r="BC23" s="25"/>
      <c r="BD23" s="25"/>
      <c r="BE23" s="25"/>
      <c r="BF23" s="25"/>
      <c r="BG23" s="25"/>
      <c r="BH23" s="25"/>
      <c r="BI23" s="25"/>
      <c r="BJ23" s="25"/>
      <c r="BK23" s="25"/>
      <c r="BL23" s="25"/>
      <c r="BM23" s="25"/>
      <c r="BN23" s="20"/>
      <c r="BO23" s="25"/>
      <c r="BP23" s="25"/>
      <c r="BQ23" s="307"/>
      <c r="BR23" s="307"/>
      <c r="BS23" s="307"/>
      <c r="BT23" s="307"/>
      <c r="BU23" s="308"/>
      <c r="BV23" s="310"/>
      <c r="BW23" s="307"/>
      <c r="BX23" s="307"/>
      <c r="BY23" s="307"/>
      <c r="BZ23" s="307"/>
      <c r="CA23" s="307"/>
      <c r="CB23" s="307"/>
      <c r="CC23" s="307"/>
      <c r="CD23" s="307"/>
      <c r="CE23" s="308"/>
    </row>
    <row r="24" spans="1:84" ht="21.75" hidden="1" thickBot="1" x14ac:dyDescent="0.4">
      <c r="A24" s="1"/>
      <c r="B24" s="185" t="str">
        <f>IF(AND(D24=1,SUM($D$6:$D$24)&gt;1)=TRUE,"Error","")</f>
        <v/>
      </c>
      <c r="C24" s="160" t="str">
        <f>IF((SUM($D$6:$D$24))=0,"?","")</f>
        <v/>
      </c>
      <c r="D24" s="16">
        <v>0</v>
      </c>
      <c r="E24" s="1"/>
      <c r="F24" s="17"/>
      <c r="G24" s="17"/>
      <c r="H24" s="18"/>
      <c r="I24" s="18"/>
      <c r="J24" s="18"/>
      <c r="K24" s="18"/>
      <c r="L24" s="18"/>
      <c r="M24" s="18"/>
      <c r="N24" s="18"/>
      <c r="O24" s="18"/>
      <c r="P24" s="18"/>
      <c r="Q24" s="1"/>
      <c r="R24" s="1"/>
      <c r="S24" s="1"/>
      <c r="T24" s="1"/>
      <c r="U24" s="1"/>
      <c r="V24" s="1"/>
      <c r="W24" s="155" t="str">
        <f>IF(D24=1,"Y","")</f>
        <v/>
      </c>
      <c r="X24" s="19"/>
      <c r="AA24" s="27">
        <v>0</v>
      </c>
      <c r="AB24" s="27">
        <v>0</v>
      </c>
      <c r="AC24" s="27">
        <v>0</v>
      </c>
      <c r="AD24" s="27">
        <v>0</v>
      </c>
      <c r="AE24" s="27">
        <v>0</v>
      </c>
      <c r="AF24" s="27">
        <v>0</v>
      </c>
      <c r="AG24" s="27">
        <v>0</v>
      </c>
      <c r="AH24" s="27">
        <v>0</v>
      </c>
      <c r="AI24" s="27">
        <v>0</v>
      </c>
      <c r="AJ24" s="27">
        <v>0</v>
      </c>
      <c r="AK24" s="27">
        <v>0</v>
      </c>
      <c r="AL24" s="27">
        <v>0</v>
      </c>
      <c r="AM24" s="27">
        <v>0</v>
      </c>
      <c r="AN24" s="27">
        <v>0</v>
      </c>
      <c r="AO24" s="27">
        <v>0</v>
      </c>
      <c r="AP24" s="27">
        <v>0</v>
      </c>
      <c r="AQ24" s="27">
        <v>0</v>
      </c>
      <c r="AR24" s="27">
        <v>0</v>
      </c>
      <c r="AS24" s="27">
        <v>0</v>
      </c>
      <c r="AT24" s="27">
        <v>0</v>
      </c>
      <c r="AU24" s="27">
        <v>0</v>
      </c>
      <c r="AV24" s="27">
        <v>0</v>
      </c>
      <c r="AW24" s="27">
        <v>0</v>
      </c>
      <c r="AX24" s="27">
        <v>0</v>
      </c>
      <c r="AY24" s="27">
        <v>0</v>
      </c>
      <c r="AZ24" s="27">
        <v>0</v>
      </c>
      <c r="BA24" s="27">
        <v>0</v>
      </c>
      <c r="BB24" s="27">
        <v>0</v>
      </c>
      <c r="BC24" s="27">
        <v>0</v>
      </c>
      <c r="BD24" s="27">
        <v>0</v>
      </c>
      <c r="BE24" s="27">
        <v>0</v>
      </c>
      <c r="BF24" s="27">
        <v>0</v>
      </c>
      <c r="BG24" s="27">
        <v>0</v>
      </c>
      <c r="BH24" s="27">
        <v>0</v>
      </c>
      <c r="BI24" s="27">
        <v>0</v>
      </c>
      <c r="BJ24" s="27">
        <v>0</v>
      </c>
      <c r="BK24" s="27">
        <v>0</v>
      </c>
      <c r="BL24" s="27">
        <v>0</v>
      </c>
      <c r="BM24" s="27">
        <v>0</v>
      </c>
      <c r="BN24" s="27">
        <v>0</v>
      </c>
      <c r="BO24" s="27">
        <v>0</v>
      </c>
      <c r="BP24" s="27">
        <v>0</v>
      </c>
      <c r="BQ24" s="314">
        <v>0</v>
      </c>
      <c r="BR24" s="314">
        <v>0</v>
      </c>
      <c r="BS24" s="314">
        <v>0</v>
      </c>
      <c r="BT24" s="314">
        <v>0</v>
      </c>
      <c r="BU24" s="314">
        <v>0</v>
      </c>
      <c r="BV24" s="314">
        <v>0</v>
      </c>
      <c r="BW24" s="314">
        <v>0</v>
      </c>
      <c r="BX24" s="315">
        <v>0</v>
      </c>
      <c r="BY24" s="315">
        <v>0</v>
      </c>
      <c r="BZ24" s="315">
        <v>0</v>
      </c>
      <c r="CA24" s="315">
        <v>0</v>
      </c>
      <c r="CB24" s="315">
        <v>0</v>
      </c>
      <c r="CC24" s="315">
        <v>0</v>
      </c>
      <c r="CD24" s="315">
        <v>0</v>
      </c>
      <c r="CE24" s="315">
        <v>0</v>
      </c>
    </row>
    <row r="25" spans="1:84" ht="6" hidden="1" customHeight="1" x14ac:dyDescent="0.3">
      <c r="A25" s="1"/>
      <c r="B25" s="186"/>
      <c r="C25" s="1"/>
      <c r="D25" s="1"/>
      <c r="E25" s="1"/>
      <c r="F25" s="1"/>
      <c r="G25" s="1"/>
      <c r="H25" s="1"/>
      <c r="I25" s="1"/>
      <c r="J25" s="1"/>
      <c r="K25" s="1"/>
      <c r="L25" s="1"/>
      <c r="M25" s="1"/>
      <c r="N25" s="1"/>
      <c r="O25" s="1"/>
      <c r="P25" s="1"/>
      <c r="Q25" s="1"/>
      <c r="R25" s="1"/>
      <c r="S25" s="1"/>
      <c r="T25" s="1"/>
      <c r="U25" s="1"/>
      <c r="V25" s="1"/>
    </row>
    <row r="26" spans="1:84" ht="15" customHeight="1" x14ac:dyDescent="0.3">
      <c r="A26" s="196"/>
      <c r="B26" s="196"/>
      <c r="C26" s="196"/>
      <c r="D26" s="197"/>
      <c r="E26" s="198"/>
      <c r="F26" s="198"/>
      <c r="G26" s="198"/>
      <c r="H26" s="198"/>
      <c r="I26" s="198"/>
      <c r="J26" s="198"/>
      <c r="K26" s="198"/>
      <c r="L26" s="198"/>
      <c r="M26" s="196"/>
      <c r="N26" s="196"/>
      <c r="O26" s="196"/>
      <c r="P26" s="196"/>
      <c r="Q26" s="196"/>
      <c r="R26" s="196"/>
      <c r="S26" s="196"/>
      <c r="T26" s="196"/>
      <c r="U26" s="196"/>
      <c r="V26" s="196"/>
    </row>
    <row r="27" spans="1:84" ht="40.5" hidden="1" customHeight="1" thickBot="1" x14ac:dyDescent="0.3">
      <c r="A27" s="199"/>
      <c r="B27" s="199"/>
      <c r="C27" s="199"/>
      <c r="D27" s="199"/>
      <c r="E27" s="199"/>
      <c r="F27" s="199"/>
      <c r="G27" s="199"/>
      <c r="H27" s="199"/>
      <c r="I27" s="199"/>
      <c r="J27" s="199"/>
      <c r="K27" s="199"/>
      <c r="L27" s="199"/>
      <c r="M27" s="199"/>
      <c r="N27" s="199"/>
      <c r="O27" s="199"/>
      <c r="P27" s="199"/>
      <c r="Q27" s="199"/>
      <c r="R27" s="199"/>
      <c r="S27" s="199"/>
      <c r="T27" s="199"/>
      <c r="U27" s="199"/>
      <c r="V27" s="199"/>
    </row>
    <row r="28" spans="1:84" ht="18.75" hidden="1" x14ac:dyDescent="0.3">
      <c r="A28" s="199"/>
      <c r="B28" s="254" t="s">
        <v>233</v>
      </c>
      <c r="C28" s="201"/>
      <c r="D28" s="201"/>
      <c r="E28" s="201"/>
      <c r="F28" s="201"/>
      <c r="G28" s="201"/>
      <c r="H28" s="201"/>
      <c r="I28" s="201"/>
      <c r="J28" s="201"/>
      <c r="K28" s="199"/>
      <c r="L28" s="202" t="s">
        <v>226</v>
      </c>
      <c r="M28" s="203" t="s">
        <v>227</v>
      </c>
      <c r="N28" s="204" t="s">
        <v>228</v>
      </c>
      <c r="O28" s="204" t="s">
        <v>229</v>
      </c>
      <c r="P28" s="204" t="s">
        <v>230</v>
      </c>
      <c r="Q28" s="205" t="s">
        <v>231</v>
      </c>
      <c r="R28" s="199"/>
      <c r="S28" s="199"/>
      <c r="T28" s="199"/>
      <c r="U28" s="199"/>
      <c r="V28" s="199"/>
      <c r="Z28" s="194" t="s">
        <v>234</v>
      </c>
      <c r="AA28" s="188"/>
      <c r="AB28" s="189"/>
      <c r="AC28" s="189"/>
      <c r="AD28" s="189" t="s">
        <v>197</v>
      </c>
      <c r="AE28" s="189"/>
      <c r="AF28" s="523">
        <v>0.25</v>
      </c>
      <c r="AG28" s="523"/>
      <c r="AH28" s="189"/>
      <c r="AI28" s="189"/>
      <c r="AJ28" s="190"/>
      <c r="AK28" s="190"/>
      <c r="AL28" s="191"/>
      <c r="AM28" s="192"/>
      <c r="AN28" s="190"/>
      <c r="AO28" s="190"/>
      <c r="AP28" s="189" t="s">
        <v>198</v>
      </c>
      <c r="AQ28" s="190"/>
      <c r="AR28" s="189"/>
      <c r="AS28" s="189"/>
      <c r="AT28" s="297">
        <v>0.25</v>
      </c>
      <c r="AU28" s="192"/>
      <c r="AV28" s="189"/>
      <c r="AW28" s="189"/>
      <c r="AX28" s="189"/>
      <c r="AY28" s="189"/>
      <c r="AZ28" s="189"/>
      <c r="BA28" s="189" t="s">
        <v>199</v>
      </c>
      <c r="BB28" s="189"/>
      <c r="BC28" s="189"/>
      <c r="BD28" s="523">
        <v>0.2</v>
      </c>
      <c r="BE28" s="523"/>
      <c r="BF28" s="189"/>
      <c r="BG28" s="189"/>
      <c r="BH28" s="189"/>
      <c r="BI28" s="189"/>
      <c r="BJ28" s="189"/>
      <c r="BK28" s="189"/>
      <c r="BL28" s="189"/>
      <c r="BM28" s="191"/>
      <c r="BN28" s="192"/>
      <c r="BO28" s="189"/>
      <c r="BP28" s="189" t="s">
        <v>200</v>
      </c>
      <c r="BQ28" s="189"/>
      <c r="BR28" s="189"/>
      <c r="BS28" s="523">
        <v>0.2</v>
      </c>
      <c r="BT28" s="525"/>
      <c r="BU28" s="191"/>
      <c r="BV28" s="192"/>
      <c r="BW28" s="189"/>
      <c r="BX28" s="189" t="s">
        <v>201</v>
      </c>
      <c r="BY28" s="189"/>
      <c r="BZ28" s="189"/>
      <c r="CA28" s="523">
        <f>1-AF28-AT28-BD28-BS28</f>
        <v>9.9999999999999978E-2</v>
      </c>
      <c r="CB28" s="525"/>
      <c r="CC28" s="189"/>
      <c r="CD28" s="189"/>
      <c r="CE28" s="191"/>
      <c r="CF28" s="156"/>
    </row>
    <row r="29" spans="1:84" ht="20.25" hidden="1" customHeight="1" x14ac:dyDescent="0.3">
      <c r="A29" s="199"/>
      <c r="B29" s="200"/>
      <c r="C29" s="201"/>
      <c r="D29" s="201"/>
      <c r="E29" s="201"/>
      <c r="F29" s="201"/>
      <c r="G29" s="201"/>
      <c r="H29" s="201"/>
      <c r="I29" s="201"/>
      <c r="J29" s="201"/>
      <c r="K29" s="201"/>
      <c r="L29" s="247" t="s">
        <v>249</v>
      </c>
      <c r="M29" s="248">
        <f>AF3</f>
        <v>0.25</v>
      </c>
      <c r="N29" s="249">
        <f>AT3</f>
        <v>0.25</v>
      </c>
      <c r="O29" s="249">
        <f>BD3</f>
        <v>0.2</v>
      </c>
      <c r="P29" s="249">
        <f>BS3</f>
        <v>0.2</v>
      </c>
      <c r="Q29" s="250">
        <f>CA3</f>
        <v>9.9999999999999978E-2</v>
      </c>
      <c r="R29" s="199"/>
      <c r="S29" s="199"/>
      <c r="T29" s="199"/>
      <c r="U29" s="199"/>
      <c r="V29" s="199"/>
      <c r="Z29" s="245"/>
      <c r="AA29" s="24"/>
      <c r="AB29" s="156"/>
      <c r="AC29" s="156"/>
      <c r="AD29" s="156"/>
      <c r="AE29" s="156"/>
      <c r="AF29" s="243"/>
      <c r="AG29" s="243"/>
      <c r="AH29" s="156"/>
      <c r="AI29" s="156"/>
      <c r="AJ29" s="25"/>
      <c r="AK29" s="25"/>
      <c r="AL29" s="158"/>
      <c r="AM29" s="156"/>
      <c r="AN29" s="25"/>
      <c r="AO29" s="25"/>
      <c r="AP29" s="25"/>
      <c r="AQ29" s="156"/>
      <c r="AR29" s="156"/>
      <c r="AS29" s="156"/>
      <c r="AT29" s="300"/>
      <c r="AU29" s="156"/>
      <c r="AV29" s="156"/>
      <c r="AW29" s="156"/>
      <c r="AX29" s="156"/>
      <c r="AY29" s="156"/>
      <c r="AZ29" s="156"/>
      <c r="BA29" s="156"/>
      <c r="BB29" s="156"/>
      <c r="BC29" s="156"/>
      <c r="BD29" s="243"/>
      <c r="BE29" s="246"/>
      <c r="BF29" s="156"/>
      <c r="BG29" s="156"/>
      <c r="BH29" s="156"/>
      <c r="BI29" s="156"/>
      <c r="BJ29" s="156"/>
      <c r="BK29" s="156"/>
      <c r="BL29" s="156"/>
      <c r="BM29" s="158"/>
      <c r="BN29" s="156"/>
      <c r="BO29" s="156"/>
      <c r="BP29" s="156"/>
      <c r="BQ29" s="156"/>
      <c r="BR29" s="156"/>
      <c r="BS29" s="243"/>
      <c r="BT29" s="246"/>
      <c r="BU29" s="158"/>
      <c r="BV29" s="159"/>
      <c r="BW29" s="156"/>
      <c r="BX29" s="156"/>
      <c r="BY29" s="156"/>
      <c r="BZ29" s="156"/>
      <c r="CA29" s="256"/>
      <c r="CB29" s="246"/>
      <c r="CC29" s="156"/>
      <c r="CD29" s="156"/>
      <c r="CE29" s="158"/>
      <c r="CF29" s="156"/>
    </row>
    <row r="30" spans="1:84" ht="18.75" hidden="1" customHeight="1" thickBot="1" x14ac:dyDescent="0.3">
      <c r="A30" s="199"/>
      <c r="B30" s="201"/>
      <c r="C30" s="201"/>
      <c r="D30" s="206"/>
      <c r="E30" s="206"/>
      <c r="F30" s="206"/>
      <c r="G30" s="206"/>
      <c r="H30" s="206"/>
      <c r="I30" s="206"/>
      <c r="J30" s="207" t="s">
        <v>238</v>
      </c>
      <c r="K30" s="210">
        <v>0</v>
      </c>
      <c r="L30" s="199" t="s">
        <v>232</v>
      </c>
      <c r="M30" s="251">
        <v>0.4</v>
      </c>
      <c r="N30" s="252">
        <v>0.4</v>
      </c>
      <c r="O30" s="252">
        <v>0</v>
      </c>
      <c r="P30" s="252">
        <v>0</v>
      </c>
      <c r="Q30" s="253">
        <v>0.2</v>
      </c>
      <c r="R30" s="208" t="str">
        <f>IF(K30=1,IF(SUM(M30:Q30)=1,100%,"Incorrect weights"),"")</f>
        <v/>
      </c>
      <c r="S30" s="199"/>
      <c r="T30" s="199"/>
      <c r="U30" s="199"/>
      <c r="V30" s="199"/>
      <c r="Z30" s="195" t="s">
        <v>235</v>
      </c>
      <c r="AA30" s="147"/>
      <c r="AB30" s="148"/>
      <c r="AC30" s="148"/>
      <c r="AD30" s="148"/>
      <c r="AE30" s="148"/>
      <c r="AF30" s="524">
        <f>IF(AND($K$30=1,$R$30=1)=TRUE,M30,AF28)</f>
        <v>0.25</v>
      </c>
      <c r="AG30" s="524"/>
      <c r="AH30" s="148"/>
      <c r="AI30" s="148"/>
      <c r="AJ30" s="148"/>
      <c r="AK30" s="148"/>
      <c r="AL30" s="193"/>
      <c r="AM30" s="148"/>
      <c r="AN30" s="148"/>
      <c r="AO30" s="148"/>
      <c r="AP30" s="148"/>
      <c r="AQ30" s="148"/>
      <c r="AR30" s="148"/>
      <c r="AS30" s="148"/>
      <c r="AT30" s="301">
        <f>IF(AND($K$30=1,$R$30=1)=TRUE,N30,AT28)</f>
        <v>0.25</v>
      </c>
      <c r="AU30" s="148"/>
      <c r="AV30" s="148"/>
      <c r="AW30" s="148"/>
      <c r="AX30" s="148"/>
      <c r="AY30" s="148"/>
      <c r="AZ30" s="148"/>
      <c r="BA30" s="148"/>
      <c r="BB30" s="148"/>
      <c r="BC30" s="148"/>
      <c r="BD30" s="524">
        <f>IF(AND($K$30=1,$R$30=1)=TRUE,O30,BD28)</f>
        <v>0.2</v>
      </c>
      <c r="BE30" s="524"/>
      <c r="BF30" s="148"/>
      <c r="BG30" s="148"/>
      <c r="BH30" s="148"/>
      <c r="BI30" s="148"/>
      <c r="BJ30" s="148"/>
      <c r="BK30" s="148"/>
      <c r="BL30" s="148"/>
      <c r="BM30" s="193"/>
      <c r="BN30" s="148"/>
      <c r="BO30" s="148"/>
      <c r="BP30" s="148"/>
      <c r="BQ30" s="148"/>
      <c r="BR30" s="148"/>
      <c r="BS30" s="524">
        <f>IF(AND($K$30=1,$R$30=1)=TRUE,P30,BS28)</f>
        <v>0.2</v>
      </c>
      <c r="BT30" s="524"/>
      <c r="BU30" s="193"/>
      <c r="BV30" s="147"/>
      <c r="BW30" s="148"/>
      <c r="BX30" s="148"/>
      <c r="BY30" s="148"/>
      <c r="BZ30" s="148"/>
      <c r="CA30" s="524">
        <f>IF(AND($K$30=1,$R$30=1)=TRUE,Q30,CA28)</f>
        <v>9.9999999999999978E-2</v>
      </c>
      <c r="CB30" s="524"/>
      <c r="CC30" s="157"/>
      <c r="CD30" s="157"/>
      <c r="CE30" s="193"/>
    </row>
    <row r="31" spans="1:84" ht="10.5" hidden="1" customHeight="1" x14ac:dyDescent="0.25">
      <c r="A31" s="209"/>
      <c r="B31" s="209"/>
      <c r="C31" s="209"/>
      <c r="D31" s="209"/>
      <c r="E31" s="209"/>
      <c r="F31" s="209"/>
      <c r="G31" s="209"/>
      <c r="H31" s="209"/>
      <c r="I31" s="209"/>
      <c r="J31" s="209"/>
      <c r="K31" s="209"/>
      <c r="L31" s="209"/>
      <c r="M31" s="209"/>
      <c r="N31" s="209"/>
      <c r="O31" s="209"/>
      <c r="P31" s="209"/>
      <c r="Q31" s="209"/>
      <c r="R31" s="209"/>
      <c r="S31" s="209"/>
      <c r="T31" s="209"/>
      <c r="U31" s="209"/>
      <c r="V31" s="209"/>
    </row>
    <row r="32" spans="1:84" ht="8.25" customHeight="1" x14ac:dyDescent="0.25">
      <c r="A32" s="211"/>
      <c r="B32" s="211"/>
      <c r="C32" s="211"/>
      <c r="D32" s="211"/>
      <c r="E32" s="211"/>
      <c r="F32" s="211"/>
      <c r="G32" s="211"/>
      <c r="H32" s="211"/>
      <c r="I32" s="211"/>
      <c r="J32" s="211"/>
      <c r="K32" s="211"/>
      <c r="L32" s="211"/>
      <c r="M32" s="211"/>
      <c r="N32" s="211"/>
      <c r="O32" s="211"/>
      <c r="P32" s="211"/>
      <c r="Q32" s="211"/>
      <c r="R32" s="211"/>
      <c r="S32" s="211"/>
      <c r="T32" s="211"/>
      <c r="U32" s="211"/>
      <c r="V32" s="211"/>
    </row>
    <row r="33" spans="1:22" ht="18" x14ac:dyDescent="0.25">
      <c r="A33" s="211"/>
      <c r="B33" s="255" t="s">
        <v>236</v>
      </c>
      <c r="C33" s="212"/>
      <c r="D33" s="212"/>
      <c r="E33" s="212"/>
      <c r="F33" s="212"/>
      <c r="G33" s="212"/>
      <c r="H33" s="212"/>
      <c r="I33" s="212"/>
      <c r="J33" s="212"/>
      <c r="K33" s="211"/>
      <c r="L33" s="211"/>
      <c r="M33" s="211"/>
      <c r="N33" s="211"/>
      <c r="O33" s="211"/>
      <c r="P33" s="211"/>
      <c r="Q33" s="211"/>
      <c r="R33" s="211"/>
      <c r="S33" s="211"/>
      <c r="T33" s="211"/>
      <c r="U33" s="211"/>
      <c r="V33" s="211"/>
    </row>
    <row r="34" spans="1:22" ht="15.75" x14ac:dyDescent="0.25">
      <c r="A34" s="211"/>
      <c r="B34" s="212"/>
      <c r="C34" s="212"/>
      <c r="D34" s="213"/>
      <c r="E34" s="213"/>
      <c r="F34" s="213"/>
      <c r="G34" s="213"/>
      <c r="H34" s="213"/>
      <c r="I34" s="213"/>
      <c r="J34" s="214" t="s">
        <v>242</v>
      </c>
      <c r="K34" s="210">
        <v>0</v>
      </c>
      <c r="L34" s="211"/>
      <c r="M34" s="211"/>
      <c r="N34" s="211"/>
      <c r="O34" s="211"/>
      <c r="P34" s="211"/>
      <c r="Q34" s="211"/>
      <c r="R34" s="211"/>
      <c r="S34" s="211"/>
      <c r="T34" s="211"/>
      <c r="U34" s="211"/>
      <c r="V34" s="211"/>
    </row>
    <row r="35" spans="1:22" ht="15.75" x14ac:dyDescent="0.25">
      <c r="A35" s="211"/>
      <c r="B35" s="211"/>
      <c r="C35" s="211"/>
      <c r="D35" s="211"/>
      <c r="E35" s="211"/>
      <c r="F35" s="211"/>
      <c r="G35" s="211"/>
      <c r="H35" s="211"/>
      <c r="I35" s="211"/>
      <c r="J35" s="211"/>
      <c r="K35" s="211"/>
      <c r="L35" s="234" t="s">
        <v>240</v>
      </c>
      <c r="M35" s="211"/>
      <c r="N35" s="211"/>
      <c r="O35" s="211"/>
      <c r="P35" s="211"/>
      <c r="Q35" s="211"/>
      <c r="R35" s="211"/>
      <c r="S35" s="211"/>
      <c r="T35" s="211"/>
      <c r="U35" s="211"/>
      <c r="V35" s="211"/>
    </row>
    <row r="36" spans="1:22" ht="20.25" customHeight="1" thickBot="1" x14ac:dyDescent="0.3">
      <c r="A36" s="528" t="s">
        <v>214</v>
      </c>
      <c r="B36" s="528"/>
      <c r="C36" s="528"/>
      <c r="D36" s="528"/>
      <c r="E36" s="528"/>
      <c r="F36" s="528"/>
      <c r="G36" s="529" t="s">
        <v>237</v>
      </c>
      <c r="H36" s="529"/>
      <c r="I36" s="529"/>
      <c r="J36" s="529"/>
      <c r="K36" s="211"/>
      <c r="L36" s="235" t="s">
        <v>243</v>
      </c>
      <c r="M36" s="211"/>
      <c r="N36" s="211"/>
      <c r="O36" s="211"/>
      <c r="P36" s="211"/>
      <c r="Q36" s="211"/>
      <c r="R36" s="211"/>
      <c r="S36" s="211"/>
      <c r="T36" s="211"/>
      <c r="U36" s="211"/>
      <c r="V36" s="211"/>
    </row>
    <row r="37" spans="1:22" ht="15" customHeight="1" x14ac:dyDescent="0.25">
      <c r="A37" s="486" t="s">
        <v>390</v>
      </c>
      <c r="B37" s="487"/>
      <c r="C37" s="487"/>
      <c r="D37" s="487"/>
      <c r="E37" s="487"/>
      <c r="F37" s="487"/>
      <c r="G37" s="487"/>
      <c r="H37" s="487"/>
      <c r="I37" s="487"/>
      <c r="J37" s="488"/>
      <c r="K37" s="211"/>
      <c r="L37" s="235" t="s">
        <v>239</v>
      </c>
      <c r="M37" s="211"/>
      <c r="N37" s="211"/>
      <c r="O37" s="211"/>
      <c r="P37" s="211"/>
      <c r="Q37" s="211"/>
      <c r="R37" s="211"/>
      <c r="S37" s="211"/>
      <c r="T37" s="211"/>
      <c r="U37" s="211"/>
      <c r="V37" s="211"/>
    </row>
    <row r="38" spans="1:22" ht="16.5" thickBot="1" x14ac:dyDescent="0.3">
      <c r="A38" s="489"/>
      <c r="B38" s="490"/>
      <c r="C38" s="490"/>
      <c r="D38" s="490"/>
      <c r="E38" s="490"/>
      <c r="F38" s="490"/>
      <c r="G38" s="490"/>
      <c r="H38" s="490"/>
      <c r="I38" s="490"/>
      <c r="J38" s="491"/>
      <c r="K38" s="211"/>
      <c r="L38" s="235"/>
      <c r="M38" s="211"/>
      <c r="N38" s="211"/>
      <c r="O38" s="211"/>
      <c r="P38" s="211"/>
      <c r="Q38" s="211"/>
      <c r="R38" s="211"/>
      <c r="S38" s="211"/>
      <c r="T38" s="211"/>
      <c r="U38" s="211"/>
      <c r="V38" s="211"/>
    </row>
    <row r="39" spans="1:22" ht="15.75" x14ac:dyDescent="0.25">
      <c r="A39" s="526"/>
      <c r="B39" s="527"/>
      <c r="C39" s="527"/>
      <c r="D39" s="527"/>
      <c r="E39" s="527"/>
      <c r="F39" s="215"/>
      <c r="G39" s="215"/>
      <c r="H39" s="215"/>
      <c r="I39" s="215"/>
      <c r="J39" s="299" t="s">
        <v>215</v>
      </c>
      <c r="K39" s="211"/>
      <c r="L39" s="236" t="s">
        <v>241</v>
      </c>
      <c r="M39" s="233"/>
      <c r="N39" s="233"/>
      <c r="O39" s="233"/>
      <c r="P39" s="233"/>
      <c r="Q39" s="233"/>
      <c r="R39" s="233"/>
      <c r="S39" s="233"/>
      <c r="T39" s="211"/>
      <c r="U39" s="211"/>
      <c r="V39" s="211"/>
    </row>
    <row r="40" spans="1:22" ht="15.75" customHeight="1" x14ac:dyDescent="0.25">
      <c r="A40" s="520" t="s">
        <v>94</v>
      </c>
      <c r="B40" s="519"/>
      <c r="C40" s="519"/>
      <c r="D40" s="519"/>
      <c r="E40" s="519"/>
      <c r="F40" s="519"/>
      <c r="G40" s="519"/>
      <c r="H40" s="519"/>
      <c r="I40" s="519"/>
      <c r="J40" s="225">
        <f>AA1</f>
        <v>0</v>
      </c>
      <c r="K40" s="223">
        <v>0</v>
      </c>
      <c r="L40" s="211"/>
      <c r="M40" s="211"/>
      <c r="N40" s="211"/>
      <c r="O40" s="211"/>
      <c r="P40" s="211"/>
      <c r="Q40" s="211"/>
      <c r="R40" s="211"/>
      <c r="S40" s="211"/>
      <c r="T40" s="211"/>
      <c r="U40" s="211"/>
      <c r="V40" s="211"/>
    </row>
    <row r="41" spans="1:22" ht="15.75" customHeight="1" x14ac:dyDescent="0.25">
      <c r="A41" s="520" t="s">
        <v>95</v>
      </c>
      <c r="B41" s="519"/>
      <c r="C41" s="519"/>
      <c r="D41" s="519"/>
      <c r="E41" s="519"/>
      <c r="F41" s="519"/>
      <c r="G41" s="519"/>
      <c r="H41" s="519"/>
      <c r="I41" s="519"/>
      <c r="J41" s="225">
        <f>AB1</f>
        <v>0</v>
      </c>
      <c r="K41" s="223">
        <v>0</v>
      </c>
      <c r="L41" s="211"/>
      <c r="M41" s="211"/>
      <c r="N41" s="211"/>
      <c r="O41" s="211"/>
      <c r="P41" s="211"/>
      <c r="Q41" s="211"/>
      <c r="R41" s="211"/>
      <c r="S41" s="211"/>
      <c r="T41" s="211"/>
      <c r="U41" s="211"/>
      <c r="V41" s="211"/>
    </row>
    <row r="42" spans="1:22" ht="15.75" customHeight="1" x14ac:dyDescent="0.25">
      <c r="A42" s="521" t="s">
        <v>118</v>
      </c>
      <c r="B42" s="482"/>
      <c r="C42" s="482"/>
      <c r="D42" s="482"/>
      <c r="E42" s="482"/>
      <c r="F42" s="482"/>
      <c r="G42" s="482"/>
      <c r="H42" s="482"/>
      <c r="I42" s="483"/>
      <c r="J42" s="225">
        <f>AC1</f>
        <v>0</v>
      </c>
      <c r="K42" s="223">
        <v>0</v>
      </c>
      <c r="L42" s="211"/>
      <c r="M42" s="211"/>
      <c r="N42" s="211"/>
      <c r="O42" s="211"/>
      <c r="P42" s="211"/>
      <c r="Q42" s="211"/>
      <c r="R42" s="211"/>
      <c r="S42" s="211"/>
      <c r="T42" s="211"/>
      <c r="U42" s="211"/>
      <c r="V42" s="211"/>
    </row>
    <row r="43" spans="1:22" ht="15.75" customHeight="1" thickBot="1" x14ac:dyDescent="0.3">
      <c r="A43" s="521" t="s">
        <v>96</v>
      </c>
      <c r="B43" s="482"/>
      <c r="C43" s="482"/>
      <c r="D43" s="482"/>
      <c r="E43" s="482"/>
      <c r="F43" s="482"/>
      <c r="G43" s="482"/>
      <c r="H43" s="482"/>
      <c r="I43" s="483"/>
      <c r="J43" s="225">
        <f>AD1</f>
        <v>0</v>
      </c>
      <c r="K43" s="223">
        <v>0</v>
      </c>
      <c r="L43" s="211"/>
      <c r="M43" s="211"/>
      <c r="N43" s="211"/>
      <c r="O43" s="211"/>
      <c r="P43" s="211"/>
      <c r="Q43" s="211"/>
      <c r="R43" s="211"/>
      <c r="S43" s="211"/>
      <c r="T43" s="211"/>
      <c r="U43" s="211"/>
      <c r="V43" s="211"/>
    </row>
    <row r="44" spans="1:22" ht="16.5" thickBot="1" x14ac:dyDescent="0.3">
      <c r="A44" s="478" t="s">
        <v>216</v>
      </c>
      <c r="B44" s="479"/>
      <c r="C44" s="479"/>
      <c r="D44" s="479"/>
      <c r="E44" s="479"/>
      <c r="F44" s="216"/>
      <c r="G44" s="216"/>
      <c r="H44" s="216"/>
      <c r="I44" s="217"/>
      <c r="J44" s="218">
        <f>SUM(J40:J43)</f>
        <v>0</v>
      </c>
      <c r="K44" s="211"/>
      <c r="L44" s="211"/>
      <c r="M44" s="211"/>
      <c r="N44" s="211"/>
      <c r="O44" s="211"/>
      <c r="P44" s="211"/>
      <c r="Q44" s="211"/>
      <c r="R44" s="211"/>
      <c r="S44" s="211"/>
      <c r="T44" s="211"/>
      <c r="U44" s="211"/>
      <c r="V44" s="211"/>
    </row>
    <row r="45" spans="1:22" ht="15.75" customHeight="1" x14ac:dyDescent="0.25">
      <c r="A45" s="486" t="s">
        <v>391</v>
      </c>
      <c r="B45" s="487"/>
      <c r="C45" s="487"/>
      <c r="D45" s="487"/>
      <c r="E45" s="487"/>
      <c r="F45" s="487"/>
      <c r="G45" s="487"/>
      <c r="H45" s="487"/>
      <c r="I45" s="488"/>
      <c r="J45" s="484" t="s">
        <v>221</v>
      </c>
      <c r="K45" s="211"/>
      <c r="L45" s="211"/>
      <c r="M45" s="211"/>
      <c r="N45" s="211"/>
      <c r="O45" s="211"/>
      <c r="P45" s="211"/>
      <c r="Q45" s="211"/>
      <c r="R45" s="211"/>
      <c r="S45" s="211"/>
      <c r="T45" s="211"/>
      <c r="U45" s="211"/>
      <c r="V45" s="211"/>
    </row>
    <row r="46" spans="1:22" ht="38.25" customHeight="1" x14ac:dyDescent="0.25">
      <c r="A46" s="516"/>
      <c r="B46" s="517"/>
      <c r="C46" s="517"/>
      <c r="D46" s="517"/>
      <c r="E46" s="517"/>
      <c r="F46" s="517"/>
      <c r="G46" s="517"/>
      <c r="H46" s="517"/>
      <c r="I46" s="518"/>
      <c r="J46" s="485"/>
      <c r="K46" s="211"/>
      <c r="L46" s="211"/>
      <c r="M46" s="211"/>
      <c r="N46" s="211"/>
      <c r="O46" s="211"/>
      <c r="P46" s="211"/>
      <c r="Q46" s="211"/>
      <c r="R46" s="211"/>
      <c r="S46" s="211"/>
      <c r="T46" s="211"/>
      <c r="U46" s="211"/>
      <c r="V46" s="211"/>
    </row>
    <row r="47" spans="1:22" ht="27.75" customHeight="1" x14ac:dyDescent="0.25">
      <c r="A47" s="519" t="s">
        <v>355</v>
      </c>
      <c r="B47" s="519"/>
      <c r="C47" s="519"/>
      <c r="D47" s="519"/>
      <c r="E47" s="519"/>
      <c r="F47" s="519"/>
      <c r="G47" s="519"/>
      <c r="H47" s="519"/>
      <c r="I47" s="519"/>
      <c r="J47" s="222">
        <f>AE1</f>
        <v>1</v>
      </c>
      <c r="K47" s="223">
        <v>0</v>
      </c>
      <c r="L47" s="211"/>
      <c r="M47" s="211"/>
      <c r="N47" s="211"/>
      <c r="O47" s="211"/>
      <c r="P47" s="211"/>
      <c r="Q47" s="211"/>
      <c r="R47" s="211"/>
      <c r="S47" s="211"/>
      <c r="T47" s="211"/>
      <c r="U47" s="211"/>
      <c r="V47" s="211"/>
    </row>
    <row r="48" spans="1:22" ht="26.25" customHeight="1" x14ac:dyDescent="0.25">
      <c r="A48" s="481" t="s">
        <v>337</v>
      </c>
      <c r="B48" s="482"/>
      <c r="C48" s="482"/>
      <c r="D48" s="482"/>
      <c r="E48" s="482"/>
      <c r="F48" s="482"/>
      <c r="G48" s="482"/>
      <c r="H48" s="482"/>
      <c r="I48" s="483"/>
      <c r="J48" s="222">
        <f>AF1</f>
        <v>1</v>
      </c>
      <c r="K48" s="223">
        <v>0</v>
      </c>
      <c r="L48" s="211"/>
      <c r="M48" s="211"/>
      <c r="N48" s="211"/>
      <c r="O48" s="211"/>
      <c r="P48" s="211"/>
      <c r="Q48" s="211"/>
      <c r="R48" s="211"/>
      <c r="S48" s="211"/>
      <c r="T48" s="211"/>
      <c r="U48" s="211"/>
      <c r="V48" s="211"/>
    </row>
    <row r="49" spans="1:22" ht="24.75" customHeight="1" x14ac:dyDescent="0.25">
      <c r="A49" s="481" t="s">
        <v>335</v>
      </c>
      <c r="B49" s="482"/>
      <c r="C49" s="482"/>
      <c r="D49" s="482"/>
      <c r="E49" s="482"/>
      <c r="F49" s="482"/>
      <c r="G49" s="482"/>
      <c r="H49" s="482"/>
      <c r="I49" s="483"/>
      <c r="J49" s="222">
        <f>AG1</f>
        <v>1</v>
      </c>
      <c r="K49" s="223">
        <v>0</v>
      </c>
      <c r="L49" s="211"/>
      <c r="M49" s="211"/>
      <c r="N49" s="211"/>
      <c r="O49" s="211"/>
      <c r="P49" s="211"/>
      <c r="Q49" s="211"/>
      <c r="R49" s="211"/>
      <c r="S49" s="211"/>
      <c r="T49" s="211"/>
      <c r="U49" s="211"/>
      <c r="V49" s="211"/>
    </row>
    <row r="50" spans="1:22" ht="15.75" hidden="1" customHeight="1" x14ac:dyDescent="0.25">
      <c r="A50" s="481" t="s">
        <v>336</v>
      </c>
      <c r="B50" s="482"/>
      <c r="C50" s="482"/>
      <c r="D50" s="482"/>
      <c r="E50" s="482"/>
      <c r="F50" s="482"/>
      <c r="G50" s="482"/>
      <c r="H50" s="482"/>
      <c r="I50" s="483"/>
      <c r="J50" s="222">
        <v>0</v>
      </c>
      <c r="K50" s="223">
        <v>0</v>
      </c>
      <c r="L50" s="211"/>
      <c r="M50" s="211"/>
      <c r="N50" s="211"/>
      <c r="O50" s="211"/>
      <c r="P50" s="211"/>
      <c r="Q50" s="211"/>
      <c r="R50" s="211"/>
      <c r="S50" s="211"/>
      <c r="T50" s="211"/>
      <c r="U50" s="211"/>
      <c r="V50" s="211"/>
    </row>
    <row r="51" spans="1:22" ht="37.5" customHeight="1" x14ac:dyDescent="0.25">
      <c r="A51" s="481" t="s">
        <v>463</v>
      </c>
      <c r="B51" s="482"/>
      <c r="C51" s="482"/>
      <c r="D51" s="482"/>
      <c r="E51" s="482"/>
      <c r="F51" s="482"/>
      <c r="G51" s="482"/>
      <c r="H51" s="482"/>
      <c r="I51" s="483"/>
      <c r="J51" s="222">
        <f>AI1</f>
        <v>0</v>
      </c>
      <c r="K51" s="223">
        <v>0</v>
      </c>
      <c r="L51" s="211"/>
      <c r="M51" s="211"/>
      <c r="N51" s="211"/>
      <c r="O51" s="211"/>
      <c r="P51" s="211"/>
      <c r="Q51" s="211"/>
      <c r="R51" s="211"/>
      <c r="S51" s="211"/>
      <c r="T51" s="211"/>
      <c r="U51" s="211"/>
      <c r="V51" s="211"/>
    </row>
    <row r="52" spans="1:22" ht="41.25" customHeight="1" x14ac:dyDescent="0.25">
      <c r="A52" s="481" t="s">
        <v>452</v>
      </c>
      <c r="B52" s="482"/>
      <c r="C52" s="482"/>
      <c r="D52" s="482"/>
      <c r="E52" s="482"/>
      <c r="F52" s="482"/>
      <c r="G52" s="482"/>
      <c r="H52" s="482"/>
      <c r="I52" s="483"/>
      <c r="J52" s="222">
        <f>AJ1</f>
        <v>0</v>
      </c>
      <c r="K52" s="223">
        <v>0</v>
      </c>
      <c r="L52" s="211"/>
      <c r="M52" s="211"/>
      <c r="N52" s="211"/>
      <c r="O52" s="211"/>
      <c r="P52" s="211"/>
      <c r="Q52" s="211"/>
      <c r="R52" s="211"/>
      <c r="S52" s="211"/>
      <c r="T52" s="211"/>
      <c r="U52" s="211"/>
      <c r="V52" s="211"/>
    </row>
    <row r="53" spans="1:22" ht="40.5" customHeight="1" x14ac:dyDescent="0.25">
      <c r="A53" s="481" t="s">
        <v>453</v>
      </c>
      <c r="B53" s="482"/>
      <c r="C53" s="482"/>
      <c r="D53" s="482"/>
      <c r="E53" s="482"/>
      <c r="F53" s="482"/>
      <c r="G53" s="482"/>
      <c r="H53" s="482"/>
      <c r="I53" s="483"/>
      <c r="J53" s="222">
        <f>AK1</f>
        <v>0</v>
      </c>
      <c r="K53" s="223">
        <v>0</v>
      </c>
      <c r="L53" s="211"/>
      <c r="M53" s="211"/>
      <c r="N53" s="211"/>
      <c r="O53" s="211"/>
      <c r="P53" s="211"/>
      <c r="Q53" s="211"/>
      <c r="R53" s="211"/>
      <c r="S53" s="211"/>
      <c r="T53" s="211"/>
      <c r="U53" s="211"/>
      <c r="V53" s="211"/>
    </row>
    <row r="54" spans="1:22" ht="34.5" customHeight="1" thickBot="1" x14ac:dyDescent="0.3">
      <c r="A54" s="511" t="s">
        <v>454</v>
      </c>
      <c r="B54" s="512"/>
      <c r="C54" s="512"/>
      <c r="D54" s="512"/>
      <c r="E54" s="512"/>
      <c r="F54" s="512"/>
      <c r="G54" s="512"/>
      <c r="H54" s="512"/>
      <c r="I54" s="513"/>
      <c r="J54" s="224">
        <f>AL1</f>
        <v>0</v>
      </c>
      <c r="K54" s="223">
        <v>0</v>
      </c>
      <c r="L54" s="211"/>
      <c r="M54" s="211"/>
      <c r="N54" s="211"/>
      <c r="O54" s="211"/>
      <c r="P54" s="211"/>
      <c r="Q54" s="211"/>
      <c r="R54" s="211"/>
      <c r="S54" s="211"/>
      <c r="T54" s="211"/>
      <c r="U54" s="211"/>
      <c r="V54" s="211"/>
    </row>
    <row r="55" spans="1:22" ht="16.5" thickBot="1" x14ac:dyDescent="0.3">
      <c r="A55" s="478" t="s">
        <v>217</v>
      </c>
      <c r="B55" s="479"/>
      <c r="C55" s="479"/>
      <c r="D55" s="479"/>
      <c r="E55" s="479"/>
      <c r="F55" s="216"/>
      <c r="G55" s="216"/>
      <c r="H55" s="216"/>
      <c r="I55" s="216"/>
      <c r="J55" s="218">
        <f>SUM(J47:J54)</f>
        <v>3</v>
      </c>
      <c r="K55" s="211"/>
      <c r="L55" s="211"/>
      <c r="M55" s="211"/>
      <c r="N55" s="211"/>
      <c r="O55" s="211"/>
      <c r="P55" s="211"/>
      <c r="Q55" s="211"/>
      <c r="R55" s="211"/>
      <c r="S55" s="211"/>
      <c r="T55" s="211"/>
      <c r="U55" s="211"/>
      <c r="V55" s="211"/>
    </row>
    <row r="56" spans="1:22" ht="15.75" thickBot="1" x14ac:dyDescent="0.3">
      <c r="A56" s="211"/>
      <c r="B56" s="211"/>
      <c r="C56" s="211"/>
      <c r="D56" s="211"/>
      <c r="E56" s="211"/>
      <c r="F56" s="211"/>
      <c r="G56" s="211"/>
      <c r="H56" s="211"/>
      <c r="I56" s="211"/>
      <c r="J56" s="211"/>
      <c r="K56" s="211"/>
      <c r="L56" s="211"/>
      <c r="M56" s="211"/>
      <c r="N56" s="211"/>
      <c r="O56" s="211"/>
      <c r="P56" s="211"/>
      <c r="Q56" s="211"/>
      <c r="R56" s="211"/>
      <c r="S56" s="211"/>
      <c r="T56" s="211"/>
      <c r="U56" s="211"/>
      <c r="V56" s="211"/>
    </row>
    <row r="57" spans="1:22" ht="51" customHeight="1" thickBot="1" x14ac:dyDescent="0.3">
      <c r="A57" s="514" t="s">
        <v>375</v>
      </c>
      <c r="B57" s="515"/>
      <c r="C57" s="515"/>
      <c r="D57" s="515"/>
      <c r="E57" s="515"/>
      <c r="F57" s="515"/>
      <c r="G57" s="515"/>
      <c r="H57" s="515"/>
      <c r="I57" s="515"/>
      <c r="J57" s="298"/>
      <c r="K57" s="211"/>
      <c r="L57" s="211"/>
      <c r="M57" s="211"/>
      <c r="N57" s="211"/>
      <c r="O57" s="211"/>
      <c r="P57" s="211"/>
      <c r="Q57" s="211"/>
      <c r="R57" s="211"/>
      <c r="S57" s="211"/>
      <c r="T57" s="211"/>
      <c r="U57" s="211"/>
      <c r="V57" s="211"/>
    </row>
    <row r="58" spans="1:22" x14ac:dyDescent="0.25">
      <c r="A58" s="509"/>
      <c r="B58" s="510"/>
      <c r="C58" s="510"/>
      <c r="D58" s="510"/>
      <c r="E58" s="510"/>
      <c r="F58" s="215"/>
      <c r="G58" s="215"/>
      <c r="H58" s="211"/>
      <c r="I58" s="211"/>
      <c r="J58" s="219" t="s">
        <v>215</v>
      </c>
      <c r="K58" s="211"/>
      <c r="L58" s="211"/>
      <c r="M58" s="211"/>
      <c r="N58" s="211"/>
      <c r="O58" s="211"/>
      <c r="P58" s="211"/>
      <c r="Q58" s="211"/>
      <c r="R58" s="211"/>
      <c r="S58" s="211"/>
      <c r="T58" s="211"/>
      <c r="U58" s="211"/>
      <c r="V58" s="211"/>
    </row>
    <row r="59" spans="1:22" ht="53.25" customHeight="1" x14ac:dyDescent="0.25">
      <c r="A59" s="481" t="s">
        <v>455</v>
      </c>
      <c r="B59" s="482"/>
      <c r="C59" s="482"/>
      <c r="D59" s="482"/>
      <c r="E59" s="482"/>
      <c r="F59" s="482"/>
      <c r="G59" s="482"/>
      <c r="H59" s="482"/>
      <c r="I59" s="483"/>
      <c r="J59" s="222">
        <f>AM1</f>
        <v>1</v>
      </c>
      <c r="K59" s="223">
        <v>0</v>
      </c>
      <c r="L59" s="211"/>
      <c r="M59" s="211"/>
      <c r="N59" s="211"/>
      <c r="O59" s="211"/>
      <c r="P59" s="211"/>
      <c r="Q59" s="211"/>
      <c r="R59" s="211"/>
      <c r="S59" s="211"/>
      <c r="T59" s="211"/>
      <c r="U59" s="211"/>
      <c r="V59" s="211"/>
    </row>
    <row r="60" spans="1:22" ht="53.25" customHeight="1" x14ac:dyDescent="0.25">
      <c r="A60" s="481" t="s">
        <v>456</v>
      </c>
      <c r="B60" s="482"/>
      <c r="C60" s="482"/>
      <c r="D60" s="482"/>
      <c r="E60" s="482"/>
      <c r="F60" s="482"/>
      <c r="G60" s="482"/>
      <c r="H60" s="482"/>
      <c r="I60" s="483"/>
      <c r="J60" s="222">
        <f>AN1</f>
        <v>1</v>
      </c>
      <c r="K60" s="223">
        <v>0</v>
      </c>
      <c r="L60" s="211"/>
      <c r="M60" s="211"/>
      <c r="N60" s="211"/>
      <c r="O60" s="211"/>
      <c r="P60" s="211"/>
      <c r="Q60" s="211"/>
      <c r="R60" s="211"/>
      <c r="S60" s="211"/>
      <c r="T60" s="211"/>
      <c r="U60" s="211"/>
      <c r="V60" s="211"/>
    </row>
    <row r="61" spans="1:22" ht="53.25" customHeight="1" x14ac:dyDescent="0.25">
      <c r="A61" s="481" t="s">
        <v>457</v>
      </c>
      <c r="B61" s="482"/>
      <c r="C61" s="482"/>
      <c r="D61" s="482"/>
      <c r="E61" s="482"/>
      <c r="F61" s="482"/>
      <c r="G61" s="482"/>
      <c r="H61" s="482"/>
      <c r="I61" s="483"/>
      <c r="J61" s="222">
        <f>AO1</f>
        <v>0</v>
      </c>
      <c r="K61" s="223">
        <v>0</v>
      </c>
      <c r="L61" s="211"/>
      <c r="M61" s="211"/>
      <c r="N61" s="211"/>
      <c r="O61" s="211"/>
      <c r="P61" s="211"/>
      <c r="Q61" s="211"/>
      <c r="R61" s="211"/>
      <c r="S61" s="211"/>
      <c r="T61" s="211"/>
      <c r="U61" s="211"/>
      <c r="V61" s="211"/>
    </row>
    <row r="62" spans="1:22" ht="53.25" customHeight="1" x14ac:dyDescent="0.25">
      <c r="A62" s="481" t="s">
        <v>458</v>
      </c>
      <c r="B62" s="482"/>
      <c r="C62" s="482"/>
      <c r="D62" s="482"/>
      <c r="E62" s="482"/>
      <c r="F62" s="482"/>
      <c r="G62" s="482"/>
      <c r="H62" s="482"/>
      <c r="I62" s="483"/>
      <c r="J62" s="222">
        <f>AP1</f>
        <v>0</v>
      </c>
      <c r="K62" s="223">
        <v>0</v>
      </c>
      <c r="L62" s="211"/>
      <c r="M62" s="211" t="s">
        <v>59</v>
      </c>
      <c r="N62" s="211"/>
      <c r="O62" s="211"/>
      <c r="P62" s="211"/>
      <c r="Q62" s="211"/>
      <c r="R62" s="211"/>
      <c r="S62" s="211"/>
      <c r="T62" s="211"/>
      <c r="U62" s="211"/>
      <c r="V62" s="211"/>
    </row>
    <row r="63" spans="1:22" ht="42" customHeight="1" thickBot="1" x14ac:dyDescent="0.3">
      <c r="A63" s="481" t="s">
        <v>394</v>
      </c>
      <c r="B63" s="482"/>
      <c r="C63" s="482"/>
      <c r="D63" s="482"/>
      <c r="E63" s="482"/>
      <c r="F63" s="482"/>
      <c r="G63" s="482"/>
      <c r="H63" s="482"/>
      <c r="I63" s="483"/>
      <c r="J63" s="222">
        <f>AQ1</f>
        <v>0</v>
      </c>
      <c r="K63" s="223">
        <v>0</v>
      </c>
      <c r="L63" s="211"/>
      <c r="M63" s="211"/>
      <c r="N63" s="211"/>
      <c r="O63" s="211"/>
      <c r="P63" s="211"/>
      <c r="Q63" s="211"/>
      <c r="R63" s="211"/>
      <c r="S63" s="211"/>
      <c r="T63" s="211"/>
      <c r="U63" s="211"/>
      <c r="V63" s="211"/>
    </row>
    <row r="64" spans="1:22" ht="15.75" hidden="1" customHeight="1" x14ac:dyDescent="0.25">
      <c r="A64" s="481"/>
      <c r="B64" s="482"/>
      <c r="C64" s="482"/>
      <c r="D64" s="482"/>
      <c r="E64" s="482"/>
      <c r="F64" s="482"/>
      <c r="G64" s="482"/>
      <c r="H64" s="482"/>
      <c r="I64" s="483"/>
      <c r="J64" s="222"/>
      <c r="K64" s="223">
        <v>0</v>
      </c>
      <c r="L64" s="211"/>
      <c r="M64" s="211"/>
      <c r="N64" s="211"/>
      <c r="O64" s="211"/>
      <c r="P64" s="211"/>
      <c r="Q64" s="211"/>
      <c r="R64" s="211"/>
      <c r="S64" s="211"/>
      <c r="T64" s="211"/>
      <c r="U64" s="211"/>
      <c r="V64" s="211"/>
    </row>
    <row r="65" spans="1:22" ht="15.75" hidden="1" customHeight="1" x14ac:dyDescent="0.25">
      <c r="A65" s="481"/>
      <c r="B65" s="482"/>
      <c r="C65" s="482"/>
      <c r="D65" s="482"/>
      <c r="E65" s="482"/>
      <c r="F65" s="482"/>
      <c r="G65" s="482"/>
      <c r="H65" s="482"/>
      <c r="I65" s="483"/>
      <c r="J65" s="222"/>
      <c r="K65" s="223">
        <v>0</v>
      </c>
      <c r="L65" s="211"/>
      <c r="M65" s="211"/>
      <c r="N65" s="211"/>
      <c r="O65" s="211"/>
      <c r="P65" s="211"/>
      <c r="Q65" s="211"/>
      <c r="R65" s="211"/>
      <c r="S65" s="211"/>
      <c r="T65" s="211"/>
      <c r="U65" s="211"/>
      <c r="V65" s="211"/>
    </row>
    <row r="66" spans="1:22" ht="15.75" hidden="1" customHeight="1" thickBot="1" x14ac:dyDescent="0.3">
      <c r="A66" s="481"/>
      <c r="B66" s="482"/>
      <c r="C66" s="482"/>
      <c r="D66" s="482"/>
      <c r="E66" s="482"/>
      <c r="F66" s="482"/>
      <c r="G66" s="482"/>
      <c r="H66" s="482"/>
      <c r="I66" s="483"/>
      <c r="J66" s="222"/>
      <c r="K66" s="223">
        <v>0</v>
      </c>
      <c r="L66" s="211"/>
      <c r="M66" s="211"/>
      <c r="N66" s="211"/>
      <c r="O66" s="211"/>
      <c r="P66" s="211"/>
      <c r="Q66" s="211"/>
      <c r="R66" s="211"/>
      <c r="S66" s="211"/>
      <c r="T66" s="211"/>
      <c r="U66" s="211"/>
      <c r="V66" s="211"/>
    </row>
    <row r="67" spans="1:22" ht="16.5" thickBot="1" x14ac:dyDescent="0.3">
      <c r="A67" s="478" t="s">
        <v>102</v>
      </c>
      <c r="B67" s="479"/>
      <c r="C67" s="479"/>
      <c r="D67" s="479"/>
      <c r="E67" s="479"/>
      <c r="F67" s="216"/>
      <c r="G67" s="216"/>
      <c r="H67" s="216"/>
      <c r="I67" s="217"/>
      <c r="J67" s="218">
        <f>SUM(J59:J66)</f>
        <v>2</v>
      </c>
      <c r="K67" s="211"/>
      <c r="L67" s="211"/>
      <c r="M67" s="211"/>
      <c r="N67" s="211"/>
      <c r="O67" s="211"/>
      <c r="P67" s="211"/>
      <c r="Q67" s="211"/>
      <c r="R67" s="211"/>
      <c r="S67" s="211"/>
      <c r="T67" s="211"/>
      <c r="U67" s="211"/>
      <c r="V67" s="211"/>
    </row>
    <row r="68" spans="1:22" ht="15.75" thickBot="1" x14ac:dyDescent="0.3">
      <c r="A68" s="211"/>
      <c r="B68" s="211"/>
      <c r="C68" s="211"/>
      <c r="D68" s="211"/>
      <c r="E68" s="211"/>
      <c r="F68" s="211"/>
      <c r="G68" s="211"/>
      <c r="H68" s="211"/>
      <c r="I68" s="211"/>
      <c r="J68" s="211"/>
      <c r="K68" s="211"/>
      <c r="L68" s="211"/>
      <c r="M68" s="211"/>
      <c r="N68" s="211"/>
      <c r="O68" s="211"/>
      <c r="P68" s="211"/>
      <c r="Q68" s="211"/>
      <c r="R68" s="211"/>
      <c r="S68" s="211"/>
      <c r="T68" s="211"/>
      <c r="U68" s="211"/>
      <c r="V68" s="211"/>
    </row>
    <row r="69" spans="1:22" ht="15" customHeight="1" x14ac:dyDescent="0.25">
      <c r="A69" s="486" t="s">
        <v>376</v>
      </c>
      <c r="B69" s="487"/>
      <c r="C69" s="487"/>
      <c r="D69" s="487"/>
      <c r="E69" s="487"/>
      <c r="F69" s="487"/>
      <c r="G69" s="487"/>
      <c r="H69" s="487"/>
      <c r="I69" s="487"/>
      <c r="J69" s="488"/>
      <c r="K69" s="211"/>
      <c r="L69" s="211"/>
      <c r="M69" s="211"/>
      <c r="N69" s="211"/>
      <c r="O69" s="211"/>
      <c r="P69" s="211"/>
      <c r="Q69" s="211"/>
      <c r="R69" s="211"/>
      <c r="S69" s="211"/>
      <c r="T69" s="211"/>
      <c r="U69" s="211"/>
      <c r="V69" s="211"/>
    </row>
    <row r="70" spans="1:22" ht="15.75" customHeight="1" thickBot="1" x14ac:dyDescent="0.3">
      <c r="A70" s="489"/>
      <c r="B70" s="490"/>
      <c r="C70" s="490"/>
      <c r="D70" s="490"/>
      <c r="E70" s="490"/>
      <c r="F70" s="490"/>
      <c r="G70" s="490"/>
      <c r="H70" s="490"/>
      <c r="I70" s="490"/>
      <c r="J70" s="491"/>
      <c r="K70" s="211"/>
      <c r="L70" s="211"/>
      <c r="M70" s="211"/>
      <c r="N70" s="211"/>
      <c r="O70" s="211"/>
      <c r="P70" s="211"/>
      <c r="Q70" s="211"/>
      <c r="R70" s="211"/>
      <c r="S70" s="211"/>
      <c r="T70" s="211"/>
      <c r="U70" s="211"/>
      <c r="V70" s="211"/>
    </row>
    <row r="71" spans="1:22" ht="39" customHeight="1" x14ac:dyDescent="0.25">
      <c r="A71" s="498" t="s">
        <v>351</v>
      </c>
      <c r="B71" s="499"/>
      <c r="C71" s="499"/>
      <c r="D71" s="499"/>
      <c r="E71" s="499"/>
      <c r="F71" s="499"/>
      <c r="G71" s="499"/>
      <c r="H71" s="499"/>
      <c r="I71" s="500"/>
      <c r="J71" s="220" t="s">
        <v>215</v>
      </c>
      <c r="K71" s="211"/>
      <c r="L71" s="211"/>
      <c r="M71" s="211"/>
      <c r="N71" s="211"/>
      <c r="O71" s="211"/>
      <c r="P71" s="211"/>
      <c r="Q71" s="211"/>
      <c r="R71" s="211"/>
      <c r="S71" s="211"/>
      <c r="T71" s="211"/>
      <c r="U71" s="211"/>
      <c r="V71" s="211"/>
    </row>
    <row r="72" spans="1:22" ht="15.75" customHeight="1" thickBot="1" x14ac:dyDescent="0.3">
      <c r="A72" s="501" t="s">
        <v>354</v>
      </c>
      <c r="B72" s="502"/>
      <c r="C72" s="502"/>
      <c r="D72" s="502"/>
      <c r="E72" s="502"/>
      <c r="F72" s="502"/>
      <c r="G72" s="502"/>
      <c r="H72" s="502"/>
      <c r="I72" s="503"/>
      <c r="J72" s="222">
        <f>AU1</f>
        <v>0</v>
      </c>
      <c r="K72" s="223">
        <v>0</v>
      </c>
      <c r="L72" s="211"/>
      <c r="M72" s="211"/>
      <c r="N72" s="211"/>
      <c r="O72" s="211"/>
      <c r="P72" s="211"/>
      <c r="Q72" s="211"/>
      <c r="R72" s="211"/>
      <c r="S72" s="211"/>
      <c r="T72" s="211"/>
      <c r="U72" s="211"/>
      <c r="V72" s="211"/>
    </row>
    <row r="73" spans="1:22" ht="16.5" thickBot="1" x14ac:dyDescent="0.3">
      <c r="A73" s="478" t="s">
        <v>104</v>
      </c>
      <c r="B73" s="479"/>
      <c r="C73" s="479"/>
      <c r="D73" s="479"/>
      <c r="E73" s="479"/>
      <c r="F73" s="216"/>
      <c r="G73" s="216"/>
      <c r="H73" s="216"/>
      <c r="I73" s="217"/>
      <c r="J73" s="218">
        <f>SUM(J72:J72)</f>
        <v>0</v>
      </c>
      <c r="K73" s="211"/>
      <c r="L73" s="211"/>
      <c r="M73" s="211"/>
      <c r="N73" s="211"/>
      <c r="O73" s="211"/>
      <c r="P73" s="211"/>
      <c r="Q73" s="211"/>
      <c r="R73" s="211"/>
      <c r="S73" s="211"/>
      <c r="T73" s="211"/>
      <c r="U73" s="211"/>
      <c r="V73" s="211"/>
    </row>
    <row r="74" spans="1:22" ht="15.75" thickBot="1" x14ac:dyDescent="0.3">
      <c r="A74" s="211"/>
      <c r="B74" s="211"/>
      <c r="C74" s="211"/>
      <c r="D74" s="211"/>
      <c r="E74" s="211"/>
      <c r="F74" s="211"/>
      <c r="G74" s="211"/>
      <c r="H74" s="211"/>
      <c r="I74" s="211"/>
      <c r="J74" s="211"/>
      <c r="K74" s="211"/>
      <c r="L74" s="211"/>
      <c r="M74" s="211"/>
      <c r="N74" s="211"/>
      <c r="O74" s="211"/>
      <c r="P74" s="211"/>
      <c r="Q74" s="211"/>
      <c r="R74" s="211"/>
      <c r="S74" s="211"/>
      <c r="T74" s="211"/>
      <c r="U74" s="211"/>
      <c r="V74" s="211"/>
    </row>
    <row r="75" spans="1:22" ht="15" customHeight="1" x14ac:dyDescent="0.25">
      <c r="A75" s="486" t="s">
        <v>377</v>
      </c>
      <c r="B75" s="487"/>
      <c r="C75" s="487"/>
      <c r="D75" s="487"/>
      <c r="E75" s="487"/>
      <c r="F75" s="487"/>
      <c r="G75" s="487"/>
      <c r="H75" s="487"/>
      <c r="I75" s="487"/>
      <c r="J75" s="488"/>
      <c r="K75" s="211"/>
      <c r="L75" s="211"/>
      <c r="M75" s="211"/>
      <c r="N75" s="211"/>
      <c r="O75" s="211"/>
      <c r="P75" s="211"/>
      <c r="Q75" s="211"/>
      <c r="R75" s="211"/>
      <c r="S75" s="211"/>
      <c r="T75" s="211"/>
      <c r="U75" s="211"/>
      <c r="V75" s="211"/>
    </row>
    <row r="76" spans="1:22" ht="15.75" customHeight="1" thickBot="1" x14ac:dyDescent="0.3">
      <c r="A76" s="489"/>
      <c r="B76" s="490"/>
      <c r="C76" s="490"/>
      <c r="D76" s="490"/>
      <c r="E76" s="490"/>
      <c r="F76" s="490"/>
      <c r="G76" s="490"/>
      <c r="H76" s="490"/>
      <c r="I76" s="490"/>
      <c r="J76" s="491"/>
      <c r="K76" s="211"/>
      <c r="L76" s="211"/>
      <c r="M76" s="211"/>
      <c r="N76" s="211"/>
      <c r="O76" s="211"/>
      <c r="P76" s="211"/>
      <c r="Q76" s="211"/>
      <c r="R76" s="211"/>
      <c r="S76" s="211"/>
      <c r="T76" s="211"/>
      <c r="U76" s="211"/>
      <c r="V76" s="211"/>
    </row>
    <row r="77" spans="1:22" ht="29.25" customHeight="1" x14ac:dyDescent="0.25">
      <c r="A77" s="492" t="s">
        <v>370</v>
      </c>
      <c r="B77" s="493"/>
      <c r="C77" s="493"/>
      <c r="D77" s="493"/>
      <c r="E77" s="493"/>
      <c r="F77" s="493"/>
      <c r="G77" s="493"/>
      <c r="H77" s="493"/>
      <c r="I77" s="494"/>
      <c r="J77" s="220" t="s">
        <v>215</v>
      </c>
      <c r="K77" s="211"/>
      <c r="L77" s="211"/>
      <c r="M77" s="211"/>
      <c r="N77" s="211"/>
      <c r="O77" s="211"/>
      <c r="P77" s="211"/>
      <c r="Q77" s="211"/>
      <c r="R77" s="211"/>
      <c r="S77" s="211"/>
      <c r="T77" s="211"/>
      <c r="U77" s="211"/>
      <c r="V77" s="211"/>
    </row>
    <row r="78" spans="1:22" ht="15.75" customHeight="1" thickBot="1" x14ac:dyDescent="0.3">
      <c r="A78" s="495" t="s">
        <v>353</v>
      </c>
      <c r="B78" s="496"/>
      <c r="C78" s="496"/>
      <c r="D78" s="496"/>
      <c r="E78" s="496"/>
      <c r="F78" s="496"/>
      <c r="G78" s="496"/>
      <c r="H78" s="496"/>
      <c r="I78" s="497"/>
      <c r="J78" s="222">
        <f>BN1</f>
        <v>0</v>
      </c>
      <c r="K78" s="223">
        <v>0</v>
      </c>
      <c r="L78" s="211"/>
      <c r="M78" s="211"/>
      <c r="N78" s="211"/>
      <c r="O78" s="211"/>
      <c r="P78" s="211"/>
      <c r="Q78" s="211"/>
      <c r="R78" s="211"/>
      <c r="S78" s="211"/>
      <c r="T78" s="211"/>
      <c r="U78" s="211"/>
      <c r="V78" s="211"/>
    </row>
    <row r="79" spans="1:22" ht="16.5" thickBot="1" x14ac:dyDescent="0.3">
      <c r="A79" s="478" t="s">
        <v>106</v>
      </c>
      <c r="B79" s="479"/>
      <c r="C79" s="479"/>
      <c r="D79" s="479"/>
      <c r="E79" s="479"/>
      <c r="F79" s="216"/>
      <c r="G79" s="216"/>
      <c r="H79" s="216"/>
      <c r="I79" s="217"/>
      <c r="J79" s="221">
        <f>SUM(J78:J78)</f>
        <v>0</v>
      </c>
      <c r="K79" s="211"/>
      <c r="L79" s="211"/>
      <c r="M79" s="211"/>
      <c r="N79" s="211"/>
      <c r="O79" s="211"/>
      <c r="P79" s="211"/>
      <c r="Q79" s="211"/>
      <c r="R79" s="211"/>
      <c r="S79" s="211"/>
      <c r="T79" s="211"/>
      <c r="U79" s="211"/>
      <c r="V79" s="211"/>
    </row>
    <row r="80" spans="1:22" ht="15.75" thickBot="1" x14ac:dyDescent="0.3">
      <c r="A80" s="211"/>
      <c r="B80" s="211"/>
      <c r="C80" s="211"/>
      <c r="D80" s="211"/>
      <c r="E80" s="211"/>
      <c r="F80" s="211"/>
      <c r="G80" s="211"/>
      <c r="H80" s="211"/>
      <c r="I80" s="211"/>
      <c r="J80" s="211"/>
      <c r="K80" s="211"/>
      <c r="L80" s="211"/>
      <c r="M80" s="211"/>
      <c r="N80" s="211"/>
      <c r="O80" s="211"/>
      <c r="P80" s="211"/>
      <c r="Q80" s="211"/>
      <c r="R80" s="211"/>
      <c r="S80" s="211"/>
      <c r="T80" s="211"/>
      <c r="U80" s="211"/>
      <c r="V80" s="211"/>
    </row>
    <row r="81" spans="1:22" ht="38.25" customHeight="1" x14ac:dyDescent="0.25">
      <c r="A81" s="486" t="s">
        <v>378</v>
      </c>
      <c r="B81" s="487"/>
      <c r="C81" s="487"/>
      <c r="D81" s="487"/>
      <c r="E81" s="487"/>
      <c r="F81" s="487"/>
      <c r="G81" s="487"/>
      <c r="H81" s="487"/>
      <c r="I81" s="487"/>
      <c r="J81" s="488"/>
      <c r="K81" s="211"/>
      <c r="L81" s="211"/>
      <c r="M81" s="211"/>
      <c r="N81" s="211"/>
      <c r="O81" s="211"/>
      <c r="P81" s="211"/>
      <c r="Q81" s="211"/>
      <c r="R81" s="211"/>
      <c r="S81" s="211"/>
      <c r="T81" s="211"/>
      <c r="U81" s="211"/>
      <c r="V81" s="211"/>
    </row>
    <row r="82" spans="1:22" ht="26.25" customHeight="1" thickBot="1" x14ac:dyDescent="0.3">
      <c r="A82" s="489"/>
      <c r="B82" s="490"/>
      <c r="C82" s="490"/>
      <c r="D82" s="490"/>
      <c r="E82" s="490"/>
      <c r="F82" s="490"/>
      <c r="G82" s="490"/>
      <c r="H82" s="490"/>
      <c r="I82" s="490"/>
      <c r="J82" s="491"/>
      <c r="K82" s="211"/>
      <c r="L82" s="211"/>
      <c r="M82" s="211"/>
      <c r="N82" s="211"/>
      <c r="O82" s="211"/>
      <c r="P82" s="211"/>
      <c r="Q82" s="211"/>
      <c r="R82" s="211"/>
      <c r="S82" s="211"/>
      <c r="T82" s="211"/>
      <c r="U82" s="211"/>
      <c r="V82" s="211"/>
    </row>
    <row r="83" spans="1:22" x14ac:dyDescent="0.25">
      <c r="A83" s="504"/>
      <c r="B83" s="505"/>
      <c r="C83" s="505"/>
      <c r="D83" s="505"/>
      <c r="E83" s="505"/>
      <c r="F83" s="215"/>
      <c r="G83" s="215"/>
      <c r="H83" s="211"/>
      <c r="I83" s="211"/>
      <c r="J83" s="220" t="s">
        <v>215</v>
      </c>
      <c r="K83" s="211"/>
      <c r="L83" s="211"/>
      <c r="M83" s="211"/>
      <c r="N83" s="211"/>
      <c r="O83" s="211"/>
      <c r="P83" s="211"/>
      <c r="Q83" s="211"/>
      <c r="R83" s="211"/>
      <c r="S83" s="211"/>
      <c r="T83" s="211"/>
      <c r="U83" s="211"/>
      <c r="V83" s="211"/>
    </row>
    <row r="84" spans="1:22" ht="15.75" customHeight="1" x14ac:dyDescent="0.25">
      <c r="A84" s="481" t="s">
        <v>293</v>
      </c>
      <c r="B84" s="482"/>
      <c r="C84" s="482"/>
      <c r="D84" s="482"/>
      <c r="E84" s="482"/>
      <c r="F84" s="482"/>
      <c r="G84" s="482"/>
      <c r="H84" s="482"/>
      <c r="I84" s="483"/>
      <c r="J84" s="222">
        <f>BV1</f>
        <v>1</v>
      </c>
      <c r="K84" s="223">
        <v>0</v>
      </c>
      <c r="L84" s="211"/>
      <c r="M84" s="211"/>
      <c r="N84" s="211"/>
      <c r="O84" s="211"/>
      <c r="P84" s="211"/>
      <c r="Q84" s="211"/>
      <c r="R84" s="211"/>
      <c r="S84" s="211"/>
      <c r="T84" s="211"/>
      <c r="U84" s="211"/>
      <c r="V84" s="211"/>
    </row>
    <row r="85" spans="1:22" ht="16.5" thickBot="1" x14ac:dyDescent="0.3">
      <c r="A85" s="506" t="s">
        <v>349</v>
      </c>
      <c r="B85" s="507"/>
      <c r="C85" s="507"/>
      <c r="D85" s="507"/>
      <c r="E85" s="507"/>
      <c r="F85" s="507"/>
      <c r="G85" s="507"/>
      <c r="H85" s="507"/>
      <c r="I85" s="508"/>
      <c r="J85" s="222">
        <v>1</v>
      </c>
      <c r="K85" s="223">
        <v>0</v>
      </c>
      <c r="L85" s="211"/>
      <c r="M85" s="211"/>
      <c r="N85" s="211"/>
      <c r="O85" s="211"/>
      <c r="P85" s="211"/>
      <c r="Q85" s="211"/>
      <c r="R85" s="211"/>
      <c r="S85" s="211"/>
      <c r="T85" s="211"/>
      <c r="U85" s="211"/>
      <c r="V85" s="211"/>
    </row>
    <row r="86" spans="1:22" ht="16.5" thickBot="1" x14ac:dyDescent="0.3">
      <c r="A86" s="478" t="s">
        <v>109</v>
      </c>
      <c r="B86" s="479"/>
      <c r="C86" s="479"/>
      <c r="D86" s="479"/>
      <c r="E86" s="479"/>
      <c r="F86" s="216"/>
      <c r="G86" s="216"/>
      <c r="H86" s="216"/>
      <c r="I86" s="216"/>
      <c r="J86" s="218">
        <f>SUM(J84:J85)</f>
        <v>2</v>
      </c>
      <c r="K86" s="211"/>
      <c r="L86" s="211"/>
      <c r="M86" s="211"/>
      <c r="N86" s="211"/>
      <c r="O86" s="211"/>
      <c r="P86" s="211"/>
      <c r="Q86" s="211"/>
      <c r="R86" s="211"/>
      <c r="S86" s="211"/>
      <c r="T86" s="211"/>
      <c r="U86" s="211"/>
      <c r="V86" s="211"/>
    </row>
    <row r="87" spans="1:22" x14ac:dyDescent="0.25">
      <c r="A87" s="211"/>
      <c r="B87" s="211"/>
      <c r="C87" s="211"/>
      <c r="D87" s="211"/>
      <c r="E87" s="211"/>
      <c r="F87" s="211"/>
      <c r="G87" s="211"/>
      <c r="H87" s="211"/>
      <c r="I87" s="211"/>
      <c r="J87" s="211"/>
      <c r="K87" s="211"/>
      <c r="L87" s="211"/>
      <c r="M87" s="211"/>
      <c r="N87" s="211"/>
      <c r="O87" s="211"/>
      <c r="P87" s="211"/>
      <c r="Q87" s="211"/>
      <c r="R87" s="211"/>
      <c r="S87" s="211"/>
      <c r="T87" s="211"/>
      <c r="U87" s="211"/>
      <c r="V87" s="211"/>
    </row>
    <row r="88" spans="1:22" x14ac:dyDescent="0.25">
      <c r="A88" s="211"/>
      <c r="B88" s="211"/>
      <c r="C88" s="211"/>
      <c r="D88" s="211"/>
      <c r="E88" s="211"/>
      <c r="F88" s="211"/>
      <c r="G88" s="211"/>
      <c r="H88" s="211"/>
      <c r="I88" s="211"/>
      <c r="J88" s="211"/>
      <c r="K88" s="211"/>
      <c r="L88" s="211"/>
      <c r="M88" s="211"/>
      <c r="N88" s="211"/>
      <c r="O88" s="211"/>
      <c r="P88" s="211"/>
      <c r="Q88" s="211"/>
      <c r="R88" s="211"/>
      <c r="S88" s="211"/>
      <c r="T88" s="211"/>
      <c r="U88" s="211"/>
      <c r="V88" s="211"/>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39:E39"/>
    <mergeCell ref="A36:F36"/>
    <mergeCell ref="G36:J36"/>
    <mergeCell ref="A37:J38"/>
    <mergeCell ref="AF30:AG30"/>
    <mergeCell ref="AF3:AG3"/>
    <mergeCell ref="AF28:AG28"/>
    <mergeCell ref="BD30:BE30"/>
    <mergeCell ref="BS30:BT30"/>
    <mergeCell ref="CA30:CB30"/>
    <mergeCell ref="BD3:BE3"/>
    <mergeCell ref="BS3:BT3"/>
    <mergeCell ref="CA3:CB3"/>
    <mergeCell ref="BD28:BE28"/>
    <mergeCell ref="BS28:BT28"/>
    <mergeCell ref="CA28:CB28"/>
    <mergeCell ref="A44:E44"/>
    <mergeCell ref="A45:I46"/>
    <mergeCell ref="A47:I47"/>
    <mergeCell ref="A40:I40"/>
    <mergeCell ref="A41:I41"/>
    <mergeCell ref="A42:I42"/>
    <mergeCell ref="A43:I43"/>
    <mergeCell ref="A50:I50"/>
    <mergeCell ref="A51:I51"/>
    <mergeCell ref="A52:I52"/>
    <mergeCell ref="A55:E55"/>
    <mergeCell ref="A58:E58"/>
    <mergeCell ref="A53:I53"/>
    <mergeCell ref="A54:I54"/>
    <mergeCell ref="A57:I57"/>
    <mergeCell ref="A86:E86"/>
    <mergeCell ref="A83:E83"/>
    <mergeCell ref="A84:I84"/>
    <mergeCell ref="A85:I85"/>
    <mergeCell ref="A79:E79"/>
    <mergeCell ref="A81:J82"/>
    <mergeCell ref="A75:J76"/>
    <mergeCell ref="A77:I77"/>
    <mergeCell ref="A78:I78"/>
    <mergeCell ref="A73:E73"/>
    <mergeCell ref="A69:J70"/>
    <mergeCell ref="A71:I71"/>
    <mergeCell ref="A72:I72"/>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2"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5" x14ac:dyDescent="0.25"/>
  <cols>
    <col min="1" max="1" width="0.5703125" customWidth="1"/>
    <col min="2" max="2" width="20.140625" customWidth="1"/>
    <col min="3" max="3" width="10.7109375" customWidth="1"/>
    <col min="4" max="4" width="26.5703125" customWidth="1"/>
    <col min="5" max="5" width="13.28515625" customWidth="1"/>
    <col min="6" max="6" width="25.42578125" customWidth="1"/>
    <col min="7" max="7" width="12.140625" customWidth="1"/>
    <col min="8" max="8" width="15.7109375" bestFit="1" customWidth="1"/>
    <col min="9" max="9" width="38.140625" bestFit="1" customWidth="1"/>
    <col min="10" max="10" width="46.42578125" customWidth="1"/>
    <col min="11" max="11" width="50.85546875" customWidth="1"/>
    <col min="12" max="13" width="0" hidden="1" customWidth="1"/>
    <col min="14" max="14" width="49.42578125" hidden="1" customWidth="1"/>
    <col min="15" max="17" width="0" hidden="1" customWidth="1"/>
  </cols>
  <sheetData>
    <row r="1" spans="2:14" ht="9" customHeight="1" thickBot="1" x14ac:dyDescent="0.3"/>
    <row r="2" spans="2:14" ht="15.75" customHeight="1" thickBot="1" x14ac:dyDescent="0.3">
      <c r="B2" s="638"/>
      <c r="C2" s="639"/>
      <c r="D2" s="644" t="s">
        <v>112</v>
      </c>
      <c r="E2" s="645"/>
      <c r="F2" s="646"/>
      <c r="G2" s="549" t="s">
        <v>52</v>
      </c>
      <c r="H2" s="550"/>
      <c r="I2" s="28" t="s">
        <v>311</v>
      </c>
      <c r="L2" s="29" t="s">
        <v>53</v>
      </c>
      <c r="M2" s="29" t="s">
        <v>54</v>
      </c>
      <c r="N2" t="s">
        <v>324</v>
      </c>
    </row>
    <row r="3" spans="2:14" ht="15" customHeight="1" thickBot="1" x14ac:dyDescent="0.3">
      <c r="B3" s="640"/>
      <c r="C3" s="641"/>
      <c r="D3" s="647"/>
      <c r="E3" s="648"/>
      <c r="F3" s="649"/>
      <c r="G3" s="636" t="s">
        <v>300</v>
      </c>
      <c r="H3" s="637"/>
      <c r="I3" s="431" t="s">
        <v>365</v>
      </c>
      <c r="L3" s="29">
        <v>0</v>
      </c>
      <c r="M3" s="29">
        <v>0</v>
      </c>
      <c r="N3" t="s">
        <v>325</v>
      </c>
    </row>
    <row r="4" spans="2:14" ht="32.25" thickBot="1" x14ac:dyDescent="0.3">
      <c r="B4" s="640"/>
      <c r="C4" s="641"/>
      <c r="D4" s="627" t="s">
        <v>284</v>
      </c>
      <c r="E4" s="628"/>
      <c r="F4" s="628"/>
      <c r="G4" s="629" t="s">
        <v>401</v>
      </c>
      <c r="H4" s="630"/>
      <c r="I4" s="432" t="s">
        <v>419</v>
      </c>
      <c r="J4" s="399" t="s">
        <v>55</v>
      </c>
      <c r="L4" s="29">
        <v>1</v>
      </c>
      <c r="M4" s="29">
        <v>1</v>
      </c>
    </row>
    <row r="5" spans="2:14" ht="15.75" customHeight="1" thickBot="1" x14ac:dyDescent="0.3">
      <c r="B5" s="642"/>
      <c r="C5" s="643"/>
      <c r="D5" s="631" t="s">
        <v>113</v>
      </c>
      <c r="E5" s="632"/>
      <c r="F5" s="633"/>
      <c r="G5" s="634" t="s">
        <v>56</v>
      </c>
      <c r="H5" s="635"/>
      <c r="I5" s="386">
        <f>DATE(2022,1,12)</f>
        <v>44573</v>
      </c>
      <c r="M5" s="29">
        <v>2</v>
      </c>
    </row>
    <row r="6" spans="2:14" ht="15.75" thickBot="1" x14ac:dyDescent="0.3">
      <c r="B6" s="650" t="s">
        <v>57</v>
      </c>
      <c r="C6" s="681"/>
      <c r="D6" s="384" t="s">
        <v>385</v>
      </c>
      <c r="E6" s="685" t="s">
        <v>58</v>
      </c>
      <c r="F6" s="686"/>
      <c r="G6" s="687" t="s">
        <v>385</v>
      </c>
      <c r="H6" s="687"/>
      <c r="I6" s="688"/>
      <c r="M6" s="29"/>
    </row>
    <row r="7" spans="2:14" ht="19.5" thickBot="1" x14ac:dyDescent="0.35">
      <c r="B7" s="650" t="s">
        <v>60</v>
      </c>
      <c r="C7" s="681"/>
      <c r="D7" s="652" t="s">
        <v>385</v>
      </c>
      <c r="E7" s="653"/>
      <c r="F7" s="654"/>
      <c r="G7" s="682" t="s">
        <v>408</v>
      </c>
      <c r="H7" s="683"/>
      <c r="I7" s="684"/>
      <c r="J7" s="30" t="s">
        <v>61</v>
      </c>
    </row>
    <row r="8" spans="2:14" ht="30" customHeight="1" thickBot="1" x14ac:dyDescent="0.35">
      <c r="B8" s="650" t="s">
        <v>62</v>
      </c>
      <c r="C8" s="681"/>
      <c r="D8" s="652"/>
      <c r="E8" s="653"/>
      <c r="F8" s="654"/>
      <c r="G8" s="682" t="s">
        <v>323</v>
      </c>
      <c r="H8" s="684"/>
      <c r="I8" s="385">
        <v>1</v>
      </c>
      <c r="J8" s="31" t="s">
        <v>63</v>
      </c>
    </row>
    <row r="9" spans="2:14" ht="19.5" thickBot="1" x14ac:dyDescent="0.35">
      <c r="B9" s="650" t="s">
        <v>64</v>
      </c>
      <c r="C9" s="651"/>
      <c r="D9" s="652" t="s">
        <v>385</v>
      </c>
      <c r="E9" s="653"/>
      <c r="F9" s="653"/>
      <c r="G9" s="653"/>
      <c r="H9" s="653"/>
      <c r="I9" s="654"/>
      <c r="J9" s="31" t="s">
        <v>65</v>
      </c>
    </row>
    <row r="10" spans="2:14" ht="21" x14ac:dyDescent="0.35">
      <c r="B10" s="655" t="s">
        <v>66</v>
      </c>
      <c r="C10" s="656"/>
      <c r="D10" s="659" t="s">
        <v>385</v>
      </c>
      <c r="E10" s="660"/>
      <c r="F10" s="660"/>
      <c r="G10" s="660"/>
      <c r="H10" s="660"/>
      <c r="I10" s="661"/>
      <c r="J10" s="32" t="s">
        <v>67</v>
      </c>
    </row>
    <row r="11" spans="2:14" ht="21.75" customHeight="1" x14ac:dyDescent="0.3">
      <c r="B11" s="657"/>
      <c r="C11" s="658"/>
      <c r="D11" s="662"/>
      <c r="E11" s="663"/>
      <c r="F11" s="663"/>
      <c r="G11" s="663"/>
      <c r="H11" s="663"/>
      <c r="I11" s="664"/>
      <c r="J11" s="33" t="s">
        <v>68</v>
      </c>
    </row>
    <row r="12" spans="2:14" ht="19.5" thickBot="1" x14ac:dyDescent="0.35">
      <c r="B12" s="657"/>
      <c r="C12" s="658"/>
      <c r="D12" s="665"/>
      <c r="E12" s="666"/>
      <c r="F12" s="666"/>
      <c r="G12" s="666"/>
      <c r="H12" s="666"/>
      <c r="I12" s="667"/>
      <c r="J12" s="33" t="s">
        <v>69</v>
      </c>
    </row>
    <row r="13" spans="2:14" ht="19.5" thickBot="1" x14ac:dyDescent="0.35">
      <c r="B13" s="514" t="s">
        <v>70</v>
      </c>
      <c r="C13" s="515"/>
      <c r="D13" s="515"/>
      <c r="E13" s="515"/>
      <c r="F13" s="515"/>
      <c r="G13" s="515"/>
      <c r="H13" s="515"/>
      <c r="I13" s="668"/>
      <c r="J13" s="33" t="s">
        <v>71</v>
      </c>
    </row>
    <row r="14" spans="2:14" ht="19.5" thickBot="1" x14ac:dyDescent="0.35">
      <c r="B14" s="34" t="s">
        <v>72</v>
      </c>
      <c r="C14" s="35"/>
      <c r="D14" s="669" t="s">
        <v>385</v>
      </c>
      <c r="E14" s="669"/>
      <c r="F14" s="669"/>
      <c r="G14" s="670"/>
      <c r="H14" s="671" t="s">
        <v>73</v>
      </c>
      <c r="I14" s="672"/>
      <c r="J14" s="33" t="s">
        <v>74</v>
      </c>
    </row>
    <row r="15" spans="2:14" ht="19.5" thickBot="1" x14ac:dyDescent="0.35">
      <c r="B15" s="673" t="s">
        <v>75</v>
      </c>
      <c r="C15" s="674"/>
      <c r="D15" s="652"/>
      <c r="E15" s="653"/>
      <c r="F15" s="653"/>
      <c r="G15" s="654"/>
      <c r="H15" s="652"/>
      <c r="I15" s="654"/>
      <c r="J15" s="33" t="s">
        <v>76</v>
      </c>
    </row>
    <row r="16" spans="2:14" ht="19.5" thickBot="1" x14ac:dyDescent="0.35">
      <c r="B16" s="593" t="s">
        <v>77</v>
      </c>
      <c r="C16" s="594"/>
      <c r="D16" s="595"/>
      <c r="E16" s="596"/>
      <c r="F16" s="596"/>
      <c r="G16" s="596"/>
      <c r="H16" s="596"/>
      <c r="I16" s="597"/>
      <c r="J16" s="31"/>
    </row>
    <row r="17" spans="2:12" ht="30.75" customHeight="1" thickBot="1" x14ac:dyDescent="0.35">
      <c r="B17" s="598" t="s">
        <v>78</v>
      </c>
      <c r="C17" s="599"/>
      <c r="D17" s="600"/>
      <c r="E17" s="601"/>
      <c r="F17" s="602" t="s">
        <v>79</v>
      </c>
      <c r="G17" s="603"/>
      <c r="H17" s="420"/>
      <c r="I17" s="418"/>
      <c r="J17" s="31"/>
      <c r="L17" s="329"/>
    </row>
    <row r="18" spans="2:12" ht="29.45" customHeight="1" thickBot="1" x14ac:dyDescent="0.3">
      <c r="B18" s="604" t="s">
        <v>80</v>
      </c>
      <c r="C18" s="605"/>
      <c r="D18" s="624" t="s">
        <v>81</v>
      </c>
      <c r="E18" s="625"/>
      <c r="F18" s="625"/>
      <c r="G18" s="626"/>
      <c r="H18" s="622" t="str">
        <f>I3</f>
        <v>240-105658000</v>
      </c>
      <c r="I18" s="623"/>
      <c r="J18" s="329"/>
      <c r="K18" s="329"/>
    </row>
    <row r="19" spans="2:12" ht="21.75" thickBot="1" x14ac:dyDescent="0.3">
      <c r="B19" s="39"/>
      <c r="C19" s="536" t="s">
        <v>334</v>
      </c>
      <c r="D19" s="537"/>
      <c r="E19" s="537"/>
      <c r="F19" s="537"/>
      <c r="G19" s="537"/>
      <c r="H19" s="537"/>
      <c r="I19" s="538"/>
    </row>
    <row r="20" spans="2:12" ht="30.75" customHeight="1" thickBot="1" x14ac:dyDescent="0.3">
      <c r="B20" s="551" t="s">
        <v>85</v>
      </c>
      <c r="C20" s="552"/>
      <c r="D20" s="552"/>
      <c r="E20" s="552"/>
      <c r="F20" s="552"/>
      <c r="G20" s="552"/>
      <c r="H20" s="552"/>
      <c r="I20" s="553"/>
      <c r="J20" s="40"/>
    </row>
    <row r="21" spans="2:12" ht="19.5" thickBot="1" x14ac:dyDescent="0.3">
      <c r="B21" s="514" t="s">
        <v>86</v>
      </c>
      <c r="C21" s="515"/>
      <c r="D21" s="515"/>
      <c r="E21" s="668"/>
      <c r="F21" s="514" t="s">
        <v>87</v>
      </c>
      <c r="G21" s="515"/>
      <c r="H21" s="668"/>
      <c r="I21" s="183">
        <f>Cover!AF30</f>
        <v>0.25</v>
      </c>
    </row>
    <row r="22" spans="2:12" ht="17.25" customHeight="1" x14ac:dyDescent="0.25">
      <c r="B22" s="486" t="s">
        <v>319</v>
      </c>
      <c r="C22" s="487"/>
      <c r="D22" s="487"/>
      <c r="E22" s="487"/>
      <c r="F22" s="487"/>
      <c r="G22" s="487"/>
      <c r="H22" s="487"/>
      <c r="I22" s="488"/>
      <c r="J22" s="542" t="s">
        <v>88</v>
      </c>
      <c r="K22" s="530" t="s">
        <v>316</v>
      </c>
    </row>
    <row r="23" spans="2:12" ht="15.75" thickBot="1" x14ac:dyDescent="0.3">
      <c r="B23" s="489" t="s">
        <v>343</v>
      </c>
      <c r="C23" s="490"/>
      <c r="D23" s="490"/>
      <c r="E23" s="490"/>
      <c r="F23" s="490"/>
      <c r="G23" s="490"/>
      <c r="H23" s="490"/>
      <c r="I23" s="491"/>
      <c r="J23" s="544"/>
      <c r="K23" s="531"/>
    </row>
    <row r="24" spans="2:12" ht="28.15" customHeight="1" thickBot="1" x14ac:dyDescent="0.3">
      <c r="B24" s="614"/>
      <c r="C24" s="615"/>
      <c r="D24" s="615"/>
      <c r="E24" s="615"/>
      <c r="F24" s="615"/>
      <c r="G24" s="66" t="s">
        <v>90</v>
      </c>
      <c r="H24" s="66" t="s">
        <v>91</v>
      </c>
      <c r="I24" s="335" t="s">
        <v>92</v>
      </c>
      <c r="J24" s="340" t="s">
        <v>93</v>
      </c>
      <c r="K24" s="339" t="s">
        <v>315</v>
      </c>
    </row>
    <row r="25" spans="2:12" x14ac:dyDescent="0.25">
      <c r="B25" s="616" t="s">
        <v>94</v>
      </c>
      <c r="C25" s="617"/>
      <c r="D25" s="617"/>
      <c r="E25" s="617"/>
      <c r="F25" s="618"/>
      <c r="G25" s="345">
        <f>Requirements!G10</f>
        <v>0</v>
      </c>
      <c r="H25" s="389"/>
      <c r="I25" s="389"/>
      <c r="J25" s="390"/>
      <c r="K25" s="568"/>
    </row>
    <row r="26" spans="2:12" x14ac:dyDescent="0.25">
      <c r="B26" s="619" t="s">
        <v>95</v>
      </c>
      <c r="C26" s="620"/>
      <c r="D26" s="620"/>
      <c r="E26" s="620"/>
      <c r="F26" s="621"/>
      <c r="G26" s="344">
        <f>Requirements!G11</f>
        <v>0</v>
      </c>
      <c r="H26" s="391"/>
      <c r="I26" s="391"/>
      <c r="J26" s="392"/>
      <c r="K26" s="569"/>
    </row>
    <row r="27" spans="2:12" x14ac:dyDescent="0.25">
      <c r="B27" s="619" t="s">
        <v>223</v>
      </c>
      <c r="C27" s="620"/>
      <c r="D27" s="620"/>
      <c r="E27" s="620"/>
      <c r="F27" s="621"/>
      <c r="G27" s="344">
        <f>Requirements!G12</f>
        <v>0</v>
      </c>
      <c r="H27" s="391"/>
      <c r="I27" s="391"/>
      <c r="J27" s="392"/>
      <c r="K27" s="569"/>
    </row>
    <row r="28" spans="2:12" ht="15.75" thickBot="1" x14ac:dyDescent="0.3">
      <c r="B28" s="619" t="s">
        <v>96</v>
      </c>
      <c r="C28" s="620"/>
      <c r="D28" s="620"/>
      <c r="E28" s="620"/>
      <c r="F28" s="621"/>
      <c r="G28" s="344">
        <f>Requirements!G13</f>
        <v>0</v>
      </c>
      <c r="H28" s="393"/>
      <c r="I28" s="393"/>
      <c r="J28" s="394"/>
      <c r="K28" s="569"/>
    </row>
    <row r="29" spans="2:12" ht="15.75" thickBot="1" x14ac:dyDescent="0.3">
      <c r="B29" s="590" t="s">
        <v>98</v>
      </c>
      <c r="C29" s="591"/>
      <c r="D29" s="591"/>
      <c r="E29" s="591"/>
      <c r="F29" s="592"/>
      <c r="G29" s="48">
        <f>SUM(G25:G28)</f>
        <v>0</v>
      </c>
      <c r="H29" s="49">
        <v>0</v>
      </c>
      <c r="I29" s="49">
        <f>($G25*I25)+($G26*I26)+($G27*I27)+($G28*I28)</f>
        <v>0</v>
      </c>
      <c r="J29" s="40"/>
      <c r="K29" s="569"/>
    </row>
    <row r="30" spans="2:12" ht="31.5" customHeight="1" thickBot="1" x14ac:dyDescent="0.3">
      <c r="B30" s="606" t="s">
        <v>99</v>
      </c>
      <c r="C30" s="607"/>
      <c r="D30" s="607"/>
      <c r="E30" s="607"/>
      <c r="F30" s="608"/>
      <c r="G30" s="50"/>
      <c r="H30" s="51">
        <f>IF(G29=0,0,H29/$G$29/2*100%*$I$21)</f>
        <v>0</v>
      </c>
      <c r="I30" s="52">
        <f>IF(G29=0,0,I29/$G$29/2*100%*$I$21)</f>
        <v>0</v>
      </c>
      <c r="J30" s="40"/>
      <c r="K30" s="569"/>
    </row>
    <row r="31" spans="2:12" ht="15.75" customHeight="1" x14ac:dyDescent="0.25">
      <c r="B31" s="486" t="s">
        <v>320</v>
      </c>
      <c r="C31" s="487"/>
      <c r="D31" s="487"/>
      <c r="E31" s="487"/>
      <c r="F31" s="487"/>
      <c r="G31" s="487"/>
      <c r="H31" s="487"/>
      <c r="I31" s="488"/>
      <c r="J31" s="542" t="s">
        <v>88</v>
      </c>
      <c r="K31" s="569"/>
    </row>
    <row r="32" spans="2:12" ht="18" customHeight="1" thickBot="1" x14ac:dyDescent="0.3">
      <c r="B32" s="489" t="s">
        <v>366</v>
      </c>
      <c r="C32" s="490"/>
      <c r="D32" s="490"/>
      <c r="E32" s="490"/>
      <c r="F32" s="490"/>
      <c r="G32" s="490"/>
      <c r="H32" s="490"/>
      <c r="I32" s="491"/>
      <c r="J32" s="544"/>
      <c r="K32" s="569"/>
    </row>
    <row r="33" spans="2:16" ht="28.9" customHeight="1" thickBot="1" x14ac:dyDescent="0.3">
      <c r="B33" s="609"/>
      <c r="C33" s="610"/>
      <c r="D33" s="610"/>
      <c r="E33" s="610"/>
      <c r="F33" s="610"/>
      <c r="G33" s="325" t="s">
        <v>90</v>
      </c>
      <c r="H33" s="66" t="s">
        <v>91</v>
      </c>
      <c r="I33" s="335" t="s">
        <v>92</v>
      </c>
      <c r="J33" s="340" t="s">
        <v>93</v>
      </c>
      <c r="K33" s="569"/>
    </row>
    <row r="34" spans="2:16" ht="31.5" customHeight="1" x14ac:dyDescent="0.25">
      <c r="B34" s="611" t="s">
        <v>359</v>
      </c>
      <c r="C34" s="612"/>
      <c r="D34" s="612"/>
      <c r="E34" s="612"/>
      <c r="F34" s="613"/>
      <c r="G34" s="348">
        <f>Requirements!G19</f>
        <v>1</v>
      </c>
      <c r="H34" s="395"/>
      <c r="I34" s="389"/>
      <c r="J34" s="390"/>
      <c r="K34" s="569"/>
    </row>
    <row r="35" spans="2:16" ht="18" customHeight="1" x14ac:dyDescent="0.25">
      <c r="B35" s="572" t="s">
        <v>337</v>
      </c>
      <c r="C35" s="573"/>
      <c r="D35" s="573"/>
      <c r="E35" s="573"/>
      <c r="F35" s="574"/>
      <c r="G35" s="346">
        <f>Requirements!G20</f>
        <v>1</v>
      </c>
      <c r="H35" s="391"/>
      <c r="I35" s="391"/>
      <c r="J35" s="392"/>
      <c r="K35" s="569"/>
    </row>
    <row r="36" spans="2:16" ht="18" customHeight="1" x14ac:dyDescent="0.25">
      <c r="B36" s="572" t="s">
        <v>335</v>
      </c>
      <c r="C36" s="573"/>
      <c r="D36" s="573"/>
      <c r="E36" s="573"/>
      <c r="F36" s="574"/>
      <c r="G36" s="346">
        <f>Requirements!G21</f>
        <v>1</v>
      </c>
      <c r="H36" s="391"/>
      <c r="I36" s="391"/>
      <c r="J36" s="392" t="s">
        <v>59</v>
      </c>
      <c r="K36" s="569"/>
    </row>
    <row r="37" spans="2:16" ht="18" hidden="1" customHeight="1" x14ac:dyDescent="0.25">
      <c r="B37" s="572" t="s">
        <v>336</v>
      </c>
      <c r="C37" s="573"/>
      <c r="D37" s="573"/>
      <c r="E37" s="573"/>
      <c r="F37" s="574"/>
      <c r="G37" s="346">
        <v>0</v>
      </c>
      <c r="H37" s="391"/>
      <c r="I37" s="391"/>
      <c r="J37" s="392" t="s">
        <v>59</v>
      </c>
      <c r="K37" s="569"/>
      <c r="L37" t="s">
        <v>59</v>
      </c>
    </row>
    <row r="38" spans="2:16" ht="18" customHeight="1" x14ac:dyDescent="0.25">
      <c r="B38" s="572" t="s">
        <v>395</v>
      </c>
      <c r="C38" s="573"/>
      <c r="D38" s="573"/>
      <c r="E38" s="573"/>
      <c r="F38" s="574"/>
      <c r="G38" s="346">
        <f>Requirements!G23</f>
        <v>0</v>
      </c>
      <c r="H38" s="391"/>
      <c r="I38" s="391"/>
      <c r="J38" s="392" t="s">
        <v>59</v>
      </c>
      <c r="K38" s="569"/>
    </row>
    <row r="39" spans="2:16" ht="18" customHeight="1" x14ac:dyDescent="0.25">
      <c r="B39" s="572" t="s">
        <v>396</v>
      </c>
      <c r="C39" s="573"/>
      <c r="D39" s="573"/>
      <c r="E39" s="573"/>
      <c r="F39" s="574"/>
      <c r="G39" s="346">
        <f>Requirements!G24</f>
        <v>0</v>
      </c>
      <c r="H39" s="391"/>
      <c r="I39" s="391"/>
      <c r="J39" s="392"/>
      <c r="K39" s="569"/>
    </row>
    <row r="40" spans="2:16" ht="18" customHeight="1" x14ac:dyDescent="0.25">
      <c r="B40" s="572" t="s">
        <v>397</v>
      </c>
      <c r="C40" s="573"/>
      <c r="D40" s="573"/>
      <c r="E40" s="573"/>
      <c r="F40" s="574"/>
      <c r="G40" s="346">
        <f>Requirements!G25</f>
        <v>0</v>
      </c>
      <c r="H40" s="391"/>
      <c r="I40" s="391"/>
      <c r="J40" s="392" t="s">
        <v>59</v>
      </c>
      <c r="K40" s="569"/>
    </row>
    <row r="41" spans="2:16" ht="18" customHeight="1" thickBot="1" x14ac:dyDescent="0.3">
      <c r="B41" s="575" t="s">
        <v>398</v>
      </c>
      <c r="C41" s="576"/>
      <c r="D41" s="576"/>
      <c r="E41" s="576"/>
      <c r="F41" s="577"/>
      <c r="G41" s="347">
        <f>Requirements!G26</f>
        <v>0</v>
      </c>
      <c r="H41" s="393"/>
      <c r="I41" s="393"/>
      <c r="J41" s="394" t="s">
        <v>59</v>
      </c>
      <c r="K41" s="570"/>
    </row>
    <row r="42" spans="2:16" ht="15.75" thickBot="1" x14ac:dyDescent="0.3">
      <c r="B42" s="578" t="s">
        <v>98</v>
      </c>
      <c r="C42" s="579"/>
      <c r="D42" s="579"/>
      <c r="E42" s="579"/>
      <c r="F42" s="580"/>
      <c r="G42" s="53">
        <f>SUM(G34:G41)</f>
        <v>3</v>
      </c>
      <c r="H42" s="49">
        <f>($G34*H34)+($G36*H36)+($G37*H37)+($G38*H38)+($G39*H39)+($G40*H40)+($G41*H41)+(G35*H35)</f>
        <v>0</v>
      </c>
      <c r="I42" s="49">
        <f>($G34*I34)+($G36*I36)+($G37*I37)+($G38*I38)+($G39*I39)+($G40*I40)+($G41*I41)+(G35*I35)</f>
        <v>0</v>
      </c>
    </row>
    <row r="43" spans="2:16" s="40" customFormat="1" ht="33.75" customHeight="1" thickBot="1" x14ac:dyDescent="0.3">
      <c r="B43" s="551" t="s">
        <v>111</v>
      </c>
      <c r="C43" s="552"/>
      <c r="D43" s="552"/>
      <c r="E43" s="552"/>
      <c r="F43" s="553"/>
      <c r="G43" s="54"/>
      <c r="H43" s="51">
        <f>IF(G42=0,0,H42/$G$42/2*100%*$I$21)</f>
        <v>0</v>
      </c>
      <c r="I43" s="52">
        <f>IF(G42=0,0,I42/$G$42/2*100%*$I$21)</f>
        <v>0</v>
      </c>
      <c r="K43"/>
    </row>
    <row r="44" spans="2:16" ht="30" customHeight="1" thickBot="1" x14ac:dyDescent="0.3">
      <c r="B44" s="55"/>
      <c r="C44" s="55"/>
      <c r="D44" s="55"/>
      <c r="E44" s="55"/>
      <c r="F44" s="55"/>
      <c r="G44" s="55"/>
      <c r="H44" s="55"/>
      <c r="I44" s="55"/>
      <c r="J44" s="40"/>
      <c r="K44" s="40"/>
    </row>
    <row r="45" spans="2:16" ht="21.75" thickBot="1" x14ac:dyDescent="0.3">
      <c r="B45" s="56"/>
      <c r="C45" s="581" t="s">
        <v>344</v>
      </c>
      <c r="D45" s="582"/>
      <c r="E45" s="582"/>
      <c r="F45" s="582"/>
      <c r="G45" s="582"/>
      <c r="H45" s="582"/>
      <c r="I45" s="583"/>
      <c r="J45" s="542" t="s">
        <v>88</v>
      </c>
      <c r="K45" s="530" t="s">
        <v>316</v>
      </c>
    </row>
    <row r="46" spans="2:16" ht="19.5" thickBot="1" x14ac:dyDescent="0.3">
      <c r="B46" s="138" t="s">
        <v>367</v>
      </c>
      <c r="C46" s="139"/>
      <c r="D46" s="139"/>
      <c r="E46" s="139"/>
      <c r="F46" s="139"/>
      <c r="G46" s="139"/>
      <c r="H46" s="139"/>
      <c r="I46" s="184">
        <f>Cover!AT30</f>
        <v>0.25</v>
      </c>
      <c r="J46" s="544"/>
      <c r="K46" s="531"/>
      <c r="L46" s="40"/>
      <c r="M46" s="40"/>
      <c r="N46" s="40"/>
      <c r="O46" s="40"/>
      <c r="P46" s="40"/>
    </row>
    <row r="47" spans="2:16" ht="30" customHeight="1" thickBot="1" x14ac:dyDescent="0.3">
      <c r="B47" s="584"/>
      <c r="C47" s="585"/>
      <c r="D47" s="585"/>
      <c r="E47" s="585"/>
      <c r="F47" s="586"/>
      <c r="G47" s="66" t="s">
        <v>90</v>
      </c>
      <c r="H47" s="336" t="s">
        <v>91</v>
      </c>
      <c r="I47" s="66" t="s">
        <v>92</v>
      </c>
      <c r="J47" s="340" t="s">
        <v>93</v>
      </c>
      <c r="K47" s="339" t="s">
        <v>315</v>
      </c>
      <c r="L47" s="571"/>
      <c r="M47" s="571"/>
      <c r="N47" s="571"/>
      <c r="O47" s="571"/>
      <c r="P47" s="571"/>
    </row>
    <row r="48" spans="2:16" ht="15.75" x14ac:dyDescent="0.25">
      <c r="B48" s="587" t="s">
        <v>338</v>
      </c>
      <c r="C48" s="588"/>
      <c r="D48" s="588"/>
      <c r="E48" s="588"/>
      <c r="F48" s="589"/>
      <c r="G48" s="349">
        <f>Requirements!G31</f>
        <v>1</v>
      </c>
      <c r="H48" s="389"/>
      <c r="I48" s="389"/>
      <c r="J48" s="390"/>
      <c r="K48" s="568"/>
      <c r="L48" s="571"/>
      <c r="M48" s="571"/>
      <c r="N48" s="571"/>
      <c r="O48" s="571"/>
      <c r="P48" s="571"/>
    </row>
    <row r="49" spans="2:16" ht="15.75" x14ac:dyDescent="0.25">
      <c r="B49" s="572" t="s">
        <v>339</v>
      </c>
      <c r="C49" s="573"/>
      <c r="D49" s="573"/>
      <c r="E49" s="573"/>
      <c r="F49" s="574"/>
      <c r="G49" s="346">
        <f>Requirements!G32</f>
        <v>1</v>
      </c>
      <c r="H49" s="391"/>
      <c r="I49" s="391"/>
      <c r="J49" s="396"/>
      <c r="K49" s="569"/>
      <c r="L49" s="571"/>
      <c r="M49" s="571"/>
      <c r="N49" s="571"/>
      <c r="O49" s="571"/>
      <c r="P49" s="571"/>
    </row>
    <row r="50" spans="2:16" ht="33.75" customHeight="1" x14ac:dyDescent="0.25">
      <c r="B50" s="572" t="s">
        <v>340</v>
      </c>
      <c r="C50" s="573"/>
      <c r="D50" s="573"/>
      <c r="E50" s="573"/>
      <c r="F50" s="574"/>
      <c r="G50" s="346">
        <f>Requirements!G33</f>
        <v>0</v>
      </c>
      <c r="H50" s="391"/>
      <c r="I50" s="391"/>
      <c r="J50" s="392"/>
      <c r="K50" s="569"/>
      <c r="L50" s="571"/>
      <c r="M50" s="571"/>
      <c r="N50" s="571"/>
      <c r="O50" s="571"/>
      <c r="P50" s="571"/>
    </row>
    <row r="51" spans="2:16" ht="34.5" customHeight="1" x14ac:dyDescent="0.25">
      <c r="B51" s="572" t="s">
        <v>341</v>
      </c>
      <c r="C51" s="573"/>
      <c r="D51" s="573"/>
      <c r="E51" s="573"/>
      <c r="F51" s="574"/>
      <c r="G51" s="346">
        <f>Requirements!G34</f>
        <v>0</v>
      </c>
      <c r="H51" s="391"/>
      <c r="I51" s="391"/>
      <c r="J51" s="392"/>
      <c r="K51" s="569"/>
      <c r="L51" s="57"/>
      <c r="M51" s="57"/>
      <c r="N51" s="57"/>
      <c r="O51" s="57"/>
      <c r="P51" s="57"/>
    </row>
    <row r="52" spans="2:16" ht="22.15" customHeight="1" thickBot="1" x14ac:dyDescent="0.3">
      <c r="B52" s="562" t="str">
        <f>Cover!A63</f>
        <v>B.5 Records of Management Review meetings (minutes, attendance registers etc)</v>
      </c>
      <c r="C52" s="560"/>
      <c r="D52" s="560"/>
      <c r="E52" s="560"/>
      <c r="F52" s="560"/>
      <c r="G52" s="346">
        <f>Cover!J63</f>
        <v>0</v>
      </c>
      <c r="H52" s="391"/>
      <c r="I52" s="391"/>
      <c r="J52" s="392" t="s">
        <v>59</v>
      </c>
      <c r="K52" s="570"/>
      <c r="L52" s="57"/>
      <c r="M52" s="57"/>
      <c r="N52" s="57"/>
      <c r="O52" s="57"/>
      <c r="P52" s="57"/>
    </row>
    <row r="53" spans="2:16" ht="16.149999999999999" hidden="1" customHeight="1" x14ac:dyDescent="0.25">
      <c r="B53" s="562"/>
      <c r="C53" s="560"/>
      <c r="D53" s="560"/>
      <c r="E53" s="560"/>
      <c r="F53" s="560"/>
      <c r="G53" s="41"/>
      <c r="H53" s="42"/>
      <c r="I53" s="42"/>
      <c r="J53" s="44" t="s">
        <v>59</v>
      </c>
      <c r="L53" s="57"/>
      <c r="M53" s="57"/>
      <c r="N53" s="57"/>
      <c r="O53" s="57"/>
      <c r="P53" s="57"/>
    </row>
    <row r="54" spans="2:16" ht="19.5" hidden="1" customHeight="1" thickBot="1" x14ac:dyDescent="0.3">
      <c r="B54" s="562"/>
      <c r="C54" s="560"/>
      <c r="D54" s="560"/>
      <c r="E54" s="560"/>
      <c r="F54" s="560"/>
      <c r="G54" s="41"/>
      <c r="H54" s="42"/>
      <c r="I54" s="42"/>
      <c r="J54" s="44"/>
    </row>
    <row r="55" spans="2:16" ht="15.75" thickBot="1" x14ac:dyDescent="0.3">
      <c r="B55" s="548" t="s">
        <v>102</v>
      </c>
      <c r="C55" s="549"/>
      <c r="D55" s="549"/>
      <c r="E55" s="549"/>
      <c r="F55" s="550"/>
      <c r="G55" s="48">
        <f>SUM(G48:G52)</f>
        <v>2</v>
      </c>
      <c r="H55" s="49">
        <f>($G48*H48)+($G49*H49)+($G50*H50)+($G51*H51)+($G52*H52)</f>
        <v>0</v>
      </c>
      <c r="I55" s="49">
        <f>($G48*I48)+($G49*I49)+($G50*I50)+($G51*I51)</f>
        <v>0</v>
      </c>
    </row>
    <row r="56" spans="2:16" ht="35.25" customHeight="1" thickBot="1" x14ac:dyDescent="0.3">
      <c r="B56" s="548" t="s">
        <v>342</v>
      </c>
      <c r="C56" s="549"/>
      <c r="D56" s="549"/>
      <c r="E56" s="549"/>
      <c r="F56" s="550"/>
      <c r="G56" s="54"/>
      <c r="H56" s="51">
        <f>IF(G55=0,0,H55/$G$55/2*100%*$I$46)</f>
        <v>0</v>
      </c>
      <c r="I56" s="52">
        <f>IF(G55=0,0,I55/$G$55/2*100%*$I$46)</f>
        <v>0</v>
      </c>
      <c r="J56" s="40"/>
    </row>
    <row r="57" spans="2:16" ht="30" customHeight="1" thickBot="1" x14ac:dyDescent="0.3"/>
    <row r="58" spans="2:16" ht="21.75" thickBot="1" x14ac:dyDescent="0.3">
      <c r="B58" s="39"/>
      <c r="C58" s="536" t="s">
        <v>345</v>
      </c>
      <c r="D58" s="537"/>
      <c r="E58" s="537"/>
      <c r="F58" s="537"/>
      <c r="G58" s="537"/>
      <c r="H58" s="537"/>
      <c r="I58" s="538"/>
      <c r="J58" s="25"/>
    </row>
    <row r="59" spans="2:16" ht="15" customHeight="1" x14ac:dyDescent="0.25">
      <c r="B59" s="689" t="s">
        <v>368</v>
      </c>
      <c r="C59" s="690"/>
      <c r="D59" s="690"/>
      <c r="E59" s="690"/>
      <c r="F59" s="690"/>
      <c r="G59" s="690"/>
      <c r="H59" s="690"/>
      <c r="I59" s="691">
        <f>Cover!BD30</f>
        <v>0.2</v>
      </c>
      <c r="J59" s="542" t="s">
        <v>88</v>
      </c>
      <c r="K59" s="530" t="s">
        <v>316</v>
      </c>
    </row>
    <row r="60" spans="2:16" ht="21.75" customHeight="1" thickBot="1" x14ac:dyDescent="0.3">
      <c r="B60" s="554" t="s">
        <v>351</v>
      </c>
      <c r="C60" s="555"/>
      <c r="D60" s="555"/>
      <c r="E60" s="555"/>
      <c r="F60" s="555"/>
      <c r="G60" s="555"/>
      <c r="H60" s="555"/>
      <c r="I60" s="692"/>
      <c r="J60" s="544"/>
      <c r="K60" s="531"/>
    </row>
    <row r="61" spans="2:16" ht="31.9" customHeight="1" thickBot="1" x14ac:dyDescent="0.3">
      <c r="B61" s="556"/>
      <c r="C61" s="557"/>
      <c r="D61" s="557"/>
      <c r="E61" s="557"/>
      <c r="F61" s="558"/>
      <c r="G61" s="66" t="s">
        <v>90</v>
      </c>
      <c r="H61" s="66" t="s">
        <v>91</v>
      </c>
      <c r="I61" s="66" t="s">
        <v>92</v>
      </c>
      <c r="J61" s="340" t="s">
        <v>93</v>
      </c>
      <c r="K61" s="338" t="s">
        <v>315</v>
      </c>
    </row>
    <row r="62" spans="2:16" ht="16.5" thickBot="1" x14ac:dyDescent="0.3">
      <c r="B62" s="559" t="s">
        <v>354</v>
      </c>
      <c r="C62" s="560"/>
      <c r="D62" s="560"/>
      <c r="E62" s="560"/>
      <c r="F62" s="561"/>
      <c r="G62" s="345">
        <f>Requirements!G47</f>
        <v>0</v>
      </c>
      <c r="H62" s="397"/>
      <c r="I62" s="397"/>
      <c r="J62" s="398"/>
      <c r="K62" s="568"/>
    </row>
    <row r="63" spans="2:16" ht="15.75" thickBot="1" x14ac:dyDescent="0.3">
      <c r="B63" s="548" t="s">
        <v>104</v>
      </c>
      <c r="C63" s="549"/>
      <c r="D63" s="549"/>
      <c r="E63" s="549"/>
      <c r="F63" s="550"/>
      <c r="G63" s="48">
        <f>SUM(G62)</f>
        <v>0</v>
      </c>
      <c r="H63" s="49">
        <f>($G62*H62)</f>
        <v>0</v>
      </c>
      <c r="I63" s="49">
        <f>($G62*I62)</f>
        <v>0</v>
      </c>
      <c r="K63" s="569"/>
    </row>
    <row r="64" spans="2:16" ht="30" customHeight="1" thickBot="1" x14ac:dyDescent="0.3">
      <c r="B64" s="551" t="s">
        <v>348</v>
      </c>
      <c r="C64" s="552"/>
      <c r="D64" s="552"/>
      <c r="E64" s="552"/>
      <c r="F64" s="553"/>
      <c r="G64" s="50"/>
      <c r="H64" s="51">
        <f>IF(G63=0,0,H63/$G$63/2*100%*$I$59)</f>
        <v>0</v>
      </c>
      <c r="I64" s="52">
        <f>IF(G63=0,0,I63/$G$63/2*100%*$I$59)</f>
        <v>0</v>
      </c>
      <c r="J64" s="40"/>
      <c r="K64" s="570"/>
    </row>
    <row r="65" spans="2:11" ht="15.75" thickBot="1" x14ac:dyDescent="0.3"/>
    <row r="66" spans="2:11" ht="21.75" thickBot="1" x14ac:dyDescent="0.3">
      <c r="B66" s="39"/>
      <c r="C66" s="536" t="s">
        <v>346</v>
      </c>
      <c r="D66" s="537"/>
      <c r="E66" s="537"/>
      <c r="F66" s="537"/>
      <c r="G66" s="537"/>
      <c r="H66" s="537"/>
      <c r="I66" s="538"/>
    </row>
    <row r="67" spans="2:11" x14ac:dyDescent="0.25">
      <c r="B67" s="486" t="s">
        <v>369</v>
      </c>
      <c r="C67" s="487"/>
      <c r="D67" s="487"/>
      <c r="E67" s="487"/>
      <c r="F67" s="487"/>
      <c r="G67" s="487"/>
      <c r="H67" s="487"/>
      <c r="I67" s="539">
        <f>Cover!BS30</f>
        <v>0.2</v>
      </c>
      <c r="J67" s="542" t="s">
        <v>88</v>
      </c>
      <c r="K67" s="530" t="s">
        <v>316</v>
      </c>
    </row>
    <row r="68" spans="2:11" x14ac:dyDescent="0.25">
      <c r="B68" s="693" t="s">
        <v>353</v>
      </c>
      <c r="C68" s="694"/>
      <c r="D68" s="694"/>
      <c r="E68" s="694"/>
      <c r="F68" s="694"/>
      <c r="G68" s="694"/>
      <c r="H68" s="694"/>
      <c r="I68" s="540"/>
      <c r="J68" s="543"/>
      <c r="K68" s="532"/>
    </row>
    <row r="69" spans="2:11" ht="15" customHeight="1" thickBot="1" x14ac:dyDescent="0.3">
      <c r="B69" s="489" t="s">
        <v>370</v>
      </c>
      <c r="C69" s="490"/>
      <c r="D69" s="490"/>
      <c r="E69" s="490"/>
      <c r="F69" s="490"/>
      <c r="G69" s="490"/>
      <c r="H69" s="490"/>
      <c r="I69" s="541"/>
      <c r="J69" s="544"/>
      <c r="K69" s="531"/>
    </row>
    <row r="70" spans="2:11" ht="15" customHeight="1" thickBot="1" x14ac:dyDescent="0.3">
      <c r="B70" s="545"/>
      <c r="C70" s="546"/>
      <c r="D70" s="546"/>
      <c r="E70" s="546"/>
      <c r="F70" s="547"/>
      <c r="G70" s="66" t="s">
        <v>90</v>
      </c>
      <c r="H70" s="66" t="s">
        <v>91</v>
      </c>
      <c r="I70" s="335" t="s">
        <v>92</v>
      </c>
      <c r="J70" s="340" t="s">
        <v>93</v>
      </c>
      <c r="K70" s="338" t="s">
        <v>315</v>
      </c>
    </row>
    <row r="71" spans="2:11" ht="16.5" thickBot="1" x14ac:dyDescent="0.3">
      <c r="B71" s="533" t="s">
        <v>352</v>
      </c>
      <c r="C71" s="534"/>
      <c r="D71" s="534"/>
      <c r="E71" s="534"/>
      <c r="F71" s="535"/>
      <c r="G71" s="345">
        <f>Requirements!G53</f>
        <v>0</v>
      </c>
      <c r="H71" s="397"/>
      <c r="I71" s="397"/>
      <c r="J71" s="398"/>
      <c r="K71" s="568"/>
    </row>
    <row r="72" spans="2:11" ht="15.75" thickBot="1" x14ac:dyDescent="0.3">
      <c r="B72" s="548" t="s">
        <v>106</v>
      </c>
      <c r="C72" s="549"/>
      <c r="D72" s="549"/>
      <c r="E72" s="549"/>
      <c r="F72" s="550"/>
      <c r="G72" s="48">
        <f>SUM(G71)</f>
        <v>0</v>
      </c>
      <c r="H72" s="49">
        <f>($G71*H71)</f>
        <v>0</v>
      </c>
      <c r="I72" s="49">
        <f>($G71*I71)</f>
        <v>0</v>
      </c>
      <c r="K72" s="570"/>
    </row>
    <row r="73" spans="2:11" ht="32.25" customHeight="1" thickBot="1" x14ac:dyDescent="0.3">
      <c r="B73" s="551" t="s">
        <v>107</v>
      </c>
      <c r="C73" s="552"/>
      <c r="D73" s="552"/>
      <c r="E73" s="552"/>
      <c r="F73" s="553"/>
      <c r="G73" s="54"/>
      <c r="H73" s="51">
        <f>IF(G72=0,0,H72/$G$72/2*100%*$I$67)</f>
        <v>0</v>
      </c>
      <c r="I73" s="52">
        <f>IF(G72=0,0,I72/$G$72/2*100%*$I$67)</f>
        <v>0</v>
      </c>
      <c r="J73" s="40"/>
    </row>
    <row r="74" spans="2:11" ht="15.75" thickBot="1" x14ac:dyDescent="0.3"/>
    <row r="75" spans="2:11" ht="21.75" thickBot="1" x14ac:dyDescent="0.3">
      <c r="B75" s="39"/>
      <c r="C75" s="536" t="s">
        <v>347</v>
      </c>
      <c r="D75" s="537"/>
      <c r="E75" s="537"/>
      <c r="F75" s="537"/>
      <c r="G75" s="537"/>
      <c r="H75" s="537"/>
      <c r="I75" s="538"/>
    </row>
    <row r="76" spans="2:11" x14ac:dyDescent="0.25">
      <c r="B76" s="486" t="s">
        <v>371</v>
      </c>
      <c r="C76" s="487"/>
      <c r="D76" s="487"/>
      <c r="E76" s="487"/>
      <c r="F76" s="487"/>
      <c r="G76" s="487"/>
      <c r="H76" s="488"/>
      <c r="I76" s="539">
        <f>1-I21-I46-I59-I67</f>
        <v>9.9999999999999978E-2</v>
      </c>
      <c r="J76" s="542" t="s">
        <v>88</v>
      </c>
      <c r="K76" s="530" t="s">
        <v>316</v>
      </c>
    </row>
    <row r="77" spans="2:11" ht="15.75" thickBot="1" x14ac:dyDescent="0.3">
      <c r="B77" s="489" t="s">
        <v>361</v>
      </c>
      <c r="C77" s="490"/>
      <c r="D77" s="490"/>
      <c r="E77" s="490"/>
      <c r="F77" s="490"/>
      <c r="G77" s="490"/>
      <c r="H77" s="491"/>
      <c r="I77" s="541"/>
      <c r="J77" s="544"/>
      <c r="K77" s="531"/>
    </row>
    <row r="78" spans="2:11" ht="29.45" customHeight="1" thickBot="1" x14ac:dyDescent="0.3">
      <c r="B78" s="695"/>
      <c r="C78" s="696"/>
      <c r="D78" s="696"/>
      <c r="E78" s="696"/>
      <c r="F78" s="697"/>
      <c r="G78" s="325" t="s">
        <v>90</v>
      </c>
      <c r="H78" s="66" t="s">
        <v>91</v>
      </c>
      <c r="I78" s="66" t="s">
        <v>92</v>
      </c>
      <c r="J78" s="351" t="s">
        <v>93</v>
      </c>
      <c r="K78" s="339" t="s">
        <v>315</v>
      </c>
    </row>
    <row r="79" spans="2:11" ht="15" customHeight="1" x14ac:dyDescent="0.25">
      <c r="B79" s="563" t="s">
        <v>293</v>
      </c>
      <c r="C79" s="564"/>
      <c r="D79" s="564"/>
      <c r="E79" s="564"/>
      <c r="F79" s="564"/>
      <c r="G79" s="348">
        <f>Requirements!G59</f>
        <v>1</v>
      </c>
      <c r="H79" s="395"/>
      <c r="I79" s="395"/>
      <c r="J79" s="390"/>
      <c r="K79" s="568"/>
    </row>
    <row r="80" spans="2:11" ht="15.75" thickBot="1" x14ac:dyDescent="0.3">
      <c r="B80" s="565" t="s">
        <v>349</v>
      </c>
      <c r="C80" s="566"/>
      <c r="D80" s="566"/>
      <c r="E80" s="566"/>
      <c r="F80" s="567"/>
      <c r="G80" s="347">
        <f>Requirements!G60</f>
        <v>1</v>
      </c>
      <c r="H80" s="393"/>
      <c r="I80" s="393"/>
      <c r="J80" s="394"/>
      <c r="K80" s="570"/>
    </row>
    <row r="81" spans="2:10" ht="15.75" thickBot="1" x14ac:dyDescent="0.3">
      <c r="B81" s="548" t="s">
        <v>109</v>
      </c>
      <c r="C81" s="549"/>
      <c r="D81" s="549"/>
      <c r="E81" s="549"/>
      <c r="F81" s="550"/>
      <c r="G81" s="48">
        <f>SUM(G79:G80)</f>
        <v>2</v>
      </c>
      <c r="H81" s="58">
        <f>($G79*H79)+($G80*H80)</f>
        <v>0</v>
      </c>
      <c r="I81" s="49">
        <f>($G79*I79)+($G80*I80)</f>
        <v>0</v>
      </c>
    </row>
    <row r="82" spans="2:10" ht="31.5" customHeight="1" thickBot="1" x14ac:dyDescent="0.3">
      <c r="B82" s="551" t="s">
        <v>350</v>
      </c>
      <c r="C82" s="552"/>
      <c r="D82" s="552"/>
      <c r="E82" s="552"/>
      <c r="F82" s="553"/>
      <c r="G82" s="54"/>
      <c r="H82" s="51">
        <f>IF(G81=0,0,H81/$G$81/2*100%*$I$76)</f>
        <v>0</v>
      </c>
      <c r="I82" s="59">
        <f>IF(G81=0,0,I81/$G$81/2*100%*$I$76)</f>
        <v>0</v>
      </c>
      <c r="J82" s="40"/>
    </row>
    <row r="84" spans="2:10" ht="15.75" thickBot="1" x14ac:dyDescent="0.3"/>
    <row r="85" spans="2:10" ht="15.75" thickBot="1" x14ac:dyDescent="0.3">
      <c r="B85" s="675" t="s">
        <v>328</v>
      </c>
      <c r="C85" s="676"/>
      <c r="D85" s="676"/>
      <c r="E85" s="676"/>
      <c r="F85" s="677"/>
      <c r="G85" s="359"/>
      <c r="H85" s="359"/>
      <c r="I85" s="359"/>
    </row>
    <row r="86" spans="2:10" ht="201.75" customHeight="1" thickBot="1" x14ac:dyDescent="0.3">
      <c r="B86" s="678"/>
      <c r="C86" s="679"/>
      <c r="D86" s="679"/>
      <c r="E86" s="679"/>
      <c r="F86" s="680"/>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79:F79"/>
    <mergeCell ref="B80:F80"/>
    <mergeCell ref="B72:F72"/>
    <mergeCell ref="B73:F73"/>
    <mergeCell ref="C75:I75"/>
    <mergeCell ref="B76:H76"/>
    <mergeCell ref="I76:I77"/>
    <mergeCell ref="K62:K64"/>
    <mergeCell ref="K71:K72"/>
    <mergeCell ref="K79:K8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180975</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1266825</xdr:colOff>
                <xdr:row>45</xdr:row>
                <xdr:rowOff>28575</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1266825</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1304925</xdr:colOff>
                <xdr:row>58</xdr:row>
                <xdr:rowOff>28575</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1304925</xdr:colOff>
                <xdr:row>66</xdr:row>
                <xdr:rowOff>28575</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66675</xdr:rowOff>
              </from>
              <to>
                <xdr:col>1</xdr:col>
                <xdr:colOff>1304925</xdr:colOff>
                <xdr:row>75</xdr:row>
                <xdr:rowOff>28575</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91"/>
  <sheetViews>
    <sheetView topLeftCell="A19"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28515625" customWidth="1"/>
    <col min="7" max="7" width="12.140625" customWidth="1"/>
    <col min="8" max="8" width="10.5703125" bestFit="1" customWidth="1"/>
    <col min="9" max="9" width="27.140625" bestFit="1" customWidth="1"/>
    <col min="10" max="10" width="46.42578125" customWidth="1"/>
    <col min="11" max="11" width="51.42578125" customWidth="1"/>
    <col min="12" max="12" width="13.28515625" customWidth="1"/>
  </cols>
  <sheetData>
    <row r="1" spans="2:13" ht="8.25" customHeight="1" thickBot="1" x14ac:dyDescent="0.3"/>
    <row r="2" spans="2:13" ht="13.5" customHeight="1" thickBot="1" x14ac:dyDescent="0.3">
      <c r="B2" s="638"/>
      <c r="C2" s="639"/>
      <c r="D2" s="644" t="s">
        <v>112</v>
      </c>
      <c r="E2" s="645"/>
      <c r="F2" s="646"/>
      <c r="G2" s="548" t="s">
        <v>52</v>
      </c>
      <c r="H2" s="550"/>
      <c r="I2" s="28" t="str">
        <f>Supplier1!I2</f>
        <v>240-12248652</v>
      </c>
      <c r="L2" s="29" t="s">
        <v>53</v>
      </c>
      <c r="M2" s="29" t="s">
        <v>54</v>
      </c>
    </row>
    <row r="3" spans="2:13" ht="13.5" customHeight="1" thickBot="1" x14ac:dyDescent="0.3">
      <c r="B3" s="640"/>
      <c r="C3" s="641"/>
      <c r="D3" s="647"/>
      <c r="E3" s="648"/>
      <c r="F3" s="649"/>
      <c r="G3" s="548" t="s">
        <v>300</v>
      </c>
      <c r="H3" s="550"/>
      <c r="I3" s="28" t="str">
        <f>Supplier1!I3</f>
        <v>240-105658000</v>
      </c>
      <c r="L3" s="29">
        <v>0</v>
      </c>
      <c r="M3" s="29">
        <v>0</v>
      </c>
    </row>
    <row r="4" spans="2:13" ht="32.25" thickBot="1" x14ac:dyDescent="0.3">
      <c r="B4" s="640"/>
      <c r="C4" s="641"/>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643"/>
      <c r="D5" s="631" t="s">
        <v>113</v>
      </c>
      <c r="E5" s="632"/>
      <c r="F5" s="632"/>
      <c r="G5" s="551" t="s">
        <v>56</v>
      </c>
      <c r="H5" s="553"/>
      <c r="I5" s="386">
        <f>Supplier1!I5</f>
        <v>44573</v>
      </c>
      <c r="M5" s="29">
        <v>2</v>
      </c>
    </row>
    <row r="6" spans="2:13" ht="15.75" thickBot="1" x14ac:dyDescent="0.3">
      <c r="B6" s="650" t="s">
        <v>57</v>
      </c>
      <c r="C6" s="681"/>
      <c r="D6" s="400" t="str">
        <f>Supplier1!D6</f>
        <v>*</v>
      </c>
      <c r="E6" s="743" t="s">
        <v>58</v>
      </c>
      <c r="F6" s="744"/>
      <c r="G6" s="724" t="str">
        <f>Supplier1!G6</f>
        <v>*</v>
      </c>
      <c r="H6" s="725"/>
      <c r="I6" s="726"/>
      <c r="M6" s="29"/>
    </row>
    <row r="7" spans="2:13" ht="19.5" thickBot="1" x14ac:dyDescent="0.35">
      <c r="B7" s="650" t="s">
        <v>60</v>
      </c>
      <c r="C7" s="681"/>
      <c r="D7" s="652" t="str">
        <f>Supplier1!$D$7</f>
        <v>*</v>
      </c>
      <c r="E7" s="653"/>
      <c r="F7" s="654"/>
      <c r="G7" s="682" t="str">
        <f>Supplier1!G7</f>
        <v>eg: Senior Advisor: Supplier Quality Management</v>
      </c>
      <c r="H7" s="683"/>
      <c r="I7" s="684"/>
      <c r="J7" s="30" t="s">
        <v>61</v>
      </c>
      <c r="M7" s="29"/>
    </row>
    <row r="8" spans="2:13" ht="30.75" customHeight="1" thickBot="1" x14ac:dyDescent="0.35">
      <c r="B8" s="650" t="s">
        <v>62</v>
      </c>
      <c r="C8" s="681"/>
      <c r="D8" s="652">
        <f>Supplier1!$D$8</f>
        <v>0</v>
      </c>
      <c r="E8" s="653"/>
      <c r="F8" s="654"/>
      <c r="G8" s="682" t="str">
        <f>Supplier1!G8</f>
        <v>Report Revision</v>
      </c>
      <c r="H8" s="684"/>
      <c r="I8" s="401">
        <f>Supplier1!I8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551" t="s">
        <v>73</v>
      </c>
      <c r="H14" s="552"/>
      <c r="I14" s="553"/>
      <c r="J14" s="33" t="s">
        <v>74</v>
      </c>
    </row>
    <row r="15" spans="2:13" ht="18" customHeight="1" thickBot="1" x14ac:dyDescent="0.35">
      <c r="B15" s="673" t="s">
        <v>115</v>
      </c>
      <c r="C15" s="674"/>
      <c r="D15" s="652" t="s">
        <v>59</v>
      </c>
      <c r="E15" s="653"/>
      <c r="F15" s="654"/>
      <c r="G15" s="724"/>
      <c r="H15" s="725"/>
      <c r="I15" s="726"/>
      <c r="J15" s="33" t="s">
        <v>76</v>
      </c>
    </row>
    <row r="16" spans="2:13" ht="29.25" customHeight="1" thickBot="1" x14ac:dyDescent="0.35">
      <c r="B16" s="593" t="s">
        <v>77</v>
      </c>
      <c r="C16" s="594"/>
      <c r="D16" s="717" t="s">
        <v>59</v>
      </c>
      <c r="E16" s="687"/>
      <c r="F16" s="687"/>
      <c r="G16" s="687"/>
      <c r="H16" s="687"/>
      <c r="I16" s="688"/>
      <c r="J16" s="31"/>
    </row>
    <row r="17" spans="2:11" ht="27.75" customHeight="1" thickBot="1" x14ac:dyDescent="0.35">
      <c r="B17" s="598" t="s">
        <v>78</v>
      </c>
      <c r="C17" s="599"/>
      <c r="D17" s="718" t="s">
        <v>59</v>
      </c>
      <c r="E17" s="601"/>
      <c r="F17" s="602" t="s">
        <v>79</v>
      </c>
      <c r="G17" s="603"/>
      <c r="H17" s="420"/>
      <c r="I17" s="418"/>
      <c r="J17" s="31"/>
    </row>
    <row r="18" spans="2:11" ht="30.75" thickBot="1" x14ac:dyDescent="0.3">
      <c r="B18" s="604" t="s">
        <v>80</v>
      </c>
      <c r="C18" s="605"/>
      <c r="D18" s="36" t="s">
        <v>81</v>
      </c>
      <c r="E18" s="37">
        <f>Supplier1!E18</f>
        <v>0</v>
      </c>
      <c r="F18" s="38" t="s">
        <v>82</v>
      </c>
      <c r="G18" s="387" t="s">
        <v>116</v>
      </c>
      <c r="H18" s="37" t="s">
        <v>84</v>
      </c>
      <c r="I18" s="402" t="s">
        <v>83</v>
      </c>
    </row>
    <row r="19" spans="2:11" ht="21.75" thickBot="1" x14ac:dyDescent="0.3">
      <c r="B19" s="39"/>
      <c r="C19" s="581" t="s">
        <v>334</v>
      </c>
      <c r="D19" s="582"/>
      <c r="E19" s="582"/>
      <c r="F19" s="582"/>
      <c r="G19" s="582"/>
      <c r="H19" s="582"/>
      <c r="I19" s="583"/>
    </row>
    <row r="20" spans="2:11" ht="16.5" customHeight="1" x14ac:dyDescent="0.25">
      <c r="B20" s="671" t="s">
        <v>85</v>
      </c>
      <c r="C20" s="732"/>
      <c r="D20" s="732"/>
      <c r="E20" s="732"/>
      <c r="F20" s="732"/>
      <c r="G20" s="732"/>
      <c r="H20" s="732"/>
      <c r="I20" s="672"/>
    </row>
    <row r="21" spans="2:11" ht="16.5" customHeight="1" thickBot="1" x14ac:dyDescent="0.3">
      <c r="B21" s="634"/>
      <c r="C21" s="733"/>
      <c r="D21" s="733"/>
      <c r="E21" s="733"/>
      <c r="F21" s="733"/>
      <c r="G21" s="733"/>
      <c r="H21" s="733"/>
      <c r="I21" s="635"/>
    </row>
    <row r="22" spans="2:11" ht="22.5" customHeight="1" thickBot="1" x14ac:dyDescent="0.3">
      <c r="B22" s="514" t="s">
        <v>86</v>
      </c>
      <c r="C22" s="515"/>
      <c r="D22" s="515"/>
      <c r="E22" s="668"/>
      <c r="F22" s="515" t="s">
        <v>87</v>
      </c>
      <c r="G22" s="515"/>
      <c r="H22" s="515"/>
      <c r="I22" s="60">
        <f>Supplier1!$I$21</f>
        <v>0.25</v>
      </c>
    </row>
    <row r="23" spans="2:11" ht="15" customHeight="1" x14ac:dyDescent="0.25">
      <c r="B23" s="486" t="s">
        <v>319</v>
      </c>
      <c r="C23" s="487"/>
      <c r="D23" s="487"/>
      <c r="E23" s="487"/>
      <c r="F23" s="487"/>
      <c r="G23" s="487"/>
      <c r="H23" s="487"/>
      <c r="I23" s="488"/>
      <c r="J23" s="542" t="s">
        <v>88</v>
      </c>
      <c r="K23" s="530" t="s">
        <v>316</v>
      </c>
    </row>
    <row r="24" spans="2:11" ht="18" customHeight="1" thickBot="1" x14ac:dyDescent="0.3">
      <c r="B24" s="489" t="s">
        <v>110</v>
      </c>
      <c r="C24" s="490"/>
      <c r="D24" s="490"/>
      <c r="E24" s="490"/>
      <c r="F24" s="490"/>
      <c r="G24" s="490"/>
      <c r="H24" s="490"/>
      <c r="I24" s="491"/>
      <c r="J24" s="544"/>
      <c r="K24" s="531"/>
    </row>
    <row r="25" spans="2:11" ht="16.5" thickBot="1" x14ac:dyDescent="0.3">
      <c r="B25" s="714"/>
      <c r="C25" s="715"/>
      <c r="D25" s="715"/>
      <c r="E25" s="715"/>
      <c r="F25" s="715"/>
      <c r="G25" s="66" t="s">
        <v>117</v>
      </c>
      <c r="H25" s="66" t="s">
        <v>91</v>
      </c>
      <c r="I25" s="66" t="s">
        <v>92</v>
      </c>
      <c r="J25" s="352" t="s">
        <v>93</v>
      </c>
      <c r="K25" s="339" t="s">
        <v>315</v>
      </c>
    </row>
    <row r="26" spans="2:11" ht="15" customHeight="1" x14ac:dyDescent="0.25">
      <c r="B26" s="619" t="s">
        <v>94</v>
      </c>
      <c r="C26" s="620"/>
      <c r="D26" s="620"/>
      <c r="E26" s="620"/>
      <c r="F26" s="716"/>
      <c r="G26" s="326">
        <f>Supplier1!G25</f>
        <v>0</v>
      </c>
      <c r="H26" s="395"/>
      <c r="I26" s="395"/>
      <c r="J26" s="390"/>
      <c r="K26" s="568"/>
    </row>
    <row r="27" spans="2:11" ht="15" customHeight="1" x14ac:dyDescent="0.25">
      <c r="B27" s="619" t="s">
        <v>95</v>
      </c>
      <c r="C27" s="620"/>
      <c r="D27" s="620"/>
      <c r="E27" s="620"/>
      <c r="F27" s="716"/>
      <c r="G27" s="320">
        <f>Supplier1!G26</f>
        <v>0</v>
      </c>
      <c r="H27" s="391"/>
      <c r="I27" s="391"/>
      <c r="J27" s="392" t="s">
        <v>59</v>
      </c>
      <c r="K27" s="569"/>
    </row>
    <row r="28" spans="2:11" ht="15" customHeight="1" x14ac:dyDescent="0.25">
      <c r="B28" s="619" t="s">
        <v>223</v>
      </c>
      <c r="C28" s="620"/>
      <c r="D28" s="620"/>
      <c r="E28" s="620"/>
      <c r="F28" s="716"/>
      <c r="G28" s="320">
        <f>Supplier1!G27</f>
        <v>0</v>
      </c>
      <c r="H28" s="391"/>
      <c r="I28" s="391"/>
      <c r="J28" s="392" t="s">
        <v>59</v>
      </c>
      <c r="K28" s="569"/>
    </row>
    <row r="29" spans="2:11" ht="15" customHeight="1" thickBot="1" x14ac:dyDescent="0.3">
      <c r="B29" s="619" t="s">
        <v>96</v>
      </c>
      <c r="C29" s="620"/>
      <c r="D29" s="620"/>
      <c r="E29" s="620"/>
      <c r="F29" s="716"/>
      <c r="G29" s="323">
        <f>Supplier1!G28</f>
        <v>0</v>
      </c>
      <c r="H29" s="393"/>
      <c r="I29" s="393"/>
      <c r="J29" s="394" t="s">
        <v>59</v>
      </c>
      <c r="K29" s="569"/>
    </row>
    <row r="30" spans="2:11" ht="15.75" thickBot="1" x14ac:dyDescent="0.3">
      <c r="B30" s="45" t="s">
        <v>98</v>
      </c>
      <c r="C30" s="46"/>
      <c r="D30" s="46"/>
      <c r="E30" s="46"/>
      <c r="F30" s="47"/>
      <c r="G30" s="435">
        <f>SUM(G26:G29)</f>
        <v>0</v>
      </c>
      <c r="H30" s="49">
        <f>($G26*H26)+($G27*H27)+($G28*H28)+($G29*H29)</f>
        <v>0</v>
      </c>
      <c r="I30" s="49">
        <f>($G26*I26)+($G27*I27)+($G28*I28)+($G29*I29)</f>
        <v>0</v>
      </c>
      <c r="K30" s="569"/>
    </row>
    <row r="31" spans="2:11" ht="29.25" customHeight="1" thickBot="1" x14ac:dyDescent="0.3">
      <c r="B31" s="711" t="s">
        <v>99</v>
      </c>
      <c r="C31" s="712"/>
      <c r="D31" s="712"/>
      <c r="E31" s="712"/>
      <c r="F31" s="713"/>
      <c r="G31" s="63"/>
      <c r="H31" s="51">
        <f>IF(G30=0,0,H30/$G$30/2*100%*$I$22)</f>
        <v>0</v>
      </c>
      <c r="I31" s="52">
        <f>IF(G30=0,0,I30/$G$30/2*100%*$I$22)</f>
        <v>0</v>
      </c>
      <c r="K31" s="569"/>
    </row>
    <row r="32" spans="2:11" ht="15.75" customHeight="1" x14ac:dyDescent="0.25">
      <c r="B32" s="486" t="s">
        <v>319</v>
      </c>
      <c r="C32" s="487"/>
      <c r="D32" s="487"/>
      <c r="E32" s="487"/>
      <c r="F32" s="487"/>
      <c r="G32" s="487"/>
      <c r="H32" s="487"/>
      <c r="I32" s="488"/>
      <c r="J32" s="707" t="s">
        <v>88</v>
      </c>
      <c r="K32" s="569"/>
    </row>
    <row r="33" spans="2:13" ht="16.5" customHeight="1" thickBot="1" x14ac:dyDescent="0.3">
      <c r="B33" s="489" t="s">
        <v>387</v>
      </c>
      <c r="C33" s="490"/>
      <c r="D33" s="490"/>
      <c r="E33" s="490"/>
      <c r="F33" s="490"/>
      <c r="G33" s="490"/>
      <c r="H33" s="490"/>
      <c r="I33" s="491"/>
      <c r="J33" s="708"/>
      <c r="K33" s="569"/>
      <c r="M33" t="s">
        <v>59</v>
      </c>
    </row>
    <row r="34" spans="2:13" ht="16.5" thickBot="1" x14ac:dyDescent="0.3">
      <c r="B34" s="609"/>
      <c r="C34" s="610"/>
      <c r="D34" s="610"/>
      <c r="E34" s="610"/>
      <c r="F34" s="610"/>
      <c r="G34" s="333" t="s">
        <v>117</v>
      </c>
      <c r="H34" s="66" t="s">
        <v>91</v>
      </c>
      <c r="I34" s="66" t="s">
        <v>92</v>
      </c>
      <c r="J34" s="340" t="s">
        <v>93</v>
      </c>
      <c r="K34" s="569"/>
    </row>
    <row r="35" spans="2:13" ht="15.75" customHeight="1" x14ac:dyDescent="0.25">
      <c r="B35" s="611" t="s">
        <v>359</v>
      </c>
      <c r="C35" s="612"/>
      <c r="D35" s="612"/>
      <c r="E35" s="612"/>
      <c r="F35" s="613"/>
      <c r="G35" s="322">
        <f>Supplier1!G34</f>
        <v>1</v>
      </c>
      <c r="H35" s="403"/>
      <c r="I35" s="389"/>
      <c r="J35" s="390"/>
      <c r="K35" s="569"/>
    </row>
    <row r="36" spans="2:13" ht="15.75" customHeight="1" x14ac:dyDescent="0.25">
      <c r="B36" s="572" t="s">
        <v>337</v>
      </c>
      <c r="C36" s="573"/>
      <c r="D36" s="573"/>
      <c r="E36" s="573"/>
      <c r="F36" s="574"/>
      <c r="G36" s="320">
        <f>Supplier1!G35</f>
        <v>1</v>
      </c>
      <c r="H36" s="404"/>
      <c r="I36" s="391"/>
      <c r="J36" s="405"/>
      <c r="K36" s="569"/>
    </row>
    <row r="37" spans="2:13" ht="15.75" customHeight="1" x14ac:dyDescent="0.25">
      <c r="B37" s="572" t="s">
        <v>335</v>
      </c>
      <c r="C37" s="573"/>
      <c r="D37" s="573"/>
      <c r="E37" s="573"/>
      <c r="F37" s="574"/>
      <c r="G37" s="320">
        <f>Supplier1!G36</f>
        <v>1</v>
      </c>
      <c r="H37" s="404"/>
      <c r="I37" s="391"/>
      <c r="J37" s="392" t="s">
        <v>59</v>
      </c>
      <c r="K37" s="569"/>
    </row>
    <row r="38" spans="2:13" ht="15.75" hidden="1" customHeight="1" x14ac:dyDescent="0.25">
      <c r="B38" s="572" t="s">
        <v>336</v>
      </c>
      <c r="C38" s="573"/>
      <c r="D38" s="573"/>
      <c r="E38" s="573"/>
      <c r="F38" s="574"/>
      <c r="G38" s="320">
        <f>Supplier1!G37</f>
        <v>0</v>
      </c>
      <c r="H38" s="404"/>
      <c r="I38" s="391"/>
      <c r="J38" s="392" t="s">
        <v>59</v>
      </c>
      <c r="K38" s="569"/>
    </row>
    <row r="39" spans="2:13" ht="15.75" customHeight="1" x14ac:dyDescent="0.25">
      <c r="B39" s="572" t="s">
        <v>399</v>
      </c>
      <c r="C39" s="573"/>
      <c r="D39" s="573"/>
      <c r="E39" s="573"/>
      <c r="F39" s="574"/>
      <c r="G39" s="320">
        <f>Supplier1!G38</f>
        <v>0</v>
      </c>
      <c r="H39" s="404"/>
      <c r="I39" s="391"/>
      <c r="J39" s="392" t="s">
        <v>59</v>
      </c>
      <c r="K39" s="569"/>
    </row>
    <row r="40" spans="2:13" ht="15.75" customHeight="1" x14ac:dyDescent="0.25">
      <c r="B40" s="572" t="s">
        <v>396</v>
      </c>
      <c r="C40" s="573"/>
      <c r="D40" s="573"/>
      <c r="E40" s="573"/>
      <c r="F40" s="574"/>
      <c r="G40" s="320">
        <f>Supplier1!G39</f>
        <v>0</v>
      </c>
      <c r="H40" s="404"/>
      <c r="I40" s="391"/>
      <c r="J40" s="392" t="s">
        <v>59</v>
      </c>
      <c r="K40" s="569"/>
    </row>
    <row r="41" spans="2:13" ht="15.75" customHeight="1" x14ac:dyDescent="0.25">
      <c r="B41" s="572" t="s">
        <v>397</v>
      </c>
      <c r="C41" s="573"/>
      <c r="D41" s="573"/>
      <c r="E41" s="573"/>
      <c r="F41" s="574"/>
      <c r="G41" s="320">
        <f>Supplier1!G40</f>
        <v>0</v>
      </c>
      <c r="H41" s="404"/>
      <c r="I41" s="391"/>
      <c r="J41" s="392" t="s">
        <v>59</v>
      </c>
      <c r="K41" s="569"/>
    </row>
    <row r="42" spans="2:13" ht="15.75" customHeight="1" thickBot="1" x14ac:dyDescent="0.3">
      <c r="B42" s="575" t="s">
        <v>398</v>
      </c>
      <c r="C42" s="576"/>
      <c r="D42" s="576"/>
      <c r="E42" s="576"/>
      <c r="F42" s="577"/>
      <c r="G42" s="323">
        <f>Supplier1!G41</f>
        <v>0</v>
      </c>
      <c r="H42" s="404"/>
      <c r="I42" s="393"/>
      <c r="J42" s="394" t="s">
        <v>59</v>
      </c>
      <c r="K42" s="570"/>
    </row>
    <row r="43" spans="2:13" ht="15.75" thickBot="1" x14ac:dyDescent="0.3">
      <c r="B43" s="548" t="s">
        <v>98</v>
      </c>
      <c r="C43" s="549"/>
      <c r="D43" s="549"/>
      <c r="E43" s="549"/>
      <c r="F43" s="550"/>
      <c r="G43" s="53">
        <f>SUM(G35:G42)</f>
        <v>3</v>
      </c>
      <c r="H43" s="49">
        <f>($G35*H35)+($G37*H37)+($G38*H38)+($G39*H39)+($G40*H40)+($G41*H41)+($G42*H42)+(G36*H36)</f>
        <v>0</v>
      </c>
      <c r="I43" s="49">
        <f>($G35*I35)+($G37*I37)+($G38*I38)+($G39*I39)+($G40*I40)+($G41*I41)+($G42*I42)+(G36*I36)</f>
        <v>0</v>
      </c>
    </row>
    <row r="44" spans="2:13" ht="30.75" customHeight="1" thickBot="1" x14ac:dyDescent="0.3">
      <c r="B44" s="551" t="s">
        <v>100</v>
      </c>
      <c r="C44" s="552"/>
      <c r="D44" s="552"/>
      <c r="E44" s="552"/>
      <c r="F44" s="553"/>
      <c r="G44" s="54"/>
      <c r="H44" s="51">
        <f>IF(G43=0,0,H43/$G$43/2*100%*$I$22)</f>
        <v>0</v>
      </c>
      <c r="I44" s="52">
        <f>IF(G43=0,0,I43/$G$43/2*100%*$I$22)</f>
        <v>0</v>
      </c>
      <c r="L44" s="40"/>
      <c r="M44" s="40"/>
    </row>
    <row r="45" spans="2:13" s="40" customFormat="1" ht="15.75" customHeight="1" thickBot="1" x14ac:dyDescent="0.3">
      <c r="B45" s="55"/>
      <c r="C45" s="55"/>
      <c r="D45" s="55"/>
      <c r="E45" s="55"/>
      <c r="F45" s="55"/>
      <c r="G45" s="55"/>
      <c r="H45" s="55"/>
      <c r="I45" s="55"/>
      <c r="L45"/>
      <c r="M45"/>
    </row>
    <row r="46" spans="2:13" ht="21.75" thickBot="1" x14ac:dyDescent="0.3">
      <c r="B46" s="56"/>
      <c r="C46" s="581" t="s">
        <v>360</v>
      </c>
      <c r="D46" s="582"/>
      <c r="E46" s="582"/>
      <c r="F46" s="582"/>
      <c r="G46" s="582"/>
      <c r="H46" s="582"/>
      <c r="I46" s="583"/>
      <c r="J46" s="542" t="s">
        <v>88</v>
      </c>
      <c r="K46" s="530" t="s">
        <v>316</v>
      </c>
    </row>
    <row r="47" spans="2:13" ht="19.5" thickBot="1" x14ac:dyDescent="0.3">
      <c r="B47" s="138" t="str">
        <f>Supplier1!B46</f>
        <v>SECTION B: Evidence of QMS in operation (Tender Quality Requirements: Ref 240-105658000)</v>
      </c>
      <c r="C47" s="139"/>
      <c r="D47" s="139"/>
      <c r="E47" s="139"/>
      <c r="F47" s="139"/>
      <c r="G47" s="139"/>
      <c r="H47" s="139"/>
      <c r="I47" s="178">
        <f>Supplier1!$I$46</f>
        <v>0.25</v>
      </c>
      <c r="J47" s="544"/>
      <c r="K47" s="531"/>
    </row>
    <row r="48" spans="2:13" ht="16.5" thickBot="1" x14ac:dyDescent="0.3">
      <c r="B48" s="584"/>
      <c r="C48" s="585"/>
      <c r="D48" s="585"/>
      <c r="E48" s="585"/>
      <c r="F48" s="585"/>
      <c r="G48" s="66" t="s">
        <v>117</v>
      </c>
      <c r="H48" s="66" t="s">
        <v>91</v>
      </c>
      <c r="I48" s="354" t="s">
        <v>92</v>
      </c>
      <c r="J48" s="342" t="s">
        <v>93</v>
      </c>
      <c r="K48" s="339" t="s">
        <v>315</v>
      </c>
    </row>
    <row r="49" spans="2:11" ht="15.75" customHeight="1" x14ac:dyDescent="0.25">
      <c r="B49" s="587" t="s">
        <v>338</v>
      </c>
      <c r="C49" s="588"/>
      <c r="D49" s="588"/>
      <c r="E49" s="588"/>
      <c r="F49" s="589"/>
      <c r="G49" s="326">
        <f>Supplier1!G48</f>
        <v>1</v>
      </c>
      <c r="H49" s="389"/>
      <c r="I49" s="389"/>
      <c r="J49" s="406"/>
      <c r="K49" s="568"/>
    </row>
    <row r="50" spans="2:11" ht="15.75" customHeight="1" x14ac:dyDescent="0.25">
      <c r="B50" s="572" t="s">
        <v>339</v>
      </c>
      <c r="C50" s="573"/>
      <c r="D50" s="573"/>
      <c r="E50" s="573"/>
      <c r="F50" s="574"/>
      <c r="G50" s="320">
        <f>Supplier1!G49</f>
        <v>1</v>
      </c>
      <c r="H50" s="391"/>
      <c r="I50" s="391"/>
      <c r="J50" s="407"/>
      <c r="K50" s="569"/>
    </row>
    <row r="51" spans="2:11" ht="31.5" customHeight="1" x14ac:dyDescent="0.25">
      <c r="B51" s="572" t="s">
        <v>340</v>
      </c>
      <c r="C51" s="573"/>
      <c r="D51" s="573"/>
      <c r="E51" s="573"/>
      <c r="F51" s="574"/>
      <c r="G51" s="320">
        <f>Supplier1!G50</f>
        <v>0</v>
      </c>
      <c r="H51" s="391"/>
      <c r="I51" s="391"/>
      <c r="J51" s="407"/>
      <c r="K51" s="569"/>
    </row>
    <row r="52" spans="2:11" ht="31.5" customHeight="1" x14ac:dyDescent="0.25">
      <c r="B52" s="572" t="s">
        <v>341</v>
      </c>
      <c r="C52" s="573"/>
      <c r="D52" s="573"/>
      <c r="E52" s="573"/>
      <c r="F52" s="574"/>
      <c r="G52" s="320">
        <f>Supplier1!G51</f>
        <v>0</v>
      </c>
      <c r="H52" s="391"/>
      <c r="I52" s="391"/>
      <c r="J52" s="407"/>
      <c r="K52" s="569"/>
    </row>
    <row r="53" spans="2:11" ht="31.5" customHeight="1" thickBot="1" x14ac:dyDescent="0.3">
      <c r="B53" s="562" t="str">
        <f>Cover!A63</f>
        <v>B.5 Records of Management Review meetings (minutes, attendance registers etc)</v>
      </c>
      <c r="C53" s="560"/>
      <c r="D53" s="560"/>
      <c r="E53" s="560"/>
      <c r="F53" s="560"/>
      <c r="G53" s="320">
        <f>Supplier1!G52</f>
        <v>0</v>
      </c>
      <c r="H53" s="391"/>
      <c r="I53" s="391"/>
      <c r="J53" s="407" t="s">
        <v>59</v>
      </c>
      <c r="K53" s="569"/>
    </row>
    <row r="54" spans="2:11" ht="15.75" hidden="1" customHeight="1" x14ac:dyDescent="0.25">
      <c r="B54" s="562"/>
      <c r="C54" s="560"/>
      <c r="D54" s="560"/>
      <c r="E54" s="560"/>
      <c r="F54" s="560"/>
      <c r="G54" s="320"/>
      <c r="H54" s="391"/>
      <c r="I54" s="391"/>
      <c r="J54" s="407" t="s">
        <v>59</v>
      </c>
      <c r="K54" s="569"/>
    </row>
    <row r="55" spans="2:11" ht="15.75" hidden="1" customHeight="1" x14ac:dyDescent="0.25">
      <c r="B55" s="562"/>
      <c r="C55" s="560"/>
      <c r="D55" s="560"/>
      <c r="E55" s="560"/>
      <c r="F55" s="560"/>
      <c r="G55" s="320"/>
      <c r="H55" s="391"/>
      <c r="I55" s="391"/>
      <c r="J55" s="408" t="s">
        <v>59</v>
      </c>
      <c r="K55" s="569"/>
    </row>
    <row r="56" spans="2:11" ht="15.75" hidden="1" customHeight="1" thickBot="1" x14ac:dyDescent="0.3">
      <c r="B56" s="562"/>
      <c r="C56" s="560"/>
      <c r="D56" s="560"/>
      <c r="E56" s="560"/>
      <c r="F56" s="560"/>
      <c r="G56" s="323"/>
      <c r="H56" s="393"/>
      <c r="I56" s="393"/>
      <c r="J56" s="409" t="s">
        <v>59</v>
      </c>
      <c r="K56" s="570"/>
    </row>
    <row r="57" spans="2:11" ht="15.75" hidden="1" customHeight="1" thickBot="1" x14ac:dyDescent="0.3">
      <c r="B57" s="562"/>
      <c r="C57" s="560"/>
      <c r="D57" s="560"/>
      <c r="E57" s="560"/>
      <c r="F57" s="561"/>
      <c r="G57" s="319"/>
      <c r="H57" s="350"/>
      <c r="I57" s="353"/>
      <c r="J57" s="65" t="s">
        <v>59</v>
      </c>
    </row>
    <row r="58" spans="2:11" ht="15.75" hidden="1" customHeight="1" thickBot="1" x14ac:dyDescent="0.3">
      <c r="B58" s="562"/>
      <c r="C58" s="560"/>
      <c r="D58" s="560"/>
      <c r="E58" s="560"/>
      <c r="F58" s="561"/>
      <c r="G58" s="140"/>
      <c r="H58" s="42"/>
      <c r="I58" s="43"/>
      <c r="J58" s="61" t="s">
        <v>59</v>
      </c>
    </row>
    <row r="59" spans="2:11" ht="15.75" hidden="1" customHeight="1" thickBot="1" x14ac:dyDescent="0.3">
      <c r="B59" s="562"/>
      <c r="C59" s="560"/>
      <c r="D59" s="560"/>
      <c r="E59" s="560"/>
      <c r="F59" s="561"/>
      <c r="G59" s="141"/>
      <c r="H59" s="42"/>
      <c r="I59" s="43"/>
      <c r="J59" s="61"/>
    </row>
    <row r="60" spans="2:11" ht="15.75" thickBot="1" x14ac:dyDescent="0.3">
      <c r="B60" s="548" t="s">
        <v>102</v>
      </c>
      <c r="C60" s="549"/>
      <c r="D60" s="549"/>
      <c r="E60" s="549"/>
      <c r="F60" s="550"/>
      <c r="G60" s="142">
        <f>SUM(G49:G59)</f>
        <v>2</v>
      </c>
      <c r="H60" s="49">
        <f>($G49*H49)+($G50*H50)+($G51*H51)+($G52*H52)+($G53*H53)+($G55*H55)+($G56*H56)+($G57*H57)+(G54*H54)</f>
        <v>0</v>
      </c>
      <c r="I60" s="49">
        <f>($G49*I49)+($G50*I50)+($G51*I51)+($G52*I52)+($G53*I53)+($G55*I55)+($G56*I56)+($G57*I57)+(G54*I54)</f>
        <v>0</v>
      </c>
      <c r="K60" s="437"/>
    </row>
    <row r="61" spans="2:11" ht="27.75" customHeight="1" thickBot="1" x14ac:dyDescent="0.3">
      <c r="B61" s="551" t="s">
        <v>103</v>
      </c>
      <c r="C61" s="552"/>
      <c r="D61" s="552"/>
      <c r="E61" s="552"/>
      <c r="F61" s="553"/>
      <c r="G61" s="54"/>
      <c r="H61" s="51">
        <f>IF(G60=0,0,H60/$G$60/2*100%*$I$47)</f>
        <v>0</v>
      </c>
      <c r="I61" s="52">
        <f>IF(G60=0,0,I60/$G$60/2*100%*$I$47)</f>
        <v>0</v>
      </c>
    </row>
    <row r="62" spans="2:11" ht="16.5" customHeight="1" thickBot="1" x14ac:dyDescent="0.3"/>
    <row r="63" spans="2:11" ht="21.75" thickBot="1" x14ac:dyDescent="0.3">
      <c r="B63" s="39"/>
      <c r="C63" s="581" t="s">
        <v>345</v>
      </c>
      <c r="D63" s="582"/>
      <c r="E63" s="582"/>
      <c r="F63" s="582"/>
      <c r="G63" s="582"/>
      <c r="H63" s="582"/>
      <c r="I63" s="583"/>
      <c r="J63" s="25"/>
    </row>
    <row r="64" spans="2:11" ht="15.75" customHeight="1" x14ac:dyDescent="0.25">
      <c r="B64" s="689" t="str">
        <f>Supplier1!B59</f>
        <v xml:space="preserve">SECTION C: Contract Quality Plan Requirements (Ref 240-109253698 CQP). </v>
      </c>
      <c r="C64" s="690"/>
      <c r="D64" s="690"/>
      <c r="E64" s="690"/>
      <c r="F64" s="690"/>
      <c r="G64" s="690"/>
      <c r="H64" s="690"/>
      <c r="I64" s="709">
        <f>Supplier1!$I$59</f>
        <v>0.2</v>
      </c>
      <c r="J64" s="707" t="s">
        <v>88</v>
      </c>
      <c r="K64" s="530" t="s">
        <v>316</v>
      </c>
    </row>
    <row r="65" spans="2:11" ht="18" customHeight="1" thickBot="1" x14ac:dyDescent="0.3">
      <c r="B65" s="554" t="s">
        <v>351</v>
      </c>
      <c r="C65" s="555"/>
      <c r="D65" s="555"/>
      <c r="E65" s="555"/>
      <c r="F65" s="555"/>
      <c r="G65" s="555"/>
      <c r="H65" s="555"/>
      <c r="I65" s="710"/>
      <c r="J65" s="708"/>
      <c r="K65" s="531"/>
    </row>
    <row r="66" spans="2:11" ht="16.5" customHeight="1" thickBot="1" x14ac:dyDescent="0.3">
      <c r="B66" s="556"/>
      <c r="C66" s="701"/>
      <c r="D66" s="701"/>
      <c r="E66" s="701"/>
      <c r="F66" s="702"/>
      <c r="G66" s="66" t="s">
        <v>117</v>
      </c>
      <c r="H66" s="66" t="s">
        <v>91</v>
      </c>
      <c r="I66" s="66" t="s">
        <v>92</v>
      </c>
      <c r="J66" s="317" t="s">
        <v>93</v>
      </c>
      <c r="K66" s="338" t="s">
        <v>315</v>
      </c>
    </row>
    <row r="67" spans="2:11" ht="15.75" customHeight="1" thickBot="1" x14ac:dyDescent="0.3">
      <c r="B67" s="559" t="s">
        <v>222</v>
      </c>
      <c r="C67" s="560"/>
      <c r="D67" s="560"/>
      <c r="E67" s="560"/>
      <c r="F67" s="561"/>
      <c r="G67" s="322">
        <f>Supplier1!G62</f>
        <v>0</v>
      </c>
      <c r="H67" s="397"/>
      <c r="I67" s="397"/>
      <c r="J67" s="398"/>
      <c r="K67" s="568"/>
    </row>
    <row r="68" spans="2:11" ht="15.75" thickBot="1" x14ac:dyDescent="0.3">
      <c r="B68" s="548" t="s">
        <v>104</v>
      </c>
      <c r="C68" s="549"/>
      <c r="D68" s="549"/>
      <c r="E68" s="549"/>
      <c r="F68" s="550"/>
      <c r="G68" s="66">
        <f>SUM(G67:G67)</f>
        <v>0</v>
      </c>
      <c r="H68" s="324">
        <f>($G67*H67)</f>
        <v>0</v>
      </c>
      <c r="I68" s="49">
        <f>($G67*I67)</f>
        <v>0</v>
      </c>
      <c r="K68" s="569"/>
    </row>
    <row r="69" spans="2:11" ht="27.75"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7.25" customHeight="1" x14ac:dyDescent="0.25">
      <c r="B72" s="486" t="str">
        <f>Supplier1!B67</f>
        <v>SECTION D : Quality Control Plan Requirements (Ref 240-105658000 or 240-109253302 ITP)</v>
      </c>
      <c r="C72" s="487"/>
      <c r="D72" s="487"/>
      <c r="E72" s="487"/>
      <c r="F72" s="487"/>
      <c r="G72" s="487"/>
      <c r="H72" s="488"/>
      <c r="I72" s="698">
        <f>Supplier1!$I$67</f>
        <v>0.2</v>
      </c>
      <c r="J72" s="703" t="s">
        <v>88</v>
      </c>
      <c r="K72" s="530" t="s">
        <v>316</v>
      </c>
    </row>
    <row r="73" spans="2:11" ht="17.25" customHeight="1" x14ac:dyDescent="0.25">
      <c r="B73" s="693" t="s">
        <v>353</v>
      </c>
      <c r="C73" s="694"/>
      <c r="D73" s="694"/>
      <c r="E73" s="694"/>
      <c r="F73" s="694"/>
      <c r="G73" s="694"/>
      <c r="H73" s="706"/>
      <c r="I73" s="699"/>
      <c r="J73" s="705"/>
      <c r="K73" s="532"/>
    </row>
    <row r="74" spans="2:11" ht="15" customHeight="1" thickBot="1" x14ac:dyDescent="0.3">
      <c r="B74" s="489" t="str">
        <f>Supplier1!B69</f>
        <v>QCP /Checklist/ ITP (Quality Control Plans) as per Scope of Works (Ref ISO 10005 &amp; 240-105658000)</v>
      </c>
      <c r="C74" s="490"/>
      <c r="D74" s="490"/>
      <c r="E74" s="490"/>
      <c r="F74" s="490"/>
      <c r="G74" s="490"/>
      <c r="H74" s="491"/>
      <c r="I74" s="700"/>
      <c r="J74" s="704"/>
      <c r="K74" s="531"/>
    </row>
    <row r="75" spans="2:11" ht="16.5" customHeight="1" thickBot="1" x14ac:dyDescent="0.3">
      <c r="B75" s="545"/>
      <c r="C75" s="546"/>
      <c r="D75" s="546"/>
      <c r="E75" s="546"/>
      <c r="F75" s="547"/>
      <c r="G75" s="226" t="s">
        <v>117</v>
      </c>
      <c r="H75" s="66" t="s">
        <v>91</v>
      </c>
      <c r="I75" s="66" t="s">
        <v>92</v>
      </c>
      <c r="J75" s="318" t="s">
        <v>93</v>
      </c>
      <c r="K75" s="338" t="s">
        <v>315</v>
      </c>
    </row>
    <row r="76" spans="2:11" ht="15.75" customHeight="1" thickBot="1" x14ac:dyDescent="0.3">
      <c r="B76" s="559" t="s">
        <v>219</v>
      </c>
      <c r="C76" s="560"/>
      <c r="D76" s="560"/>
      <c r="E76" s="560"/>
      <c r="F76" s="561"/>
      <c r="G76" s="66">
        <f>Supplier1!G71</f>
        <v>0</v>
      </c>
      <c r="H76" s="397"/>
      <c r="I76" s="397"/>
      <c r="J76" s="410"/>
      <c r="K76" s="568"/>
    </row>
    <row r="77" spans="2:11" ht="15.75" thickBot="1" x14ac:dyDescent="0.3">
      <c r="B77" s="548" t="s">
        <v>106</v>
      </c>
      <c r="C77" s="549"/>
      <c r="D77" s="549"/>
      <c r="E77" s="549"/>
      <c r="F77" s="550"/>
      <c r="G77" s="66">
        <f>SUM(G76:G76)</f>
        <v>0</v>
      </c>
      <c r="H77" s="324">
        <f>($G76*H76)</f>
        <v>0</v>
      </c>
      <c r="I77" s="49">
        <f>($G76*I76)</f>
        <v>0</v>
      </c>
      <c r="K77" s="570"/>
    </row>
    <row r="78" spans="2:11" ht="34.5" customHeight="1" thickBot="1" x14ac:dyDescent="0.3">
      <c r="B78" s="551" t="s">
        <v>107</v>
      </c>
      <c r="C78" s="552"/>
      <c r="D78" s="552"/>
      <c r="E78" s="552"/>
      <c r="F78" s="553"/>
      <c r="G78" s="54"/>
      <c r="H78" s="51">
        <f>IF(G77=0,0,H77/$G$77/2*100%*$I$72)</f>
        <v>0</v>
      </c>
      <c r="I78" s="52">
        <f>IF(G77=0,0,I77/$G$77/2*100%*$I$72)</f>
        <v>0</v>
      </c>
    </row>
    <row r="79" spans="2:11" ht="7.5" customHeight="1" thickBot="1" x14ac:dyDescent="0.3"/>
    <row r="80" spans="2:11" ht="21.75" thickBot="1" x14ac:dyDescent="0.3">
      <c r="B80" s="39"/>
      <c r="C80" s="581" t="s">
        <v>347</v>
      </c>
      <c r="D80" s="582"/>
      <c r="E80" s="582"/>
      <c r="F80" s="582"/>
      <c r="G80" s="582"/>
      <c r="H80" s="582"/>
      <c r="I80" s="583"/>
    </row>
    <row r="81" spans="1:11" ht="17.25" customHeight="1" x14ac:dyDescent="0.25">
      <c r="B81" s="486" t="str">
        <f>Supplier1!B76</f>
        <v>SECTION E: User defined additional Requirements &amp; miscellaneous (Ref 240-105658000 )</v>
      </c>
      <c r="C81" s="487"/>
      <c r="D81" s="487"/>
      <c r="E81" s="487"/>
      <c r="F81" s="487"/>
      <c r="G81" s="487"/>
      <c r="H81" s="488"/>
      <c r="I81" s="539">
        <f>1-I22-I47-I64-I72</f>
        <v>9.9999999999999978E-2</v>
      </c>
      <c r="J81" s="703" t="s">
        <v>88</v>
      </c>
      <c r="K81" s="530" t="s">
        <v>316</v>
      </c>
    </row>
    <row r="82" spans="1:11" ht="18.75" customHeight="1" thickBot="1" x14ac:dyDescent="0.3">
      <c r="B82" s="489" t="s">
        <v>361</v>
      </c>
      <c r="C82" s="490"/>
      <c r="D82" s="490"/>
      <c r="E82" s="490"/>
      <c r="F82" s="490"/>
      <c r="G82" s="490"/>
      <c r="H82" s="491"/>
      <c r="I82" s="541"/>
      <c r="J82" s="704"/>
      <c r="K82" s="531"/>
    </row>
    <row r="83" spans="1:11" ht="16.5" thickBot="1" x14ac:dyDescent="0.3">
      <c r="B83" s="695"/>
      <c r="C83" s="696"/>
      <c r="D83" s="696"/>
      <c r="E83" s="696"/>
      <c r="F83" s="697"/>
      <c r="G83" s="66" t="s">
        <v>117</v>
      </c>
      <c r="H83" s="325" t="s">
        <v>91</v>
      </c>
      <c r="I83" s="66" t="s">
        <v>92</v>
      </c>
      <c r="J83" s="318" t="s">
        <v>93</v>
      </c>
      <c r="K83" s="338" t="s">
        <v>315</v>
      </c>
    </row>
    <row r="84" spans="1:11" x14ac:dyDescent="0.25">
      <c r="A84" s="4"/>
      <c r="B84" s="565" t="s">
        <v>293</v>
      </c>
      <c r="C84" s="566"/>
      <c r="D84" s="566"/>
      <c r="E84" s="566"/>
      <c r="F84" s="567"/>
      <c r="G84" s="326">
        <f>Supplier1!G79</f>
        <v>1</v>
      </c>
      <c r="H84" s="395"/>
      <c r="I84" s="411"/>
      <c r="J84" s="390"/>
      <c r="K84" s="568"/>
    </row>
    <row r="85" spans="1:11" ht="15.75" thickBot="1" x14ac:dyDescent="0.3">
      <c r="A85" s="4"/>
      <c r="B85" s="565" t="s">
        <v>349</v>
      </c>
      <c r="C85" s="566"/>
      <c r="D85" s="566"/>
      <c r="E85" s="566"/>
      <c r="F85" s="567"/>
      <c r="G85" s="323">
        <f>Supplier1!G80</f>
        <v>1</v>
      </c>
      <c r="H85" s="393"/>
      <c r="I85" s="412"/>
      <c r="J85" s="394"/>
      <c r="K85" s="570"/>
    </row>
    <row r="86" spans="1:11" ht="15.75" thickBot="1" x14ac:dyDescent="0.3">
      <c r="B86" s="548" t="s">
        <v>109</v>
      </c>
      <c r="C86" s="549"/>
      <c r="D86" s="549"/>
      <c r="E86" s="549"/>
      <c r="F86" s="550"/>
      <c r="G86" s="187">
        <f>SUM(G84:G85)</f>
        <v>2</v>
      </c>
      <c r="H86" s="58">
        <f>($G84*H84)+($G85*H85)</f>
        <v>0</v>
      </c>
      <c r="I86" s="49">
        <f>($G84*I84)+($G85*I85)</f>
        <v>0</v>
      </c>
    </row>
    <row r="87" spans="1:11" ht="27.75" customHeight="1" thickBot="1" x14ac:dyDescent="0.3">
      <c r="B87" s="551" t="s">
        <v>350</v>
      </c>
      <c r="C87" s="552"/>
      <c r="D87" s="552"/>
      <c r="E87" s="552"/>
      <c r="F87" s="553"/>
      <c r="G87" s="54"/>
      <c r="H87" s="51">
        <f>IF(G86=0,0,H86/$G$86/2*100%*$I$81)</f>
        <v>0</v>
      </c>
      <c r="I87" s="59">
        <f>IF(G86=0,0,I86/$G$86/2*100%*$I$81)</f>
        <v>0</v>
      </c>
    </row>
    <row r="89" spans="1:11" ht="15.75" thickBot="1" x14ac:dyDescent="0.3"/>
    <row r="90" spans="1:11" ht="15.75" thickBot="1" x14ac:dyDescent="0.3">
      <c r="B90" s="727" t="s">
        <v>328</v>
      </c>
      <c r="C90" s="728"/>
      <c r="D90" s="728"/>
      <c r="E90" s="728"/>
      <c r="F90" s="729"/>
    </row>
    <row r="91" spans="1:11" ht="200.25" customHeight="1" thickBot="1" x14ac:dyDescent="0.3">
      <c r="B91" s="678"/>
      <c r="C91" s="679"/>
      <c r="D91" s="679"/>
      <c r="E91" s="679"/>
      <c r="F91" s="680"/>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25:F25"/>
    <mergeCell ref="B26:F26"/>
    <mergeCell ref="B27:F27"/>
    <mergeCell ref="B28:F28"/>
    <mergeCell ref="B29:F29"/>
    <mergeCell ref="C19:I19"/>
    <mergeCell ref="B22:E22"/>
    <mergeCell ref="F22:H22"/>
    <mergeCell ref="B23:I23"/>
    <mergeCell ref="B38:F38"/>
    <mergeCell ref="B39:F39"/>
    <mergeCell ref="B40:F40"/>
    <mergeCell ref="B41:F41"/>
    <mergeCell ref="B42:F42"/>
    <mergeCell ref="B43:F43"/>
    <mergeCell ref="B31:F31"/>
    <mergeCell ref="J32:J33"/>
    <mergeCell ref="B34:F34"/>
    <mergeCell ref="B35:F35"/>
    <mergeCell ref="B36:F36"/>
    <mergeCell ref="B37:F37"/>
    <mergeCell ref="B44:F44"/>
    <mergeCell ref="C46:I46"/>
    <mergeCell ref="J46:J47"/>
    <mergeCell ref="B48:F48"/>
    <mergeCell ref="B49:F49"/>
    <mergeCell ref="B50:F50"/>
    <mergeCell ref="J64:J65"/>
    <mergeCell ref="I64:I65"/>
    <mergeCell ref="B54:F54"/>
    <mergeCell ref="B55:F55"/>
    <mergeCell ref="B56:F56"/>
    <mergeCell ref="B57:F57"/>
    <mergeCell ref="B64:H64"/>
    <mergeCell ref="J81:J82"/>
    <mergeCell ref="B83:F83"/>
    <mergeCell ref="B84:F84"/>
    <mergeCell ref="B77:F77"/>
    <mergeCell ref="J72:J74"/>
    <mergeCell ref="B68:F68"/>
    <mergeCell ref="B69:F69"/>
    <mergeCell ref="C71:I71"/>
    <mergeCell ref="B52:F52"/>
    <mergeCell ref="B65:H65"/>
    <mergeCell ref="B73:H73"/>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K26:K42"/>
    <mergeCell ref="K49:K56"/>
    <mergeCell ref="K67:K69"/>
    <mergeCell ref="K76:K77"/>
    <mergeCell ref="K84:K85"/>
    <mergeCell ref="K23:K24"/>
    <mergeCell ref="K46:K47"/>
    <mergeCell ref="K72:K74"/>
    <mergeCell ref="K81:K82"/>
    <mergeCell ref="K64:K65"/>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161925</xdr:rowOff>
              </from>
              <to>
                <xdr:col>1</xdr:col>
                <xdr:colOff>1257300</xdr:colOff>
                <xdr:row>4</xdr:row>
                <xdr:rowOff>161925</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90"/>
  <sheetViews>
    <sheetView topLeftCell="A60"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2.28515625" customWidth="1"/>
    <col min="7" max="7" width="13.7109375" customWidth="1"/>
    <col min="8" max="8" width="10.5703125" bestFit="1" customWidth="1"/>
    <col min="9" max="9" width="27.140625" bestFit="1" customWidth="1"/>
    <col min="10" max="10" width="46.140625" customWidth="1"/>
    <col min="11" max="11" width="51" customWidth="1"/>
    <col min="12" max="12" width="13.28515625" customWidth="1"/>
  </cols>
  <sheetData>
    <row r="1" spans="2:13" ht="8.25" customHeight="1" thickBot="1" x14ac:dyDescent="0.3"/>
    <row r="2" spans="2:13" ht="13.5" customHeight="1" thickBot="1" x14ac:dyDescent="0.3">
      <c r="B2" s="638"/>
      <c r="C2" s="751"/>
      <c r="D2" s="644" t="s">
        <v>112</v>
      </c>
      <c r="E2" s="645"/>
      <c r="F2" s="646"/>
      <c r="G2" s="548" t="s">
        <v>52</v>
      </c>
      <c r="H2" s="550"/>
      <c r="I2" s="28" t="str">
        <f>Supplier2!I2</f>
        <v>240-12248652</v>
      </c>
      <c r="L2" s="29" t="s">
        <v>53</v>
      </c>
      <c r="M2" s="29" t="s">
        <v>54</v>
      </c>
    </row>
    <row r="3" spans="2:13" ht="13.5" customHeight="1" thickBot="1" x14ac:dyDescent="0.3">
      <c r="B3" s="640"/>
      <c r="C3" s="752"/>
      <c r="D3" s="647"/>
      <c r="E3" s="648"/>
      <c r="F3" s="649"/>
      <c r="G3" s="548" t="s">
        <v>300</v>
      </c>
      <c r="H3" s="550"/>
      <c r="I3" s="28" t="str">
        <f>Supplier2!I3</f>
        <v>240-105658000</v>
      </c>
      <c r="L3" s="29">
        <v>0</v>
      </c>
      <c r="M3" s="29">
        <v>0</v>
      </c>
    </row>
    <row r="4" spans="2:13" ht="32.25" thickBot="1" x14ac:dyDescent="0.3">
      <c r="B4" s="640"/>
      <c r="C4" s="752"/>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753"/>
      <c r="D5" s="631" t="s">
        <v>113</v>
      </c>
      <c r="E5" s="632"/>
      <c r="F5" s="632"/>
      <c r="G5" s="551" t="s">
        <v>56</v>
      </c>
      <c r="H5" s="553"/>
      <c r="I5" s="386">
        <f>Supplier1!I5</f>
        <v>44573</v>
      </c>
      <c r="M5" s="29">
        <v>2</v>
      </c>
    </row>
    <row r="6" spans="2:13" ht="15.75" thickBot="1" x14ac:dyDescent="0.3">
      <c r="B6" s="650" t="s">
        <v>57</v>
      </c>
      <c r="C6" s="681"/>
      <c r="D6" s="400" t="str">
        <f>Supplier1!D6</f>
        <v>*</v>
      </c>
      <c r="E6" s="754" t="s">
        <v>58</v>
      </c>
      <c r="F6" s="755"/>
      <c r="G6" s="725" t="str">
        <f>Supplier1!G6</f>
        <v>*</v>
      </c>
      <c r="H6" s="725"/>
      <c r="I6" s="726"/>
      <c r="M6" s="29"/>
    </row>
    <row r="7" spans="2:13" ht="19.5" thickBot="1" x14ac:dyDescent="0.35">
      <c r="B7" s="650" t="s">
        <v>60</v>
      </c>
      <c r="C7" s="681"/>
      <c r="D7" s="652" t="str">
        <f>Supplier1!$D$7</f>
        <v>*</v>
      </c>
      <c r="E7" s="653"/>
      <c r="F7" s="654"/>
      <c r="G7" s="682" t="str">
        <f>Supplier1!G7</f>
        <v>eg: Senior Advisor: Supplier Quality Management</v>
      </c>
      <c r="H7" s="683"/>
      <c r="I7" s="684"/>
      <c r="J7" s="30" t="s">
        <v>61</v>
      </c>
      <c r="M7" s="29"/>
    </row>
    <row r="8" spans="2:13" ht="19.5" thickBot="1" x14ac:dyDescent="0.35">
      <c r="B8" s="650" t="s">
        <v>62</v>
      </c>
      <c r="C8" s="681"/>
      <c r="D8" s="652">
        <f>Supplier1!$D$8</f>
        <v>0</v>
      </c>
      <c r="E8" s="653"/>
      <c r="F8" s="654"/>
      <c r="G8" s="682" t="str">
        <f>Supplier2!G8</f>
        <v>Report Revision</v>
      </c>
      <c r="H8" s="684"/>
      <c r="I8" s="413">
        <f>Supplier2!I8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customHeight="1"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551" t="s">
        <v>73</v>
      </c>
      <c r="H14" s="552"/>
      <c r="I14" s="553"/>
      <c r="J14" s="33" t="s">
        <v>74</v>
      </c>
    </row>
    <row r="15" spans="2:13" ht="18" customHeight="1" thickBot="1" x14ac:dyDescent="0.35">
      <c r="B15" s="673" t="s">
        <v>115</v>
      </c>
      <c r="C15" s="674"/>
      <c r="D15" s="652" t="s">
        <v>59</v>
      </c>
      <c r="E15" s="653"/>
      <c r="F15" s="654"/>
      <c r="G15" s="724"/>
      <c r="H15" s="725"/>
      <c r="I15" s="726"/>
      <c r="J15" s="33" t="s">
        <v>76</v>
      </c>
    </row>
    <row r="16" spans="2:13" ht="29.25" customHeight="1" thickBot="1" x14ac:dyDescent="0.35">
      <c r="B16" s="593" t="s">
        <v>77</v>
      </c>
      <c r="C16" s="594"/>
      <c r="D16" s="717" t="s">
        <v>59</v>
      </c>
      <c r="E16" s="687"/>
      <c r="F16" s="687"/>
      <c r="G16" s="687"/>
      <c r="H16" s="687"/>
      <c r="I16" s="688"/>
      <c r="J16" s="31"/>
    </row>
    <row r="17" spans="2:11" ht="30.75" customHeight="1" thickBot="1" x14ac:dyDescent="0.35">
      <c r="B17" s="598" t="s">
        <v>78</v>
      </c>
      <c r="C17" s="599"/>
      <c r="D17" s="718" t="s">
        <v>59</v>
      </c>
      <c r="E17" s="601"/>
      <c r="F17" s="602" t="s">
        <v>79</v>
      </c>
      <c r="G17" s="603"/>
      <c r="H17" s="420"/>
      <c r="I17" s="418"/>
      <c r="J17" s="31"/>
    </row>
    <row r="18" spans="2:11" ht="30.75" thickBot="1" x14ac:dyDescent="0.3">
      <c r="B18" s="604" t="s">
        <v>80</v>
      </c>
      <c r="C18" s="605"/>
      <c r="D18" s="36" t="s">
        <v>81</v>
      </c>
      <c r="E18" s="37">
        <f>Supplier2!E18</f>
        <v>0</v>
      </c>
      <c r="F18" s="38" t="s">
        <v>82</v>
      </c>
      <c r="G18" s="387" t="s">
        <v>116</v>
      </c>
      <c r="H18" s="37" t="s">
        <v>84</v>
      </c>
      <c r="I18" s="388" t="s">
        <v>83</v>
      </c>
    </row>
    <row r="19" spans="2:11" ht="26.25" customHeight="1" thickBot="1" x14ac:dyDescent="0.3">
      <c r="B19" s="39"/>
      <c r="C19" s="581" t="s">
        <v>334</v>
      </c>
      <c r="D19" s="582"/>
      <c r="E19" s="582"/>
      <c r="F19" s="582"/>
      <c r="G19" s="582"/>
      <c r="H19" s="582"/>
      <c r="I19" s="583"/>
    </row>
    <row r="20" spans="2:11" ht="30" customHeight="1" thickBot="1" x14ac:dyDescent="0.3">
      <c r="B20" s="551" t="s">
        <v>85</v>
      </c>
      <c r="C20" s="552"/>
      <c r="D20" s="552"/>
      <c r="E20" s="552"/>
      <c r="F20" s="552"/>
      <c r="G20" s="552"/>
      <c r="H20" s="552"/>
      <c r="I20" s="553"/>
    </row>
    <row r="21" spans="2:11" ht="19.5" thickBot="1" x14ac:dyDescent="0.3">
      <c r="B21" s="514" t="s">
        <v>86</v>
      </c>
      <c r="C21" s="515"/>
      <c r="D21" s="515"/>
      <c r="E21" s="668"/>
      <c r="F21" s="515" t="s">
        <v>87</v>
      </c>
      <c r="G21" s="515"/>
      <c r="H21" s="515"/>
      <c r="I21" s="60">
        <f>Supplier1!$I$21</f>
        <v>0.25</v>
      </c>
    </row>
    <row r="22" spans="2:11" ht="15" customHeight="1" x14ac:dyDescent="0.25">
      <c r="B22" s="486" t="s">
        <v>319</v>
      </c>
      <c r="C22" s="487"/>
      <c r="D22" s="487"/>
      <c r="E22" s="487"/>
      <c r="F22" s="487"/>
      <c r="G22" s="487"/>
      <c r="H22" s="487"/>
      <c r="I22" s="488"/>
      <c r="J22" s="707" t="s">
        <v>88</v>
      </c>
      <c r="K22" s="530" t="s">
        <v>316</v>
      </c>
    </row>
    <row r="23" spans="2:11" ht="15.75" customHeight="1" thickBot="1" x14ac:dyDescent="0.3">
      <c r="B23" s="489" t="s">
        <v>110</v>
      </c>
      <c r="C23" s="490"/>
      <c r="D23" s="490"/>
      <c r="E23" s="490"/>
      <c r="F23" s="490"/>
      <c r="G23" s="490"/>
      <c r="H23" s="490"/>
      <c r="I23" s="491"/>
      <c r="J23" s="708"/>
      <c r="K23" s="531"/>
    </row>
    <row r="24" spans="2:11" ht="16.5" thickBot="1" x14ac:dyDescent="0.3">
      <c r="B24" s="714"/>
      <c r="C24" s="715"/>
      <c r="D24" s="715"/>
      <c r="E24" s="715"/>
      <c r="F24" s="715"/>
      <c r="G24" s="66" t="s">
        <v>117</v>
      </c>
      <c r="H24" s="66" t="s">
        <v>91</v>
      </c>
      <c r="I24" s="66" t="s">
        <v>92</v>
      </c>
      <c r="J24" s="355" t="s">
        <v>93</v>
      </c>
      <c r="K24" s="339" t="s">
        <v>315</v>
      </c>
    </row>
    <row r="25" spans="2:11" ht="15" customHeight="1" x14ac:dyDescent="0.25">
      <c r="B25" s="619" t="s">
        <v>94</v>
      </c>
      <c r="C25" s="620"/>
      <c r="D25" s="620"/>
      <c r="E25" s="620"/>
      <c r="F25" s="716"/>
      <c r="G25" s="326">
        <f>Supplier1!G25</f>
        <v>0</v>
      </c>
      <c r="H25" s="395"/>
      <c r="I25" s="395"/>
      <c r="J25" s="390"/>
      <c r="K25" s="568"/>
    </row>
    <row r="26" spans="2:11" ht="15" customHeight="1" x14ac:dyDescent="0.25">
      <c r="B26" s="619" t="s">
        <v>95</v>
      </c>
      <c r="C26" s="620"/>
      <c r="D26" s="620"/>
      <c r="E26" s="620"/>
      <c r="F26" s="716"/>
      <c r="G26" s="320">
        <f>Supplier1!G26</f>
        <v>0</v>
      </c>
      <c r="H26" s="391"/>
      <c r="I26" s="391"/>
      <c r="J26" s="392"/>
      <c r="K26" s="569"/>
    </row>
    <row r="27" spans="2:11" ht="15" customHeight="1" x14ac:dyDescent="0.25">
      <c r="B27" s="619" t="s">
        <v>223</v>
      </c>
      <c r="C27" s="620"/>
      <c r="D27" s="620"/>
      <c r="E27" s="620"/>
      <c r="F27" s="716"/>
      <c r="G27" s="320">
        <f>Supplier1!G27</f>
        <v>0</v>
      </c>
      <c r="H27" s="391"/>
      <c r="I27" s="391"/>
      <c r="J27" s="392" t="s">
        <v>59</v>
      </c>
      <c r="K27" s="569"/>
    </row>
    <row r="28" spans="2:11" ht="15" customHeight="1" thickBot="1" x14ac:dyDescent="0.3">
      <c r="B28" s="619" t="s">
        <v>96</v>
      </c>
      <c r="C28" s="620"/>
      <c r="D28" s="620"/>
      <c r="E28" s="620"/>
      <c r="F28" s="716"/>
      <c r="G28" s="323">
        <f>Supplier1!G28</f>
        <v>0</v>
      </c>
      <c r="H28" s="393"/>
      <c r="I28" s="393"/>
      <c r="J28" s="394" t="s">
        <v>59</v>
      </c>
      <c r="K28" s="569"/>
    </row>
    <row r="29" spans="2:11" ht="15" hidden="1" customHeight="1" thickBot="1" x14ac:dyDescent="0.3">
      <c r="B29" s="748" t="s">
        <v>97</v>
      </c>
      <c r="C29" s="749"/>
      <c r="D29" s="749"/>
      <c r="E29" s="749"/>
      <c r="F29" s="750"/>
      <c r="G29" s="37" t="e">
        <f>Supplier1!#REF!</f>
        <v>#REF!</v>
      </c>
      <c r="H29" s="350"/>
      <c r="I29" s="353"/>
      <c r="J29" s="356" t="s">
        <v>59</v>
      </c>
      <c r="K29" s="569"/>
    </row>
    <row r="30" spans="2:11" ht="15.75" thickBot="1" x14ac:dyDescent="0.3">
      <c r="B30" s="45" t="s">
        <v>98</v>
      </c>
      <c r="C30" s="46"/>
      <c r="D30" s="46"/>
      <c r="E30" s="46"/>
      <c r="F30" s="47"/>
      <c r="G30" s="66">
        <f>SUM(G25:G28)</f>
        <v>0</v>
      </c>
      <c r="H30" s="381">
        <f>($G25*H25)+($G26*H26)+($G27*H27)+($G28*H28)</f>
        <v>0</v>
      </c>
      <c r="I30" s="382">
        <f>($G25*I25)+($G26*I26)+($G27*I27)+($G28*I28)</f>
        <v>0</v>
      </c>
      <c r="K30" s="569"/>
    </row>
    <row r="31" spans="2:11" ht="33.75" customHeight="1" thickBot="1" x14ac:dyDescent="0.3">
      <c r="B31" s="711" t="s">
        <v>99</v>
      </c>
      <c r="C31" s="712"/>
      <c r="D31" s="712"/>
      <c r="E31" s="712"/>
      <c r="F31" s="713"/>
      <c r="G31" s="63"/>
      <c r="H31" s="51">
        <f>IF(G30=0,0,H30/$G$30/2*100%*$I$21)</f>
        <v>0</v>
      </c>
      <c r="I31" s="52">
        <f>IF(G30=0,0,I30/$G$30/2*100%*$I$21)</f>
        <v>0</v>
      </c>
      <c r="K31" s="569"/>
    </row>
    <row r="32" spans="2:11" ht="15" customHeight="1" x14ac:dyDescent="0.25">
      <c r="B32" s="486" t="s">
        <v>320</v>
      </c>
      <c r="C32" s="487"/>
      <c r="D32" s="487"/>
      <c r="E32" s="487"/>
      <c r="F32" s="487"/>
      <c r="G32" s="487"/>
      <c r="H32" s="487"/>
      <c r="I32" s="488"/>
      <c r="J32" s="745" t="s">
        <v>88</v>
      </c>
      <c r="K32" s="569"/>
    </row>
    <row r="33" spans="2:13" ht="15.75" customHeight="1" thickBot="1" x14ac:dyDescent="0.3">
      <c r="B33" s="489" t="s">
        <v>387</v>
      </c>
      <c r="C33" s="490"/>
      <c r="D33" s="490"/>
      <c r="E33" s="490"/>
      <c r="F33" s="490"/>
      <c r="G33" s="490"/>
      <c r="H33" s="490"/>
      <c r="I33" s="491"/>
      <c r="J33" s="746"/>
      <c r="K33" s="569"/>
    </row>
    <row r="34" spans="2:13" ht="16.5" thickBot="1" x14ac:dyDescent="0.3">
      <c r="B34" s="609"/>
      <c r="C34" s="610"/>
      <c r="D34" s="610"/>
      <c r="E34" s="610"/>
      <c r="F34" s="610"/>
      <c r="G34" s="66" t="s">
        <v>117</v>
      </c>
      <c r="H34" s="66" t="s">
        <v>91</v>
      </c>
      <c r="I34" s="66" t="s">
        <v>92</v>
      </c>
      <c r="J34" s="337" t="s">
        <v>93</v>
      </c>
      <c r="K34" s="569"/>
    </row>
    <row r="35" spans="2:13" ht="30.75" customHeight="1" x14ac:dyDescent="0.25">
      <c r="B35" s="611" t="s">
        <v>359</v>
      </c>
      <c r="C35" s="612"/>
      <c r="D35" s="612"/>
      <c r="E35" s="612"/>
      <c r="F35" s="613"/>
      <c r="G35" s="326">
        <f>Supplier1!G34</f>
        <v>1</v>
      </c>
      <c r="H35" s="395"/>
      <c r="I35" s="411"/>
      <c r="J35" s="390"/>
      <c r="K35" s="569"/>
    </row>
    <row r="36" spans="2:13" ht="15.75" customHeight="1" x14ac:dyDescent="0.25">
      <c r="B36" s="572" t="s">
        <v>337</v>
      </c>
      <c r="C36" s="573"/>
      <c r="D36" s="573"/>
      <c r="E36" s="573"/>
      <c r="F36" s="574"/>
      <c r="G36" s="320">
        <f>Supplier1!G35</f>
        <v>1</v>
      </c>
      <c r="H36" s="391"/>
      <c r="I36" s="412"/>
      <c r="J36" s="392"/>
      <c r="K36" s="569"/>
    </row>
    <row r="37" spans="2:13" ht="15.75" customHeight="1" x14ac:dyDescent="0.25">
      <c r="B37" s="572" t="s">
        <v>335</v>
      </c>
      <c r="C37" s="573"/>
      <c r="D37" s="573"/>
      <c r="E37" s="573"/>
      <c r="F37" s="574"/>
      <c r="G37" s="320">
        <f>Supplier1!G36</f>
        <v>1</v>
      </c>
      <c r="H37" s="391"/>
      <c r="I37" s="412"/>
      <c r="J37" s="396"/>
      <c r="K37" s="569"/>
    </row>
    <row r="38" spans="2:13" ht="15.75" hidden="1" customHeight="1" x14ac:dyDescent="0.25">
      <c r="B38" s="572" t="s">
        <v>336</v>
      </c>
      <c r="C38" s="573"/>
      <c r="D38" s="573"/>
      <c r="E38" s="573"/>
      <c r="F38" s="574"/>
      <c r="G38" s="320">
        <f>Supplier1!G37</f>
        <v>0</v>
      </c>
      <c r="H38" s="391"/>
      <c r="I38" s="412"/>
      <c r="J38" s="396"/>
      <c r="K38" s="569"/>
    </row>
    <row r="39" spans="2:13" ht="15.75" customHeight="1" x14ac:dyDescent="0.25">
      <c r="B39" s="572" t="s">
        <v>395</v>
      </c>
      <c r="C39" s="573"/>
      <c r="D39" s="573"/>
      <c r="E39" s="573"/>
      <c r="F39" s="574"/>
      <c r="G39" s="320">
        <f>Supplier1!G38</f>
        <v>0</v>
      </c>
      <c r="H39" s="391"/>
      <c r="I39" s="412"/>
      <c r="J39" s="396"/>
      <c r="K39" s="569"/>
    </row>
    <row r="40" spans="2:13" ht="15.75" customHeight="1" x14ac:dyDescent="0.25">
      <c r="B40" s="572" t="s">
        <v>396</v>
      </c>
      <c r="C40" s="573"/>
      <c r="D40" s="573"/>
      <c r="E40" s="573"/>
      <c r="F40" s="574"/>
      <c r="G40" s="320">
        <f>Supplier1!G39</f>
        <v>0</v>
      </c>
      <c r="H40" s="391"/>
      <c r="I40" s="412"/>
      <c r="J40" s="396"/>
      <c r="K40" s="569"/>
    </row>
    <row r="41" spans="2:13" ht="15.75" customHeight="1" x14ac:dyDescent="0.25">
      <c r="B41" s="572" t="s">
        <v>397</v>
      </c>
      <c r="C41" s="573"/>
      <c r="D41" s="573"/>
      <c r="E41" s="573"/>
      <c r="F41" s="574"/>
      <c r="G41" s="320">
        <f>Supplier1!G40</f>
        <v>0</v>
      </c>
      <c r="H41" s="391"/>
      <c r="I41" s="412"/>
      <c r="J41" s="392"/>
      <c r="K41" s="569"/>
    </row>
    <row r="42" spans="2:13" ht="15.75" customHeight="1" thickBot="1" x14ac:dyDescent="0.3">
      <c r="B42" s="575" t="s">
        <v>398</v>
      </c>
      <c r="C42" s="576"/>
      <c r="D42" s="576"/>
      <c r="E42" s="576"/>
      <c r="F42" s="577"/>
      <c r="G42" s="323">
        <f>Supplier1!G41</f>
        <v>0</v>
      </c>
      <c r="H42" s="393"/>
      <c r="I42" s="412"/>
      <c r="J42" s="414"/>
      <c r="K42" s="570"/>
    </row>
    <row r="43" spans="2:13" ht="15.75" thickBot="1" x14ac:dyDescent="0.3">
      <c r="B43" s="548" t="s">
        <v>98</v>
      </c>
      <c r="C43" s="549"/>
      <c r="D43" s="549"/>
      <c r="E43" s="549"/>
      <c r="F43" s="550"/>
      <c r="G43" s="28">
        <f>SUM(G35:G42)</f>
        <v>3</v>
      </c>
      <c r="H43" s="381">
        <f>($G35*H35)+($G37*H37)+($G38*H38)+($G39*H39)+($G40*H40)+($G41*H41)+($G42*H42)+(G36*H36)</f>
        <v>0</v>
      </c>
      <c r="I43" s="382">
        <f>($G35*I35)+($G37*I37)+($G38*I38)+($G39*I39)+($G40*I40)+($G41*I41)+($G42*I42)+(G36*I36)</f>
        <v>0</v>
      </c>
    </row>
    <row r="44" spans="2:13" ht="31.5" customHeight="1" thickBot="1" x14ac:dyDescent="0.3">
      <c r="B44" s="551" t="s">
        <v>100</v>
      </c>
      <c r="C44" s="552"/>
      <c r="D44" s="552"/>
      <c r="E44" s="552"/>
      <c r="F44" s="553"/>
      <c r="G44" s="54"/>
      <c r="H44" s="51">
        <f>IF(G43=0,0,H43/$G$43/2*100%*$I$21)</f>
        <v>0</v>
      </c>
      <c r="I44" s="52">
        <f>IF(G43=0,0,I43/$G$43/2*100%*$I$21)</f>
        <v>0</v>
      </c>
      <c r="L44" s="40"/>
      <c r="M44" s="40"/>
    </row>
    <row r="45" spans="2:13" s="40" customFormat="1" ht="15.75" thickBot="1" x14ac:dyDescent="0.3">
      <c r="B45" s="55"/>
      <c r="C45" s="55"/>
      <c r="D45" s="55"/>
      <c r="E45" s="55"/>
      <c r="F45" s="55"/>
      <c r="G45" s="55"/>
      <c r="H45" s="55"/>
      <c r="I45" s="55"/>
      <c r="L45"/>
      <c r="M45"/>
    </row>
    <row r="46" spans="2:13" ht="21.75" thickBot="1" x14ac:dyDescent="0.3">
      <c r="B46" s="56"/>
      <c r="C46" s="581" t="s">
        <v>360</v>
      </c>
      <c r="D46" s="582"/>
      <c r="E46" s="582"/>
      <c r="F46" s="582"/>
      <c r="G46" s="582"/>
      <c r="H46" s="582"/>
      <c r="I46" s="583"/>
      <c r="J46" s="745" t="s">
        <v>88</v>
      </c>
      <c r="K46" s="530" t="s">
        <v>316</v>
      </c>
    </row>
    <row r="47" spans="2:13" ht="19.5" thickBot="1" x14ac:dyDescent="0.3">
      <c r="B47" s="138" t="s">
        <v>388</v>
      </c>
      <c r="C47" s="139"/>
      <c r="D47" s="139"/>
      <c r="E47" s="139"/>
      <c r="F47" s="139"/>
      <c r="G47" s="139"/>
      <c r="H47" s="139"/>
      <c r="I47" s="178">
        <f>Supplier1!$I$46</f>
        <v>0.25</v>
      </c>
      <c r="J47" s="746"/>
      <c r="K47" s="531"/>
    </row>
    <row r="48" spans="2:13" ht="16.5" thickBot="1" x14ac:dyDescent="0.3">
      <c r="B48" s="584"/>
      <c r="C48" s="585"/>
      <c r="D48" s="585"/>
      <c r="E48" s="585"/>
      <c r="F48" s="585"/>
      <c r="G48" s="66" t="s">
        <v>117</v>
      </c>
      <c r="H48" s="66" t="s">
        <v>91</v>
      </c>
      <c r="I48" s="66" t="s">
        <v>92</v>
      </c>
      <c r="J48" s="317" t="s">
        <v>93</v>
      </c>
      <c r="K48" s="339" t="s">
        <v>315</v>
      </c>
    </row>
    <row r="49" spans="2:11" ht="15.75" customHeight="1" x14ac:dyDescent="0.25">
      <c r="B49" s="587" t="s">
        <v>338</v>
      </c>
      <c r="C49" s="588"/>
      <c r="D49" s="588"/>
      <c r="E49" s="588"/>
      <c r="F49" s="589"/>
      <c r="G49" s="326">
        <f>Supplier1!G48</f>
        <v>1</v>
      </c>
      <c r="H49" s="395"/>
      <c r="I49" s="395"/>
      <c r="J49" s="390"/>
      <c r="K49" s="568"/>
    </row>
    <row r="50" spans="2:11" ht="15.75" customHeight="1" x14ac:dyDescent="0.25">
      <c r="B50" s="572" t="s">
        <v>339</v>
      </c>
      <c r="C50" s="573"/>
      <c r="D50" s="573"/>
      <c r="E50" s="573"/>
      <c r="F50" s="574"/>
      <c r="G50" s="320">
        <f>Supplier1!G49</f>
        <v>1</v>
      </c>
      <c r="H50" s="391"/>
      <c r="I50" s="391"/>
      <c r="J50" s="392"/>
      <c r="K50" s="569"/>
    </row>
    <row r="51" spans="2:11" ht="30.75" customHeight="1" x14ac:dyDescent="0.25">
      <c r="B51" s="572" t="s">
        <v>340</v>
      </c>
      <c r="C51" s="573"/>
      <c r="D51" s="573"/>
      <c r="E51" s="573"/>
      <c r="F51" s="574"/>
      <c r="G51" s="320">
        <f>Supplier1!G50</f>
        <v>0</v>
      </c>
      <c r="H51" s="391"/>
      <c r="I51" s="391"/>
      <c r="J51" s="392"/>
      <c r="K51" s="569"/>
    </row>
    <row r="52" spans="2:11" ht="30" customHeight="1" x14ac:dyDescent="0.25">
      <c r="B52" s="572" t="s">
        <v>341</v>
      </c>
      <c r="C52" s="573"/>
      <c r="D52" s="573"/>
      <c r="E52" s="573"/>
      <c r="F52" s="574"/>
      <c r="G52" s="320">
        <f>Supplier1!G51</f>
        <v>0</v>
      </c>
      <c r="H52" s="391"/>
      <c r="I52" s="391"/>
      <c r="J52" s="392"/>
      <c r="K52" s="569"/>
    </row>
    <row r="53" spans="2:11" ht="30.75" customHeight="1" thickBot="1" x14ac:dyDescent="0.3">
      <c r="B53" s="562" t="str">
        <f>Cover!A63</f>
        <v>B.5 Records of Management Review meetings (minutes, attendance registers etc)</v>
      </c>
      <c r="C53" s="560"/>
      <c r="D53" s="560"/>
      <c r="E53" s="560"/>
      <c r="F53" s="560"/>
      <c r="G53" s="320">
        <f>Supplier1!G52</f>
        <v>0</v>
      </c>
      <c r="H53" s="391"/>
      <c r="I53" s="391"/>
      <c r="J53" s="392"/>
      <c r="K53" s="569"/>
    </row>
    <row r="54" spans="2:11" ht="15.75" hidden="1" customHeight="1" x14ac:dyDescent="0.25">
      <c r="B54" s="562"/>
      <c r="C54" s="560"/>
      <c r="D54" s="560"/>
      <c r="E54" s="560"/>
      <c r="F54" s="560"/>
      <c r="G54" s="320"/>
      <c r="H54" s="391"/>
      <c r="I54" s="391"/>
      <c r="J54" s="392"/>
      <c r="K54" s="569"/>
    </row>
    <row r="55" spans="2:11" ht="15.75" hidden="1" customHeight="1" x14ac:dyDescent="0.25">
      <c r="B55" s="562"/>
      <c r="C55" s="560"/>
      <c r="D55" s="560"/>
      <c r="E55" s="560"/>
      <c r="F55" s="560"/>
      <c r="G55" s="320"/>
      <c r="H55" s="391"/>
      <c r="I55" s="391"/>
      <c r="J55" s="396"/>
      <c r="K55" s="569"/>
    </row>
    <row r="56" spans="2:11" ht="15.75" hidden="1" customHeight="1" thickBot="1" x14ac:dyDescent="0.3">
      <c r="B56" s="562"/>
      <c r="C56" s="560"/>
      <c r="D56" s="560"/>
      <c r="E56" s="560"/>
      <c r="F56" s="560"/>
      <c r="G56" s="323"/>
      <c r="H56" s="393"/>
      <c r="I56" s="393"/>
      <c r="J56" s="394"/>
      <c r="K56" s="570"/>
    </row>
    <row r="57" spans="2:11" ht="15.75" hidden="1" customHeight="1" thickBot="1" x14ac:dyDescent="0.3">
      <c r="B57" s="562"/>
      <c r="C57" s="560"/>
      <c r="D57" s="560"/>
      <c r="E57" s="560"/>
      <c r="F57" s="561"/>
      <c r="G57" s="319"/>
      <c r="H57" s="350"/>
      <c r="I57" s="353"/>
      <c r="J57" s="65" t="s">
        <v>59</v>
      </c>
    </row>
    <row r="58" spans="2:11" ht="15.75" hidden="1" customHeight="1" thickBot="1" x14ac:dyDescent="0.3">
      <c r="B58" s="562"/>
      <c r="C58" s="560"/>
      <c r="D58" s="560"/>
      <c r="E58" s="560"/>
      <c r="F58" s="561"/>
      <c r="G58" s="140"/>
      <c r="H58" s="42"/>
      <c r="I58" s="43"/>
      <c r="J58" s="61" t="s">
        <v>59</v>
      </c>
    </row>
    <row r="59" spans="2:11" ht="15.75" hidden="1" customHeight="1" thickBot="1" x14ac:dyDescent="0.3">
      <c r="B59" s="562"/>
      <c r="C59" s="560"/>
      <c r="D59" s="560"/>
      <c r="E59" s="560"/>
      <c r="F59" s="561"/>
      <c r="G59" s="141"/>
      <c r="H59" s="42"/>
      <c r="I59" s="43"/>
      <c r="J59" s="61"/>
    </row>
    <row r="60" spans="2:11" ht="15.75" thickBot="1" x14ac:dyDescent="0.3">
      <c r="B60" s="548" t="s">
        <v>102</v>
      </c>
      <c r="C60" s="549"/>
      <c r="D60" s="549"/>
      <c r="E60" s="549"/>
      <c r="F60" s="550"/>
      <c r="G60" s="142">
        <f>SUM(G49:G59)</f>
        <v>2</v>
      </c>
      <c r="H60" s="382">
        <f>($G49*H49)+($G50*H50)+($G51*H51)+($G52*H52)+($G53*H53)+($G55*H55)+($G56*H56)+($G57*H57)+(G54*H54)</f>
        <v>0</v>
      </c>
      <c r="I60" s="382">
        <f>($G49*I49)+($G50*I50)+($G51*I51)+($G52*I52)+($G53*I53)+($G55*I55)+($G56*I56)+($G57*I57)+(G54*I54)</f>
        <v>0</v>
      </c>
      <c r="K60" s="437"/>
    </row>
    <row r="61" spans="2:11" ht="30" customHeight="1" thickBot="1" x14ac:dyDescent="0.3">
      <c r="B61" s="551" t="s">
        <v>103</v>
      </c>
      <c r="C61" s="552"/>
      <c r="D61" s="552"/>
      <c r="E61" s="552"/>
      <c r="F61" s="553"/>
      <c r="G61" s="54"/>
      <c r="H61" s="51">
        <f>IF(G60=0,0,H60/$G$60/2*100%*$I$47)</f>
        <v>0</v>
      </c>
      <c r="I61" s="52">
        <f>IF(G60=0,0,I60/$G$60/2*100%*$I$47)</f>
        <v>0</v>
      </c>
    </row>
    <row r="62" spans="2:11" ht="15.75" thickBot="1" x14ac:dyDescent="0.3"/>
    <row r="63" spans="2:11" ht="21.75" thickBot="1" x14ac:dyDescent="0.3">
      <c r="B63" s="39"/>
      <c r="C63" s="581" t="s">
        <v>345</v>
      </c>
      <c r="D63" s="582"/>
      <c r="E63" s="582"/>
      <c r="F63" s="582"/>
      <c r="G63" s="582"/>
      <c r="H63" s="582"/>
      <c r="I63" s="583"/>
      <c r="J63" s="25"/>
    </row>
    <row r="64" spans="2:11" x14ac:dyDescent="0.25">
      <c r="B64" s="689" t="s">
        <v>389</v>
      </c>
      <c r="C64" s="690"/>
      <c r="D64" s="690"/>
      <c r="E64" s="690"/>
      <c r="F64" s="690"/>
      <c r="G64" s="690"/>
      <c r="H64" s="690"/>
      <c r="I64" s="709">
        <f>Supplier1!$I$59</f>
        <v>0.2</v>
      </c>
      <c r="J64" s="745" t="s">
        <v>88</v>
      </c>
      <c r="K64" s="530" t="s">
        <v>316</v>
      </c>
    </row>
    <row r="65" spans="2:11" ht="15.75" thickBot="1" x14ac:dyDescent="0.3">
      <c r="B65" s="554" t="s">
        <v>351</v>
      </c>
      <c r="C65" s="555"/>
      <c r="D65" s="555"/>
      <c r="E65" s="555"/>
      <c r="F65" s="555"/>
      <c r="G65" s="555"/>
      <c r="H65" s="555"/>
      <c r="I65" s="710"/>
      <c r="J65" s="746"/>
      <c r="K65" s="531"/>
    </row>
    <row r="66" spans="2:11" ht="16.5" customHeight="1" thickBot="1" x14ac:dyDescent="0.3">
      <c r="B66" s="556"/>
      <c r="C66" s="557"/>
      <c r="D66" s="557"/>
      <c r="E66" s="557"/>
      <c r="F66" s="558"/>
      <c r="G66" s="66" t="s">
        <v>117</v>
      </c>
      <c r="H66" s="66" t="s">
        <v>91</v>
      </c>
      <c r="I66" s="66" t="s">
        <v>92</v>
      </c>
      <c r="J66" s="317" t="s">
        <v>93</v>
      </c>
      <c r="K66" s="339" t="s">
        <v>315</v>
      </c>
    </row>
    <row r="67" spans="2:11" ht="15.75" customHeight="1" thickBot="1" x14ac:dyDescent="0.3">
      <c r="B67" s="559" t="s">
        <v>222</v>
      </c>
      <c r="C67" s="560"/>
      <c r="D67" s="560"/>
      <c r="E67" s="560"/>
      <c r="F67" s="561"/>
      <c r="G67" s="326">
        <f>Supplier1!G62</f>
        <v>0</v>
      </c>
      <c r="H67" s="397"/>
      <c r="I67" s="411"/>
      <c r="J67" s="398"/>
      <c r="K67" s="568"/>
    </row>
    <row r="68" spans="2:11" ht="15.75" thickBot="1" x14ac:dyDescent="0.3">
      <c r="B68" s="548" t="s">
        <v>104</v>
      </c>
      <c r="C68" s="549"/>
      <c r="D68" s="549"/>
      <c r="E68" s="549"/>
      <c r="F68" s="550"/>
      <c r="G68" s="66">
        <f>SUM(G67:G67)</f>
        <v>0</v>
      </c>
      <c r="H68" s="381">
        <f>($G67*H67)</f>
        <v>0</v>
      </c>
      <c r="I68" s="382">
        <f>($G67*I67)</f>
        <v>0</v>
      </c>
      <c r="K68" s="569"/>
    </row>
    <row r="69" spans="2:11" ht="31.5"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8.75" customHeight="1" x14ac:dyDescent="0.25">
      <c r="B72" s="486" t="s">
        <v>369</v>
      </c>
      <c r="C72" s="487"/>
      <c r="D72" s="487"/>
      <c r="E72" s="487"/>
      <c r="F72" s="487"/>
      <c r="G72" s="487"/>
      <c r="H72" s="488"/>
      <c r="I72" s="698">
        <f>Supplier1!$I$67</f>
        <v>0.2</v>
      </c>
      <c r="J72" s="745" t="s">
        <v>88</v>
      </c>
      <c r="K72" s="530" t="s">
        <v>316</v>
      </c>
    </row>
    <row r="73" spans="2:11" ht="18.75" customHeight="1" x14ac:dyDescent="0.25">
      <c r="B73" s="693" t="s">
        <v>353</v>
      </c>
      <c r="C73" s="694"/>
      <c r="D73" s="694"/>
      <c r="E73" s="694"/>
      <c r="F73" s="694"/>
      <c r="G73" s="694"/>
      <c r="H73" s="706"/>
      <c r="I73" s="699"/>
      <c r="J73" s="747"/>
      <c r="K73" s="532"/>
    </row>
    <row r="74" spans="2:11" ht="19.5" customHeight="1" thickBot="1" x14ac:dyDescent="0.3">
      <c r="B74" s="489" t="s">
        <v>370</v>
      </c>
      <c r="C74" s="490"/>
      <c r="D74" s="490"/>
      <c r="E74" s="490"/>
      <c r="F74" s="490"/>
      <c r="G74" s="490"/>
      <c r="H74" s="491"/>
      <c r="I74" s="700"/>
      <c r="J74" s="746"/>
      <c r="K74" s="531"/>
    </row>
    <row r="75" spans="2:11" ht="16.5" customHeight="1" thickBot="1" x14ac:dyDescent="0.3">
      <c r="B75" s="545"/>
      <c r="C75" s="546"/>
      <c r="D75" s="546"/>
      <c r="E75" s="546"/>
      <c r="F75" s="547"/>
      <c r="G75" s="66" t="s">
        <v>117</v>
      </c>
      <c r="H75" s="66" t="s">
        <v>91</v>
      </c>
      <c r="I75" s="335" t="s">
        <v>92</v>
      </c>
      <c r="J75" s="318" t="s">
        <v>93</v>
      </c>
      <c r="K75" s="339" t="s">
        <v>315</v>
      </c>
    </row>
    <row r="76" spans="2:11" ht="15.75" customHeight="1" thickBot="1" x14ac:dyDescent="0.3">
      <c r="B76" s="559" t="s">
        <v>219</v>
      </c>
      <c r="C76" s="560"/>
      <c r="D76" s="560"/>
      <c r="E76" s="560"/>
      <c r="F76" s="561"/>
      <c r="G76" s="326">
        <f>Supplier1!G71</f>
        <v>0</v>
      </c>
      <c r="H76" s="397"/>
      <c r="I76" s="397"/>
      <c r="J76" s="406"/>
      <c r="K76" s="568"/>
    </row>
    <row r="77" spans="2:11" ht="15.75" thickBot="1" x14ac:dyDescent="0.3">
      <c r="B77" s="548" t="s">
        <v>106</v>
      </c>
      <c r="C77" s="549"/>
      <c r="D77" s="549"/>
      <c r="E77" s="549"/>
      <c r="F77" s="550"/>
      <c r="G77" s="66">
        <f>SUM(G76:G76)</f>
        <v>0</v>
      </c>
      <c r="H77" s="381">
        <f>($G76*H76)</f>
        <v>0</v>
      </c>
      <c r="I77" s="382">
        <f>($G76*I76)</f>
        <v>0</v>
      </c>
      <c r="K77" s="570"/>
    </row>
    <row r="78" spans="2:11" ht="31.5" customHeight="1" thickBot="1" x14ac:dyDescent="0.3">
      <c r="B78" s="551" t="s">
        <v>107</v>
      </c>
      <c r="C78" s="552"/>
      <c r="D78" s="552"/>
      <c r="E78" s="552"/>
      <c r="F78" s="553"/>
      <c r="G78" s="54"/>
      <c r="H78" s="51">
        <f>IF(G77=0,0,H77/$G$77/2*100%*$I$72)</f>
        <v>0</v>
      </c>
      <c r="I78" s="52">
        <f>IF(G77=0,0,I77/$G$77/2*100%*$I$72)</f>
        <v>0</v>
      </c>
    </row>
    <row r="79" spans="2:11" ht="15.75" thickBot="1" x14ac:dyDescent="0.3"/>
    <row r="80" spans="2:11" ht="21.75" thickBot="1" x14ac:dyDescent="0.3">
      <c r="B80" s="39"/>
      <c r="C80" s="581" t="s">
        <v>347</v>
      </c>
      <c r="D80" s="582"/>
      <c r="E80" s="582"/>
      <c r="F80" s="582"/>
      <c r="G80" s="582"/>
      <c r="H80" s="582"/>
      <c r="I80" s="583"/>
    </row>
    <row r="81" spans="1:11" ht="18.75" customHeight="1" x14ac:dyDescent="0.25">
      <c r="B81" s="486" t="s">
        <v>371</v>
      </c>
      <c r="C81" s="487"/>
      <c r="D81" s="487"/>
      <c r="E81" s="487"/>
      <c r="F81" s="487"/>
      <c r="G81" s="487"/>
      <c r="H81" s="488"/>
      <c r="I81" s="539">
        <f>1-I21-I47-I64-I72</f>
        <v>9.9999999999999978E-2</v>
      </c>
      <c r="J81" s="745" t="s">
        <v>88</v>
      </c>
      <c r="K81" s="530" t="s">
        <v>316</v>
      </c>
    </row>
    <row r="82" spans="1:11" ht="15.75" customHeight="1" thickBot="1" x14ac:dyDescent="0.3">
      <c r="B82" s="489" t="s">
        <v>361</v>
      </c>
      <c r="C82" s="490"/>
      <c r="D82" s="490"/>
      <c r="E82" s="490"/>
      <c r="F82" s="490"/>
      <c r="G82" s="490"/>
      <c r="H82" s="491"/>
      <c r="I82" s="541"/>
      <c r="J82" s="746"/>
      <c r="K82" s="531"/>
    </row>
    <row r="83" spans="1:11" ht="16.5" thickBot="1" x14ac:dyDescent="0.3">
      <c r="B83" s="695"/>
      <c r="C83" s="696"/>
      <c r="D83" s="696"/>
      <c r="E83" s="696"/>
      <c r="F83" s="697"/>
      <c r="G83" s="66" t="s">
        <v>117</v>
      </c>
      <c r="H83" s="325" t="s">
        <v>91</v>
      </c>
      <c r="I83" s="66" t="s">
        <v>92</v>
      </c>
      <c r="J83" s="318" t="s">
        <v>93</v>
      </c>
      <c r="K83" s="339" t="s">
        <v>315</v>
      </c>
    </row>
    <row r="84" spans="1:11" x14ac:dyDescent="0.25">
      <c r="A84" s="4"/>
      <c r="B84" s="565" t="s">
        <v>293</v>
      </c>
      <c r="C84" s="566"/>
      <c r="D84" s="566"/>
      <c r="E84" s="566"/>
      <c r="F84" s="567"/>
      <c r="G84" s="326">
        <f>Supplier1!G79</f>
        <v>1</v>
      </c>
      <c r="H84" s="395"/>
      <c r="I84" s="395"/>
      <c r="J84" s="390"/>
      <c r="K84" s="568"/>
    </row>
    <row r="85" spans="1:11" ht="15.75" customHeight="1" thickBot="1" x14ac:dyDescent="0.3">
      <c r="A85" s="4"/>
      <c r="B85" s="565" t="s">
        <v>349</v>
      </c>
      <c r="C85" s="566"/>
      <c r="D85" s="566"/>
      <c r="E85" s="566"/>
      <c r="F85" s="567"/>
      <c r="G85" s="323">
        <f>Supplier1!G80</f>
        <v>1</v>
      </c>
      <c r="H85" s="393"/>
      <c r="I85" s="393"/>
      <c r="J85" s="394"/>
      <c r="K85" s="570"/>
    </row>
    <row r="86" spans="1:11" ht="15.75" thickBot="1" x14ac:dyDescent="0.3">
      <c r="B86" s="548" t="s">
        <v>109</v>
      </c>
      <c r="C86" s="549"/>
      <c r="D86" s="549"/>
      <c r="E86" s="549"/>
      <c r="F86" s="550"/>
      <c r="G86" s="66">
        <f>SUM(G84:G85)</f>
        <v>2</v>
      </c>
      <c r="H86" s="383">
        <f>($G84*H84)+($G85*H85)</f>
        <v>0</v>
      </c>
      <c r="I86" s="382">
        <f>($G84*I84)+($G85*I85)</f>
        <v>0</v>
      </c>
    </row>
    <row r="87" spans="1:11" ht="30.75" customHeight="1" thickBot="1" x14ac:dyDescent="0.3">
      <c r="B87" s="551" t="s">
        <v>350</v>
      </c>
      <c r="C87" s="552"/>
      <c r="D87" s="552"/>
      <c r="E87" s="552"/>
      <c r="F87" s="553"/>
      <c r="G87" s="54"/>
      <c r="H87" s="51">
        <f>IF(G86=0,0,H86/$G$86/2*100%*$I$81)</f>
        <v>0</v>
      </c>
      <c r="I87" s="59">
        <f>IF(G86=0,0,I86/$G$86/2*100%*$I$81)</f>
        <v>0</v>
      </c>
    </row>
    <row r="88" spans="1:11" ht="15.75" thickBot="1" x14ac:dyDescent="0.3"/>
    <row r="89" spans="1:11" ht="15.75" thickBot="1" x14ac:dyDescent="0.3">
      <c r="B89" s="727" t="s">
        <v>328</v>
      </c>
      <c r="C89" s="728"/>
      <c r="D89" s="728"/>
      <c r="E89" s="728"/>
      <c r="F89" s="729"/>
    </row>
    <row r="90" spans="1:11" ht="202.5" customHeight="1" thickBot="1" x14ac:dyDescent="0.3">
      <c r="B90" s="678"/>
      <c r="C90" s="679"/>
      <c r="D90" s="679"/>
      <c r="E90" s="679"/>
      <c r="F90" s="680"/>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1:F51"/>
    <mergeCell ref="B52:F52"/>
    <mergeCell ref="B54:F54"/>
    <mergeCell ref="B55:F55"/>
    <mergeCell ref="B53:F53"/>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161925</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90"/>
  <sheetViews>
    <sheetView topLeftCell="A63"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140625" customWidth="1"/>
    <col min="7" max="7" width="12.42578125" customWidth="1"/>
    <col min="8" max="8" width="11.7109375" customWidth="1"/>
    <col min="9" max="9" width="27.140625" bestFit="1" customWidth="1"/>
    <col min="10" max="10" width="46.140625" customWidth="1"/>
    <col min="11" max="11" width="51.5703125" customWidth="1"/>
    <col min="12" max="12" width="13.28515625" customWidth="1"/>
  </cols>
  <sheetData>
    <row r="1" spans="2:13" ht="8.25" customHeight="1" thickBot="1" x14ac:dyDescent="0.3"/>
    <row r="2" spans="2:13" ht="13.5" customHeight="1" thickBot="1" x14ac:dyDescent="0.3">
      <c r="B2" s="638"/>
      <c r="C2" s="751"/>
      <c r="D2" s="644" t="s">
        <v>112</v>
      </c>
      <c r="E2" s="645"/>
      <c r="F2" s="646"/>
      <c r="G2" s="548" t="s">
        <v>52</v>
      </c>
      <c r="H2" s="550"/>
      <c r="I2" s="28" t="str">
        <f>Supplier3!I2</f>
        <v>240-12248652</v>
      </c>
      <c r="L2" s="29" t="s">
        <v>53</v>
      </c>
      <c r="M2" s="29" t="s">
        <v>54</v>
      </c>
    </row>
    <row r="3" spans="2:13" ht="13.5" customHeight="1" thickBot="1" x14ac:dyDescent="0.3">
      <c r="B3" s="640"/>
      <c r="C3" s="752"/>
      <c r="D3" s="647"/>
      <c r="E3" s="648"/>
      <c r="F3" s="649"/>
      <c r="G3" s="548" t="s">
        <v>300</v>
      </c>
      <c r="H3" s="550"/>
      <c r="I3" s="28" t="str">
        <f>Supplier3!I3</f>
        <v>240-105658000</v>
      </c>
      <c r="L3" s="29">
        <v>0</v>
      </c>
      <c r="M3" s="29">
        <v>0</v>
      </c>
    </row>
    <row r="4" spans="2:13" ht="32.25" thickBot="1" x14ac:dyDescent="0.3">
      <c r="B4" s="640"/>
      <c r="C4" s="752"/>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753"/>
      <c r="D5" s="631" t="s">
        <v>113</v>
      </c>
      <c r="E5" s="632"/>
      <c r="F5" s="632"/>
      <c r="G5" s="551" t="s">
        <v>56</v>
      </c>
      <c r="H5" s="553"/>
      <c r="I5" s="416">
        <f>Supplier1!I5</f>
        <v>44573</v>
      </c>
      <c r="M5" s="29">
        <v>2</v>
      </c>
    </row>
    <row r="6" spans="2:13" ht="15.75" thickBot="1" x14ac:dyDescent="0.3">
      <c r="B6" s="650" t="s">
        <v>57</v>
      </c>
      <c r="C6" s="681"/>
      <c r="D6" s="400" t="str">
        <f>Supplier1!D6</f>
        <v>*</v>
      </c>
      <c r="E6" s="754" t="s">
        <v>58</v>
      </c>
      <c r="F6" s="755"/>
      <c r="G6" s="725" t="str">
        <f>Supplier1!G6</f>
        <v>*</v>
      </c>
      <c r="H6" s="725"/>
      <c r="I6" s="726"/>
      <c r="M6" s="29"/>
    </row>
    <row r="7" spans="2:13" ht="19.5" thickBot="1" x14ac:dyDescent="0.35">
      <c r="B7" s="650" t="s">
        <v>60</v>
      </c>
      <c r="C7" s="681"/>
      <c r="D7" s="652" t="str">
        <f>Supplier1!$D$7</f>
        <v>*</v>
      </c>
      <c r="E7" s="653"/>
      <c r="F7" s="654"/>
      <c r="G7" s="682" t="str">
        <f>Supplier3!G7</f>
        <v>eg: Senior Advisor: Supplier Quality Management</v>
      </c>
      <c r="H7" s="683"/>
      <c r="I7" s="684"/>
      <c r="J7" s="30" t="s">
        <v>61</v>
      </c>
      <c r="M7" s="29"/>
    </row>
    <row r="8" spans="2:13" ht="19.5" thickBot="1" x14ac:dyDescent="0.35">
      <c r="B8" s="650" t="s">
        <v>62</v>
      </c>
      <c r="C8" s="681"/>
      <c r="D8" s="652">
        <f>Supplier1!$D$8</f>
        <v>0</v>
      </c>
      <c r="E8" s="653"/>
      <c r="F8" s="654"/>
      <c r="G8" s="682" t="str">
        <f>Supplier3!G8</f>
        <v>Report Revision</v>
      </c>
      <c r="H8" s="684"/>
      <c r="I8" s="415">
        <f>Supplier3!I8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customHeight="1"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551" t="s">
        <v>73</v>
      </c>
      <c r="H14" s="552"/>
      <c r="I14" s="553"/>
      <c r="J14" s="33" t="s">
        <v>74</v>
      </c>
    </row>
    <row r="15" spans="2:13" ht="18" customHeight="1" thickBot="1" x14ac:dyDescent="0.35">
      <c r="B15" s="673" t="s">
        <v>115</v>
      </c>
      <c r="C15" s="674"/>
      <c r="D15" s="652" t="s">
        <v>59</v>
      </c>
      <c r="E15" s="653"/>
      <c r="F15" s="654"/>
      <c r="G15" s="724"/>
      <c r="H15" s="725"/>
      <c r="I15" s="726"/>
      <c r="J15" s="33" t="s">
        <v>76</v>
      </c>
    </row>
    <row r="16" spans="2:13" ht="29.25" customHeight="1" thickBot="1" x14ac:dyDescent="0.35">
      <c r="B16" s="593" t="s">
        <v>77</v>
      </c>
      <c r="C16" s="594"/>
      <c r="D16" s="717" t="s">
        <v>59</v>
      </c>
      <c r="E16" s="687"/>
      <c r="F16" s="687"/>
      <c r="G16" s="687"/>
      <c r="H16" s="687"/>
      <c r="I16" s="688"/>
      <c r="J16" s="31"/>
    </row>
    <row r="17" spans="2:11" ht="31.5" customHeight="1" thickBot="1" x14ac:dyDescent="0.35">
      <c r="B17" s="598" t="s">
        <v>78</v>
      </c>
      <c r="C17" s="599"/>
      <c r="D17" s="718" t="s">
        <v>59</v>
      </c>
      <c r="E17" s="601"/>
      <c r="F17" s="602" t="s">
        <v>79</v>
      </c>
      <c r="G17" s="603"/>
      <c r="H17" s="420"/>
      <c r="I17" s="418"/>
      <c r="J17" s="31"/>
    </row>
    <row r="18" spans="2:11" ht="30.75" thickBot="1" x14ac:dyDescent="0.3">
      <c r="B18" s="604" t="s">
        <v>80</v>
      </c>
      <c r="C18" s="605"/>
      <c r="D18" s="36" t="s">
        <v>81</v>
      </c>
      <c r="E18" s="37">
        <f>Supplier3!E18</f>
        <v>0</v>
      </c>
      <c r="F18" s="38" t="s">
        <v>82</v>
      </c>
      <c r="G18" s="387" t="s">
        <v>116</v>
      </c>
      <c r="H18" s="37" t="s">
        <v>84</v>
      </c>
      <c r="I18" s="388" t="s">
        <v>83</v>
      </c>
    </row>
    <row r="19" spans="2:11" ht="21.75" thickBot="1" x14ac:dyDescent="0.3">
      <c r="B19" s="39"/>
      <c r="C19" s="581" t="s">
        <v>334</v>
      </c>
      <c r="D19" s="582"/>
      <c r="E19" s="582"/>
      <c r="F19" s="582"/>
      <c r="G19" s="582"/>
      <c r="H19" s="582"/>
      <c r="I19" s="583"/>
    </row>
    <row r="20" spans="2:11" ht="34.5" customHeight="1" thickBot="1" x14ac:dyDescent="0.3">
      <c r="B20" s="551" t="s">
        <v>85</v>
      </c>
      <c r="C20" s="552"/>
      <c r="D20" s="552"/>
      <c r="E20" s="552"/>
      <c r="F20" s="552"/>
      <c r="G20" s="552"/>
      <c r="H20" s="552"/>
      <c r="I20" s="553"/>
    </row>
    <row r="21" spans="2:11" ht="19.5" thickBot="1" x14ac:dyDescent="0.3">
      <c r="B21" s="514" t="s">
        <v>86</v>
      </c>
      <c r="C21" s="515"/>
      <c r="D21" s="515"/>
      <c r="E21" s="668"/>
      <c r="F21" s="515" t="s">
        <v>87</v>
      </c>
      <c r="G21" s="515"/>
      <c r="H21" s="515"/>
      <c r="I21" s="60">
        <f>Supplier1!$I$21</f>
        <v>0.25</v>
      </c>
    </row>
    <row r="22" spans="2:11" ht="15" customHeight="1" x14ac:dyDescent="0.25">
      <c r="B22" s="486" t="s">
        <v>320</v>
      </c>
      <c r="C22" s="487"/>
      <c r="D22" s="487"/>
      <c r="E22" s="487"/>
      <c r="F22" s="487"/>
      <c r="G22" s="487"/>
      <c r="H22" s="487"/>
      <c r="I22" s="488"/>
      <c r="J22" s="758" t="s">
        <v>88</v>
      </c>
      <c r="K22" s="530" t="s">
        <v>316</v>
      </c>
    </row>
    <row r="23" spans="2:11" ht="15.75" customHeight="1" thickBot="1" x14ac:dyDescent="0.3">
      <c r="B23" s="489" t="s">
        <v>110</v>
      </c>
      <c r="C23" s="490"/>
      <c r="D23" s="490"/>
      <c r="E23" s="490"/>
      <c r="F23" s="490"/>
      <c r="G23" s="490"/>
      <c r="H23" s="490"/>
      <c r="I23" s="491"/>
      <c r="J23" s="759"/>
      <c r="K23" s="531"/>
    </row>
    <row r="24" spans="2:11" ht="16.5" thickBot="1" x14ac:dyDescent="0.3">
      <c r="B24" s="714"/>
      <c r="C24" s="715"/>
      <c r="D24" s="715"/>
      <c r="E24" s="715"/>
      <c r="F24" s="715"/>
      <c r="G24" s="66" t="s">
        <v>117</v>
      </c>
      <c r="H24" s="66" t="s">
        <v>91</v>
      </c>
      <c r="I24" s="66" t="s">
        <v>92</v>
      </c>
      <c r="J24" s="357" t="s">
        <v>93</v>
      </c>
      <c r="K24" s="339" t="s">
        <v>315</v>
      </c>
    </row>
    <row r="25" spans="2:11" ht="15" customHeight="1" x14ac:dyDescent="0.25">
      <c r="B25" s="619" t="s">
        <v>94</v>
      </c>
      <c r="C25" s="620"/>
      <c r="D25" s="620"/>
      <c r="E25" s="620"/>
      <c r="F25" s="716"/>
      <c r="G25" s="326">
        <f>Supplier1!G25</f>
        <v>0</v>
      </c>
      <c r="H25" s="395"/>
      <c r="I25" s="395"/>
      <c r="J25" s="390"/>
      <c r="K25" s="568"/>
    </row>
    <row r="26" spans="2:11" ht="15" customHeight="1" x14ac:dyDescent="0.25">
      <c r="B26" s="619" t="s">
        <v>95</v>
      </c>
      <c r="C26" s="620"/>
      <c r="D26" s="620"/>
      <c r="E26" s="620"/>
      <c r="F26" s="716"/>
      <c r="G26" s="320">
        <f>Supplier1!G26</f>
        <v>0</v>
      </c>
      <c r="H26" s="391"/>
      <c r="I26" s="391"/>
      <c r="J26" s="392"/>
      <c r="K26" s="569"/>
    </row>
    <row r="27" spans="2:11" ht="15" customHeight="1" x14ac:dyDescent="0.25">
      <c r="B27" s="619" t="s">
        <v>223</v>
      </c>
      <c r="C27" s="620"/>
      <c r="D27" s="620"/>
      <c r="E27" s="620"/>
      <c r="F27" s="716"/>
      <c r="G27" s="320">
        <f>Supplier1!G27</f>
        <v>0</v>
      </c>
      <c r="H27" s="391"/>
      <c r="I27" s="391"/>
      <c r="J27" s="392"/>
      <c r="K27" s="569"/>
    </row>
    <row r="28" spans="2:11" ht="15" customHeight="1" thickBot="1" x14ac:dyDescent="0.3">
      <c r="B28" s="619" t="s">
        <v>96</v>
      </c>
      <c r="C28" s="620"/>
      <c r="D28" s="620"/>
      <c r="E28" s="620"/>
      <c r="F28" s="716"/>
      <c r="G28" s="323">
        <f>Supplier1!G28</f>
        <v>0</v>
      </c>
      <c r="H28" s="393"/>
      <c r="I28" s="393"/>
      <c r="J28" s="394"/>
      <c r="K28" s="569"/>
    </row>
    <row r="29" spans="2:11" ht="15.75" hidden="1" customHeight="1" thickBot="1" x14ac:dyDescent="0.3">
      <c r="B29" s="748" t="s">
        <v>97</v>
      </c>
      <c r="C29" s="749"/>
      <c r="D29" s="749"/>
      <c r="E29" s="749"/>
      <c r="F29" s="750"/>
      <c r="G29" s="37" t="e">
        <f>Supplier1!#REF!</f>
        <v>#REF!</v>
      </c>
      <c r="H29" s="350"/>
      <c r="I29" s="353"/>
      <c r="J29" s="356"/>
      <c r="K29" s="569"/>
    </row>
    <row r="30" spans="2:11" ht="15.75" thickBot="1" x14ac:dyDescent="0.3">
      <c r="B30" s="45" t="s">
        <v>98</v>
      </c>
      <c r="C30" s="46"/>
      <c r="D30" s="46"/>
      <c r="E30" s="46"/>
      <c r="F30" s="47"/>
      <c r="G30" s="66">
        <f>SUM(G25:G28)</f>
        <v>0</v>
      </c>
      <c r="H30" s="324">
        <f>($G25*H25)+($G26*H26)+($G27*H27)+($G28*H28)</f>
        <v>0</v>
      </c>
      <c r="I30" s="49">
        <f>($G25*I25)+($G26*I26)+($G27*I27)+($G28*I28)</f>
        <v>0</v>
      </c>
      <c r="K30" s="569"/>
    </row>
    <row r="31" spans="2:11" ht="30" customHeight="1" thickBot="1" x14ac:dyDescent="0.3">
      <c r="B31" s="711" t="s">
        <v>99</v>
      </c>
      <c r="C31" s="712"/>
      <c r="D31" s="712"/>
      <c r="E31" s="712"/>
      <c r="F31" s="713"/>
      <c r="G31" s="63"/>
      <c r="H31" s="51">
        <f>IF(G30=0,0,H30/$G$30/2*100%*$I$21)</f>
        <v>0</v>
      </c>
      <c r="I31" s="52">
        <f>IF(G30=0,0,I30/$G$30/2*100%*$I$21)</f>
        <v>0</v>
      </c>
      <c r="K31" s="569"/>
    </row>
    <row r="32" spans="2:11" ht="15" customHeight="1" x14ac:dyDescent="0.25">
      <c r="B32" s="486" t="s">
        <v>320</v>
      </c>
      <c r="C32" s="487"/>
      <c r="D32" s="487"/>
      <c r="E32" s="487"/>
      <c r="F32" s="487"/>
      <c r="G32" s="487"/>
      <c r="H32" s="487"/>
      <c r="I32" s="488"/>
      <c r="J32" s="758" t="s">
        <v>88</v>
      </c>
      <c r="K32" s="569"/>
    </row>
    <row r="33" spans="2:13" ht="15.75" customHeight="1" thickBot="1" x14ac:dyDescent="0.3">
      <c r="B33" s="489" t="s">
        <v>387</v>
      </c>
      <c r="C33" s="490"/>
      <c r="D33" s="490"/>
      <c r="E33" s="490"/>
      <c r="F33" s="490"/>
      <c r="G33" s="490"/>
      <c r="H33" s="490"/>
      <c r="I33" s="491"/>
      <c r="J33" s="759"/>
      <c r="K33" s="569"/>
    </row>
    <row r="34" spans="2:13" ht="16.5" thickBot="1" x14ac:dyDescent="0.3">
      <c r="B34" s="609"/>
      <c r="C34" s="610"/>
      <c r="D34" s="610"/>
      <c r="E34" s="610"/>
      <c r="F34" s="610"/>
      <c r="G34" s="66" t="s">
        <v>117</v>
      </c>
      <c r="H34" s="66" t="s">
        <v>91</v>
      </c>
      <c r="I34" s="66" t="s">
        <v>92</v>
      </c>
      <c r="J34" s="337" t="s">
        <v>93</v>
      </c>
      <c r="K34" s="569"/>
    </row>
    <row r="35" spans="2:13" ht="30.75" customHeight="1" x14ac:dyDescent="0.25">
      <c r="B35" s="611" t="s">
        <v>359</v>
      </c>
      <c r="C35" s="612"/>
      <c r="D35" s="612"/>
      <c r="E35" s="612"/>
      <c r="F35" s="613"/>
      <c r="G35" s="326">
        <f>Supplier1!G34</f>
        <v>1</v>
      </c>
      <c r="H35" s="389"/>
      <c r="I35" s="411"/>
      <c r="J35" s="390"/>
      <c r="K35" s="569"/>
    </row>
    <row r="36" spans="2:13" ht="15.75" customHeight="1" x14ac:dyDescent="0.25">
      <c r="B36" s="572" t="s">
        <v>337</v>
      </c>
      <c r="C36" s="573"/>
      <c r="D36" s="573"/>
      <c r="E36" s="573"/>
      <c r="F36" s="574"/>
      <c r="G36" s="320">
        <f>Supplier1!G35</f>
        <v>1</v>
      </c>
      <c r="H36" s="391"/>
      <c r="I36" s="412"/>
      <c r="J36" s="392"/>
      <c r="K36" s="569"/>
    </row>
    <row r="37" spans="2:13" ht="15.75" customHeight="1" x14ac:dyDescent="0.25">
      <c r="B37" s="572" t="s">
        <v>335</v>
      </c>
      <c r="C37" s="573"/>
      <c r="D37" s="573"/>
      <c r="E37" s="573"/>
      <c r="F37" s="574"/>
      <c r="G37" s="320">
        <f>Supplier1!G36</f>
        <v>1</v>
      </c>
      <c r="H37" s="391"/>
      <c r="I37" s="412"/>
      <c r="J37" s="392"/>
      <c r="K37" s="569"/>
    </row>
    <row r="38" spans="2:13" ht="15.75" hidden="1" customHeight="1" x14ac:dyDescent="0.25">
      <c r="B38" s="572" t="s">
        <v>336</v>
      </c>
      <c r="C38" s="573"/>
      <c r="D38" s="573"/>
      <c r="E38" s="573"/>
      <c r="F38" s="574"/>
      <c r="G38" s="320">
        <f>Supplier1!G37</f>
        <v>0</v>
      </c>
      <c r="H38" s="391"/>
      <c r="I38" s="412"/>
      <c r="J38" s="392" t="s">
        <v>59</v>
      </c>
      <c r="K38" s="569"/>
    </row>
    <row r="39" spans="2:13" ht="15.75" customHeight="1" x14ac:dyDescent="0.25">
      <c r="B39" s="572" t="s">
        <v>395</v>
      </c>
      <c r="C39" s="573"/>
      <c r="D39" s="573"/>
      <c r="E39" s="573"/>
      <c r="F39" s="574"/>
      <c r="G39" s="320">
        <f>Supplier1!G38</f>
        <v>0</v>
      </c>
      <c r="H39" s="391"/>
      <c r="I39" s="412"/>
      <c r="J39" s="392" t="s">
        <v>59</v>
      </c>
      <c r="K39" s="569"/>
    </row>
    <row r="40" spans="2:13" ht="15.75" customHeight="1" x14ac:dyDescent="0.25">
      <c r="B40" s="572" t="s">
        <v>396</v>
      </c>
      <c r="C40" s="573"/>
      <c r="D40" s="573"/>
      <c r="E40" s="573"/>
      <c r="F40" s="574"/>
      <c r="G40" s="320">
        <f>Supplier1!G39</f>
        <v>0</v>
      </c>
      <c r="H40" s="391"/>
      <c r="I40" s="412"/>
      <c r="J40" s="392" t="s">
        <v>59</v>
      </c>
      <c r="K40" s="569"/>
    </row>
    <row r="41" spans="2:13" ht="15.75" customHeight="1" x14ac:dyDescent="0.25">
      <c r="B41" s="572" t="s">
        <v>397</v>
      </c>
      <c r="C41" s="573"/>
      <c r="D41" s="573"/>
      <c r="E41" s="573"/>
      <c r="F41" s="574"/>
      <c r="G41" s="320">
        <f>Supplier1!G40</f>
        <v>0</v>
      </c>
      <c r="H41" s="391"/>
      <c r="I41" s="412"/>
      <c r="J41" s="392" t="s">
        <v>59</v>
      </c>
      <c r="K41" s="569"/>
    </row>
    <row r="42" spans="2:13" ht="15.75" customHeight="1" thickBot="1" x14ac:dyDescent="0.3">
      <c r="B42" s="575" t="s">
        <v>398</v>
      </c>
      <c r="C42" s="576"/>
      <c r="D42" s="576"/>
      <c r="E42" s="576"/>
      <c r="F42" s="577"/>
      <c r="G42" s="323">
        <f>Supplier1!G41</f>
        <v>0</v>
      </c>
      <c r="H42" s="393"/>
      <c r="I42" s="412"/>
      <c r="J42" s="394"/>
      <c r="K42" s="570"/>
    </row>
    <row r="43" spans="2:13" ht="15.75" thickBot="1" x14ac:dyDescent="0.3">
      <c r="B43" s="548" t="s">
        <v>98</v>
      </c>
      <c r="C43" s="549"/>
      <c r="D43" s="549"/>
      <c r="E43" s="549"/>
      <c r="F43" s="550"/>
      <c r="G43" s="53">
        <f>SUM(G35:G42)</f>
        <v>3</v>
      </c>
      <c r="H43" s="49">
        <f>($G35*H35)+($G37*H37)+($G38*H38)+($G39*H39)+($G40*H40)+($G41*H41)+($G42*H42)+(G36*H36)</f>
        <v>0</v>
      </c>
      <c r="I43" s="49">
        <f>($G35*I35)+($G37*I37)+($G38*I38)+($G39*I39)+($G40*I40)+($G41*I41)+($G42*I42)+(G36*I36)</f>
        <v>0</v>
      </c>
    </row>
    <row r="44" spans="2:13" ht="33" customHeight="1" thickBot="1" x14ac:dyDescent="0.3">
      <c r="B44" s="551" t="s">
        <v>100</v>
      </c>
      <c r="C44" s="552"/>
      <c r="D44" s="552"/>
      <c r="E44" s="552"/>
      <c r="F44" s="553"/>
      <c r="G44" s="54"/>
      <c r="H44" s="51">
        <f>IF(G43=0,0,H43/$G$43/2*100%*$I$21)</f>
        <v>0</v>
      </c>
      <c r="I44" s="52">
        <f>IF(G43=0,0,I43/$G$43/2*100%*$I$21)</f>
        <v>0</v>
      </c>
      <c r="L44" s="40"/>
      <c r="M44" s="40"/>
    </row>
    <row r="45" spans="2:13" s="40" customFormat="1" ht="15.75" thickBot="1" x14ac:dyDescent="0.3">
      <c r="B45" s="55"/>
      <c r="C45" s="55"/>
      <c r="D45" s="55"/>
      <c r="E45" s="55"/>
      <c r="F45" s="55"/>
      <c r="G45" s="55"/>
      <c r="H45" s="55"/>
      <c r="I45" s="55"/>
      <c r="L45"/>
      <c r="M45"/>
    </row>
    <row r="46" spans="2:13" ht="24.75" customHeight="1" thickBot="1" x14ac:dyDescent="0.3">
      <c r="B46" s="56"/>
      <c r="C46" s="581" t="s">
        <v>360</v>
      </c>
      <c r="D46" s="582"/>
      <c r="E46" s="582"/>
      <c r="F46" s="582"/>
      <c r="G46" s="582"/>
      <c r="H46" s="582"/>
      <c r="I46" s="583"/>
      <c r="J46" s="758" t="s">
        <v>88</v>
      </c>
      <c r="K46" s="530" t="s">
        <v>316</v>
      </c>
    </row>
    <row r="47" spans="2:13" ht="19.5" thickBot="1" x14ac:dyDescent="0.3">
      <c r="B47" s="138" t="s">
        <v>388</v>
      </c>
      <c r="C47" s="139"/>
      <c r="D47" s="139"/>
      <c r="E47" s="139"/>
      <c r="F47" s="139"/>
      <c r="G47" s="139"/>
      <c r="H47" s="139"/>
      <c r="I47" s="178">
        <f>Supplier1!$I$46</f>
        <v>0.25</v>
      </c>
      <c r="J47" s="759"/>
      <c r="K47" s="531"/>
    </row>
    <row r="48" spans="2:13" ht="16.5" thickBot="1" x14ac:dyDescent="0.3">
      <c r="B48" s="584"/>
      <c r="C48" s="585"/>
      <c r="D48" s="585"/>
      <c r="E48" s="585"/>
      <c r="F48" s="585"/>
      <c r="G48" s="66" t="s">
        <v>117</v>
      </c>
      <c r="H48" s="66" t="s">
        <v>91</v>
      </c>
      <c r="I48" s="66" t="s">
        <v>92</v>
      </c>
      <c r="J48" s="341" t="s">
        <v>93</v>
      </c>
      <c r="K48" s="339" t="s">
        <v>315</v>
      </c>
    </row>
    <row r="49" spans="2:11" ht="15.75" customHeight="1" x14ac:dyDescent="0.25">
      <c r="B49" s="587" t="s">
        <v>338</v>
      </c>
      <c r="C49" s="588"/>
      <c r="D49" s="588"/>
      <c r="E49" s="588"/>
      <c r="F49" s="589"/>
      <c r="G49" s="326">
        <f>Supplier1!G48</f>
        <v>1</v>
      </c>
      <c r="H49" s="395"/>
      <c r="I49" s="411"/>
      <c r="J49" s="390"/>
      <c r="K49" s="568"/>
    </row>
    <row r="50" spans="2:11" ht="15.75" customHeight="1" x14ac:dyDescent="0.25">
      <c r="B50" s="572" t="s">
        <v>339</v>
      </c>
      <c r="C50" s="573"/>
      <c r="D50" s="573"/>
      <c r="E50" s="573"/>
      <c r="F50" s="574"/>
      <c r="G50" s="320">
        <f>Supplier1!G49</f>
        <v>1</v>
      </c>
      <c r="H50" s="391"/>
      <c r="I50" s="412"/>
      <c r="J50" s="392"/>
      <c r="K50" s="569"/>
    </row>
    <row r="51" spans="2:11" ht="30.75" customHeight="1" x14ac:dyDescent="0.25">
      <c r="B51" s="572" t="s">
        <v>340</v>
      </c>
      <c r="C51" s="573"/>
      <c r="D51" s="573"/>
      <c r="E51" s="573"/>
      <c r="F51" s="574"/>
      <c r="G51" s="320">
        <f>Supplier1!G50</f>
        <v>0</v>
      </c>
      <c r="H51" s="391"/>
      <c r="I51" s="412"/>
      <c r="J51" s="392"/>
      <c r="K51" s="569"/>
    </row>
    <row r="52" spans="2:11" ht="33.75" customHeight="1" x14ac:dyDescent="0.25">
      <c r="B52" s="572" t="s">
        <v>341</v>
      </c>
      <c r="C52" s="573"/>
      <c r="D52" s="573"/>
      <c r="E52" s="573"/>
      <c r="F52" s="574"/>
      <c r="G52" s="320">
        <f>Supplier1!G51</f>
        <v>0</v>
      </c>
      <c r="H52" s="391"/>
      <c r="I52" s="412"/>
      <c r="J52" s="392" t="s">
        <v>59</v>
      </c>
      <c r="K52" s="569"/>
    </row>
    <row r="53" spans="2:11" ht="31.5" customHeight="1" thickBot="1" x14ac:dyDescent="0.3">
      <c r="B53" s="562" t="str">
        <f>Cover!A63</f>
        <v>B.5 Records of Management Review meetings (minutes, attendance registers etc)</v>
      </c>
      <c r="C53" s="560"/>
      <c r="D53" s="560"/>
      <c r="E53" s="560"/>
      <c r="F53" s="560"/>
      <c r="G53" s="320">
        <f>Supplier1!G52</f>
        <v>0</v>
      </c>
      <c r="H53" s="391"/>
      <c r="I53" s="412"/>
      <c r="J53" s="392" t="s">
        <v>59</v>
      </c>
      <c r="K53" s="569"/>
    </row>
    <row r="54" spans="2:11" ht="15.75" hidden="1" customHeight="1" x14ac:dyDescent="0.25">
      <c r="B54" s="562"/>
      <c r="C54" s="560"/>
      <c r="D54" s="560"/>
      <c r="E54" s="560"/>
      <c r="F54" s="560"/>
      <c r="G54" s="320"/>
      <c r="H54" s="391"/>
      <c r="I54" s="412"/>
      <c r="J54" s="392" t="s">
        <v>59</v>
      </c>
      <c r="K54" s="569"/>
    </row>
    <row r="55" spans="2:11" ht="15.75" hidden="1" customHeight="1" x14ac:dyDescent="0.25">
      <c r="B55" s="562"/>
      <c r="C55" s="560"/>
      <c r="D55" s="560"/>
      <c r="E55" s="560"/>
      <c r="F55" s="560"/>
      <c r="G55" s="320"/>
      <c r="H55" s="391"/>
      <c r="I55" s="412"/>
      <c r="J55" s="396" t="s">
        <v>59</v>
      </c>
      <c r="K55" s="569"/>
    </row>
    <row r="56" spans="2:11" ht="15.75" hidden="1" customHeight="1" thickBot="1" x14ac:dyDescent="0.3">
      <c r="B56" s="562"/>
      <c r="C56" s="560"/>
      <c r="D56" s="560"/>
      <c r="E56" s="560"/>
      <c r="F56" s="560"/>
      <c r="G56" s="323"/>
      <c r="H56" s="393"/>
      <c r="I56" s="412"/>
      <c r="J56" s="394" t="s">
        <v>59</v>
      </c>
      <c r="K56" s="570"/>
    </row>
    <row r="57" spans="2:11" ht="15.75" hidden="1" customHeight="1" thickBot="1" x14ac:dyDescent="0.3">
      <c r="B57" s="562"/>
      <c r="C57" s="560"/>
      <c r="D57" s="560"/>
      <c r="E57" s="560"/>
      <c r="F57" s="560"/>
      <c r="G57" s="326"/>
      <c r="H57" s="350"/>
      <c r="I57" s="43"/>
      <c r="J57" s="65" t="s">
        <v>59</v>
      </c>
    </row>
    <row r="58" spans="2:11" ht="15.75" hidden="1" customHeight="1" thickBot="1" x14ac:dyDescent="0.3">
      <c r="B58" s="562"/>
      <c r="C58" s="560"/>
      <c r="D58" s="560"/>
      <c r="E58" s="560"/>
      <c r="F58" s="560"/>
      <c r="G58" s="320"/>
      <c r="H58" s="42"/>
      <c r="I58" s="43"/>
      <c r="J58" s="61" t="s">
        <v>59</v>
      </c>
    </row>
    <row r="59" spans="2:11" ht="15.75" hidden="1" customHeight="1" thickBot="1" x14ac:dyDescent="0.3">
      <c r="B59" s="562"/>
      <c r="C59" s="560"/>
      <c r="D59" s="560"/>
      <c r="E59" s="560"/>
      <c r="F59" s="560"/>
      <c r="G59" s="323"/>
      <c r="H59" s="42"/>
      <c r="I59" s="43"/>
      <c r="J59" s="61" t="s">
        <v>277</v>
      </c>
    </row>
    <row r="60" spans="2:11" ht="15.75" thickBot="1" x14ac:dyDescent="0.3">
      <c r="B60" s="548" t="s">
        <v>102</v>
      </c>
      <c r="C60" s="549"/>
      <c r="D60" s="549"/>
      <c r="E60" s="549"/>
      <c r="F60" s="549"/>
      <c r="G60" s="66">
        <f>SUM(G49:G59)</f>
        <v>2</v>
      </c>
      <c r="H60" s="324">
        <f>($G49*H49)+($G50*H50)+($G51*H51)+($G52*H52)+($G53*H53)+($G55*H55)+($G56*H56)+($G57*H57)+(G54*H54)</f>
        <v>0</v>
      </c>
      <c r="I60" s="49">
        <f>($G49*I49)+($G50*I50)+($G51*I51)+($G52*I52)+($G53*I53)+($G55*I55)+($G56*I56)+($G57*I57)+(G54*I54)</f>
        <v>0</v>
      </c>
      <c r="K60" s="437"/>
    </row>
    <row r="61" spans="2:11" ht="30.75" customHeight="1" thickBot="1" x14ac:dyDescent="0.3">
      <c r="B61" s="551" t="s">
        <v>103</v>
      </c>
      <c r="C61" s="552"/>
      <c r="D61" s="552"/>
      <c r="E61" s="552"/>
      <c r="F61" s="553"/>
      <c r="G61" s="54"/>
      <c r="H61" s="51">
        <f>IF(G60=0,0,H60/$G$60/2*100%*$I$47)</f>
        <v>0</v>
      </c>
      <c r="I61" s="52">
        <f>IF(G60=0,0,I60/$G$60/2*100%*$I$47)</f>
        <v>0</v>
      </c>
    </row>
    <row r="62" spans="2:11" ht="15.75" thickBot="1" x14ac:dyDescent="0.3"/>
    <row r="63" spans="2:11" ht="21.75" thickBot="1" x14ac:dyDescent="0.3">
      <c r="B63" s="39"/>
      <c r="C63" s="581" t="s">
        <v>345</v>
      </c>
      <c r="D63" s="582"/>
      <c r="E63" s="582"/>
      <c r="F63" s="582"/>
      <c r="G63" s="582"/>
      <c r="H63" s="582"/>
      <c r="I63" s="583"/>
      <c r="J63" s="25"/>
    </row>
    <row r="64" spans="2:11" x14ac:dyDescent="0.25">
      <c r="B64" s="689" t="s">
        <v>389</v>
      </c>
      <c r="C64" s="690"/>
      <c r="D64" s="690"/>
      <c r="E64" s="690"/>
      <c r="F64" s="690"/>
      <c r="G64" s="690"/>
      <c r="H64" s="690"/>
      <c r="I64" s="709">
        <f>Supplier1!$I$59</f>
        <v>0.2</v>
      </c>
      <c r="J64" s="542" t="s">
        <v>88</v>
      </c>
      <c r="K64" s="530" t="s">
        <v>316</v>
      </c>
    </row>
    <row r="65" spans="2:11" ht="15.75" thickBot="1" x14ac:dyDescent="0.3">
      <c r="B65" s="554" t="s">
        <v>351</v>
      </c>
      <c r="C65" s="555"/>
      <c r="D65" s="555"/>
      <c r="E65" s="555"/>
      <c r="F65" s="555"/>
      <c r="G65" s="555"/>
      <c r="H65" s="555"/>
      <c r="I65" s="710"/>
      <c r="J65" s="544"/>
      <c r="K65" s="531"/>
    </row>
    <row r="66" spans="2:11" ht="16.5" customHeight="1" thickBot="1" x14ac:dyDescent="0.3">
      <c r="B66" s="556"/>
      <c r="C66" s="557"/>
      <c r="D66" s="557"/>
      <c r="E66" s="557"/>
      <c r="F66" s="558"/>
      <c r="G66" s="66" t="s">
        <v>117</v>
      </c>
      <c r="H66" s="66" t="s">
        <v>91</v>
      </c>
      <c r="I66" s="66" t="s">
        <v>92</v>
      </c>
      <c r="J66" s="317" t="s">
        <v>93</v>
      </c>
      <c r="K66" s="339" t="s">
        <v>315</v>
      </c>
    </row>
    <row r="67" spans="2:11" ht="15.75" customHeight="1" thickBot="1" x14ac:dyDescent="0.3">
      <c r="B67" s="559" t="s">
        <v>222</v>
      </c>
      <c r="C67" s="560"/>
      <c r="D67" s="560"/>
      <c r="E67" s="560"/>
      <c r="F67" s="561"/>
      <c r="G67" s="326">
        <f>Supplier1!G62</f>
        <v>0</v>
      </c>
      <c r="H67" s="397"/>
      <c r="I67" s="397"/>
      <c r="J67" s="398"/>
      <c r="K67" s="568"/>
    </row>
    <row r="68" spans="2:11" ht="15.75" thickBot="1" x14ac:dyDescent="0.3">
      <c r="B68" s="548" t="s">
        <v>104</v>
      </c>
      <c r="C68" s="549"/>
      <c r="D68" s="549"/>
      <c r="E68" s="549"/>
      <c r="F68" s="550"/>
      <c r="G68" s="66">
        <f>SUM(G67:G67)</f>
        <v>0</v>
      </c>
      <c r="H68" s="324">
        <f>($G67*H67)</f>
        <v>0</v>
      </c>
      <c r="I68" s="49">
        <f>($G67*I67)</f>
        <v>0</v>
      </c>
      <c r="K68" s="569"/>
    </row>
    <row r="69" spans="2:11" ht="33"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8.75" customHeight="1" x14ac:dyDescent="0.25">
      <c r="B72" s="486" t="s">
        <v>369</v>
      </c>
      <c r="C72" s="487"/>
      <c r="D72" s="487"/>
      <c r="E72" s="487"/>
      <c r="F72" s="487"/>
      <c r="G72" s="487"/>
      <c r="H72" s="488"/>
      <c r="I72" s="698">
        <f>Supplier1!$I$67</f>
        <v>0.2</v>
      </c>
      <c r="J72" s="542" t="s">
        <v>88</v>
      </c>
      <c r="K72" s="530" t="s">
        <v>316</v>
      </c>
    </row>
    <row r="73" spans="2:11" ht="18.75" customHeight="1" x14ac:dyDescent="0.25">
      <c r="B73" s="693" t="s">
        <v>353</v>
      </c>
      <c r="C73" s="694"/>
      <c r="D73" s="694"/>
      <c r="E73" s="694"/>
      <c r="F73" s="694"/>
      <c r="G73" s="694"/>
      <c r="H73" s="706"/>
      <c r="I73" s="699"/>
      <c r="J73" s="543"/>
      <c r="K73" s="532"/>
    </row>
    <row r="74" spans="2:11" ht="19.5" customHeight="1" thickBot="1" x14ac:dyDescent="0.3">
      <c r="B74" s="489" t="s">
        <v>370</v>
      </c>
      <c r="C74" s="490"/>
      <c r="D74" s="490"/>
      <c r="E74" s="490"/>
      <c r="F74" s="490"/>
      <c r="G74" s="490"/>
      <c r="H74" s="491"/>
      <c r="I74" s="700"/>
      <c r="J74" s="544"/>
      <c r="K74" s="531"/>
    </row>
    <row r="75" spans="2:11" ht="16.5" customHeight="1" thickBot="1" x14ac:dyDescent="0.3">
      <c r="B75" s="545"/>
      <c r="C75" s="546"/>
      <c r="D75" s="546"/>
      <c r="E75" s="546"/>
      <c r="F75" s="547"/>
      <c r="G75" s="66" t="s">
        <v>117</v>
      </c>
      <c r="H75" s="66" t="s">
        <v>91</v>
      </c>
      <c r="I75" s="66" t="s">
        <v>92</v>
      </c>
      <c r="J75" s="318" t="s">
        <v>93</v>
      </c>
      <c r="K75" s="339" t="s">
        <v>315</v>
      </c>
    </row>
    <row r="76" spans="2:11" ht="15.75" customHeight="1" thickBot="1" x14ac:dyDescent="0.3">
      <c r="B76" s="559" t="s">
        <v>219</v>
      </c>
      <c r="C76" s="560"/>
      <c r="D76" s="560"/>
      <c r="E76" s="560"/>
      <c r="F76" s="561"/>
      <c r="G76" s="326">
        <f>Supplier1!G71</f>
        <v>0</v>
      </c>
      <c r="H76" s="403"/>
      <c r="I76" s="397"/>
      <c r="J76" s="398"/>
      <c r="K76" s="568"/>
    </row>
    <row r="77" spans="2:11" ht="15.75" thickBot="1" x14ac:dyDescent="0.3">
      <c r="B77" s="548" t="s">
        <v>106</v>
      </c>
      <c r="C77" s="549"/>
      <c r="D77" s="549"/>
      <c r="E77" s="549"/>
      <c r="F77" s="550"/>
      <c r="G77" s="66">
        <f>SUM(G76:G76)</f>
        <v>0</v>
      </c>
      <c r="H77" s="324">
        <f>($G76*H76)</f>
        <v>0</v>
      </c>
      <c r="I77" s="49">
        <f>($G76*I76)</f>
        <v>0</v>
      </c>
      <c r="K77" s="570"/>
    </row>
    <row r="78" spans="2:11" ht="31.5" customHeight="1" thickBot="1" x14ac:dyDescent="0.3">
      <c r="B78" s="551" t="s">
        <v>107</v>
      </c>
      <c r="C78" s="552"/>
      <c r="D78" s="552"/>
      <c r="E78" s="552"/>
      <c r="F78" s="553"/>
      <c r="G78" s="54"/>
      <c r="H78" s="51">
        <f>IF(G77=0,0,H77/$G$77/2*100%*$I$72)</f>
        <v>0</v>
      </c>
      <c r="I78" s="52">
        <f>IF(G77=0,0,I77/$G$77/2*100%*$I$72)</f>
        <v>0</v>
      </c>
    </row>
    <row r="79" spans="2:11" ht="15.75" thickBot="1" x14ac:dyDescent="0.3"/>
    <row r="80" spans="2:11" ht="21.75" thickBot="1" x14ac:dyDescent="0.3">
      <c r="B80" s="39"/>
      <c r="C80" s="581" t="s">
        <v>347</v>
      </c>
      <c r="D80" s="582"/>
      <c r="E80" s="582"/>
      <c r="F80" s="582"/>
      <c r="G80" s="582"/>
      <c r="H80" s="582"/>
      <c r="I80" s="583"/>
    </row>
    <row r="81" spans="1:11" ht="18.75" customHeight="1" x14ac:dyDescent="0.25">
      <c r="B81" s="486" t="s">
        <v>371</v>
      </c>
      <c r="C81" s="487"/>
      <c r="D81" s="487"/>
      <c r="E81" s="487"/>
      <c r="F81" s="487"/>
      <c r="G81" s="487"/>
      <c r="H81" s="488"/>
      <c r="I81" s="539">
        <f>1-I21-I47-I64-I72</f>
        <v>9.9999999999999978E-2</v>
      </c>
      <c r="J81" s="756" t="s">
        <v>88</v>
      </c>
      <c r="K81" s="530" t="s">
        <v>316</v>
      </c>
    </row>
    <row r="82" spans="1:11" ht="15.75" customHeight="1" thickBot="1" x14ac:dyDescent="0.3">
      <c r="B82" s="489" t="s">
        <v>361</v>
      </c>
      <c r="C82" s="490"/>
      <c r="D82" s="490"/>
      <c r="E82" s="490"/>
      <c r="F82" s="490"/>
      <c r="G82" s="490"/>
      <c r="H82" s="491"/>
      <c r="I82" s="541"/>
      <c r="J82" s="757"/>
      <c r="K82" s="531"/>
    </row>
    <row r="83" spans="1:11" ht="16.5" thickBot="1" x14ac:dyDescent="0.3">
      <c r="B83" s="695"/>
      <c r="C83" s="696"/>
      <c r="D83" s="696"/>
      <c r="E83" s="696"/>
      <c r="F83" s="697"/>
      <c r="G83" s="226" t="s">
        <v>117</v>
      </c>
      <c r="H83" s="325" t="s">
        <v>91</v>
      </c>
      <c r="I83" s="66" t="s">
        <v>92</v>
      </c>
      <c r="J83" s="318" t="s">
        <v>93</v>
      </c>
      <c r="K83" s="339" t="s">
        <v>315</v>
      </c>
    </row>
    <row r="84" spans="1:11" x14ac:dyDescent="0.25">
      <c r="A84" s="4"/>
      <c r="B84" s="565" t="s">
        <v>293</v>
      </c>
      <c r="C84" s="566"/>
      <c r="D84" s="566"/>
      <c r="E84" s="566"/>
      <c r="F84" s="567"/>
      <c r="G84" s="322">
        <f>Supplier1!G79</f>
        <v>1</v>
      </c>
      <c r="H84" s="389"/>
      <c r="I84" s="389"/>
      <c r="J84" s="390"/>
      <c r="K84" s="568"/>
    </row>
    <row r="85" spans="1:11" ht="15.75" customHeight="1" thickBot="1" x14ac:dyDescent="0.3">
      <c r="A85" s="4"/>
      <c r="B85" s="565" t="s">
        <v>349</v>
      </c>
      <c r="C85" s="566"/>
      <c r="D85" s="566"/>
      <c r="E85" s="566"/>
      <c r="F85" s="567"/>
      <c r="G85" s="323">
        <f>Supplier1!G80</f>
        <v>1</v>
      </c>
      <c r="H85" s="393"/>
      <c r="I85" s="393"/>
      <c r="J85" s="394"/>
      <c r="K85" s="570"/>
    </row>
    <row r="86" spans="1:11" ht="15.75" thickBot="1" x14ac:dyDescent="0.3">
      <c r="B86" s="548" t="s">
        <v>109</v>
      </c>
      <c r="C86" s="549"/>
      <c r="D86" s="549"/>
      <c r="E86" s="549"/>
      <c r="F86" s="550"/>
      <c r="G86" s="66">
        <f>SUM(G84:G85)</f>
        <v>2</v>
      </c>
      <c r="H86" s="327">
        <f>($G84*H84)+($G85*H85)</f>
        <v>0</v>
      </c>
      <c r="I86" s="49">
        <f>($G84*I84)+($G85*I85)</f>
        <v>0</v>
      </c>
    </row>
    <row r="87" spans="1:11" ht="31.5" customHeight="1" thickBot="1" x14ac:dyDescent="0.3">
      <c r="B87" s="551" t="s">
        <v>350</v>
      </c>
      <c r="C87" s="552"/>
      <c r="D87" s="552"/>
      <c r="E87" s="552"/>
      <c r="F87" s="553"/>
      <c r="G87" s="54"/>
      <c r="H87" s="51">
        <f>IF(G86=0,0,H86/$G$86/2*100%*$I$81)</f>
        <v>0</v>
      </c>
      <c r="I87" s="59">
        <f>IF(G86=0,0,I86/$G$86/2*100%*$I$81)</f>
        <v>0</v>
      </c>
    </row>
    <row r="88" spans="1:11" ht="15.75" thickBot="1" x14ac:dyDescent="0.3"/>
    <row r="89" spans="1:11" ht="15.75" thickBot="1" x14ac:dyDescent="0.3">
      <c r="B89" s="727" t="s">
        <v>328</v>
      </c>
      <c r="C89" s="728"/>
      <c r="D89" s="728"/>
      <c r="E89" s="728"/>
      <c r="F89" s="729"/>
    </row>
    <row r="90" spans="1:11" ht="201.75" customHeight="1" thickBot="1" x14ac:dyDescent="0.3">
      <c r="B90" s="678"/>
      <c r="C90" s="679"/>
      <c r="D90" s="679"/>
      <c r="E90" s="679"/>
      <c r="F90" s="680"/>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161925</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90"/>
  <sheetViews>
    <sheetView topLeftCell="G3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2.42578125" customWidth="1"/>
    <col min="7" max="7" width="12.42578125" customWidth="1"/>
    <col min="8" max="8" width="15.7109375" bestFit="1" customWidth="1"/>
    <col min="9" max="9" width="27.140625" bestFit="1" customWidth="1"/>
    <col min="10" max="10" width="46.28515625" customWidth="1"/>
    <col min="11" max="11" width="51.140625" customWidth="1"/>
    <col min="12" max="12" width="13.28515625" customWidth="1"/>
  </cols>
  <sheetData>
    <row r="1" spans="2:13" ht="8.25" customHeight="1" thickBot="1" x14ac:dyDescent="0.3"/>
    <row r="2" spans="2:13" ht="13.5" customHeight="1" thickBot="1" x14ac:dyDescent="0.3">
      <c r="B2" s="638"/>
      <c r="C2" s="751"/>
      <c r="D2" s="644" t="s">
        <v>112</v>
      </c>
      <c r="E2" s="645"/>
      <c r="F2" s="646"/>
      <c r="G2" s="548" t="s">
        <v>52</v>
      </c>
      <c r="H2" s="550"/>
      <c r="I2" s="28" t="str">
        <f>Supplier4!I2</f>
        <v>240-12248652</v>
      </c>
      <c r="L2" s="29" t="s">
        <v>53</v>
      </c>
      <c r="M2" s="29" t="s">
        <v>54</v>
      </c>
    </row>
    <row r="3" spans="2:13" ht="13.5" customHeight="1" thickBot="1" x14ac:dyDescent="0.3">
      <c r="B3" s="640"/>
      <c r="C3" s="752"/>
      <c r="D3" s="647"/>
      <c r="E3" s="648"/>
      <c r="F3" s="649"/>
      <c r="G3" s="548" t="s">
        <v>300</v>
      </c>
      <c r="H3" s="550"/>
      <c r="I3" s="28" t="str">
        <f>Supplier4!I3</f>
        <v>240-105658000</v>
      </c>
      <c r="L3" s="29">
        <v>0</v>
      </c>
      <c r="M3" s="29">
        <v>0</v>
      </c>
    </row>
    <row r="4" spans="2:13" ht="32.25" thickBot="1" x14ac:dyDescent="0.3">
      <c r="B4" s="640"/>
      <c r="C4" s="752"/>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753"/>
      <c r="D5" s="631" t="s">
        <v>113</v>
      </c>
      <c r="E5" s="632"/>
      <c r="F5" s="632"/>
      <c r="G5" s="551" t="s">
        <v>56</v>
      </c>
      <c r="H5" s="553"/>
      <c r="I5" s="416">
        <f>Supplier1!I5</f>
        <v>44573</v>
      </c>
      <c r="M5" s="29">
        <v>2</v>
      </c>
    </row>
    <row r="6" spans="2:13" ht="15.75" thickBot="1" x14ac:dyDescent="0.3">
      <c r="B6" s="650" t="s">
        <v>57</v>
      </c>
      <c r="C6" s="681"/>
      <c r="D6" s="400" t="str">
        <f>Supplier1!D6</f>
        <v>*</v>
      </c>
      <c r="E6" s="754" t="s">
        <v>58</v>
      </c>
      <c r="F6" s="755"/>
      <c r="G6" s="725" t="str">
        <f>Supplier1!G6</f>
        <v>*</v>
      </c>
      <c r="H6" s="725"/>
      <c r="I6" s="726"/>
      <c r="M6" s="29"/>
    </row>
    <row r="7" spans="2:13" ht="19.5" thickBot="1" x14ac:dyDescent="0.35">
      <c r="B7" s="650" t="s">
        <v>60</v>
      </c>
      <c r="C7" s="681"/>
      <c r="D7" s="652" t="str">
        <f>Supplier1!$D$7</f>
        <v>*</v>
      </c>
      <c r="E7" s="653"/>
      <c r="F7" s="654"/>
      <c r="G7" s="682" t="str">
        <f>Supplier4!G7</f>
        <v>eg: Senior Advisor: Supplier Quality Management</v>
      </c>
      <c r="H7" s="683"/>
      <c r="I7" s="684"/>
      <c r="J7" s="30" t="s">
        <v>61</v>
      </c>
      <c r="M7" s="29"/>
    </row>
    <row r="8" spans="2:13" ht="19.5" thickBot="1" x14ac:dyDescent="0.35">
      <c r="B8" s="650" t="s">
        <v>62</v>
      </c>
      <c r="C8" s="681"/>
      <c r="D8" s="652">
        <f>Supplier1!$D$8</f>
        <v>0</v>
      </c>
      <c r="E8" s="653"/>
      <c r="F8" s="654"/>
      <c r="G8" s="682" t="str">
        <f>Supplier4!G8</f>
        <v>Report Revision</v>
      </c>
      <c r="H8" s="684"/>
      <c r="I8" s="401">
        <f>Supplier4!I8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762" t="s">
        <v>73</v>
      </c>
      <c r="H14" s="763"/>
      <c r="I14" s="764"/>
      <c r="J14" s="33" t="s">
        <v>74</v>
      </c>
    </row>
    <row r="15" spans="2:13" ht="18" customHeight="1" thickBot="1" x14ac:dyDescent="0.35">
      <c r="B15" s="673" t="s">
        <v>115</v>
      </c>
      <c r="C15" s="674"/>
      <c r="D15" s="652"/>
      <c r="E15" s="653"/>
      <c r="F15" s="654"/>
      <c r="G15" s="724"/>
      <c r="H15" s="725"/>
      <c r="I15" s="726"/>
      <c r="J15" s="33" t="s">
        <v>76</v>
      </c>
    </row>
    <row r="16" spans="2:13" ht="29.25" customHeight="1" thickBot="1" x14ac:dyDescent="0.35">
      <c r="B16" s="593" t="s">
        <v>77</v>
      </c>
      <c r="C16" s="594"/>
      <c r="D16" s="717"/>
      <c r="E16" s="687"/>
      <c r="F16" s="687"/>
      <c r="G16" s="687"/>
      <c r="H16" s="687"/>
      <c r="I16" s="688"/>
      <c r="J16" s="31"/>
    </row>
    <row r="17" spans="2:11" ht="29.25" customHeight="1" thickBot="1" x14ac:dyDescent="0.35">
      <c r="B17" s="598" t="s">
        <v>78</v>
      </c>
      <c r="C17" s="599"/>
      <c r="D17" s="718"/>
      <c r="E17" s="601"/>
      <c r="F17" s="760" t="s">
        <v>79</v>
      </c>
      <c r="G17" s="761"/>
      <c r="H17" s="420"/>
      <c r="I17" s="418"/>
      <c r="J17" s="31"/>
    </row>
    <row r="18" spans="2:11" ht="30.75" thickBot="1" x14ac:dyDescent="0.3">
      <c r="B18" s="604" t="s">
        <v>80</v>
      </c>
      <c r="C18" s="605"/>
      <c r="D18" s="36" t="s">
        <v>81</v>
      </c>
      <c r="E18" s="37">
        <f>Supplier4!E18</f>
        <v>0</v>
      </c>
      <c r="F18" s="38" t="s">
        <v>82</v>
      </c>
      <c r="G18" s="387" t="s">
        <v>116</v>
      </c>
      <c r="H18" s="37" t="s">
        <v>84</v>
      </c>
      <c r="I18" s="388" t="s">
        <v>83</v>
      </c>
    </row>
    <row r="19" spans="2:11" ht="21.75" thickBot="1" x14ac:dyDescent="0.3">
      <c r="B19" s="39"/>
      <c r="C19" s="581" t="s">
        <v>334</v>
      </c>
      <c r="D19" s="582"/>
      <c r="E19" s="582"/>
      <c r="F19" s="582"/>
      <c r="G19" s="582"/>
      <c r="H19" s="582"/>
      <c r="I19" s="583"/>
    </row>
    <row r="20" spans="2:11" ht="35.25" customHeight="1" thickBot="1" x14ac:dyDescent="0.3">
      <c r="B20" s="551" t="s">
        <v>85</v>
      </c>
      <c r="C20" s="552"/>
      <c r="D20" s="552"/>
      <c r="E20" s="552"/>
      <c r="F20" s="552"/>
      <c r="G20" s="552"/>
      <c r="H20" s="552"/>
      <c r="I20" s="553"/>
    </row>
    <row r="21" spans="2:11" ht="19.5" thickBot="1" x14ac:dyDescent="0.3">
      <c r="B21" s="514" t="s">
        <v>86</v>
      </c>
      <c r="C21" s="515"/>
      <c r="D21" s="515"/>
      <c r="E21" s="668"/>
      <c r="F21" s="515" t="s">
        <v>87</v>
      </c>
      <c r="G21" s="515"/>
      <c r="H21" s="515"/>
      <c r="I21" s="60">
        <f>Supplier1!$I$21</f>
        <v>0.25</v>
      </c>
    </row>
    <row r="22" spans="2:11" ht="15" customHeight="1" x14ac:dyDescent="0.25">
      <c r="B22" s="486" t="s">
        <v>320</v>
      </c>
      <c r="C22" s="487"/>
      <c r="D22" s="487"/>
      <c r="E22" s="487"/>
      <c r="F22" s="487"/>
      <c r="G22" s="487"/>
      <c r="H22" s="487"/>
      <c r="I22" s="488"/>
      <c r="J22" s="758" t="s">
        <v>88</v>
      </c>
      <c r="K22" s="530" t="s">
        <v>316</v>
      </c>
    </row>
    <row r="23" spans="2:11" ht="15.75" thickBot="1" x14ac:dyDescent="0.3">
      <c r="B23" s="489" t="s">
        <v>89</v>
      </c>
      <c r="C23" s="490"/>
      <c r="D23" s="490"/>
      <c r="E23" s="490"/>
      <c r="F23" s="490"/>
      <c r="G23" s="490"/>
      <c r="H23" s="490"/>
      <c r="I23" s="491"/>
      <c r="J23" s="759"/>
      <c r="K23" s="531"/>
    </row>
    <row r="24" spans="2:11" ht="16.5" thickBot="1" x14ac:dyDescent="0.3">
      <c r="B24" s="714"/>
      <c r="C24" s="715"/>
      <c r="D24" s="715"/>
      <c r="E24" s="715"/>
      <c r="F24" s="715"/>
      <c r="G24" s="66" t="s">
        <v>117</v>
      </c>
      <c r="H24" s="66" t="s">
        <v>91</v>
      </c>
      <c r="I24" s="66" t="s">
        <v>92</v>
      </c>
      <c r="J24" s="317" t="s">
        <v>93</v>
      </c>
      <c r="K24" s="339" t="s">
        <v>315</v>
      </c>
    </row>
    <row r="25" spans="2:11" ht="15" customHeight="1" x14ac:dyDescent="0.25">
      <c r="B25" s="619" t="s">
        <v>94</v>
      </c>
      <c r="C25" s="620"/>
      <c r="D25" s="620"/>
      <c r="E25" s="620"/>
      <c r="F25" s="716"/>
      <c r="G25" s="326">
        <f>Supplier1!G25</f>
        <v>0</v>
      </c>
      <c r="H25" s="389"/>
      <c r="I25" s="403"/>
      <c r="J25" s="390"/>
      <c r="K25" s="568"/>
    </row>
    <row r="26" spans="2:11" ht="15" customHeight="1" x14ac:dyDescent="0.25">
      <c r="B26" s="619" t="s">
        <v>95</v>
      </c>
      <c r="C26" s="620"/>
      <c r="D26" s="620"/>
      <c r="E26" s="620"/>
      <c r="F26" s="716"/>
      <c r="G26" s="320">
        <f>Supplier1!G26</f>
        <v>0</v>
      </c>
      <c r="H26" s="391"/>
      <c r="I26" s="404"/>
      <c r="J26" s="392" t="s">
        <v>59</v>
      </c>
      <c r="K26" s="569"/>
    </row>
    <row r="27" spans="2:11" ht="15" customHeight="1" x14ac:dyDescent="0.25">
      <c r="B27" s="619" t="s">
        <v>223</v>
      </c>
      <c r="C27" s="620"/>
      <c r="D27" s="620"/>
      <c r="E27" s="620"/>
      <c r="F27" s="716"/>
      <c r="G27" s="320">
        <f>Supplier1!G27</f>
        <v>0</v>
      </c>
      <c r="H27" s="391"/>
      <c r="I27" s="404"/>
      <c r="J27" s="392" t="s">
        <v>59</v>
      </c>
      <c r="K27" s="569"/>
    </row>
    <row r="28" spans="2:11" ht="15" customHeight="1" thickBot="1" x14ac:dyDescent="0.3">
      <c r="B28" s="619" t="s">
        <v>96</v>
      </c>
      <c r="C28" s="620"/>
      <c r="D28" s="620"/>
      <c r="E28" s="620"/>
      <c r="F28" s="716"/>
      <c r="G28" s="323">
        <f>Supplier1!G28</f>
        <v>0</v>
      </c>
      <c r="H28" s="393"/>
      <c r="I28" s="404"/>
      <c r="J28" s="394" t="s">
        <v>59</v>
      </c>
      <c r="K28" s="569"/>
    </row>
    <row r="29" spans="2:11" ht="15.75" hidden="1" customHeight="1" thickBot="1" x14ac:dyDescent="0.3">
      <c r="B29" s="748" t="s">
        <v>97</v>
      </c>
      <c r="C29" s="749"/>
      <c r="D29" s="749"/>
      <c r="E29" s="749"/>
      <c r="F29" s="750"/>
      <c r="G29" s="328" t="e">
        <f>Supplier1!#REF!</f>
        <v>#REF!</v>
      </c>
      <c r="H29" s="350"/>
      <c r="I29" s="43"/>
      <c r="J29" s="356" t="s">
        <v>59</v>
      </c>
      <c r="K29" s="569"/>
    </row>
    <row r="30" spans="2:11" ht="15.75" thickBot="1" x14ac:dyDescent="0.3">
      <c r="B30" s="45" t="s">
        <v>98</v>
      </c>
      <c r="C30" s="46"/>
      <c r="D30" s="46"/>
      <c r="E30" s="46"/>
      <c r="F30" s="47"/>
      <c r="G30" s="62">
        <f>SUM(G25:G28)</f>
        <v>0</v>
      </c>
      <c r="H30" s="49">
        <f>($G25*H25)+($G26*H26)+($G27*H27)+($G28*H28)</f>
        <v>0</v>
      </c>
      <c r="I30" s="49">
        <f>($G25*I25)+($G26*I26)+($G27*I27)+($G28*I28)</f>
        <v>0</v>
      </c>
      <c r="K30" s="569"/>
    </row>
    <row r="31" spans="2:11" ht="30.75" customHeight="1" thickBot="1" x14ac:dyDescent="0.3">
      <c r="B31" s="711" t="s">
        <v>99</v>
      </c>
      <c r="C31" s="712"/>
      <c r="D31" s="712"/>
      <c r="E31" s="712"/>
      <c r="F31" s="713"/>
      <c r="G31" s="63"/>
      <c r="H31" s="51">
        <f>IF(G30=0,0,H30/$G$30/2*100%*$I$21)</f>
        <v>0</v>
      </c>
      <c r="I31" s="52">
        <f>IF(G30=0,0,I30/$G$30/2*100%*$I$21)</f>
        <v>0</v>
      </c>
      <c r="K31" s="569"/>
    </row>
    <row r="32" spans="2:11" ht="15" customHeight="1" x14ac:dyDescent="0.25">
      <c r="B32" s="486" t="s">
        <v>320</v>
      </c>
      <c r="C32" s="487"/>
      <c r="D32" s="487"/>
      <c r="E32" s="487"/>
      <c r="F32" s="487"/>
      <c r="G32" s="487"/>
      <c r="H32" s="487"/>
      <c r="I32" s="488"/>
      <c r="J32" s="758" t="s">
        <v>88</v>
      </c>
      <c r="K32" s="569"/>
    </row>
    <row r="33" spans="2:13" ht="15.75" customHeight="1" thickBot="1" x14ac:dyDescent="0.3">
      <c r="B33" s="489" t="s">
        <v>387</v>
      </c>
      <c r="C33" s="490"/>
      <c r="D33" s="490"/>
      <c r="E33" s="490"/>
      <c r="F33" s="490"/>
      <c r="G33" s="490"/>
      <c r="H33" s="490"/>
      <c r="I33" s="491"/>
      <c r="J33" s="759"/>
      <c r="K33" s="569"/>
    </row>
    <row r="34" spans="2:13" ht="16.5" thickBot="1" x14ac:dyDescent="0.3">
      <c r="B34" s="609"/>
      <c r="C34" s="610"/>
      <c r="D34" s="610"/>
      <c r="E34" s="610"/>
      <c r="F34" s="610"/>
      <c r="G34" s="66" t="s">
        <v>117</v>
      </c>
      <c r="H34" s="66" t="s">
        <v>91</v>
      </c>
      <c r="I34" s="66" t="s">
        <v>92</v>
      </c>
      <c r="J34" s="337" t="s">
        <v>93</v>
      </c>
      <c r="K34" s="569"/>
    </row>
    <row r="35" spans="2:13" ht="29.25" customHeight="1" x14ac:dyDescent="0.25">
      <c r="B35" s="611" t="s">
        <v>359</v>
      </c>
      <c r="C35" s="612"/>
      <c r="D35" s="612"/>
      <c r="E35" s="612"/>
      <c r="F35" s="613"/>
      <c r="G35" s="326">
        <f>Supplier1!G34</f>
        <v>1</v>
      </c>
      <c r="H35" s="411"/>
      <c r="I35" s="411"/>
      <c r="J35" s="390"/>
      <c r="K35" s="569"/>
    </row>
    <row r="36" spans="2:13" ht="15.75" customHeight="1" x14ac:dyDescent="0.25">
      <c r="B36" s="572" t="s">
        <v>337</v>
      </c>
      <c r="C36" s="573"/>
      <c r="D36" s="573"/>
      <c r="E36" s="573"/>
      <c r="F36" s="574"/>
      <c r="G36" s="320">
        <f>Supplier1!G35</f>
        <v>1</v>
      </c>
      <c r="H36" s="412"/>
      <c r="I36" s="412"/>
      <c r="J36" s="392"/>
      <c r="K36" s="569"/>
    </row>
    <row r="37" spans="2:13" ht="15.75" customHeight="1" x14ac:dyDescent="0.25">
      <c r="B37" s="572" t="s">
        <v>335</v>
      </c>
      <c r="C37" s="573"/>
      <c r="D37" s="573"/>
      <c r="E37" s="573"/>
      <c r="F37" s="574"/>
      <c r="G37" s="320">
        <f>Supplier1!G36</f>
        <v>1</v>
      </c>
      <c r="H37" s="412"/>
      <c r="I37" s="412"/>
      <c r="J37" s="392"/>
      <c r="K37" s="569"/>
    </row>
    <row r="38" spans="2:13" ht="15.75" hidden="1" customHeight="1" x14ac:dyDescent="0.25">
      <c r="B38" s="572" t="s">
        <v>336</v>
      </c>
      <c r="C38" s="573"/>
      <c r="D38" s="573"/>
      <c r="E38" s="573"/>
      <c r="F38" s="574"/>
      <c r="G38" s="320">
        <f>Supplier1!G37</f>
        <v>0</v>
      </c>
      <c r="H38" s="412"/>
      <c r="I38" s="412"/>
      <c r="J38" s="392" t="s">
        <v>59</v>
      </c>
      <c r="K38" s="569"/>
    </row>
    <row r="39" spans="2:13" ht="15.75" customHeight="1" x14ac:dyDescent="0.25">
      <c r="B39" s="572" t="s">
        <v>395</v>
      </c>
      <c r="C39" s="573"/>
      <c r="D39" s="573"/>
      <c r="E39" s="573"/>
      <c r="F39" s="574"/>
      <c r="G39" s="320">
        <f>Supplier1!G38</f>
        <v>0</v>
      </c>
      <c r="H39" s="412"/>
      <c r="I39" s="412"/>
      <c r="J39" s="392" t="s">
        <v>59</v>
      </c>
      <c r="K39" s="569"/>
    </row>
    <row r="40" spans="2:13" ht="15.75" customHeight="1" x14ac:dyDescent="0.25">
      <c r="B40" s="572" t="s">
        <v>396</v>
      </c>
      <c r="C40" s="573"/>
      <c r="D40" s="573"/>
      <c r="E40" s="573"/>
      <c r="F40" s="574"/>
      <c r="G40" s="320">
        <f>Supplier1!G39</f>
        <v>0</v>
      </c>
      <c r="H40" s="412"/>
      <c r="I40" s="412"/>
      <c r="J40" s="392" t="s">
        <v>59</v>
      </c>
      <c r="K40" s="569"/>
    </row>
    <row r="41" spans="2:13" ht="15.75" customHeight="1" x14ac:dyDescent="0.25">
      <c r="B41" s="572" t="s">
        <v>397</v>
      </c>
      <c r="C41" s="573"/>
      <c r="D41" s="573"/>
      <c r="E41" s="573"/>
      <c r="F41" s="574"/>
      <c r="G41" s="320">
        <f>Supplier1!G40</f>
        <v>0</v>
      </c>
      <c r="H41" s="412"/>
      <c r="I41" s="412"/>
      <c r="J41" s="392" t="s">
        <v>59</v>
      </c>
      <c r="K41" s="569"/>
    </row>
    <row r="42" spans="2:13" ht="15.75" customHeight="1" thickBot="1" x14ac:dyDescent="0.3">
      <c r="B42" s="575" t="s">
        <v>398</v>
      </c>
      <c r="C42" s="576"/>
      <c r="D42" s="576"/>
      <c r="E42" s="576"/>
      <c r="F42" s="577"/>
      <c r="G42" s="323">
        <f>Supplier1!G41</f>
        <v>0</v>
      </c>
      <c r="H42" s="412"/>
      <c r="I42" s="412"/>
      <c r="J42" s="394"/>
      <c r="K42" s="570"/>
    </row>
    <row r="43" spans="2:13" ht="15.75" thickBot="1" x14ac:dyDescent="0.3">
      <c r="B43" s="548" t="s">
        <v>98</v>
      </c>
      <c r="C43" s="549"/>
      <c r="D43" s="549"/>
      <c r="E43" s="549"/>
      <c r="F43" s="550"/>
      <c r="G43" s="53">
        <f>SUM(G35:G42)</f>
        <v>3</v>
      </c>
      <c r="H43" s="49">
        <f>($G35*H35)+($G37*H37)+($G38*H38)+($G39*H39)+($G40*H40)+($G41*H41)+($G42*H42)+(G36*H36)</f>
        <v>0</v>
      </c>
      <c r="I43" s="49">
        <f>($G35*I35)+($G37*I37)+($G38*I38)+($G39*I39)+($G40*I40)+($G41*I41)+($G42*I42)+(G36*I36)</f>
        <v>0</v>
      </c>
    </row>
    <row r="44" spans="2:13" ht="33" customHeight="1" thickBot="1" x14ac:dyDescent="0.3">
      <c r="B44" s="551" t="s">
        <v>100</v>
      </c>
      <c r="C44" s="552"/>
      <c r="D44" s="552"/>
      <c r="E44" s="552"/>
      <c r="F44" s="553"/>
      <c r="G44" s="54"/>
      <c r="H44" s="51">
        <f>IF(G43=0,0,H43/$G$43/2*100%*$I$21)</f>
        <v>0</v>
      </c>
      <c r="I44" s="52">
        <f>IF(G43=0,0,I43/$G$43/2*100%*$I$21)</f>
        <v>0</v>
      </c>
      <c r="L44" s="40"/>
      <c r="M44" s="40"/>
    </row>
    <row r="45" spans="2:13" s="40" customFormat="1" ht="15.75" thickBot="1" x14ac:dyDescent="0.3">
      <c r="B45" s="55"/>
      <c r="C45" s="55"/>
      <c r="D45" s="55"/>
      <c r="E45" s="55"/>
      <c r="F45" s="55"/>
      <c r="G45" s="55"/>
      <c r="H45" s="55"/>
      <c r="I45" s="55"/>
      <c r="L45"/>
      <c r="M45"/>
    </row>
    <row r="46" spans="2:13" ht="21.75" thickBot="1" x14ac:dyDescent="0.3">
      <c r="B46" s="56"/>
      <c r="C46" s="581" t="s">
        <v>360</v>
      </c>
      <c r="D46" s="582"/>
      <c r="E46" s="582"/>
      <c r="F46" s="582"/>
      <c r="G46" s="582"/>
      <c r="H46" s="582"/>
      <c r="I46" s="583"/>
      <c r="J46" s="758" t="s">
        <v>88</v>
      </c>
      <c r="K46" s="530" t="s">
        <v>316</v>
      </c>
    </row>
    <row r="47" spans="2:13" ht="19.5" thickBot="1" x14ac:dyDescent="0.3">
      <c r="B47" s="138" t="s">
        <v>388</v>
      </c>
      <c r="C47" s="139"/>
      <c r="D47" s="139"/>
      <c r="E47" s="139"/>
      <c r="F47" s="139"/>
      <c r="G47" s="139"/>
      <c r="H47" s="139"/>
      <c r="I47" s="178">
        <f>Supplier1!$I$46</f>
        <v>0.25</v>
      </c>
      <c r="J47" s="759"/>
      <c r="K47" s="531"/>
    </row>
    <row r="48" spans="2:13" ht="16.5" thickBot="1" x14ac:dyDescent="0.3">
      <c r="B48" s="584"/>
      <c r="C48" s="585"/>
      <c r="D48" s="585"/>
      <c r="E48" s="585"/>
      <c r="F48" s="586"/>
      <c r="G48" s="66" t="s">
        <v>117</v>
      </c>
      <c r="H48" s="66" t="s">
        <v>91</v>
      </c>
      <c r="I48" s="66" t="s">
        <v>92</v>
      </c>
      <c r="J48" s="317" t="s">
        <v>93</v>
      </c>
      <c r="K48" s="339" t="s">
        <v>315</v>
      </c>
    </row>
    <row r="49" spans="2:11" ht="15.75" customHeight="1" x14ac:dyDescent="0.25">
      <c r="B49" s="587" t="s">
        <v>338</v>
      </c>
      <c r="C49" s="588"/>
      <c r="D49" s="588"/>
      <c r="E49" s="588"/>
      <c r="F49" s="589"/>
      <c r="G49" s="322">
        <f>Supplier1!G48</f>
        <v>1</v>
      </c>
      <c r="H49" s="389"/>
      <c r="I49" s="389"/>
      <c r="J49" s="390"/>
      <c r="K49" s="568"/>
    </row>
    <row r="50" spans="2:11" ht="15.75" customHeight="1" x14ac:dyDescent="0.25">
      <c r="B50" s="572" t="s">
        <v>339</v>
      </c>
      <c r="C50" s="573"/>
      <c r="D50" s="573"/>
      <c r="E50" s="573"/>
      <c r="F50" s="574"/>
      <c r="G50" s="320">
        <f>Supplier1!G49</f>
        <v>1</v>
      </c>
      <c r="H50" s="391"/>
      <c r="I50" s="391"/>
      <c r="J50" s="392"/>
      <c r="K50" s="569"/>
    </row>
    <row r="51" spans="2:11" ht="31.5" customHeight="1" x14ac:dyDescent="0.25">
      <c r="B51" s="572" t="s">
        <v>340</v>
      </c>
      <c r="C51" s="573"/>
      <c r="D51" s="573"/>
      <c r="E51" s="573"/>
      <c r="F51" s="574"/>
      <c r="G51" s="320">
        <f>Supplier1!G50</f>
        <v>0</v>
      </c>
      <c r="H51" s="391"/>
      <c r="I51" s="391"/>
      <c r="J51" s="392"/>
      <c r="K51" s="569"/>
    </row>
    <row r="52" spans="2:11" ht="33" customHeight="1" x14ac:dyDescent="0.25">
      <c r="B52" s="572" t="s">
        <v>341</v>
      </c>
      <c r="C52" s="573"/>
      <c r="D52" s="573"/>
      <c r="E52" s="573"/>
      <c r="F52" s="574"/>
      <c r="G52" s="320">
        <f>Supplier1!G51</f>
        <v>0</v>
      </c>
      <c r="H52" s="391"/>
      <c r="I52" s="391"/>
      <c r="J52" s="392" t="s">
        <v>59</v>
      </c>
      <c r="K52" s="569"/>
    </row>
    <row r="53" spans="2:11" ht="30.75" customHeight="1" thickBot="1" x14ac:dyDescent="0.3">
      <c r="B53" s="562" t="str">
        <f>Cover!A63</f>
        <v>B.5 Records of Management Review meetings (minutes, attendance registers etc)</v>
      </c>
      <c r="C53" s="560"/>
      <c r="D53" s="560"/>
      <c r="E53" s="560"/>
      <c r="F53" s="560"/>
      <c r="G53" s="320">
        <f>Supplier1!G52</f>
        <v>0</v>
      </c>
      <c r="H53" s="391"/>
      <c r="I53" s="391"/>
      <c r="J53" s="392" t="s">
        <v>59</v>
      </c>
      <c r="K53" s="569"/>
    </row>
    <row r="54" spans="2:11" ht="15.75" hidden="1" customHeight="1" x14ac:dyDescent="0.25">
      <c r="B54" s="562"/>
      <c r="C54" s="560"/>
      <c r="D54" s="560"/>
      <c r="E54" s="560"/>
      <c r="F54" s="560"/>
      <c r="G54" s="320"/>
      <c r="H54" s="391"/>
      <c r="I54" s="391"/>
      <c r="J54" s="392" t="s">
        <v>59</v>
      </c>
      <c r="K54" s="569"/>
    </row>
    <row r="55" spans="2:11" ht="15.75" hidden="1" customHeight="1" x14ac:dyDescent="0.25">
      <c r="B55" s="562"/>
      <c r="C55" s="560"/>
      <c r="D55" s="560"/>
      <c r="E55" s="560"/>
      <c r="F55" s="560"/>
      <c r="G55" s="320"/>
      <c r="H55" s="391"/>
      <c r="I55" s="391"/>
      <c r="J55" s="396" t="s">
        <v>59</v>
      </c>
      <c r="K55" s="569"/>
    </row>
    <row r="56" spans="2:11" ht="15.75" hidden="1" customHeight="1" thickBot="1" x14ac:dyDescent="0.3">
      <c r="B56" s="562"/>
      <c r="C56" s="560"/>
      <c r="D56" s="560"/>
      <c r="E56" s="560"/>
      <c r="F56" s="560"/>
      <c r="G56" s="323"/>
      <c r="H56" s="393"/>
      <c r="I56" s="393"/>
      <c r="J56" s="394" t="s">
        <v>59</v>
      </c>
      <c r="K56" s="570"/>
    </row>
    <row r="57" spans="2:11" ht="15.75" hidden="1" customHeight="1" thickBot="1" x14ac:dyDescent="0.3">
      <c r="B57" s="562"/>
      <c r="C57" s="560"/>
      <c r="D57" s="560"/>
      <c r="E57" s="560"/>
      <c r="F57" s="561"/>
      <c r="G57" s="319"/>
      <c r="H57" s="350"/>
      <c r="I57" s="353"/>
      <c r="J57" s="65" t="s">
        <v>59</v>
      </c>
    </row>
    <row r="58" spans="2:11" ht="15.75" hidden="1" customHeight="1" thickBot="1" x14ac:dyDescent="0.3">
      <c r="B58" s="562"/>
      <c r="C58" s="560"/>
      <c r="D58" s="560"/>
      <c r="E58" s="560"/>
      <c r="F58" s="561"/>
      <c r="G58" s="140"/>
      <c r="H58" s="42"/>
      <c r="I58" s="43"/>
      <c r="J58" s="61" t="s">
        <v>59</v>
      </c>
    </row>
    <row r="59" spans="2:11" ht="15.75" hidden="1" customHeight="1" thickBot="1" x14ac:dyDescent="0.3">
      <c r="B59" s="562"/>
      <c r="C59" s="560"/>
      <c r="D59" s="560"/>
      <c r="E59" s="560"/>
      <c r="F59" s="561"/>
      <c r="G59" s="141"/>
      <c r="H59" s="42"/>
      <c r="I59" s="43"/>
      <c r="J59" s="61"/>
    </row>
    <row r="60" spans="2:11" ht="15.75" thickBot="1" x14ac:dyDescent="0.3">
      <c r="B60" s="548" t="s">
        <v>102</v>
      </c>
      <c r="C60" s="549"/>
      <c r="D60" s="549"/>
      <c r="E60" s="549"/>
      <c r="F60" s="550"/>
      <c r="G60" s="142">
        <f>SUM(G49:G59)</f>
        <v>2</v>
      </c>
      <c r="H60" s="49">
        <f>($G49*H49)+($G50*H50)+($G51*H51)+($G52*H52)+($G53*H53)+($G55*H55)+($G56*H56)+($G57*H57)+(G54*H54)</f>
        <v>0</v>
      </c>
      <c r="I60" s="49">
        <f>($G49*I49)+($G50*I50)+($G51*I51)+($G52*I52)+($G53*I53)+($G55*I55)+($G56*I56)+($G57*I57)+(G54*I54)</f>
        <v>0</v>
      </c>
      <c r="K60" s="437"/>
    </row>
    <row r="61" spans="2:11" ht="33" customHeight="1" thickBot="1" x14ac:dyDescent="0.3">
      <c r="B61" s="551" t="s">
        <v>103</v>
      </c>
      <c r="C61" s="552"/>
      <c r="D61" s="552"/>
      <c r="E61" s="552"/>
      <c r="F61" s="553"/>
      <c r="G61" s="54"/>
      <c r="H61" s="51">
        <f>IF(G60=0,0,H60/$G$60/2*100%*$I$47)</f>
        <v>0</v>
      </c>
      <c r="I61" s="52">
        <f>IF(G60=0,0,I60/$G$60/2*100%*$I$47)</f>
        <v>0</v>
      </c>
    </row>
    <row r="62" spans="2:11" ht="15.75" thickBot="1" x14ac:dyDescent="0.3"/>
    <row r="63" spans="2:11" ht="21.75" thickBot="1" x14ac:dyDescent="0.3">
      <c r="B63" s="39"/>
      <c r="C63" s="581" t="s">
        <v>345</v>
      </c>
      <c r="D63" s="582"/>
      <c r="E63" s="582"/>
      <c r="F63" s="582"/>
      <c r="G63" s="582"/>
      <c r="H63" s="582"/>
      <c r="I63" s="583"/>
      <c r="J63" s="25"/>
    </row>
    <row r="64" spans="2:11" x14ac:dyDescent="0.25">
      <c r="B64" s="689" t="s">
        <v>389</v>
      </c>
      <c r="C64" s="690"/>
      <c r="D64" s="690"/>
      <c r="E64" s="690"/>
      <c r="F64" s="690"/>
      <c r="G64" s="690"/>
      <c r="H64" s="690"/>
      <c r="I64" s="709">
        <f>Supplier1!$I$59</f>
        <v>0.2</v>
      </c>
      <c r="J64" s="542" t="s">
        <v>88</v>
      </c>
      <c r="K64" s="530" t="s">
        <v>316</v>
      </c>
    </row>
    <row r="65" spans="2:11" ht="15.75" thickBot="1" x14ac:dyDescent="0.3">
      <c r="B65" s="554" t="s">
        <v>351</v>
      </c>
      <c r="C65" s="555"/>
      <c r="D65" s="555"/>
      <c r="E65" s="555"/>
      <c r="F65" s="555"/>
      <c r="G65" s="555"/>
      <c r="H65" s="555"/>
      <c r="I65" s="710"/>
      <c r="J65" s="544"/>
      <c r="K65" s="531"/>
    </row>
    <row r="66" spans="2:11" ht="16.5" customHeight="1" thickBot="1" x14ac:dyDescent="0.3">
      <c r="B66" s="556"/>
      <c r="C66" s="557"/>
      <c r="D66" s="557"/>
      <c r="E66" s="557"/>
      <c r="F66" s="558"/>
      <c r="G66" s="66" t="s">
        <v>117</v>
      </c>
      <c r="H66" s="66" t="s">
        <v>91</v>
      </c>
      <c r="I66" s="66" t="s">
        <v>92</v>
      </c>
      <c r="J66" s="317" t="s">
        <v>93</v>
      </c>
      <c r="K66" s="339" t="s">
        <v>315</v>
      </c>
    </row>
    <row r="67" spans="2:11" ht="15.75" customHeight="1" thickBot="1" x14ac:dyDescent="0.3">
      <c r="B67" s="559" t="s">
        <v>222</v>
      </c>
      <c r="C67" s="560"/>
      <c r="D67" s="560"/>
      <c r="E67" s="560"/>
      <c r="F67" s="561"/>
      <c r="G67" s="66">
        <f>Supplier1!G62</f>
        <v>0</v>
      </c>
      <c r="H67" s="397"/>
      <c r="I67" s="397"/>
      <c r="J67" s="398"/>
      <c r="K67" s="568"/>
    </row>
    <row r="68" spans="2:11" ht="15.75" thickBot="1" x14ac:dyDescent="0.3">
      <c r="B68" s="548" t="s">
        <v>104</v>
      </c>
      <c r="C68" s="549"/>
      <c r="D68" s="549"/>
      <c r="E68" s="549"/>
      <c r="F68" s="550"/>
      <c r="G68" s="66">
        <f>SUM(G67:G67)</f>
        <v>0</v>
      </c>
      <c r="H68" s="49">
        <f>($G67*H67)</f>
        <v>0</v>
      </c>
      <c r="I68" s="49">
        <f>($G67*I67)</f>
        <v>0</v>
      </c>
      <c r="K68" s="569"/>
    </row>
    <row r="69" spans="2:11" ht="33"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8.75" customHeight="1" x14ac:dyDescent="0.25">
      <c r="B72" s="486" t="s">
        <v>369</v>
      </c>
      <c r="C72" s="487"/>
      <c r="D72" s="487"/>
      <c r="E72" s="487"/>
      <c r="F72" s="487"/>
      <c r="G72" s="487"/>
      <c r="H72" s="488"/>
      <c r="I72" s="698">
        <f>Supplier1!$I$67</f>
        <v>0.2</v>
      </c>
      <c r="J72" s="542" t="s">
        <v>88</v>
      </c>
      <c r="K72" s="530" t="s">
        <v>316</v>
      </c>
    </row>
    <row r="73" spans="2:11" ht="18.75" customHeight="1" x14ac:dyDescent="0.25">
      <c r="B73" s="693" t="s">
        <v>353</v>
      </c>
      <c r="C73" s="694"/>
      <c r="D73" s="694"/>
      <c r="E73" s="694"/>
      <c r="F73" s="694"/>
      <c r="G73" s="694"/>
      <c r="H73" s="706"/>
      <c r="I73" s="699"/>
      <c r="J73" s="543"/>
      <c r="K73" s="532"/>
    </row>
    <row r="74" spans="2:11" ht="19.5" customHeight="1" thickBot="1" x14ac:dyDescent="0.3">
      <c r="B74" s="489" t="s">
        <v>370</v>
      </c>
      <c r="C74" s="490"/>
      <c r="D74" s="490"/>
      <c r="E74" s="490"/>
      <c r="F74" s="490"/>
      <c r="G74" s="490"/>
      <c r="H74" s="491"/>
      <c r="I74" s="700"/>
      <c r="J74" s="544"/>
      <c r="K74" s="531"/>
    </row>
    <row r="75" spans="2:11" ht="16.5" customHeight="1" thickBot="1" x14ac:dyDescent="0.3">
      <c r="B75" s="545"/>
      <c r="C75" s="546"/>
      <c r="D75" s="546"/>
      <c r="E75" s="546"/>
      <c r="F75" s="547"/>
      <c r="G75" s="66" t="s">
        <v>117</v>
      </c>
      <c r="H75" s="66" t="s">
        <v>91</v>
      </c>
      <c r="I75" s="66" t="s">
        <v>92</v>
      </c>
      <c r="J75" s="318" t="s">
        <v>93</v>
      </c>
      <c r="K75" s="339" t="s">
        <v>315</v>
      </c>
    </row>
    <row r="76" spans="2:11" ht="15.75" customHeight="1" thickBot="1" x14ac:dyDescent="0.3">
      <c r="B76" s="559" t="s">
        <v>219</v>
      </c>
      <c r="C76" s="560"/>
      <c r="D76" s="560"/>
      <c r="E76" s="560"/>
      <c r="F76" s="561"/>
      <c r="G76" s="37">
        <f>Supplier1!G71</f>
        <v>0</v>
      </c>
      <c r="H76" s="403"/>
      <c r="I76" s="397"/>
      <c r="J76" s="398"/>
      <c r="K76" s="568"/>
    </row>
    <row r="77" spans="2:11" ht="15.75" thickBot="1" x14ac:dyDescent="0.3">
      <c r="B77" s="548" t="s">
        <v>106</v>
      </c>
      <c r="C77" s="549"/>
      <c r="D77" s="549"/>
      <c r="E77" s="549"/>
      <c r="F77" s="550"/>
      <c r="G77" s="64">
        <f>SUM(G76:G76)</f>
        <v>0</v>
      </c>
      <c r="H77" s="49">
        <f>($G76*H76)</f>
        <v>0</v>
      </c>
      <c r="I77" s="49">
        <f>($G76*I76)</f>
        <v>0</v>
      </c>
      <c r="K77" s="570"/>
    </row>
    <row r="78" spans="2:11" ht="30" customHeight="1" thickBot="1" x14ac:dyDescent="0.3">
      <c r="B78" s="551" t="s">
        <v>107</v>
      </c>
      <c r="C78" s="552"/>
      <c r="D78" s="552"/>
      <c r="E78" s="552"/>
      <c r="F78" s="553"/>
      <c r="G78" s="54"/>
      <c r="H78" s="51">
        <f>IF(G77=0,0,H77/$G$77/2*100%*$I$72)</f>
        <v>0</v>
      </c>
      <c r="I78" s="52">
        <f>IF(G77=0,0,I77/$G$77/2*100%*$I$72)</f>
        <v>0</v>
      </c>
    </row>
    <row r="79" spans="2:11" ht="15.75" thickBot="1" x14ac:dyDescent="0.3"/>
    <row r="80" spans="2:11" ht="21.75" thickBot="1" x14ac:dyDescent="0.3">
      <c r="B80" s="39"/>
      <c r="C80" s="581" t="s">
        <v>347</v>
      </c>
      <c r="D80" s="582"/>
      <c r="E80" s="582"/>
      <c r="F80" s="582"/>
      <c r="G80" s="582"/>
      <c r="H80" s="582"/>
      <c r="I80" s="583"/>
    </row>
    <row r="81" spans="1:11" ht="18.75" customHeight="1" x14ac:dyDescent="0.25">
      <c r="B81" s="486" t="s">
        <v>371</v>
      </c>
      <c r="C81" s="487"/>
      <c r="D81" s="487"/>
      <c r="E81" s="487"/>
      <c r="F81" s="487"/>
      <c r="G81" s="487"/>
      <c r="H81" s="488"/>
      <c r="I81" s="539">
        <f>1-I21-I47-I64-I72</f>
        <v>9.9999999999999978E-2</v>
      </c>
      <c r="J81" s="542" t="s">
        <v>88</v>
      </c>
      <c r="K81" s="530" t="s">
        <v>316</v>
      </c>
    </row>
    <row r="82" spans="1:11" ht="15.75" customHeight="1" thickBot="1" x14ac:dyDescent="0.3">
      <c r="B82" s="489" t="s">
        <v>361</v>
      </c>
      <c r="C82" s="490"/>
      <c r="D82" s="490"/>
      <c r="E82" s="490"/>
      <c r="F82" s="490"/>
      <c r="G82" s="490"/>
      <c r="H82" s="491"/>
      <c r="I82" s="541"/>
      <c r="J82" s="544"/>
      <c r="K82" s="531"/>
    </row>
    <row r="83" spans="1:11" ht="16.5" thickBot="1" x14ac:dyDescent="0.3">
      <c r="B83" s="695"/>
      <c r="C83" s="696"/>
      <c r="D83" s="696"/>
      <c r="E83" s="696"/>
      <c r="F83" s="697"/>
      <c r="G83" s="66" t="s">
        <v>117</v>
      </c>
      <c r="H83" s="66" t="s">
        <v>91</v>
      </c>
      <c r="I83" s="66" t="s">
        <v>92</v>
      </c>
      <c r="J83" s="318" t="s">
        <v>93</v>
      </c>
      <c r="K83" s="339" t="s">
        <v>315</v>
      </c>
    </row>
    <row r="84" spans="1:11" x14ac:dyDescent="0.25">
      <c r="A84" s="4"/>
      <c r="B84" s="565" t="s">
        <v>293</v>
      </c>
      <c r="C84" s="566"/>
      <c r="D84" s="566"/>
      <c r="E84" s="566"/>
      <c r="F84" s="567"/>
      <c r="G84" s="326">
        <f>Supplier1!G79</f>
        <v>1</v>
      </c>
      <c r="H84" s="389"/>
      <c r="I84" s="411"/>
      <c r="J84" s="390"/>
      <c r="K84" s="568"/>
    </row>
    <row r="85" spans="1:11" ht="15.75" customHeight="1" thickBot="1" x14ac:dyDescent="0.3">
      <c r="A85" s="4"/>
      <c r="B85" s="565" t="s">
        <v>349</v>
      </c>
      <c r="C85" s="566"/>
      <c r="D85" s="566"/>
      <c r="E85" s="566"/>
      <c r="F85" s="567"/>
      <c r="G85" s="323">
        <f>Supplier1!G80</f>
        <v>1</v>
      </c>
      <c r="H85" s="393"/>
      <c r="I85" s="412"/>
      <c r="J85" s="394"/>
      <c r="K85" s="570"/>
    </row>
    <row r="86" spans="1:11" ht="15.75" thickBot="1" x14ac:dyDescent="0.3">
      <c r="B86" s="548" t="s">
        <v>109</v>
      </c>
      <c r="C86" s="549"/>
      <c r="D86" s="549"/>
      <c r="E86" s="549"/>
      <c r="F86" s="550"/>
      <c r="G86" s="187">
        <f>SUM(G84:G85)</f>
        <v>2</v>
      </c>
      <c r="H86" s="58">
        <f>($G84*H84)+($G85*H85)</f>
        <v>0</v>
      </c>
      <c r="I86" s="49">
        <f>($G84*I84)+($G85*I85)</f>
        <v>0</v>
      </c>
    </row>
    <row r="87" spans="1:11" ht="30.75" customHeight="1" thickBot="1" x14ac:dyDescent="0.3">
      <c r="B87" s="551" t="s">
        <v>350</v>
      </c>
      <c r="C87" s="552"/>
      <c r="D87" s="552"/>
      <c r="E87" s="552"/>
      <c r="F87" s="553"/>
      <c r="G87" s="54"/>
      <c r="H87" s="51">
        <f>IF(G86=0,0,H86/$G$86/2*100%*$I$81)</f>
        <v>0</v>
      </c>
      <c r="I87" s="59">
        <f>IF(G86=0,0,I86/$G$86/2*100%*$I$81)</f>
        <v>0</v>
      </c>
    </row>
    <row r="88" spans="1:11" ht="15.75" thickBot="1" x14ac:dyDescent="0.3"/>
    <row r="89" spans="1:11" ht="15.75" thickBot="1" x14ac:dyDescent="0.3">
      <c r="B89" s="727" t="s">
        <v>328</v>
      </c>
      <c r="C89" s="728"/>
      <c r="D89" s="728"/>
      <c r="E89" s="728"/>
      <c r="F89" s="729"/>
    </row>
    <row r="90" spans="1:11" ht="201" customHeight="1" thickBot="1" x14ac:dyDescent="0.3">
      <c r="B90" s="678"/>
      <c r="C90" s="679"/>
      <c r="D90" s="679"/>
      <c r="E90" s="679"/>
      <c r="F90" s="680"/>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161925</xdr:colOff>
                <xdr:row>1</xdr:row>
                <xdr:rowOff>161925</xdr:rowOff>
              </from>
              <to>
                <xdr:col>1</xdr:col>
                <xdr:colOff>1285875</xdr:colOff>
                <xdr:row>4</xdr:row>
                <xdr:rowOff>161925</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90"/>
  <sheetViews>
    <sheetView topLeftCell="G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1.7109375" customWidth="1"/>
    <col min="7" max="7" width="12.42578125" customWidth="1"/>
    <col min="8" max="8" width="10.5703125" bestFit="1" customWidth="1"/>
    <col min="9" max="9" width="27.140625" bestFit="1" customWidth="1"/>
    <col min="10" max="10" width="46" customWidth="1"/>
    <col min="11" max="11" width="51.28515625" customWidth="1"/>
    <col min="12" max="12" width="13.28515625" customWidth="1"/>
  </cols>
  <sheetData>
    <row r="1" spans="2:13" ht="8.25" customHeight="1" thickBot="1" x14ac:dyDescent="0.3"/>
    <row r="2" spans="2:13" ht="13.5" customHeight="1" thickBot="1" x14ac:dyDescent="0.3">
      <c r="B2" s="638"/>
      <c r="C2" s="751"/>
      <c r="D2" s="644" t="s">
        <v>112</v>
      </c>
      <c r="E2" s="645"/>
      <c r="F2" s="646"/>
      <c r="G2" s="548" t="s">
        <v>52</v>
      </c>
      <c r="H2" s="550"/>
      <c r="I2" s="28" t="str">
        <f>Supplier5!I2</f>
        <v>240-12248652</v>
      </c>
      <c r="L2" s="29" t="s">
        <v>53</v>
      </c>
      <c r="M2" s="29" t="s">
        <v>54</v>
      </c>
    </row>
    <row r="3" spans="2:13" ht="13.5" customHeight="1" thickBot="1" x14ac:dyDescent="0.3">
      <c r="B3" s="640"/>
      <c r="C3" s="752"/>
      <c r="D3" s="647"/>
      <c r="E3" s="648"/>
      <c r="F3" s="649"/>
      <c r="G3" s="548" t="s">
        <v>300</v>
      </c>
      <c r="H3" s="550"/>
      <c r="I3" s="28" t="str">
        <f>Supplier5!I3</f>
        <v>240-105658000</v>
      </c>
      <c r="L3" s="29">
        <v>0</v>
      </c>
      <c r="M3" s="29">
        <v>0</v>
      </c>
    </row>
    <row r="4" spans="2:13" ht="32.25" thickBot="1" x14ac:dyDescent="0.3">
      <c r="B4" s="640"/>
      <c r="C4" s="752"/>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753"/>
      <c r="D5" s="631" t="s">
        <v>113</v>
      </c>
      <c r="E5" s="632"/>
      <c r="F5" s="632"/>
      <c r="G5" s="551" t="s">
        <v>56</v>
      </c>
      <c r="H5" s="553"/>
      <c r="I5" s="416">
        <f>Supplier1!I5</f>
        <v>44573</v>
      </c>
      <c r="M5" s="29">
        <v>2</v>
      </c>
    </row>
    <row r="6" spans="2:13" ht="15.75" thickBot="1" x14ac:dyDescent="0.3">
      <c r="B6" s="650" t="s">
        <v>57</v>
      </c>
      <c r="C6" s="681"/>
      <c r="D6" s="400" t="str">
        <f>Supplier1!D6</f>
        <v>*</v>
      </c>
      <c r="E6" s="754" t="s">
        <v>58</v>
      </c>
      <c r="F6" s="755"/>
      <c r="G6" s="725" t="str">
        <f>Supplier1!G6</f>
        <v>*</v>
      </c>
      <c r="H6" s="725"/>
      <c r="I6" s="726"/>
      <c r="M6" s="29"/>
    </row>
    <row r="7" spans="2:13" ht="19.5" thickBot="1" x14ac:dyDescent="0.35">
      <c r="B7" s="650" t="s">
        <v>60</v>
      </c>
      <c r="C7" s="681"/>
      <c r="D7" s="652" t="str">
        <f>Supplier1!$D$7</f>
        <v>*</v>
      </c>
      <c r="E7" s="653"/>
      <c r="F7" s="654"/>
      <c r="G7" s="682" t="str">
        <f>Supplier5!G7</f>
        <v>eg: Senior Advisor: Supplier Quality Management</v>
      </c>
      <c r="H7" s="683"/>
      <c r="I7" s="684"/>
      <c r="J7" s="30" t="s">
        <v>61</v>
      </c>
      <c r="M7" s="29"/>
    </row>
    <row r="8" spans="2:13" ht="19.5" thickBot="1" x14ac:dyDescent="0.35">
      <c r="B8" s="650" t="s">
        <v>62</v>
      </c>
      <c r="C8" s="681"/>
      <c r="D8" s="652">
        <f>Supplier1!$D$8</f>
        <v>0</v>
      </c>
      <c r="E8" s="653"/>
      <c r="F8" s="654"/>
      <c r="G8" s="682" t="str">
        <f>Supplier5!G8</f>
        <v>Report Revision</v>
      </c>
      <c r="H8" s="684"/>
      <c r="I8" s="417">
        <f>Supplier5!I8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customHeight="1"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762" t="s">
        <v>73</v>
      </c>
      <c r="H14" s="763"/>
      <c r="I14" s="764"/>
      <c r="J14" s="33" t="s">
        <v>74</v>
      </c>
    </row>
    <row r="15" spans="2:13" ht="18" customHeight="1" thickBot="1" x14ac:dyDescent="0.35">
      <c r="B15" s="673" t="s">
        <v>115</v>
      </c>
      <c r="C15" s="674"/>
      <c r="D15" s="652" t="s">
        <v>59</v>
      </c>
      <c r="E15" s="653"/>
      <c r="F15" s="654"/>
      <c r="G15" s="724"/>
      <c r="H15" s="725"/>
      <c r="I15" s="726"/>
      <c r="J15" s="33" t="s">
        <v>76</v>
      </c>
    </row>
    <row r="16" spans="2:13" ht="29.25" customHeight="1" thickBot="1" x14ac:dyDescent="0.35">
      <c r="B16" s="593" t="s">
        <v>77</v>
      </c>
      <c r="C16" s="594"/>
      <c r="D16" s="717" t="s">
        <v>59</v>
      </c>
      <c r="E16" s="687"/>
      <c r="F16" s="687"/>
      <c r="G16" s="687"/>
      <c r="H16" s="687"/>
      <c r="I16" s="688"/>
      <c r="J16" s="31"/>
    </row>
    <row r="17" spans="2:11" ht="27.75" customHeight="1" thickBot="1" x14ac:dyDescent="0.35">
      <c r="B17" s="598" t="s">
        <v>78</v>
      </c>
      <c r="C17" s="599"/>
      <c r="D17" s="718" t="s">
        <v>59</v>
      </c>
      <c r="E17" s="601"/>
      <c r="F17" s="760" t="s">
        <v>79</v>
      </c>
      <c r="G17" s="761"/>
      <c r="H17" s="420"/>
      <c r="I17" s="418"/>
      <c r="J17" s="31"/>
    </row>
    <row r="18" spans="2:11" ht="30.75" thickBot="1" x14ac:dyDescent="0.3">
      <c r="B18" s="604" t="s">
        <v>80</v>
      </c>
      <c r="C18" s="605"/>
      <c r="D18" s="36" t="s">
        <v>81</v>
      </c>
      <c r="E18" s="37">
        <f>Supplier5!E18</f>
        <v>0</v>
      </c>
      <c r="F18" s="38" t="s">
        <v>82</v>
      </c>
      <c r="G18" s="387" t="s">
        <v>116</v>
      </c>
      <c r="H18" s="37" t="s">
        <v>84</v>
      </c>
      <c r="I18" s="388" t="s">
        <v>83</v>
      </c>
    </row>
    <row r="19" spans="2:11" ht="21.75" thickBot="1" x14ac:dyDescent="0.3">
      <c r="B19" s="39"/>
      <c r="C19" s="581" t="s">
        <v>334</v>
      </c>
      <c r="D19" s="582"/>
      <c r="E19" s="582"/>
      <c r="F19" s="582"/>
      <c r="G19" s="582"/>
      <c r="H19" s="582"/>
      <c r="I19" s="583"/>
    </row>
    <row r="20" spans="2:11" ht="32.25" customHeight="1" thickBot="1" x14ac:dyDescent="0.3">
      <c r="B20" s="551" t="s">
        <v>85</v>
      </c>
      <c r="C20" s="552"/>
      <c r="D20" s="552"/>
      <c r="E20" s="552"/>
      <c r="F20" s="552"/>
      <c r="G20" s="552"/>
      <c r="H20" s="552"/>
      <c r="I20" s="553"/>
    </row>
    <row r="21" spans="2:11" ht="19.5" thickBot="1" x14ac:dyDescent="0.3">
      <c r="B21" s="514" t="s">
        <v>86</v>
      </c>
      <c r="C21" s="515"/>
      <c r="D21" s="515"/>
      <c r="E21" s="668"/>
      <c r="F21" s="515" t="s">
        <v>87</v>
      </c>
      <c r="G21" s="515"/>
      <c r="H21" s="515"/>
      <c r="I21" s="60">
        <f>Supplier1!$I$21</f>
        <v>0.25</v>
      </c>
    </row>
    <row r="22" spans="2:11" ht="15" customHeight="1" x14ac:dyDescent="0.25">
      <c r="B22" s="486" t="s">
        <v>320</v>
      </c>
      <c r="C22" s="487"/>
      <c r="D22" s="487"/>
      <c r="E22" s="487"/>
      <c r="F22" s="487"/>
      <c r="G22" s="487"/>
      <c r="H22" s="487"/>
      <c r="I22" s="488"/>
      <c r="J22" s="707" t="s">
        <v>88</v>
      </c>
      <c r="K22" s="530" t="s">
        <v>316</v>
      </c>
    </row>
    <row r="23" spans="2:11" ht="15.75" thickBot="1" x14ac:dyDescent="0.3">
      <c r="B23" s="489" t="s">
        <v>89</v>
      </c>
      <c r="C23" s="490"/>
      <c r="D23" s="490"/>
      <c r="E23" s="490"/>
      <c r="F23" s="490"/>
      <c r="G23" s="490"/>
      <c r="H23" s="490"/>
      <c r="I23" s="491"/>
      <c r="J23" s="708"/>
      <c r="K23" s="531"/>
    </row>
    <row r="24" spans="2:11" ht="16.5" thickBot="1" x14ac:dyDescent="0.3">
      <c r="B24" s="714"/>
      <c r="C24" s="715"/>
      <c r="D24" s="715"/>
      <c r="E24" s="715"/>
      <c r="F24" s="715"/>
      <c r="G24" s="66" t="s">
        <v>117</v>
      </c>
      <c r="H24" s="66" t="s">
        <v>91</v>
      </c>
      <c r="I24" s="66" t="s">
        <v>92</v>
      </c>
      <c r="J24" s="317" t="s">
        <v>93</v>
      </c>
      <c r="K24" s="339" t="s">
        <v>315</v>
      </c>
    </row>
    <row r="25" spans="2:11" ht="15" customHeight="1" x14ac:dyDescent="0.25">
      <c r="B25" s="619" t="s">
        <v>94</v>
      </c>
      <c r="C25" s="620"/>
      <c r="D25" s="620"/>
      <c r="E25" s="620"/>
      <c r="F25" s="716"/>
      <c r="G25" s="326">
        <f>Supplier1!G25</f>
        <v>0</v>
      </c>
      <c r="H25" s="389"/>
      <c r="I25" s="389"/>
      <c r="J25" s="390"/>
      <c r="K25" s="568"/>
    </row>
    <row r="26" spans="2:11" ht="15" customHeight="1" x14ac:dyDescent="0.25">
      <c r="B26" s="619" t="s">
        <v>95</v>
      </c>
      <c r="C26" s="620"/>
      <c r="D26" s="620"/>
      <c r="E26" s="620"/>
      <c r="F26" s="716"/>
      <c r="G26" s="320">
        <f>Supplier1!G26</f>
        <v>0</v>
      </c>
      <c r="H26" s="391"/>
      <c r="I26" s="391"/>
      <c r="J26" s="392"/>
      <c r="K26" s="569"/>
    </row>
    <row r="27" spans="2:11" ht="15" customHeight="1" x14ac:dyDescent="0.25">
      <c r="B27" s="619" t="s">
        <v>223</v>
      </c>
      <c r="C27" s="620"/>
      <c r="D27" s="620"/>
      <c r="E27" s="620"/>
      <c r="F27" s="716"/>
      <c r="G27" s="320">
        <f>Supplier1!G27</f>
        <v>0</v>
      </c>
      <c r="H27" s="391"/>
      <c r="I27" s="391"/>
      <c r="J27" s="392"/>
      <c r="K27" s="569"/>
    </row>
    <row r="28" spans="2:11" ht="15" customHeight="1" thickBot="1" x14ac:dyDescent="0.3">
      <c r="B28" s="619" t="s">
        <v>96</v>
      </c>
      <c r="C28" s="620"/>
      <c r="D28" s="620"/>
      <c r="E28" s="620"/>
      <c r="F28" s="716"/>
      <c r="G28" s="323">
        <f>Supplier1!G28</f>
        <v>0</v>
      </c>
      <c r="H28" s="393"/>
      <c r="I28" s="393"/>
      <c r="J28" s="394"/>
      <c r="K28" s="569"/>
    </row>
    <row r="29" spans="2:11" ht="15.75" hidden="1" customHeight="1" thickBot="1" x14ac:dyDescent="0.3">
      <c r="B29" s="748" t="s">
        <v>97</v>
      </c>
      <c r="C29" s="749"/>
      <c r="D29" s="749"/>
      <c r="E29" s="749"/>
      <c r="F29" s="750"/>
      <c r="G29" s="328" t="e">
        <f>Supplier1!#REF!</f>
        <v>#REF!</v>
      </c>
      <c r="H29" s="350"/>
      <c r="I29" s="353"/>
      <c r="J29" s="356"/>
      <c r="K29" s="569"/>
    </row>
    <row r="30" spans="2:11" ht="15.75" thickBot="1" x14ac:dyDescent="0.3">
      <c r="B30" s="45" t="s">
        <v>98</v>
      </c>
      <c r="C30" s="46"/>
      <c r="D30" s="46"/>
      <c r="E30" s="46"/>
      <c r="F30" s="47"/>
      <c r="G30" s="332">
        <f>SUM(G25:G28)</f>
        <v>0</v>
      </c>
      <c r="H30" s="49">
        <f>($G25*H25)+($G26*H26)+($G27*H27)+($G28*H28)</f>
        <v>0</v>
      </c>
      <c r="I30" s="49">
        <f>($G25*I25)+($G26*I26)+($G27*I27)+($G28*I28)</f>
        <v>0</v>
      </c>
      <c r="K30" s="569"/>
    </row>
    <row r="31" spans="2:11" ht="30" customHeight="1" thickBot="1" x14ac:dyDescent="0.3">
      <c r="B31" s="711" t="s">
        <v>99</v>
      </c>
      <c r="C31" s="712"/>
      <c r="D31" s="712"/>
      <c r="E31" s="712"/>
      <c r="F31" s="713"/>
      <c r="G31" s="63"/>
      <c r="H31" s="51">
        <f>IF(G30=0,0,H30/$G$30/2*100%*$I$21)</f>
        <v>0</v>
      </c>
      <c r="I31" s="52">
        <f>IF(G30=0,0,I30/$G$30/2*100%*$I$21)</f>
        <v>0</v>
      </c>
      <c r="K31" s="569"/>
    </row>
    <row r="32" spans="2:11" ht="15" customHeight="1" x14ac:dyDescent="0.25">
      <c r="B32" s="486" t="s">
        <v>320</v>
      </c>
      <c r="C32" s="487"/>
      <c r="D32" s="487"/>
      <c r="E32" s="487"/>
      <c r="F32" s="487"/>
      <c r="G32" s="487"/>
      <c r="H32" s="487"/>
      <c r="I32" s="488"/>
      <c r="J32" s="745" t="s">
        <v>88</v>
      </c>
      <c r="K32" s="569"/>
    </row>
    <row r="33" spans="2:13" ht="15.75" customHeight="1" thickBot="1" x14ac:dyDescent="0.3">
      <c r="B33" s="489" t="s">
        <v>387</v>
      </c>
      <c r="C33" s="490"/>
      <c r="D33" s="490"/>
      <c r="E33" s="490"/>
      <c r="F33" s="490"/>
      <c r="G33" s="490"/>
      <c r="H33" s="490"/>
      <c r="I33" s="491"/>
      <c r="J33" s="746"/>
      <c r="K33" s="569"/>
    </row>
    <row r="34" spans="2:13" ht="16.5" thickBot="1" x14ac:dyDescent="0.3">
      <c r="B34" s="609"/>
      <c r="C34" s="610"/>
      <c r="D34" s="610"/>
      <c r="E34" s="610"/>
      <c r="F34" s="610"/>
      <c r="G34" s="226" t="s">
        <v>117</v>
      </c>
      <c r="H34" s="66" t="s">
        <v>91</v>
      </c>
      <c r="I34" s="66" t="s">
        <v>92</v>
      </c>
      <c r="J34" s="343" t="s">
        <v>93</v>
      </c>
      <c r="K34" s="569"/>
    </row>
    <row r="35" spans="2:13" ht="29.25" customHeight="1" x14ac:dyDescent="0.25">
      <c r="B35" s="611" t="s">
        <v>359</v>
      </c>
      <c r="C35" s="612"/>
      <c r="D35" s="612"/>
      <c r="E35" s="612"/>
      <c r="F35" s="613"/>
      <c r="G35" s="322">
        <f>Supplier1!G34</f>
        <v>1</v>
      </c>
      <c r="H35" s="389"/>
      <c r="I35" s="389"/>
      <c r="J35" s="390"/>
      <c r="K35" s="569"/>
    </row>
    <row r="36" spans="2:13" ht="15.75" customHeight="1" x14ac:dyDescent="0.25">
      <c r="B36" s="572" t="s">
        <v>337</v>
      </c>
      <c r="C36" s="573"/>
      <c r="D36" s="573"/>
      <c r="E36" s="573"/>
      <c r="F36" s="574"/>
      <c r="G36" s="320">
        <f>Supplier1!G35</f>
        <v>1</v>
      </c>
      <c r="H36" s="391"/>
      <c r="I36" s="391"/>
      <c r="J36" s="392"/>
      <c r="K36" s="569"/>
    </row>
    <row r="37" spans="2:13" ht="15.75" customHeight="1" x14ac:dyDescent="0.25">
      <c r="B37" s="572" t="s">
        <v>335</v>
      </c>
      <c r="C37" s="573"/>
      <c r="D37" s="573"/>
      <c r="E37" s="573"/>
      <c r="F37" s="574"/>
      <c r="G37" s="320">
        <f>Supplier1!G36</f>
        <v>1</v>
      </c>
      <c r="H37" s="391"/>
      <c r="I37" s="391"/>
      <c r="J37" s="392"/>
      <c r="K37" s="569"/>
    </row>
    <row r="38" spans="2:13" ht="15.75" hidden="1" customHeight="1" x14ac:dyDescent="0.25">
      <c r="B38" s="572" t="s">
        <v>336</v>
      </c>
      <c r="C38" s="573"/>
      <c r="D38" s="573"/>
      <c r="E38" s="573"/>
      <c r="F38" s="574"/>
      <c r="G38" s="320">
        <f>Supplier1!G37</f>
        <v>0</v>
      </c>
      <c r="H38" s="391"/>
      <c r="I38" s="391"/>
      <c r="J38" s="392"/>
      <c r="K38" s="569"/>
    </row>
    <row r="39" spans="2:13" ht="15.75" customHeight="1" x14ac:dyDescent="0.25">
      <c r="B39" s="572" t="s">
        <v>395</v>
      </c>
      <c r="C39" s="573"/>
      <c r="D39" s="573"/>
      <c r="E39" s="573"/>
      <c r="F39" s="574"/>
      <c r="G39" s="320">
        <f>Supplier1!G38</f>
        <v>0</v>
      </c>
      <c r="H39" s="391"/>
      <c r="I39" s="391"/>
      <c r="J39" s="392"/>
      <c r="K39" s="569"/>
    </row>
    <row r="40" spans="2:13" ht="15.75" customHeight="1" x14ac:dyDescent="0.25">
      <c r="B40" s="572" t="s">
        <v>396</v>
      </c>
      <c r="C40" s="573"/>
      <c r="D40" s="573"/>
      <c r="E40" s="573"/>
      <c r="F40" s="574"/>
      <c r="G40" s="320">
        <f>Supplier1!G39</f>
        <v>0</v>
      </c>
      <c r="H40" s="391"/>
      <c r="I40" s="391"/>
      <c r="J40" s="392"/>
      <c r="K40" s="569"/>
    </row>
    <row r="41" spans="2:13" ht="15.75" customHeight="1" x14ac:dyDescent="0.25">
      <c r="B41" s="572" t="s">
        <v>397</v>
      </c>
      <c r="C41" s="573"/>
      <c r="D41" s="573"/>
      <c r="E41" s="573"/>
      <c r="F41" s="574"/>
      <c r="G41" s="320">
        <f>Supplier1!G40</f>
        <v>0</v>
      </c>
      <c r="H41" s="391"/>
      <c r="I41" s="391"/>
      <c r="J41" s="392"/>
      <c r="K41" s="569"/>
    </row>
    <row r="42" spans="2:13" ht="15.75" customHeight="1" thickBot="1" x14ac:dyDescent="0.3">
      <c r="B42" s="575" t="s">
        <v>398</v>
      </c>
      <c r="C42" s="576"/>
      <c r="D42" s="576"/>
      <c r="E42" s="576"/>
      <c r="F42" s="577"/>
      <c r="G42" s="323">
        <f>Supplier1!G41</f>
        <v>0</v>
      </c>
      <c r="H42" s="393"/>
      <c r="I42" s="393"/>
      <c r="J42" s="394"/>
      <c r="K42" s="570"/>
    </row>
    <row r="43" spans="2:13" ht="15.75" thickBot="1" x14ac:dyDescent="0.3">
      <c r="B43" s="548" t="s">
        <v>98</v>
      </c>
      <c r="C43" s="549"/>
      <c r="D43" s="549"/>
      <c r="E43" s="549"/>
      <c r="F43" s="550"/>
      <c r="G43" s="53">
        <f>SUM(G35:G42)</f>
        <v>3</v>
      </c>
      <c r="H43" s="49">
        <f>($G35*H35)+($G37*H37)+($G38*H38)+($G39*H39)+($G40*H40)+($G41*H41)+($G42*H42)+(G36*H36)</f>
        <v>0</v>
      </c>
      <c r="I43" s="49">
        <f>($G35*I35)+($G37*I37)+($G38*I38)+($G39*I39)+($G40*I40)+($G41*I41)+($G42*I42)+(G36*I36)</f>
        <v>0</v>
      </c>
    </row>
    <row r="44" spans="2:13" ht="31.5" customHeight="1" thickBot="1" x14ac:dyDescent="0.3">
      <c r="B44" s="551" t="s">
        <v>100</v>
      </c>
      <c r="C44" s="552"/>
      <c r="D44" s="552"/>
      <c r="E44" s="552"/>
      <c r="F44" s="553"/>
      <c r="G44" s="54"/>
      <c r="H44" s="51">
        <f>IF(G43=0,0,H43/$G$43/2*100%*$I$21)</f>
        <v>0</v>
      </c>
      <c r="I44" s="52">
        <f>IF(G43=0,0,I43/$G$43/2*100%*$I$21)</f>
        <v>0</v>
      </c>
      <c r="L44" s="40"/>
      <c r="M44" s="40"/>
    </row>
    <row r="45" spans="2:13" s="40" customFormat="1" ht="15.75" thickBot="1" x14ac:dyDescent="0.3">
      <c r="B45" s="55"/>
      <c r="C45" s="55"/>
      <c r="D45" s="55"/>
      <c r="E45" s="55"/>
      <c r="F45" s="55"/>
      <c r="G45" s="55"/>
      <c r="H45" s="55"/>
      <c r="I45" s="55"/>
      <c r="L45"/>
      <c r="M45"/>
    </row>
    <row r="46" spans="2:13" ht="21.75" thickBot="1" x14ac:dyDescent="0.3">
      <c r="B46" s="56"/>
      <c r="C46" s="581" t="s">
        <v>360</v>
      </c>
      <c r="D46" s="582"/>
      <c r="E46" s="582"/>
      <c r="F46" s="582"/>
      <c r="G46" s="582"/>
      <c r="H46" s="582"/>
      <c r="I46" s="583"/>
      <c r="J46" s="758" t="s">
        <v>88</v>
      </c>
      <c r="K46" s="530" t="s">
        <v>316</v>
      </c>
    </row>
    <row r="47" spans="2:13" ht="19.5" thickBot="1" x14ac:dyDescent="0.3">
      <c r="B47" s="138" t="s">
        <v>388</v>
      </c>
      <c r="C47" s="139"/>
      <c r="D47" s="139"/>
      <c r="E47" s="139"/>
      <c r="F47" s="139"/>
      <c r="G47" s="139"/>
      <c r="H47" s="139"/>
      <c r="I47" s="178">
        <f>Supplier1!$I$46</f>
        <v>0.25</v>
      </c>
      <c r="J47" s="759"/>
      <c r="K47" s="531"/>
    </row>
    <row r="48" spans="2:13" ht="16.5" thickBot="1" x14ac:dyDescent="0.3">
      <c r="B48" s="584"/>
      <c r="C48" s="585"/>
      <c r="D48" s="585"/>
      <c r="E48" s="585"/>
      <c r="F48" s="585"/>
      <c r="G48" s="66" t="s">
        <v>117</v>
      </c>
      <c r="H48" s="66" t="s">
        <v>91</v>
      </c>
      <c r="I48" s="66" t="s">
        <v>92</v>
      </c>
      <c r="J48" s="341" t="s">
        <v>93</v>
      </c>
      <c r="K48" s="339" t="s">
        <v>315</v>
      </c>
    </row>
    <row r="49" spans="2:11" ht="15.75" customHeight="1" x14ac:dyDescent="0.25">
      <c r="B49" s="587" t="s">
        <v>338</v>
      </c>
      <c r="C49" s="588"/>
      <c r="D49" s="588"/>
      <c r="E49" s="588"/>
      <c r="F49" s="589"/>
      <c r="G49" s="326">
        <f>Supplier1!G48</f>
        <v>1</v>
      </c>
      <c r="H49" s="395"/>
      <c r="I49" s="411"/>
      <c r="J49" s="390"/>
      <c r="K49" s="568"/>
    </row>
    <row r="50" spans="2:11" ht="15.75" customHeight="1" x14ac:dyDescent="0.25">
      <c r="B50" s="572" t="s">
        <v>339</v>
      </c>
      <c r="C50" s="573"/>
      <c r="D50" s="573"/>
      <c r="E50" s="573"/>
      <c r="F50" s="574"/>
      <c r="G50" s="320">
        <f>Supplier1!G49</f>
        <v>1</v>
      </c>
      <c r="H50" s="391"/>
      <c r="I50" s="412"/>
      <c r="J50" s="392"/>
      <c r="K50" s="569"/>
    </row>
    <row r="51" spans="2:11" ht="30.75" customHeight="1" x14ac:dyDescent="0.25">
      <c r="B51" s="572" t="s">
        <v>340</v>
      </c>
      <c r="C51" s="573"/>
      <c r="D51" s="573"/>
      <c r="E51" s="573"/>
      <c r="F51" s="574"/>
      <c r="G51" s="320">
        <f>Supplier1!G50</f>
        <v>0</v>
      </c>
      <c r="H51" s="391"/>
      <c r="I51" s="412"/>
      <c r="J51" s="392"/>
      <c r="K51" s="569"/>
    </row>
    <row r="52" spans="2:11" ht="33" customHeight="1" x14ac:dyDescent="0.25">
      <c r="B52" s="572" t="s">
        <v>341</v>
      </c>
      <c r="C52" s="573"/>
      <c r="D52" s="573"/>
      <c r="E52" s="573"/>
      <c r="F52" s="574"/>
      <c r="G52" s="320">
        <f>Supplier1!G51</f>
        <v>0</v>
      </c>
      <c r="H52" s="391"/>
      <c r="I52" s="412"/>
      <c r="J52" s="392"/>
      <c r="K52" s="569"/>
    </row>
    <row r="53" spans="2:11" ht="31.5" customHeight="1" thickBot="1" x14ac:dyDescent="0.3">
      <c r="B53" s="562" t="str">
        <f>Cover!A63</f>
        <v>B.5 Records of Management Review meetings (minutes, attendance registers etc)</v>
      </c>
      <c r="C53" s="560"/>
      <c r="D53" s="560"/>
      <c r="E53" s="560"/>
      <c r="F53" s="560"/>
      <c r="G53" s="320">
        <f>Supplier1!G52</f>
        <v>0</v>
      </c>
      <c r="H53" s="391"/>
      <c r="I53" s="412"/>
      <c r="J53" s="392"/>
      <c r="K53" s="569"/>
    </row>
    <row r="54" spans="2:11" ht="15.75" hidden="1" customHeight="1" x14ac:dyDescent="0.25">
      <c r="B54" s="562"/>
      <c r="C54" s="560"/>
      <c r="D54" s="560"/>
      <c r="E54" s="560"/>
      <c r="F54" s="560"/>
      <c r="G54" s="320"/>
      <c r="H54" s="391"/>
      <c r="I54" s="412"/>
      <c r="J54" s="392"/>
      <c r="K54" s="569"/>
    </row>
    <row r="55" spans="2:11" ht="15.75" hidden="1" customHeight="1" x14ac:dyDescent="0.25">
      <c r="B55" s="562"/>
      <c r="C55" s="560"/>
      <c r="D55" s="560"/>
      <c r="E55" s="560"/>
      <c r="F55" s="560"/>
      <c r="G55" s="320"/>
      <c r="H55" s="391"/>
      <c r="I55" s="412"/>
      <c r="J55" s="396"/>
      <c r="K55" s="569"/>
    </row>
    <row r="56" spans="2:11" ht="15.75" hidden="1" customHeight="1" thickBot="1" x14ac:dyDescent="0.3">
      <c r="B56" s="562"/>
      <c r="C56" s="560"/>
      <c r="D56" s="560"/>
      <c r="E56" s="560"/>
      <c r="F56" s="560"/>
      <c r="G56" s="323"/>
      <c r="H56" s="393"/>
      <c r="I56" s="412"/>
      <c r="J56" s="394"/>
      <c r="K56" s="570"/>
    </row>
    <row r="57" spans="2:11" ht="15.75" hidden="1" customHeight="1" thickBot="1" x14ac:dyDescent="0.3">
      <c r="B57" s="562"/>
      <c r="C57" s="560"/>
      <c r="D57" s="560"/>
      <c r="E57" s="560"/>
      <c r="F57" s="561"/>
      <c r="G57" s="319"/>
      <c r="H57" s="350"/>
      <c r="I57" s="43"/>
      <c r="J57" s="65" t="s">
        <v>59</v>
      </c>
    </row>
    <row r="58" spans="2:11" ht="15.75" hidden="1" customHeight="1" thickBot="1" x14ac:dyDescent="0.3">
      <c r="B58" s="562"/>
      <c r="C58" s="560"/>
      <c r="D58" s="560"/>
      <c r="E58" s="560"/>
      <c r="F58" s="561"/>
      <c r="G58" s="140"/>
      <c r="H58" s="42"/>
      <c r="I58" s="43"/>
      <c r="J58" s="61" t="s">
        <v>59</v>
      </c>
    </row>
    <row r="59" spans="2:11" ht="15.75" hidden="1" customHeight="1" thickBot="1" x14ac:dyDescent="0.3">
      <c r="B59" s="562"/>
      <c r="C59" s="560"/>
      <c r="D59" s="560"/>
      <c r="E59" s="560"/>
      <c r="F59" s="561"/>
      <c r="G59" s="141"/>
      <c r="H59" s="42"/>
      <c r="I59" s="43"/>
      <c r="J59" s="61"/>
    </row>
    <row r="60" spans="2:11" ht="15.75" thickBot="1" x14ac:dyDescent="0.3">
      <c r="B60" s="548" t="s">
        <v>102</v>
      </c>
      <c r="C60" s="549"/>
      <c r="D60" s="549"/>
      <c r="E60" s="549"/>
      <c r="F60" s="550"/>
      <c r="G60" s="142">
        <f>SUM(G49:G59)</f>
        <v>2</v>
      </c>
      <c r="H60" s="49">
        <f>($G49*H49)+($G50*H50)+($G51*H51)+($G52*H52)+($G53*H53)+($G55*H55)+($G56*H56)+($G57*H57)+(G54*H54)</f>
        <v>0</v>
      </c>
      <c r="I60" s="49">
        <f>($G49*I49)+($G50*I50)+($G51*I51)+($G52*I52)+($G53*I53)+($G55*I55)+($G56*I56)+($G57*I57)+(G54*I54)</f>
        <v>0</v>
      </c>
      <c r="K60" s="437"/>
    </row>
    <row r="61" spans="2:11" ht="30.75" customHeight="1" thickBot="1" x14ac:dyDescent="0.3">
      <c r="B61" s="551" t="s">
        <v>103</v>
      </c>
      <c r="C61" s="552"/>
      <c r="D61" s="552"/>
      <c r="E61" s="552"/>
      <c r="F61" s="553"/>
      <c r="G61" s="54"/>
      <c r="H61" s="51">
        <f>IF(G60=0,0,H60/$G$60/2*100%*$I$47)</f>
        <v>0</v>
      </c>
      <c r="I61" s="52">
        <f>IF(G60=0,0,I60/$G$60/2*100%*$I$47)</f>
        <v>0</v>
      </c>
    </row>
    <row r="62" spans="2:11" ht="15.75" thickBot="1" x14ac:dyDescent="0.3"/>
    <row r="63" spans="2:11" ht="21.75" thickBot="1" x14ac:dyDescent="0.3">
      <c r="B63" s="39"/>
      <c r="C63" s="581" t="s">
        <v>345</v>
      </c>
      <c r="D63" s="582"/>
      <c r="E63" s="582"/>
      <c r="F63" s="582"/>
      <c r="G63" s="582"/>
      <c r="H63" s="582"/>
      <c r="I63" s="583"/>
      <c r="J63" s="25"/>
    </row>
    <row r="64" spans="2:11" x14ac:dyDescent="0.25">
      <c r="B64" s="689" t="s">
        <v>389</v>
      </c>
      <c r="C64" s="690"/>
      <c r="D64" s="690"/>
      <c r="E64" s="690"/>
      <c r="F64" s="690"/>
      <c r="G64" s="690"/>
      <c r="H64" s="690"/>
      <c r="I64" s="709">
        <f>Supplier1!$I$59</f>
        <v>0.2</v>
      </c>
      <c r="J64" s="707" t="s">
        <v>88</v>
      </c>
      <c r="K64" s="530" t="s">
        <v>316</v>
      </c>
    </row>
    <row r="65" spans="2:11" ht="15.75" thickBot="1" x14ac:dyDescent="0.3">
      <c r="B65" s="554" t="s">
        <v>351</v>
      </c>
      <c r="C65" s="555"/>
      <c r="D65" s="555"/>
      <c r="E65" s="555"/>
      <c r="F65" s="555"/>
      <c r="G65" s="555"/>
      <c r="H65" s="555"/>
      <c r="I65" s="710"/>
      <c r="J65" s="708"/>
      <c r="K65" s="531"/>
    </row>
    <row r="66" spans="2:11" ht="16.5" customHeight="1" thickBot="1" x14ac:dyDescent="0.3">
      <c r="B66" s="556"/>
      <c r="C66" s="557"/>
      <c r="D66" s="557"/>
      <c r="E66" s="557"/>
      <c r="F66" s="558"/>
      <c r="G66" s="66" t="s">
        <v>117</v>
      </c>
      <c r="H66" s="66" t="s">
        <v>91</v>
      </c>
      <c r="I66" s="66" t="s">
        <v>92</v>
      </c>
      <c r="J66" s="317" t="s">
        <v>93</v>
      </c>
      <c r="K66" s="339" t="s">
        <v>315</v>
      </c>
    </row>
    <row r="67" spans="2:11" ht="15.75" customHeight="1" thickBot="1" x14ac:dyDescent="0.3">
      <c r="B67" s="559" t="s">
        <v>222</v>
      </c>
      <c r="C67" s="560"/>
      <c r="D67" s="560"/>
      <c r="E67" s="560"/>
      <c r="F67" s="561"/>
      <c r="G67" s="37">
        <f>Supplier1!G62</f>
        <v>0</v>
      </c>
      <c r="H67" s="397"/>
      <c r="I67" s="411"/>
      <c r="J67" s="398"/>
      <c r="K67" s="568"/>
    </row>
    <row r="68" spans="2:11" ht="15.75" thickBot="1" x14ac:dyDescent="0.3">
      <c r="B68" s="548" t="s">
        <v>104</v>
      </c>
      <c r="C68" s="549"/>
      <c r="D68" s="549"/>
      <c r="E68" s="549"/>
      <c r="F68" s="550"/>
      <c r="G68" s="66">
        <f>SUM(G67:G67)</f>
        <v>0</v>
      </c>
      <c r="H68" s="49">
        <f>($G67*H67)</f>
        <v>0</v>
      </c>
      <c r="I68" s="49">
        <f>($G67*I67)</f>
        <v>0</v>
      </c>
      <c r="K68" s="569"/>
    </row>
    <row r="69" spans="2:11" ht="30.75"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8.75" customHeight="1" x14ac:dyDescent="0.25">
      <c r="B72" s="486" t="s">
        <v>369</v>
      </c>
      <c r="C72" s="487"/>
      <c r="D72" s="487"/>
      <c r="E72" s="487"/>
      <c r="F72" s="487"/>
      <c r="G72" s="487"/>
      <c r="H72" s="488"/>
      <c r="I72" s="698">
        <f>Supplier1!$I$67</f>
        <v>0.2</v>
      </c>
      <c r="J72" s="745" t="s">
        <v>88</v>
      </c>
      <c r="K72" s="530" t="s">
        <v>316</v>
      </c>
    </row>
    <row r="73" spans="2:11" ht="18.75" customHeight="1" x14ac:dyDescent="0.25">
      <c r="B73" s="693" t="s">
        <v>353</v>
      </c>
      <c r="C73" s="694"/>
      <c r="D73" s="694"/>
      <c r="E73" s="694"/>
      <c r="F73" s="694"/>
      <c r="G73" s="694"/>
      <c r="H73" s="706"/>
      <c r="I73" s="699"/>
      <c r="J73" s="747"/>
      <c r="K73" s="532"/>
    </row>
    <row r="74" spans="2:11" ht="19.5" customHeight="1" thickBot="1" x14ac:dyDescent="0.3">
      <c r="B74" s="489" t="s">
        <v>370</v>
      </c>
      <c r="C74" s="490"/>
      <c r="D74" s="490"/>
      <c r="E74" s="490"/>
      <c r="F74" s="490"/>
      <c r="G74" s="490"/>
      <c r="H74" s="491"/>
      <c r="I74" s="700"/>
      <c r="J74" s="746"/>
      <c r="K74" s="531"/>
    </row>
    <row r="75" spans="2:11" ht="16.5" customHeight="1" thickBot="1" x14ac:dyDescent="0.3">
      <c r="B75" s="545"/>
      <c r="C75" s="546"/>
      <c r="D75" s="546"/>
      <c r="E75" s="546"/>
      <c r="F75" s="547"/>
      <c r="G75" s="66" t="s">
        <v>117</v>
      </c>
      <c r="H75" s="66" t="s">
        <v>91</v>
      </c>
      <c r="I75" s="66" t="s">
        <v>92</v>
      </c>
      <c r="J75" s="318" t="s">
        <v>93</v>
      </c>
      <c r="K75" s="339" t="s">
        <v>315</v>
      </c>
    </row>
    <row r="76" spans="2:11" ht="15.75" customHeight="1" thickBot="1" x14ac:dyDescent="0.3">
      <c r="B76" s="559" t="s">
        <v>219</v>
      </c>
      <c r="C76" s="560"/>
      <c r="D76" s="560"/>
      <c r="E76" s="560"/>
      <c r="F76" s="561"/>
      <c r="G76" s="326">
        <f>Supplier1!G71</f>
        <v>0</v>
      </c>
      <c r="H76" s="397"/>
      <c r="I76" s="411"/>
      <c r="J76" s="398"/>
      <c r="K76" s="568"/>
    </row>
    <row r="77" spans="2:11" ht="15.75" thickBot="1" x14ac:dyDescent="0.3">
      <c r="B77" s="548" t="s">
        <v>106</v>
      </c>
      <c r="C77" s="549"/>
      <c r="D77" s="549"/>
      <c r="E77" s="549"/>
      <c r="F77" s="550"/>
      <c r="G77" s="66">
        <f>SUM(G76:G76)</f>
        <v>0</v>
      </c>
      <c r="H77" s="324">
        <f>($G76*H76)</f>
        <v>0</v>
      </c>
      <c r="I77" s="49">
        <f>($G76*I76)</f>
        <v>0</v>
      </c>
      <c r="K77" s="570"/>
    </row>
    <row r="78" spans="2:11" ht="31.5" customHeight="1" thickBot="1" x14ac:dyDescent="0.3">
      <c r="B78" s="551" t="s">
        <v>107</v>
      </c>
      <c r="C78" s="552"/>
      <c r="D78" s="552"/>
      <c r="E78" s="552"/>
      <c r="F78" s="553"/>
      <c r="G78" s="54"/>
      <c r="H78" s="51">
        <f>IF(G77=0,0,H77/$G$77/2*100%*$I$72)</f>
        <v>0</v>
      </c>
      <c r="I78" s="52">
        <f>IF(G77=0,0,I77/$G$77/2*100%*$I$72)</f>
        <v>0</v>
      </c>
    </row>
    <row r="79" spans="2:11" ht="15.75" thickBot="1" x14ac:dyDescent="0.3"/>
    <row r="80" spans="2:11" ht="21.75" thickBot="1" x14ac:dyDescent="0.3">
      <c r="B80" s="39"/>
      <c r="C80" s="581" t="s">
        <v>347</v>
      </c>
      <c r="D80" s="582"/>
      <c r="E80" s="582"/>
      <c r="F80" s="582"/>
      <c r="G80" s="582"/>
      <c r="H80" s="582"/>
      <c r="I80" s="583"/>
    </row>
    <row r="81" spans="1:11" ht="18.75" customHeight="1" x14ac:dyDescent="0.25">
      <c r="B81" s="486" t="s">
        <v>371</v>
      </c>
      <c r="C81" s="487"/>
      <c r="D81" s="487"/>
      <c r="E81" s="487"/>
      <c r="F81" s="487"/>
      <c r="G81" s="487"/>
      <c r="H81" s="488"/>
      <c r="I81" s="539">
        <f>1-I21-I47-I64-I72</f>
        <v>9.9999999999999978E-2</v>
      </c>
      <c r="J81" s="703" t="s">
        <v>88</v>
      </c>
      <c r="K81" s="530" t="s">
        <v>316</v>
      </c>
    </row>
    <row r="82" spans="1:11" ht="15.75" customHeight="1" thickBot="1" x14ac:dyDescent="0.3">
      <c r="B82" s="489" t="s">
        <v>361</v>
      </c>
      <c r="C82" s="490"/>
      <c r="D82" s="490"/>
      <c r="E82" s="490"/>
      <c r="F82" s="490"/>
      <c r="G82" s="490"/>
      <c r="H82" s="491"/>
      <c r="I82" s="541"/>
      <c r="J82" s="704"/>
      <c r="K82" s="531"/>
    </row>
    <row r="83" spans="1:11" ht="16.5" thickBot="1" x14ac:dyDescent="0.3">
      <c r="B83" s="695"/>
      <c r="C83" s="696"/>
      <c r="D83" s="696"/>
      <c r="E83" s="696"/>
      <c r="F83" s="697"/>
      <c r="G83" s="66" t="s">
        <v>117</v>
      </c>
      <c r="H83" s="325" t="s">
        <v>91</v>
      </c>
      <c r="I83" s="66" t="s">
        <v>92</v>
      </c>
      <c r="J83" s="318" t="s">
        <v>93</v>
      </c>
      <c r="K83" s="339" t="s">
        <v>315</v>
      </c>
    </row>
    <row r="84" spans="1:11" x14ac:dyDescent="0.25">
      <c r="A84" s="4"/>
      <c r="B84" s="565" t="s">
        <v>293</v>
      </c>
      <c r="C84" s="566"/>
      <c r="D84" s="566"/>
      <c r="E84" s="566"/>
      <c r="F84" s="567"/>
      <c r="G84" s="326">
        <f>Supplier1!G79</f>
        <v>1</v>
      </c>
      <c r="H84" s="395"/>
      <c r="I84" s="411"/>
      <c r="J84" s="390"/>
      <c r="K84" s="568"/>
    </row>
    <row r="85" spans="1:11" ht="15.75" customHeight="1" thickBot="1" x14ac:dyDescent="0.3">
      <c r="A85" s="4"/>
      <c r="B85" s="565" t="s">
        <v>349</v>
      </c>
      <c r="C85" s="566"/>
      <c r="D85" s="566"/>
      <c r="E85" s="566"/>
      <c r="F85" s="567"/>
      <c r="G85" s="323">
        <f>Supplier1!G80</f>
        <v>1</v>
      </c>
      <c r="H85" s="393"/>
      <c r="I85" s="412"/>
      <c r="J85" s="394"/>
      <c r="K85" s="570"/>
    </row>
    <row r="86" spans="1:11" ht="15.75" thickBot="1" x14ac:dyDescent="0.3">
      <c r="B86" s="548" t="s">
        <v>109</v>
      </c>
      <c r="C86" s="549"/>
      <c r="D86" s="549"/>
      <c r="E86" s="549"/>
      <c r="F86" s="550"/>
      <c r="G86" s="187">
        <f>SUM(G84:G85)</f>
        <v>2</v>
      </c>
      <c r="H86" s="58">
        <f>($G84*H84)+($G85*H85)</f>
        <v>0</v>
      </c>
      <c r="I86" s="49">
        <f>($G84*I84)+($G85*I85)</f>
        <v>0</v>
      </c>
    </row>
    <row r="87" spans="1:11" ht="30.75" customHeight="1" thickBot="1" x14ac:dyDescent="0.3">
      <c r="B87" s="551" t="s">
        <v>350</v>
      </c>
      <c r="C87" s="552"/>
      <c r="D87" s="552"/>
      <c r="E87" s="552"/>
      <c r="F87" s="553"/>
      <c r="G87" s="54"/>
      <c r="H87" s="51">
        <f>IF(G86=0,0,H86/$G$86/2*100%*$I$81)</f>
        <v>0</v>
      </c>
      <c r="I87" s="59">
        <f>IF(G86=0,0,I86/$G$86/2*100%*$I$81)</f>
        <v>0</v>
      </c>
    </row>
    <row r="88" spans="1:11" ht="15.75" thickBot="1" x14ac:dyDescent="0.3"/>
    <row r="89" spans="1:11" ht="15.75" thickBot="1" x14ac:dyDescent="0.3">
      <c r="B89" s="727" t="s">
        <v>328</v>
      </c>
      <c r="C89" s="728"/>
      <c r="D89" s="728"/>
      <c r="E89" s="728"/>
      <c r="F89" s="729"/>
    </row>
    <row r="90" spans="1:11" ht="203.25" customHeight="1" thickBot="1" x14ac:dyDescent="0.3">
      <c r="B90" s="678"/>
      <c r="C90" s="679"/>
      <c r="D90" s="679"/>
      <c r="E90" s="679"/>
      <c r="F90" s="680"/>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161925</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91"/>
  <sheetViews>
    <sheetView topLeftCell="B47" zoomScale="80" zoomScaleNormal="80" workbookViewId="0">
      <selection activeCell="E14" sqref="E14:J14"/>
    </sheetView>
  </sheetViews>
  <sheetFormatPr defaultRowHeight="15" x14ac:dyDescent="0.25"/>
  <cols>
    <col min="1" max="1" width="1" customWidth="1"/>
    <col min="2" max="2" width="20.140625" customWidth="1"/>
    <col min="3" max="3" width="4.85546875" customWidth="1"/>
    <col min="4" max="4" width="29.7109375" customWidth="1"/>
    <col min="5" max="5" width="14.28515625" customWidth="1"/>
    <col min="6" max="6" width="20.85546875" customWidth="1"/>
    <col min="7" max="7" width="12.5703125" customWidth="1"/>
    <col min="8" max="8" width="10.7109375" bestFit="1" customWidth="1"/>
    <col min="9" max="9" width="26.7109375" bestFit="1" customWidth="1"/>
    <col min="10" max="10" width="46" customWidth="1"/>
    <col min="11" max="11" width="50.85546875" customWidth="1"/>
    <col min="12" max="12" width="13.28515625" customWidth="1"/>
  </cols>
  <sheetData>
    <row r="1" spans="2:13" ht="8.25" customHeight="1" thickBot="1" x14ac:dyDescent="0.3"/>
    <row r="2" spans="2:13" ht="13.5" customHeight="1" thickBot="1" x14ac:dyDescent="0.3">
      <c r="B2" s="638"/>
      <c r="C2" s="751"/>
      <c r="D2" s="644" t="s">
        <v>112</v>
      </c>
      <c r="E2" s="645"/>
      <c r="F2" s="646"/>
      <c r="G2" s="548" t="s">
        <v>52</v>
      </c>
      <c r="H2" s="550"/>
      <c r="I2" s="28" t="str">
        <f>Supplier6!I2</f>
        <v>240-12248652</v>
      </c>
      <c r="L2" s="29" t="s">
        <v>53</v>
      </c>
      <c r="M2" s="29" t="s">
        <v>54</v>
      </c>
    </row>
    <row r="3" spans="2:13" ht="13.5" customHeight="1" thickBot="1" x14ac:dyDescent="0.3">
      <c r="B3" s="640"/>
      <c r="C3" s="752"/>
      <c r="D3" s="647"/>
      <c r="E3" s="648"/>
      <c r="F3" s="649"/>
      <c r="G3" s="548" t="s">
        <v>300</v>
      </c>
      <c r="H3" s="550"/>
      <c r="I3" s="28" t="str">
        <f>Supplier6!I3</f>
        <v>240-105658000</v>
      </c>
      <c r="L3" s="29">
        <v>0</v>
      </c>
      <c r="M3" s="29">
        <v>0</v>
      </c>
    </row>
    <row r="4" spans="2:13" ht="32.25" thickBot="1" x14ac:dyDescent="0.3">
      <c r="B4" s="640"/>
      <c r="C4" s="752"/>
      <c r="D4" s="647" t="s">
        <v>284</v>
      </c>
      <c r="E4" s="648"/>
      <c r="F4" s="648"/>
      <c r="G4" s="730" t="str">
        <f>Supplier1!G4:H4</f>
        <v>Quality Scorecard
Rev 7</v>
      </c>
      <c r="H4" s="731"/>
      <c r="I4" s="28" t="str">
        <f>Supplier1!I4</f>
        <v>Effective Date 21/01/2022</v>
      </c>
      <c r="J4" s="399" t="s">
        <v>55</v>
      </c>
      <c r="L4" s="29">
        <v>1</v>
      </c>
      <c r="M4" s="29">
        <v>1</v>
      </c>
    </row>
    <row r="5" spans="2:13" ht="16.5" customHeight="1" thickBot="1" x14ac:dyDescent="0.3">
      <c r="B5" s="642"/>
      <c r="C5" s="753"/>
      <c r="D5" s="631" t="s">
        <v>113</v>
      </c>
      <c r="E5" s="632"/>
      <c r="F5" s="632"/>
      <c r="G5" s="551" t="s">
        <v>56</v>
      </c>
      <c r="H5" s="553"/>
      <c r="I5" s="416">
        <f>Supplier1!I5</f>
        <v>44573</v>
      </c>
      <c r="M5" s="29">
        <v>2</v>
      </c>
    </row>
    <row r="6" spans="2:13" ht="15.75" thickBot="1" x14ac:dyDescent="0.3">
      <c r="B6" s="650" t="s">
        <v>57</v>
      </c>
      <c r="C6" s="681"/>
      <c r="D6" s="400" t="str">
        <f>Supplier1!D6</f>
        <v>*</v>
      </c>
      <c r="E6" s="754" t="s">
        <v>58</v>
      </c>
      <c r="F6" s="755"/>
      <c r="G6" s="725" t="str">
        <f>Supplier1!G6</f>
        <v>*</v>
      </c>
      <c r="H6" s="725"/>
      <c r="I6" s="726"/>
      <c r="M6" s="29"/>
    </row>
    <row r="7" spans="2:13" ht="19.5" thickBot="1" x14ac:dyDescent="0.35">
      <c r="B7" s="650" t="s">
        <v>60</v>
      </c>
      <c r="C7" s="681"/>
      <c r="D7" s="652" t="str">
        <f>Supplier1!$D$7</f>
        <v>*</v>
      </c>
      <c r="E7" s="653"/>
      <c r="F7" s="654"/>
      <c r="G7" s="682" t="str">
        <f>Supplier6!G7</f>
        <v>eg: Senior Advisor: Supplier Quality Management</v>
      </c>
      <c r="H7" s="683"/>
      <c r="I7" s="684"/>
      <c r="J7" s="30" t="s">
        <v>61</v>
      </c>
      <c r="M7" s="29"/>
    </row>
    <row r="8" spans="2:13" ht="19.5" thickBot="1" x14ac:dyDescent="0.35">
      <c r="B8" s="650" t="s">
        <v>62</v>
      </c>
      <c r="C8" s="681"/>
      <c r="D8" s="652">
        <f>Supplier1!$D$8</f>
        <v>0</v>
      </c>
      <c r="E8" s="653"/>
      <c r="F8" s="654"/>
      <c r="G8" s="682" t="str">
        <f>Supplier6!G8</f>
        <v>Report Revision</v>
      </c>
      <c r="H8" s="684"/>
      <c r="I8" s="417">
        <f>Supplier6!I8</f>
        <v>1</v>
      </c>
      <c r="J8" s="31" t="s">
        <v>63</v>
      </c>
      <c r="M8" s="29"/>
    </row>
    <row r="9" spans="2:13" ht="19.5" thickBot="1" x14ac:dyDescent="0.35">
      <c r="B9" s="650" t="s">
        <v>64</v>
      </c>
      <c r="C9" s="651"/>
      <c r="D9" s="652" t="str">
        <f>Supplier1!$D$9</f>
        <v>*</v>
      </c>
      <c r="E9" s="653"/>
      <c r="F9" s="653"/>
      <c r="G9" s="653"/>
      <c r="H9" s="653"/>
      <c r="I9" s="654"/>
      <c r="J9" s="31" t="s">
        <v>65</v>
      </c>
    </row>
    <row r="10" spans="2:13" ht="21" x14ac:dyDescent="0.35">
      <c r="B10" s="655" t="s">
        <v>66</v>
      </c>
      <c r="C10" s="656"/>
      <c r="D10" s="734" t="str">
        <f>Supplier1!$D$10</f>
        <v>*</v>
      </c>
      <c r="E10" s="735"/>
      <c r="F10" s="735"/>
      <c r="G10" s="735"/>
      <c r="H10" s="735"/>
      <c r="I10" s="736"/>
      <c r="J10" s="32" t="s">
        <v>67</v>
      </c>
    </row>
    <row r="11" spans="2:13" ht="18.75" x14ac:dyDescent="0.3">
      <c r="B11" s="657"/>
      <c r="C11" s="658"/>
      <c r="D11" s="737"/>
      <c r="E11" s="738"/>
      <c r="F11" s="738"/>
      <c r="G11" s="738"/>
      <c r="H11" s="738"/>
      <c r="I11" s="739"/>
      <c r="J11" s="33" t="s">
        <v>68</v>
      </c>
    </row>
    <row r="12" spans="2:13" ht="19.5" thickBot="1" x14ac:dyDescent="0.35">
      <c r="B12" s="657"/>
      <c r="C12" s="658"/>
      <c r="D12" s="740"/>
      <c r="E12" s="741"/>
      <c r="F12" s="741"/>
      <c r="G12" s="741"/>
      <c r="H12" s="741"/>
      <c r="I12" s="742"/>
      <c r="J12" s="33" t="s">
        <v>69</v>
      </c>
    </row>
    <row r="13" spans="2:13" ht="19.5" customHeight="1" thickBot="1" x14ac:dyDescent="0.35">
      <c r="B13" s="514" t="s">
        <v>70</v>
      </c>
      <c r="C13" s="515"/>
      <c r="D13" s="515"/>
      <c r="E13" s="515"/>
      <c r="F13" s="515"/>
      <c r="G13" s="515"/>
      <c r="H13" s="515"/>
      <c r="I13" s="668"/>
      <c r="J13" s="33" t="s">
        <v>71</v>
      </c>
    </row>
    <row r="14" spans="2:13" ht="19.5" customHeight="1" thickBot="1" x14ac:dyDescent="0.35">
      <c r="B14" s="719" t="s">
        <v>114</v>
      </c>
      <c r="C14" s="720"/>
      <c r="D14" s="721"/>
      <c r="E14" s="722"/>
      <c r="F14" s="723"/>
      <c r="G14" s="762" t="s">
        <v>73</v>
      </c>
      <c r="H14" s="763"/>
      <c r="I14" s="764"/>
      <c r="J14" s="33" t="s">
        <v>74</v>
      </c>
    </row>
    <row r="15" spans="2:13" ht="18" customHeight="1" thickBot="1" x14ac:dyDescent="0.35">
      <c r="B15" s="673" t="s">
        <v>115</v>
      </c>
      <c r="C15" s="674"/>
      <c r="D15" s="652" t="s">
        <v>59</v>
      </c>
      <c r="E15" s="653"/>
      <c r="F15" s="654"/>
      <c r="G15" s="724"/>
      <c r="H15" s="725"/>
      <c r="I15" s="726"/>
      <c r="J15" s="33" t="s">
        <v>76</v>
      </c>
    </row>
    <row r="16" spans="2:13" ht="29.25" customHeight="1" thickBot="1" x14ac:dyDescent="0.35">
      <c r="B16" s="593" t="s">
        <v>77</v>
      </c>
      <c r="C16" s="594"/>
      <c r="D16" s="717" t="s">
        <v>59</v>
      </c>
      <c r="E16" s="687"/>
      <c r="F16" s="687"/>
      <c r="G16" s="687"/>
      <c r="H16" s="687"/>
      <c r="I16" s="688"/>
      <c r="J16" s="31"/>
    </row>
    <row r="17" spans="2:11" ht="29.25" customHeight="1" thickBot="1" x14ac:dyDescent="0.35">
      <c r="B17" s="598" t="s">
        <v>78</v>
      </c>
      <c r="C17" s="599"/>
      <c r="D17" s="717" t="s">
        <v>59</v>
      </c>
      <c r="E17" s="688"/>
      <c r="F17" s="767" t="s">
        <v>79</v>
      </c>
      <c r="G17" s="768"/>
      <c r="H17" s="420" t="s">
        <v>59</v>
      </c>
      <c r="I17" s="420" t="s">
        <v>59</v>
      </c>
      <c r="J17" s="31"/>
    </row>
    <row r="18" spans="2:11" ht="30.75" thickBot="1" x14ac:dyDescent="0.3">
      <c r="B18" s="604" t="s">
        <v>80</v>
      </c>
      <c r="C18" s="605"/>
      <c r="D18" s="36" t="s">
        <v>81</v>
      </c>
      <c r="E18" s="37">
        <f>Supplier6!E18</f>
        <v>0</v>
      </c>
      <c r="F18" s="38" t="s">
        <v>82</v>
      </c>
      <c r="G18" s="387" t="s">
        <v>116</v>
      </c>
      <c r="H18" s="37" t="s">
        <v>84</v>
      </c>
      <c r="I18" s="388" t="s">
        <v>83</v>
      </c>
    </row>
    <row r="19" spans="2:11" ht="21.75" thickBot="1" x14ac:dyDescent="0.3">
      <c r="B19" s="39"/>
      <c r="C19" s="581" t="s">
        <v>334</v>
      </c>
      <c r="D19" s="582"/>
      <c r="E19" s="582"/>
      <c r="F19" s="582"/>
      <c r="G19" s="582"/>
      <c r="H19" s="582"/>
      <c r="I19" s="583"/>
    </row>
    <row r="20" spans="2:11" ht="34.5" customHeight="1" thickBot="1" x14ac:dyDescent="0.3">
      <c r="B20" s="551" t="s">
        <v>85</v>
      </c>
      <c r="C20" s="552"/>
      <c r="D20" s="552"/>
      <c r="E20" s="552"/>
      <c r="F20" s="552"/>
      <c r="G20" s="552"/>
      <c r="H20" s="552"/>
      <c r="I20" s="553"/>
    </row>
    <row r="21" spans="2:11" ht="19.5" thickBot="1" x14ac:dyDescent="0.3">
      <c r="B21" s="514" t="s">
        <v>86</v>
      </c>
      <c r="C21" s="515"/>
      <c r="D21" s="515"/>
      <c r="E21" s="668"/>
      <c r="F21" s="515" t="s">
        <v>87</v>
      </c>
      <c r="G21" s="515"/>
      <c r="H21" s="515"/>
      <c r="I21" s="60">
        <f>Supplier1!$I$21</f>
        <v>0.25</v>
      </c>
    </row>
    <row r="22" spans="2:11" ht="15" customHeight="1" x14ac:dyDescent="0.25">
      <c r="B22" s="486" t="s">
        <v>320</v>
      </c>
      <c r="C22" s="487"/>
      <c r="D22" s="487"/>
      <c r="E22" s="487"/>
      <c r="F22" s="487"/>
      <c r="G22" s="487"/>
      <c r="H22" s="487"/>
      <c r="I22" s="488"/>
      <c r="J22" s="707" t="s">
        <v>88</v>
      </c>
      <c r="K22" s="530" t="s">
        <v>316</v>
      </c>
    </row>
    <row r="23" spans="2:11" ht="15.75" thickBot="1" x14ac:dyDescent="0.3">
      <c r="B23" s="489" t="s">
        <v>89</v>
      </c>
      <c r="C23" s="490"/>
      <c r="D23" s="490"/>
      <c r="E23" s="490"/>
      <c r="F23" s="490"/>
      <c r="G23" s="490"/>
      <c r="H23" s="490"/>
      <c r="I23" s="491"/>
      <c r="J23" s="708"/>
      <c r="K23" s="531"/>
    </row>
    <row r="24" spans="2:11" ht="16.5" thickBot="1" x14ac:dyDescent="0.3">
      <c r="B24" s="714"/>
      <c r="C24" s="715"/>
      <c r="D24" s="715"/>
      <c r="E24" s="715"/>
      <c r="F24" s="715"/>
      <c r="G24" s="66" t="s">
        <v>117</v>
      </c>
      <c r="H24" s="66" t="s">
        <v>91</v>
      </c>
      <c r="I24" s="66" t="s">
        <v>92</v>
      </c>
      <c r="J24" s="341" t="s">
        <v>93</v>
      </c>
      <c r="K24" s="339" t="s">
        <v>315</v>
      </c>
    </row>
    <row r="25" spans="2:11" ht="15" customHeight="1" x14ac:dyDescent="0.25">
      <c r="B25" s="619" t="s">
        <v>94</v>
      </c>
      <c r="C25" s="620"/>
      <c r="D25" s="620"/>
      <c r="E25" s="620"/>
      <c r="F25" s="716"/>
      <c r="G25" s="326">
        <f>Supplier1!G25</f>
        <v>0</v>
      </c>
      <c r="H25" s="389"/>
      <c r="I25" s="389"/>
      <c r="J25" s="390"/>
      <c r="K25" s="568"/>
    </row>
    <row r="26" spans="2:11" ht="15" customHeight="1" x14ac:dyDescent="0.25">
      <c r="B26" s="619" t="s">
        <v>95</v>
      </c>
      <c r="C26" s="620"/>
      <c r="D26" s="620"/>
      <c r="E26" s="620"/>
      <c r="F26" s="716"/>
      <c r="G26" s="320">
        <f>Supplier1!G26</f>
        <v>0</v>
      </c>
      <c r="H26" s="391"/>
      <c r="I26" s="391"/>
      <c r="J26" s="392"/>
      <c r="K26" s="569"/>
    </row>
    <row r="27" spans="2:11" ht="15" customHeight="1" x14ac:dyDescent="0.25">
      <c r="B27" s="619" t="s">
        <v>223</v>
      </c>
      <c r="C27" s="620"/>
      <c r="D27" s="620"/>
      <c r="E27" s="620"/>
      <c r="F27" s="716"/>
      <c r="G27" s="320">
        <f>Supplier1!G27</f>
        <v>0</v>
      </c>
      <c r="H27" s="391"/>
      <c r="I27" s="391"/>
      <c r="J27" s="392"/>
      <c r="K27" s="569"/>
    </row>
    <row r="28" spans="2:11" ht="15" customHeight="1" thickBot="1" x14ac:dyDescent="0.3">
      <c r="B28" s="619" t="s">
        <v>96</v>
      </c>
      <c r="C28" s="620"/>
      <c r="D28" s="620"/>
      <c r="E28" s="620"/>
      <c r="F28" s="716"/>
      <c r="G28" s="323">
        <f>Supplier1!G28</f>
        <v>0</v>
      </c>
      <c r="H28" s="393"/>
      <c r="I28" s="393"/>
      <c r="J28" s="394"/>
      <c r="K28" s="569"/>
    </row>
    <row r="29" spans="2:11" ht="15.75" hidden="1" customHeight="1" thickBot="1" x14ac:dyDescent="0.3">
      <c r="B29" s="748" t="s">
        <v>97</v>
      </c>
      <c r="C29" s="749"/>
      <c r="D29" s="749"/>
      <c r="E29" s="749"/>
      <c r="F29" s="750"/>
      <c r="G29" s="328" t="e">
        <f>Supplier1!#REF!</f>
        <v>#REF!</v>
      </c>
      <c r="H29" s="350"/>
      <c r="I29" s="353"/>
      <c r="J29" s="356" t="s">
        <v>59</v>
      </c>
      <c r="K29" s="569"/>
    </row>
    <row r="30" spans="2:11" ht="15.75" thickBot="1" x14ac:dyDescent="0.3">
      <c r="B30" s="45" t="s">
        <v>98</v>
      </c>
      <c r="C30" s="46"/>
      <c r="D30" s="46"/>
      <c r="E30" s="46"/>
      <c r="F30" s="47"/>
      <c r="G30" s="332">
        <f>SUM(G25:G28)</f>
        <v>0</v>
      </c>
      <c r="H30" s="49">
        <f>($G25*H25)+($G26*H26)+($G27*H27)+($G28*H28)</f>
        <v>0</v>
      </c>
      <c r="I30" s="49">
        <f>($G25*I25)+($G26*I26)+($G27*I27)+($G28*I28)</f>
        <v>0</v>
      </c>
      <c r="K30" s="569"/>
    </row>
    <row r="31" spans="2:11" ht="31.5" customHeight="1" thickBot="1" x14ac:dyDescent="0.3">
      <c r="B31" s="711" t="s">
        <v>99</v>
      </c>
      <c r="C31" s="712"/>
      <c r="D31" s="712"/>
      <c r="E31" s="712"/>
      <c r="F31" s="713"/>
      <c r="G31" s="63"/>
      <c r="H31" s="51">
        <f>IF(G30=0,0,H30/$G$30/2*100%*$I$21)</f>
        <v>0</v>
      </c>
      <c r="I31" s="52">
        <f>IF(G30=0,0,I30/$G$30/2*100%*$I$21)</f>
        <v>0</v>
      </c>
      <c r="K31" s="569"/>
    </row>
    <row r="32" spans="2:11" ht="15" customHeight="1" x14ac:dyDescent="0.25">
      <c r="B32" s="486" t="s">
        <v>320</v>
      </c>
      <c r="C32" s="487"/>
      <c r="D32" s="487"/>
      <c r="E32" s="487"/>
      <c r="F32" s="487"/>
      <c r="G32" s="487"/>
      <c r="H32" s="487"/>
      <c r="I32" s="488"/>
      <c r="J32" s="707" t="s">
        <v>88</v>
      </c>
      <c r="K32" s="569"/>
    </row>
    <row r="33" spans="2:13" ht="15.75" customHeight="1" thickBot="1" x14ac:dyDescent="0.3">
      <c r="B33" s="489" t="s">
        <v>387</v>
      </c>
      <c r="C33" s="490"/>
      <c r="D33" s="490"/>
      <c r="E33" s="490"/>
      <c r="F33" s="490"/>
      <c r="G33" s="490"/>
      <c r="H33" s="490"/>
      <c r="I33" s="491"/>
      <c r="J33" s="708"/>
      <c r="K33" s="569"/>
    </row>
    <row r="34" spans="2:13" ht="16.5" thickBot="1" x14ac:dyDescent="0.3">
      <c r="B34" s="609"/>
      <c r="C34" s="610"/>
      <c r="D34" s="610"/>
      <c r="E34" s="610"/>
      <c r="F34" s="610"/>
      <c r="G34" s="66" t="s">
        <v>117</v>
      </c>
      <c r="H34" s="66" t="s">
        <v>91</v>
      </c>
      <c r="I34" s="66" t="s">
        <v>92</v>
      </c>
      <c r="J34" s="318" t="s">
        <v>93</v>
      </c>
      <c r="K34" s="569"/>
    </row>
    <row r="35" spans="2:13" ht="15.75" customHeight="1" x14ac:dyDescent="0.25">
      <c r="B35" s="611" t="s">
        <v>359</v>
      </c>
      <c r="C35" s="612"/>
      <c r="D35" s="612"/>
      <c r="E35" s="612"/>
      <c r="F35" s="613"/>
      <c r="G35" s="326">
        <f>Supplier1!G34</f>
        <v>1</v>
      </c>
      <c r="H35" s="389"/>
      <c r="I35" s="389"/>
      <c r="J35" s="390"/>
      <c r="K35" s="569"/>
    </row>
    <row r="36" spans="2:13" ht="15.75" customHeight="1" x14ac:dyDescent="0.25">
      <c r="B36" s="572" t="s">
        <v>337</v>
      </c>
      <c r="C36" s="573"/>
      <c r="D36" s="573"/>
      <c r="E36" s="573"/>
      <c r="F36" s="574"/>
      <c r="G36" s="320">
        <f>Supplier1!G35</f>
        <v>1</v>
      </c>
      <c r="H36" s="391"/>
      <c r="I36" s="391"/>
      <c r="J36" s="392"/>
      <c r="K36" s="569"/>
    </row>
    <row r="37" spans="2:13" ht="15.75" customHeight="1" x14ac:dyDescent="0.25">
      <c r="B37" s="572" t="s">
        <v>335</v>
      </c>
      <c r="C37" s="573"/>
      <c r="D37" s="573"/>
      <c r="E37" s="573"/>
      <c r="F37" s="574"/>
      <c r="G37" s="320">
        <f>Supplier1!G36</f>
        <v>1</v>
      </c>
      <c r="H37" s="391"/>
      <c r="I37" s="391"/>
      <c r="J37" s="392"/>
      <c r="K37" s="569"/>
    </row>
    <row r="38" spans="2:13" ht="15.75" hidden="1" customHeight="1" x14ac:dyDescent="0.25">
      <c r="B38" s="572" t="s">
        <v>336</v>
      </c>
      <c r="C38" s="573"/>
      <c r="D38" s="573"/>
      <c r="E38" s="573"/>
      <c r="F38" s="574"/>
      <c r="G38" s="320">
        <f>Supplier1!G37</f>
        <v>0</v>
      </c>
      <c r="H38" s="391"/>
      <c r="I38" s="391"/>
      <c r="J38" s="392"/>
      <c r="K38" s="569"/>
    </row>
    <row r="39" spans="2:13" ht="15.75" customHeight="1" x14ac:dyDescent="0.25">
      <c r="B39" s="572" t="s">
        <v>395</v>
      </c>
      <c r="C39" s="573"/>
      <c r="D39" s="573"/>
      <c r="E39" s="573"/>
      <c r="F39" s="574"/>
      <c r="G39" s="320">
        <f>Supplier1!G38</f>
        <v>0</v>
      </c>
      <c r="H39" s="391"/>
      <c r="I39" s="391"/>
      <c r="J39" s="392"/>
      <c r="K39" s="569"/>
    </row>
    <row r="40" spans="2:13" ht="15.75" customHeight="1" x14ac:dyDescent="0.25">
      <c r="B40" s="572" t="s">
        <v>396</v>
      </c>
      <c r="C40" s="573"/>
      <c r="D40" s="573"/>
      <c r="E40" s="573"/>
      <c r="F40" s="574"/>
      <c r="G40" s="320">
        <f>Supplier1!G39</f>
        <v>0</v>
      </c>
      <c r="H40" s="391"/>
      <c r="I40" s="391"/>
      <c r="J40" s="392"/>
      <c r="K40" s="569"/>
    </row>
    <row r="41" spans="2:13" ht="15.75" customHeight="1" x14ac:dyDescent="0.25">
      <c r="B41" s="572" t="s">
        <v>397</v>
      </c>
      <c r="C41" s="573"/>
      <c r="D41" s="573"/>
      <c r="E41" s="573"/>
      <c r="F41" s="574"/>
      <c r="G41" s="320">
        <f>Supplier1!G40</f>
        <v>0</v>
      </c>
      <c r="H41" s="391"/>
      <c r="I41" s="391"/>
      <c r="J41" s="392"/>
      <c r="K41" s="569"/>
    </row>
    <row r="42" spans="2:13" ht="15.75" customHeight="1" thickBot="1" x14ac:dyDescent="0.3">
      <c r="B42" s="575" t="s">
        <v>398</v>
      </c>
      <c r="C42" s="576"/>
      <c r="D42" s="576"/>
      <c r="E42" s="576"/>
      <c r="F42" s="577"/>
      <c r="G42" s="323">
        <f>Supplier1!G41</f>
        <v>0</v>
      </c>
      <c r="H42" s="393"/>
      <c r="I42" s="393"/>
      <c r="J42" s="394"/>
      <c r="K42" s="570"/>
    </row>
    <row r="43" spans="2:13" ht="15.75" thickBot="1" x14ac:dyDescent="0.3">
      <c r="B43" s="548" t="s">
        <v>98</v>
      </c>
      <c r="C43" s="549"/>
      <c r="D43" s="549"/>
      <c r="E43" s="549"/>
      <c r="F43" s="550"/>
      <c r="G43" s="53">
        <f>SUM(G35:G42)</f>
        <v>3</v>
      </c>
      <c r="H43" s="49">
        <f>($G35*H35)+($G37*H37)+($G38*H38)+($G39*H39)+($G40*H40)+($G41*H41)+($G42*H42)+(G36*H36)</f>
        <v>0</v>
      </c>
      <c r="I43" s="49">
        <f>($G35*I35)+($G37*I37)+($G38*I38)+($G39*I39)+($G40*I40)+($G41*I41)+($G42*I42)+(G36*I36)</f>
        <v>0</v>
      </c>
    </row>
    <row r="44" spans="2:13" ht="31.5" customHeight="1" thickBot="1" x14ac:dyDescent="0.3">
      <c r="B44" s="551" t="s">
        <v>100</v>
      </c>
      <c r="C44" s="552"/>
      <c r="D44" s="552"/>
      <c r="E44" s="552"/>
      <c r="F44" s="553"/>
      <c r="G44" s="54"/>
      <c r="H44" s="51">
        <f>IF(G43=0,0,H43/$G$43/2*100%*$I$21)</f>
        <v>0</v>
      </c>
      <c r="I44" s="52">
        <f>IF(G43=0,0,I43/$G$43/2*100%*$I$21)</f>
        <v>0</v>
      </c>
      <c r="L44" s="40"/>
      <c r="M44" s="40"/>
    </row>
    <row r="45" spans="2:13" s="40" customFormat="1" ht="15.75" thickBot="1" x14ac:dyDescent="0.3">
      <c r="B45" s="55"/>
      <c r="C45" s="55"/>
      <c r="D45" s="55"/>
      <c r="E45" s="55"/>
      <c r="F45" s="55"/>
      <c r="G45" s="55"/>
      <c r="H45" s="55"/>
      <c r="I45" s="55"/>
      <c r="L45"/>
      <c r="M45"/>
    </row>
    <row r="46" spans="2:13" ht="21.75" thickBot="1" x14ac:dyDescent="0.3">
      <c r="B46" s="56"/>
      <c r="C46" s="581" t="s">
        <v>360</v>
      </c>
      <c r="D46" s="582"/>
      <c r="E46" s="582"/>
      <c r="F46" s="582"/>
      <c r="G46" s="582"/>
      <c r="H46" s="582"/>
      <c r="I46" s="583"/>
      <c r="J46" s="707" t="s">
        <v>88</v>
      </c>
      <c r="K46" s="530" t="s">
        <v>316</v>
      </c>
    </row>
    <row r="47" spans="2:13" ht="19.5" thickBot="1" x14ac:dyDescent="0.3">
      <c r="B47" s="138" t="s">
        <v>388</v>
      </c>
      <c r="C47" s="139"/>
      <c r="D47" s="139"/>
      <c r="E47" s="139"/>
      <c r="F47" s="139"/>
      <c r="G47" s="139"/>
      <c r="H47" s="139"/>
      <c r="I47" s="178">
        <f>Supplier1!$I$46</f>
        <v>0.25</v>
      </c>
      <c r="J47" s="708"/>
      <c r="K47" s="531"/>
    </row>
    <row r="48" spans="2:13" ht="16.5" thickBot="1" x14ac:dyDescent="0.3">
      <c r="B48" s="584"/>
      <c r="C48" s="585"/>
      <c r="D48" s="585"/>
      <c r="E48" s="585"/>
      <c r="F48" s="585"/>
      <c r="G48" s="66" t="s">
        <v>117</v>
      </c>
      <c r="H48" s="66" t="s">
        <v>91</v>
      </c>
      <c r="I48" s="66" t="s">
        <v>92</v>
      </c>
      <c r="J48" s="317" t="s">
        <v>93</v>
      </c>
      <c r="K48" s="339" t="s">
        <v>315</v>
      </c>
    </row>
    <row r="49" spans="2:11" ht="15.75" customHeight="1" x14ac:dyDescent="0.25">
      <c r="B49" s="587" t="s">
        <v>338</v>
      </c>
      <c r="C49" s="588"/>
      <c r="D49" s="588"/>
      <c r="E49" s="588"/>
      <c r="F49" s="589"/>
      <c r="G49" s="326">
        <f>Supplier1!G48</f>
        <v>1</v>
      </c>
      <c r="H49" s="389"/>
      <c r="I49" s="411"/>
      <c r="J49" s="390"/>
      <c r="K49" s="568"/>
    </row>
    <row r="50" spans="2:11" ht="15.75" customHeight="1" x14ac:dyDescent="0.25">
      <c r="B50" s="572" t="s">
        <v>339</v>
      </c>
      <c r="C50" s="573"/>
      <c r="D50" s="573"/>
      <c r="E50" s="573"/>
      <c r="F50" s="574"/>
      <c r="G50" s="320">
        <f>Supplier1!G49</f>
        <v>1</v>
      </c>
      <c r="H50" s="391"/>
      <c r="I50" s="412"/>
      <c r="J50" s="392"/>
      <c r="K50" s="569"/>
    </row>
    <row r="51" spans="2:11" ht="30.75" customHeight="1" x14ac:dyDescent="0.25">
      <c r="B51" s="572" t="s">
        <v>340</v>
      </c>
      <c r="C51" s="573"/>
      <c r="D51" s="573"/>
      <c r="E51" s="573"/>
      <c r="F51" s="574"/>
      <c r="G51" s="320">
        <f>Supplier1!G50</f>
        <v>0</v>
      </c>
      <c r="H51" s="391"/>
      <c r="I51" s="412"/>
      <c r="J51" s="392"/>
      <c r="K51" s="569"/>
    </row>
    <row r="52" spans="2:11" ht="30.75" customHeight="1" x14ac:dyDescent="0.25">
      <c r="B52" s="572" t="s">
        <v>341</v>
      </c>
      <c r="C52" s="573"/>
      <c r="D52" s="573"/>
      <c r="E52" s="573"/>
      <c r="F52" s="574"/>
      <c r="G52" s="320">
        <f>Supplier1!G51</f>
        <v>0</v>
      </c>
      <c r="H52" s="391"/>
      <c r="I52" s="412"/>
      <c r="J52" s="392"/>
      <c r="K52" s="569"/>
    </row>
    <row r="53" spans="2:11" ht="30.75" customHeight="1" thickBot="1" x14ac:dyDescent="0.3">
      <c r="B53" s="562" t="str">
        <f>Cover!A63</f>
        <v>B.5 Records of Management Review meetings (minutes, attendance registers etc)</v>
      </c>
      <c r="C53" s="560"/>
      <c r="D53" s="560"/>
      <c r="E53" s="560"/>
      <c r="F53" s="560"/>
      <c r="G53" s="320">
        <f>Supplier1!G52</f>
        <v>0</v>
      </c>
      <c r="H53" s="391"/>
      <c r="I53" s="412"/>
      <c r="J53" s="392"/>
      <c r="K53" s="569"/>
    </row>
    <row r="54" spans="2:11" ht="15.75" hidden="1" customHeight="1" x14ac:dyDescent="0.25">
      <c r="B54" s="562"/>
      <c r="C54" s="560"/>
      <c r="D54" s="560"/>
      <c r="E54" s="560"/>
      <c r="F54" s="560"/>
      <c r="G54" s="320"/>
      <c r="H54" s="391"/>
      <c r="I54" s="412"/>
      <c r="J54" s="392"/>
      <c r="K54" s="569"/>
    </row>
    <row r="55" spans="2:11" ht="15.75" hidden="1" customHeight="1" x14ac:dyDescent="0.25">
      <c r="B55" s="562"/>
      <c r="C55" s="560"/>
      <c r="D55" s="560"/>
      <c r="E55" s="560"/>
      <c r="F55" s="560"/>
      <c r="G55" s="320"/>
      <c r="H55" s="391"/>
      <c r="I55" s="412"/>
      <c r="J55" s="396"/>
      <c r="K55" s="569"/>
    </row>
    <row r="56" spans="2:11" ht="15.75" hidden="1" customHeight="1" thickBot="1" x14ac:dyDescent="0.3">
      <c r="B56" s="562"/>
      <c r="C56" s="560"/>
      <c r="D56" s="560"/>
      <c r="E56" s="560"/>
      <c r="F56" s="560"/>
      <c r="G56" s="323"/>
      <c r="H56" s="393"/>
      <c r="I56" s="412"/>
      <c r="J56" s="394"/>
      <c r="K56" s="570"/>
    </row>
    <row r="57" spans="2:11" ht="15.75" hidden="1" customHeight="1" thickBot="1" x14ac:dyDescent="0.3">
      <c r="B57" s="562"/>
      <c r="C57" s="560"/>
      <c r="D57" s="560"/>
      <c r="E57" s="560"/>
      <c r="F57" s="561"/>
      <c r="G57" s="319">
        <f>Supplier1!G52</f>
        <v>0</v>
      </c>
      <c r="H57" s="350"/>
      <c r="I57" s="43"/>
      <c r="J57" s="65" t="s">
        <v>59</v>
      </c>
    </row>
    <row r="58" spans="2:11" ht="15.75" hidden="1" customHeight="1" thickBot="1" x14ac:dyDescent="0.3">
      <c r="B58" s="562"/>
      <c r="C58" s="560"/>
      <c r="D58" s="560"/>
      <c r="E58" s="560"/>
      <c r="F58" s="561"/>
      <c r="G58" s="140">
        <f>Supplier1!G53</f>
        <v>0</v>
      </c>
      <c r="H58" s="42"/>
      <c r="I58" s="43"/>
      <c r="J58" s="61" t="s">
        <v>59</v>
      </c>
    </row>
    <row r="59" spans="2:11" ht="15.75" hidden="1" customHeight="1" thickBot="1" x14ac:dyDescent="0.3">
      <c r="B59" s="562"/>
      <c r="C59" s="560"/>
      <c r="D59" s="560"/>
      <c r="E59" s="560"/>
      <c r="F59" s="561"/>
      <c r="G59" s="141">
        <f>Supplier1!G54</f>
        <v>0</v>
      </c>
      <c r="H59" s="42"/>
      <c r="I59" s="43"/>
      <c r="J59" s="61"/>
    </row>
    <row r="60" spans="2:11" ht="15.75" thickBot="1" x14ac:dyDescent="0.3">
      <c r="B60" s="548" t="s">
        <v>102</v>
      </c>
      <c r="C60" s="549"/>
      <c r="D60" s="549"/>
      <c r="E60" s="549"/>
      <c r="F60" s="550"/>
      <c r="G60" s="142">
        <f>SUM(G49:G59)</f>
        <v>2</v>
      </c>
      <c r="H60" s="49">
        <f>($G49*H49)+($G50*H50)+($G51*H51)+($G52*H52)+($G53*H53)+($G55*H55)+($G56*H56)+($G57*H57)+(G54*H54)</f>
        <v>0</v>
      </c>
      <c r="I60" s="49">
        <f>($G49*I49)+($G50*I50)+($G51*I51)+($G52*I52)+($G53*I53)+($G55*I55)+($G56*I56)+($G57*I57)+(G54*I54)</f>
        <v>0</v>
      </c>
      <c r="K60" s="437"/>
    </row>
    <row r="61" spans="2:11" ht="33.75" customHeight="1" thickBot="1" x14ac:dyDescent="0.3">
      <c r="B61" s="551" t="s">
        <v>103</v>
      </c>
      <c r="C61" s="552"/>
      <c r="D61" s="552"/>
      <c r="E61" s="552"/>
      <c r="F61" s="553"/>
      <c r="G61" s="54"/>
      <c r="H61" s="51">
        <f>IF(G60=0,0,H60/$G$60/2*100%*$I$47)</f>
        <v>0</v>
      </c>
      <c r="I61" s="52">
        <f>IF(G60=0,0,I60/$G$60/2*100%*$I$47)</f>
        <v>0</v>
      </c>
    </row>
    <row r="62" spans="2:11" ht="15.75" thickBot="1" x14ac:dyDescent="0.3"/>
    <row r="63" spans="2:11" ht="21.75" thickBot="1" x14ac:dyDescent="0.3">
      <c r="B63" s="39"/>
      <c r="C63" s="581" t="s">
        <v>345</v>
      </c>
      <c r="D63" s="582"/>
      <c r="E63" s="582"/>
      <c r="F63" s="582"/>
      <c r="G63" s="582"/>
      <c r="H63" s="582"/>
      <c r="I63" s="583"/>
      <c r="J63" s="25"/>
    </row>
    <row r="64" spans="2:11" x14ac:dyDescent="0.25">
      <c r="B64" s="689" t="s">
        <v>389</v>
      </c>
      <c r="C64" s="690"/>
      <c r="D64" s="690"/>
      <c r="E64" s="690"/>
      <c r="F64" s="690"/>
      <c r="G64" s="690"/>
      <c r="H64" s="690"/>
      <c r="I64" s="709">
        <f>Supplier1!$I$59</f>
        <v>0.2</v>
      </c>
      <c r="J64" s="765" t="s">
        <v>88</v>
      </c>
      <c r="K64" s="530" t="s">
        <v>316</v>
      </c>
    </row>
    <row r="65" spans="2:11" ht="15.75" thickBot="1" x14ac:dyDescent="0.3">
      <c r="B65" s="554" t="s">
        <v>351</v>
      </c>
      <c r="C65" s="555"/>
      <c r="D65" s="555"/>
      <c r="E65" s="555"/>
      <c r="F65" s="555"/>
      <c r="G65" s="555"/>
      <c r="H65" s="555"/>
      <c r="I65" s="710"/>
      <c r="J65" s="766"/>
      <c r="K65" s="531"/>
    </row>
    <row r="66" spans="2:11" ht="16.5" customHeight="1" thickBot="1" x14ac:dyDescent="0.3">
      <c r="B66" s="556"/>
      <c r="C66" s="557"/>
      <c r="D66" s="557"/>
      <c r="E66" s="557"/>
      <c r="F66" s="558"/>
      <c r="G66" s="66" t="s">
        <v>117</v>
      </c>
      <c r="H66" s="66" t="s">
        <v>91</v>
      </c>
      <c r="I66" s="66" t="s">
        <v>92</v>
      </c>
      <c r="J66" s="317" t="s">
        <v>93</v>
      </c>
      <c r="K66" s="339" t="s">
        <v>315</v>
      </c>
    </row>
    <row r="67" spans="2:11" ht="15.75" customHeight="1" thickBot="1" x14ac:dyDescent="0.3">
      <c r="B67" s="559" t="s">
        <v>222</v>
      </c>
      <c r="C67" s="560"/>
      <c r="D67" s="560"/>
      <c r="E67" s="560"/>
      <c r="F67" s="561"/>
      <c r="G67" s="326">
        <f>Supplier1!G62</f>
        <v>0</v>
      </c>
      <c r="H67" s="403"/>
      <c r="I67" s="397"/>
      <c r="J67" s="398"/>
      <c r="K67" s="568"/>
    </row>
    <row r="68" spans="2:11" ht="15.75" thickBot="1" x14ac:dyDescent="0.3">
      <c r="B68" s="548" t="s">
        <v>104</v>
      </c>
      <c r="C68" s="549"/>
      <c r="D68" s="549"/>
      <c r="E68" s="549"/>
      <c r="F68" s="550"/>
      <c r="G68" s="66">
        <f>SUM(G67:G67)</f>
        <v>0</v>
      </c>
      <c r="H68" s="324">
        <f>($G67*H67)</f>
        <v>0</v>
      </c>
      <c r="I68" s="49">
        <f>($G67*I67)</f>
        <v>0</v>
      </c>
      <c r="K68" s="569"/>
    </row>
    <row r="69" spans="2:11" ht="33" customHeight="1" thickBot="1" x14ac:dyDescent="0.3">
      <c r="B69" s="551" t="s">
        <v>105</v>
      </c>
      <c r="C69" s="552"/>
      <c r="D69" s="552"/>
      <c r="E69" s="552"/>
      <c r="F69" s="553"/>
      <c r="G69" s="50"/>
      <c r="H69" s="51">
        <f>IF(G68=0,0,H68/$G$68/2*100%*$I$64)</f>
        <v>0</v>
      </c>
      <c r="I69" s="52">
        <f>IF(G68=0,0,I68/$G$68/2*100%*$I$64)</f>
        <v>0</v>
      </c>
      <c r="K69" s="570"/>
    </row>
    <row r="70" spans="2:11" ht="15.75" thickBot="1" x14ac:dyDescent="0.3"/>
    <row r="71" spans="2:11" ht="21.75" thickBot="1" x14ac:dyDescent="0.3">
      <c r="B71" s="39"/>
      <c r="C71" s="581" t="s">
        <v>346</v>
      </c>
      <c r="D71" s="582"/>
      <c r="E71" s="582"/>
      <c r="F71" s="582"/>
      <c r="G71" s="582"/>
      <c r="H71" s="582"/>
      <c r="I71" s="583"/>
    </row>
    <row r="72" spans="2:11" ht="18.75" customHeight="1" x14ac:dyDescent="0.25">
      <c r="B72" s="486" t="s">
        <v>369</v>
      </c>
      <c r="C72" s="487"/>
      <c r="D72" s="487"/>
      <c r="E72" s="487"/>
      <c r="F72" s="487"/>
      <c r="G72" s="487"/>
      <c r="H72" s="488"/>
      <c r="I72" s="698">
        <f>Supplier1!$I$67</f>
        <v>0.2</v>
      </c>
      <c r="J72" s="745" t="s">
        <v>88</v>
      </c>
      <c r="K72" s="530" t="s">
        <v>316</v>
      </c>
    </row>
    <row r="73" spans="2:11" ht="18.75" customHeight="1" x14ac:dyDescent="0.25">
      <c r="B73" s="693" t="s">
        <v>353</v>
      </c>
      <c r="C73" s="694"/>
      <c r="D73" s="694"/>
      <c r="E73" s="694"/>
      <c r="F73" s="694"/>
      <c r="G73" s="694"/>
      <c r="H73" s="706"/>
      <c r="I73" s="699"/>
      <c r="J73" s="747"/>
      <c r="K73" s="532"/>
    </row>
    <row r="74" spans="2:11" ht="19.5" customHeight="1" thickBot="1" x14ac:dyDescent="0.3">
      <c r="B74" s="489" t="s">
        <v>370</v>
      </c>
      <c r="C74" s="490"/>
      <c r="D74" s="490"/>
      <c r="E74" s="490"/>
      <c r="F74" s="490"/>
      <c r="G74" s="490"/>
      <c r="H74" s="491"/>
      <c r="I74" s="700"/>
      <c r="J74" s="746"/>
      <c r="K74" s="531"/>
    </row>
    <row r="75" spans="2:11" ht="16.5" customHeight="1" thickBot="1" x14ac:dyDescent="0.3">
      <c r="B75" s="545"/>
      <c r="C75" s="546"/>
      <c r="D75" s="546"/>
      <c r="E75" s="546"/>
      <c r="F75" s="547"/>
      <c r="G75" s="226" t="s">
        <v>117</v>
      </c>
      <c r="H75" s="66" t="s">
        <v>91</v>
      </c>
      <c r="I75" s="66" t="s">
        <v>92</v>
      </c>
      <c r="J75" s="318" t="s">
        <v>93</v>
      </c>
      <c r="K75" s="339" t="s">
        <v>315</v>
      </c>
    </row>
    <row r="76" spans="2:11" ht="15.75" customHeight="1" thickBot="1" x14ac:dyDescent="0.3">
      <c r="B76" s="559" t="s">
        <v>219</v>
      </c>
      <c r="C76" s="560"/>
      <c r="D76" s="560"/>
      <c r="E76" s="560"/>
      <c r="F76" s="561"/>
      <c r="G76" s="66">
        <f>Supplier1!G71</f>
        <v>0</v>
      </c>
      <c r="H76" s="403"/>
      <c r="I76" s="397"/>
      <c r="J76" s="398"/>
      <c r="K76" s="568"/>
    </row>
    <row r="77" spans="2:11" ht="15.75" thickBot="1" x14ac:dyDescent="0.3">
      <c r="B77" s="548" t="s">
        <v>106</v>
      </c>
      <c r="C77" s="549"/>
      <c r="D77" s="549"/>
      <c r="E77" s="549"/>
      <c r="F77" s="550"/>
      <c r="G77" s="66">
        <f>SUM(G76:G76)</f>
        <v>0</v>
      </c>
      <c r="H77" s="324">
        <f>($G76*H76)</f>
        <v>0</v>
      </c>
      <c r="I77" s="49">
        <f>($G76*I76)</f>
        <v>0</v>
      </c>
      <c r="K77" s="570"/>
    </row>
    <row r="78" spans="2:11" ht="31.5" customHeight="1" thickBot="1" x14ac:dyDescent="0.3">
      <c r="B78" s="551" t="s">
        <v>107</v>
      </c>
      <c r="C78" s="552"/>
      <c r="D78" s="552"/>
      <c r="E78" s="552"/>
      <c r="F78" s="553"/>
      <c r="G78" s="54"/>
      <c r="H78" s="51">
        <f>IF(G77=0,0,H77/$G$77/2*100%*$I$72)</f>
        <v>0</v>
      </c>
      <c r="I78" s="52">
        <f>IF(G77=0,0,I77/$G$77/2*100%*$I$72)</f>
        <v>0</v>
      </c>
    </row>
    <row r="79" spans="2:11" ht="15.75" thickBot="1" x14ac:dyDescent="0.3"/>
    <row r="80" spans="2:11" ht="21.75" thickBot="1" x14ac:dyDescent="0.3">
      <c r="B80" s="39"/>
      <c r="C80" s="581" t="s">
        <v>347</v>
      </c>
      <c r="D80" s="582"/>
      <c r="E80" s="582"/>
      <c r="F80" s="582"/>
      <c r="G80" s="582"/>
      <c r="H80" s="582"/>
      <c r="I80" s="583"/>
    </row>
    <row r="81" spans="1:11" ht="18.75" customHeight="1" x14ac:dyDescent="0.25">
      <c r="B81" s="486" t="s">
        <v>371</v>
      </c>
      <c r="C81" s="487"/>
      <c r="D81" s="487"/>
      <c r="E81" s="487"/>
      <c r="F81" s="487"/>
      <c r="G81" s="487"/>
      <c r="H81" s="488"/>
      <c r="I81" s="539">
        <f>1-I21-I47-I64-I72</f>
        <v>9.9999999999999978E-2</v>
      </c>
      <c r="J81" s="745" t="s">
        <v>88</v>
      </c>
      <c r="K81" s="530" t="s">
        <v>316</v>
      </c>
    </row>
    <row r="82" spans="1:11" ht="15.75" customHeight="1" thickBot="1" x14ac:dyDescent="0.3">
      <c r="B82" s="489" t="s">
        <v>361</v>
      </c>
      <c r="C82" s="490"/>
      <c r="D82" s="490"/>
      <c r="E82" s="490"/>
      <c r="F82" s="490"/>
      <c r="G82" s="490"/>
      <c r="H82" s="491"/>
      <c r="I82" s="541"/>
      <c r="J82" s="746"/>
      <c r="K82" s="531"/>
    </row>
    <row r="83" spans="1:11" ht="16.5" thickBot="1" x14ac:dyDescent="0.3">
      <c r="B83" s="695"/>
      <c r="C83" s="696"/>
      <c r="D83" s="696"/>
      <c r="E83" s="696"/>
      <c r="F83" s="697"/>
      <c r="G83" s="66" t="s">
        <v>117</v>
      </c>
      <c r="H83" s="325" t="s">
        <v>91</v>
      </c>
      <c r="I83" s="66" t="s">
        <v>92</v>
      </c>
      <c r="J83" s="318" t="s">
        <v>93</v>
      </c>
      <c r="K83" s="339" t="s">
        <v>315</v>
      </c>
    </row>
    <row r="84" spans="1:11" x14ac:dyDescent="0.25">
      <c r="A84" s="4"/>
      <c r="B84" s="565" t="s">
        <v>293</v>
      </c>
      <c r="C84" s="566"/>
      <c r="D84" s="566"/>
      <c r="E84" s="566"/>
      <c r="F84" s="567"/>
      <c r="G84" s="326">
        <f>Supplier1!G79</f>
        <v>1</v>
      </c>
      <c r="H84" s="389"/>
      <c r="I84" s="411"/>
      <c r="J84" s="390"/>
      <c r="K84" s="568"/>
    </row>
    <row r="85" spans="1:11" ht="15.75" customHeight="1" thickBot="1" x14ac:dyDescent="0.3">
      <c r="A85" s="4"/>
      <c r="B85" s="565" t="s">
        <v>349</v>
      </c>
      <c r="C85" s="566"/>
      <c r="D85" s="566"/>
      <c r="E85" s="566"/>
      <c r="F85" s="567"/>
      <c r="G85" s="323">
        <f>Supplier1!G80</f>
        <v>1</v>
      </c>
      <c r="H85" s="393"/>
      <c r="I85" s="412"/>
      <c r="J85" s="394"/>
      <c r="K85" s="570"/>
    </row>
    <row r="86" spans="1:11" ht="15.75" thickBot="1" x14ac:dyDescent="0.3">
      <c r="B86" s="548" t="s">
        <v>109</v>
      </c>
      <c r="C86" s="549"/>
      <c r="D86" s="549"/>
      <c r="E86" s="549"/>
      <c r="F86" s="550"/>
      <c r="G86" s="187">
        <f>SUM(G84:G85)</f>
        <v>2</v>
      </c>
      <c r="H86" s="58">
        <f>($G84*H84)+($G85*H85)</f>
        <v>0</v>
      </c>
      <c r="I86" s="49">
        <f>($G84*I84)+($G85*I85)</f>
        <v>0</v>
      </c>
    </row>
    <row r="87" spans="1:11" ht="30.75" customHeight="1" thickBot="1" x14ac:dyDescent="0.3">
      <c r="B87" s="551" t="s">
        <v>350</v>
      </c>
      <c r="C87" s="552"/>
      <c r="D87" s="552"/>
      <c r="E87" s="552"/>
      <c r="F87" s="553"/>
      <c r="G87" s="54"/>
      <c r="H87" s="51">
        <f>IF(G86=0,0,H86/$G$86/2*100%*$I$81)</f>
        <v>0</v>
      </c>
      <c r="I87" s="59">
        <f>IF(G86=0,0,I86/$G$86/2*100%*$I$81)</f>
        <v>0</v>
      </c>
    </row>
    <row r="89" spans="1:11" ht="15.75" thickBot="1" x14ac:dyDescent="0.3"/>
    <row r="90" spans="1:11" ht="15.75" thickBot="1" x14ac:dyDescent="0.3">
      <c r="B90" s="727" t="s">
        <v>328</v>
      </c>
      <c r="C90" s="728"/>
      <c r="D90" s="728"/>
      <c r="E90" s="728"/>
      <c r="F90" s="729"/>
    </row>
    <row r="91" spans="1:11" ht="201.75" customHeight="1" thickBot="1" x14ac:dyDescent="0.3">
      <c r="B91" s="678"/>
      <c r="C91" s="679"/>
      <c r="D91" s="679"/>
      <c r="E91" s="679"/>
      <c r="F91" s="680"/>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142875</xdr:rowOff>
              </from>
              <to>
                <xdr:col>1</xdr:col>
                <xdr:colOff>1257300</xdr:colOff>
                <xdr:row>4</xdr:row>
                <xdr:rowOff>161925</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28575</xdr:rowOff>
              </from>
              <to>
                <xdr:col>1</xdr:col>
                <xdr:colOff>1266825</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28575</xdr:rowOff>
              </from>
              <to>
                <xdr:col>1</xdr:col>
                <xdr:colOff>1266825</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28575</xdr:rowOff>
              </from>
              <to>
                <xdr:col>1</xdr:col>
                <xdr:colOff>1304925</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28575</xdr:rowOff>
              </from>
              <to>
                <xdr:col>1</xdr:col>
                <xdr:colOff>1304925</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28575</xdr:rowOff>
              </from>
              <to>
                <xdr:col>1</xdr:col>
                <xdr:colOff>1304925</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Bontle Mahura</cp:lastModifiedBy>
  <cp:revision>1</cp:revision>
  <cp:lastPrinted>2022-01-26T15:41:53Z</cp:lastPrinted>
  <dcterms:created xsi:type="dcterms:W3CDTF">2013-05-17T06:28:21Z</dcterms:created>
  <dcterms:modified xsi:type="dcterms:W3CDTF">2024-12-11T09:18:41Z</dcterms:modified>
  <cp:contentStatus>Active</cp:contentStatus>
  <cp:version>240-12248652</cp:version>
</cp:coreProperties>
</file>