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7a46344ce4308ee/PROJECTS/SANRAL/NORTHEN REGION/CONTRACT SANRAL S.002-002-2018 - 1F/01 PROJECT FILES/13_TENDER DOCUMENTS/01_BOQ/"/>
    </mc:Choice>
  </mc:AlternateContent>
  <xr:revisionPtr revIDLastSave="399" documentId="8_{E6223327-03CD-498E-8450-3F6F8C42268D}" xr6:coauthVersionLast="47" xr6:coauthVersionMax="47" xr10:uidLastSave="{D9EFAE42-9C52-4EB0-8853-21F0EEE5DFEE}"/>
  <bookViews>
    <workbookView xWindow="-108" yWindow="-108" windowWidth="23256" windowHeight="12456" firstSheet="31" activeTab="38" xr2:uid="{00000000-000D-0000-FFFF-FFFF00000000}"/>
  </bookViews>
  <sheets>
    <sheet name="Summary of Pricing " sheetId="38" r:id="rId1"/>
    <sheet name="Schedule A1000" sheetId="27" r:id="rId2"/>
    <sheet name="B-C1.2" sheetId="28" r:id="rId3"/>
    <sheet name="B-C1.3" sheetId="29" r:id="rId4"/>
    <sheet name="B-C1.4" sheetId="30" r:id="rId5"/>
    <sheet name="B-C1.5" sheetId="31" r:id="rId6"/>
    <sheet name="B-C1.6" sheetId="32" r:id="rId7"/>
    <sheet name="B-C1.7" sheetId="33" r:id="rId8"/>
    <sheet name="B-C2.1" sheetId="34" r:id="rId9"/>
    <sheet name="B-C3.1" sheetId="16" r:id="rId10"/>
    <sheet name="B-C3.2 " sheetId="17" r:id="rId11"/>
    <sheet name="B-C3.3" sheetId="18" r:id="rId12"/>
    <sheet name="B-C4.1" sheetId="1" r:id="rId13"/>
    <sheet name="B-C4.2" sheetId="2" r:id="rId14"/>
    <sheet name="B-C4.4" sheetId="4" r:id="rId15"/>
    <sheet name="B-C5.1 " sheetId="19" r:id="rId16"/>
    <sheet name="B-C5.2" sheetId="7" r:id="rId17"/>
    <sheet name="B-C5.3" sheetId="8" r:id="rId18"/>
    <sheet name="B-C5.4" sheetId="9" r:id="rId19"/>
    <sheet name="B-C6.1" sheetId="11" r:id="rId20"/>
    <sheet name="B-C8.1" sheetId="39" r:id="rId21"/>
    <sheet name="B-C10.1" sheetId="14" r:id="rId22"/>
    <sheet name="B-C11.1" sheetId="40" r:id="rId23"/>
    <sheet name="B-C11.2" sheetId="21" r:id="rId24"/>
    <sheet name="B-C11.4" sheetId="22" r:id="rId25"/>
    <sheet name="B-C11.5" sheetId="41" r:id="rId26"/>
    <sheet name="B-C11.6" sheetId="51" r:id="rId27"/>
    <sheet name="B-C11.7" sheetId="52" r:id="rId28"/>
    <sheet name="B-C11.8" sheetId="25" r:id="rId29"/>
    <sheet name="B-C11.9" sheetId="26" r:id="rId30"/>
    <sheet name="B-C12.1 " sheetId="50" r:id="rId31"/>
    <sheet name="B-C13.1 " sheetId="42" r:id="rId32"/>
    <sheet name="B-C13.2 " sheetId="43" r:id="rId33"/>
    <sheet name="B-C13.3 " sheetId="44" r:id="rId34"/>
    <sheet name="B-C13.4 " sheetId="45" r:id="rId35"/>
    <sheet name="B-C13.7" sheetId="48" r:id="rId36"/>
    <sheet name="B-C13.8" sheetId="49" r:id="rId37"/>
    <sheet name="B-C20.1" sheetId="36" r:id="rId38"/>
    <sheet name="Schedule C - D1000" sheetId="37" r:id="rId39"/>
  </sheets>
  <externalReferences>
    <externalReference r:id="rId40"/>
    <externalReference r:id="rId41"/>
  </externalReferences>
  <definedNames>
    <definedName name="_Hlk13737046" localSheetId="31">'B-C13.1 '!#REF!</definedName>
    <definedName name="_Hlk13737046" localSheetId="32">'B-C13.2 '!#REF!</definedName>
    <definedName name="_Hlk13737046" localSheetId="33">'B-C13.3 '!#REF!</definedName>
    <definedName name="_Hlk13737046" localSheetId="34">'B-C13.4 '!#REF!</definedName>
    <definedName name="_Hlk13737046" localSheetId="35">'B-C13.7'!#REF!</definedName>
    <definedName name="_Hlk13737046" localSheetId="36">'B-C13.8'!#REF!</definedName>
    <definedName name="_Hlk13737046" localSheetId="37">'B-C20.1'!#REF!</definedName>
    <definedName name="_Hlk13737072" localSheetId="31">'B-C13.1 '!#REF!</definedName>
    <definedName name="_Hlk13737072" localSheetId="32">'B-C13.2 '!#REF!</definedName>
    <definedName name="_Hlk13737072" localSheetId="33">'B-C13.3 '!#REF!</definedName>
    <definedName name="_Hlk13737072" localSheetId="34">'B-C13.4 '!#REF!</definedName>
    <definedName name="_Hlk13737072" localSheetId="35">'B-C13.7'!#REF!</definedName>
    <definedName name="_Hlk13737072" localSheetId="36">'B-C13.8'!#REF!</definedName>
    <definedName name="_Hlk13737072" localSheetId="37">'B-C20.1'!#REF!</definedName>
    <definedName name="_Ref461368450" localSheetId="4">'B-C1.4'!$C$4</definedName>
    <definedName name="_Ref461368450" localSheetId="5">'B-C1.5'!#REF!</definedName>
    <definedName name="_Ref461368450" localSheetId="6">'B-C1.6'!$C$6</definedName>
    <definedName name="_Ref461368450" localSheetId="7">'B-C1.7'!$D$6</definedName>
    <definedName name="_Ref461368450" localSheetId="21">'B-C10.1'!#REF!</definedName>
    <definedName name="_Ref461368450" localSheetId="22">'B-C11.1'!#REF!</definedName>
    <definedName name="_Ref461368450" localSheetId="23">'B-C11.2'!#REF!</definedName>
    <definedName name="_Ref461368450" localSheetId="24">'B-C11.4'!#REF!</definedName>
    <definedName name="_Ref461368450" localSheetId="25">'B-C11.5'!#REF!</definedName>
    <definedName name="_Ref461368450" localSheetId="26">'B-C11.6'!#REF!</definedName>
    <definedName name="_Ref461368450" localSheetId="27">'B-C11.7'!#REF!</definedName>
    <definedName name="_Ref461368450" localSheetId="28">'B-C11.8'!#REF!</definedName>
    <definedName name="_Ref461368450" localSheetId="29">'B-C11.9'!#REF!</definedName>
    <definedName name="_Ref461368450" localSheetId="30">'B-C12.1 '!#REF!</definedName>
    <definedName name="_Ref461368450" localSheetId="31">'B-C13.1 '!#REF!</definedName>
    <definedName name="_Ref461368450" localSheetId="32">'B-C13.2 '!#REF!</definedName>
    <definedName name="_Ref461368450" localSheetId="33">'B-C13.3 '!#REF!</definedName>
    <definedName name="_Ref461368450" localSheetId="34">'B-C13.4 '!#REF!</definedName>
    <definedName name="_Ref461368450" localSheetId="35">'B-C13.7'!#REF!</definedName>
    <definedName name="_Ref461368450" localSheetId="36">'B-C13.8'!#REF!</definedName>
    <definedName name="_Ref461368450" localSheetId="8">'B-C2.1'!$D$6</definedName>
    <definedName name="_Ref461368450" localSheetId="37">'B-C20.1'!#REF!</definedName>
    <definedName name="_Ref461368450" localSheetId="9">'B-C3.1'!#REF!</definedName>
    <definedName name="_Ref461368450" localSheetId="10">'B-C3.2 '!$D$6</definedName>
    <definedName name="_Ref461368450" localSheetId="11">'B-C3.3'!$D$32</definedName>
    <definedName name="_Ref461368450" localSheetId="12">'B-C4.1'!#REF!</definedName>
    <definedName name="_Ref461368450" localSheetId="13">'B-C4.2'!#REF!</definedName>
    <definedName name="_Ref461368450" localSheetId="14">'B-C4.4'!#REF!</definedName>
    <definedName name="_Ref461368450" localSheetId="15">'B-C5.1 '!#REF!</definedName>
    <definedName name="_Ref461368450" localSheetId="16">'B-C5.2'!#REF!</definedName>
    <definedName name="_Ref461368450" localSheetId="17">'B-C5.3'!#REF!</definedName>
    <definedName name="_Ref461368450" localSheetId="18">'B-C5.4'!#REF!</definedName>
    <definedName name="_Ref461368450" localSheetId="19">'B-C6.1'!#REF!</definedName>
    <definedName name="_Ref461368450" localSheetId="20">'B-C8.1'!#REF!</definedName>
    <definedName name="_Ref461372205" localSheetId="4">'B-C1.4'!#REF!</definedName>
    <definedName name="_Ref461372205" localSheetId="5">'B-C1.5'!#REF!</definedName>
    <definedName name="_Ref461372205" localSheetId="6">'B-C1.6'!#REF!</definedName>
    <definedName name="_Ref461372205" localSheetId="7">'B-C1.7'!#REF!</definedName>
    <definedName name="_Ref461372205" localSheetId="21">'B-C10.1'!#REF!</definedName>
    <definedName name="_Ref461372205" localSheetId="22">'B-C11.1'!#REF!</definedName>
    <definedName name="_Ref461372205" localSheetId="23">'B-C11.2'!#REF!</definedName>
    <definedName name="_Ref461372205" localSheetId="24">'B-C11.4'!#REF!</definedName>
    <definedName name="_Ref461372205" localSheetId="25">'B-C11.5'!#REF!</definedName>
    <definedName name="_Ref461372205" localSheetId="26">'B-C11.6'!#REF!</definedName>
    <definedName name="_Ref461372205" localSheetId="27">'B-C11.7'!#REF!</definedName>
    <definedName name="_Ref461372205" localSheetId="28">'B-C11.8'!#REF!</definedName>
    <definedName name="_Ref461372205" localSheetId="29">'B-C11.9'!#REF!</definedName>
    <definedName name="_Ref461372205" localSheetId="30">'B-C12.1 '!#REF!</definedName>
    <definedName name="_Ref461372205" localSheetId="31">'B-C13.1 '!#REF!</definedName>
    <definedName name="_Ref461372205" localSheetId="32">'B-C13.2 '!#REF!</definedName>
    <definedName name="_Ref461372205" localSheetId="33">'B-C13.3 '!#REF!</definedName>
    <definedName name="_Ref461372205" localSheetId="34">'B-C13.4 '!#REF!</definedName>
    <definedName name="_Ref461372205" localSheetId="35">'B-C13.7'!#REF!</definedName>
    <definedName name="_Ref461372205" localSheetId="36">'B-C13.8'!#REF!</definedName>
    <definedName name="_Ref461372205" localSheetId="8">'B-C2.1'!#REF!</definedName>
    <definedName name="_Ref461372205" localSheetId="37">'B-C20.1'!#REF!</definedName>
    <definedName name="_Ref461372205" localSheetId="9">'B-C3.1'!#REF!</definedName>
    <definedName name="_Ref461372205" localSheetId="10">'B-C3.2 '!#REF!</definedName>
    <definedName name="_Ref461372205" localSheetId="11">'B-C3.3'!#REF!</definedName>
    <definedName name="_Ref461372205" localSheetId="12">'B-C4.1'!#REF!</definedName>
    <definedName name="_Ref461372205" localSheetId="13">'B-C4.2'!#REF!</definedName>
    <definedName name="_Ref461372205" localSheetId="14">'B-C4.4'!#REF!</definedName>
    <definedName name="_Ref461372205" localSheetId="15">'B-C5.1 '!#REF!</definedName>
    <definedName name="_Ref461372205" localSheetId="16">'B-C5.2'!#REF!</definedName>
    <definedName name="_Ref461372205" localSheetId="17">'B-C5.3'!#REF!</definedName>
    <definedName name="_Ref461372205" localSheetId="18">'B-C5.4'!#REF!</definedName>
    <definedName name="_Ref461372205" localSheetId="19">'B-C6.1'!#REF!</definedName>
    <definedName name="_Ref461372205" localSheetId="20">'B-C8.1'!#REF!</definedName>
    <definedName name="_Ref461373091" localSheetId="4">'B-C1.4'!#REF!</definedName>
    <definedName name="_Ref461373091" localSheetId="5">'B-C1.5'!#REF!</definedName>
    <definedName name="_Ref461373091" localSheetId="6">'B-C1.6'!#REF!</definedName>
    <definedName name="_Ref461373091" localSheetId="7">'B-C1.7'!#REF!</definedName>
    <definedName name="_Ref461373091" localSheetId="21">'B-C10.1'!#REF!</definedName>
    <definedName name="_Ref461373091" localSheetId="22">'B-C11.1'!#REF!</definedName>
    <definedName name="_Ref461373091" localSheetId="23">'B-C11.2'!#REF!</definedName>
    <definedName name="_Ref461373091" localSheetId="24">'B-C11.4'!#REF!</definedName>
    <definedName name="_Ref461373091" localSheetId="25">'B-C11.5'!#REF!</definedName>
    <definedName name="_Ref461373091" localSheetId="26">'B-C11.6'!#REF!</definedName>
    <definedName name="_Ref461373091" localSheetId="27">'B-C11.7'!#REF!</definedName>
    <definedName name="_Ref461373091" localSheetId="28">'B-C11.8'!#REF!</definedName>
    <definedName name="_Ref461373091" localSheetId="29">'B-C11.9'!#REF!</definedName>
    <definedName name="_Ref461373091" localSheetId="30">'B-C12.1 '!#REF!</definedName>
    <definedName name="_Ref461373091" localSheetId="31">'B-C13.1 '!#REF!</definedName>
    <definedName name="_Ref461373091" localSheetId="32">'B-C13.2 '!#REF!</definedName>
    <definedName name="_Ref461373091" localSheetId="33">'B-C13.3 '!#REF!</definedName>
    <definedName name="_Ref461373091" localSheetId="34">'B-C13.4 '!#REF!</definedName>
    <definedName name="_Ref461373091" localSheetId="35">'B-C13.7'!#REF!</definedName>
    <definedName name="_Ref461373091" localSheetId="36">'B-C13.8'!#REF!</definedName>
    <definedName name="_Ref461373091" localSheetId="8">'B-C2.1'!#REF!</definedName>
    <definedName name="_Ref461373091" localSheetId="37">'B-C20.1'!#REF!</definedName>
    <definedName name="_Ref461373091" localSheetId="9">'B-C3.1'!#REF!</definedName>
    <definedName name="_Ref461373091" localSheetId="10">'B-C3.2 '!#REF!</definedName>
    <definedName name="_Ref461373091" localSheetId="11">'B-C3.3'!#REF!</definedName>
    <definedName name="_Ref461373091" localSheetId="12">'B-C4.1'!#REF!</definedName>
    <definedName name="_Ref461373091" localSheetId="13">'B-C4.2'!#REF!</definedName>
    <definedName name="_Ref461373091" localSheetId="14">'B-C4.4'!#REF!</definedName>
    <definedName name="_Ref461373091" localSheetId="15">'B-C5.1 '!#REF!</definedName>
    <definedName name="_Ref461373091" localSheetId="16">'B-C5.2'!#REF!</definedName>
    <definedName name="_Ref461373091" localSheetId="17">'B-C5.3'!#REF!</definedName>
    <definedName name="_Ref461373091" localSheetId="18">'B-C5.4'!#REF!</definedName>
    <definedName name="_Ref461373091" localSheetId="19">'B-C6.1'!#REF!</definedName>
    <definedName name="_Ref461373091" localSheetId="20">'B-C8.1'!#REF!</definedName>
    <definedName name="_Ref461373122" localSheetId="4">'B-C1.4'!#REF!</definedName>
    <definedName name="_Ref461373122" localSheetId="5">'B-C1.5'!#REF!</definedName>
    <definedName name="_Ref461373122" localSheetId="6">'B-C1.6'!#REF!</definedName>
    <definedName name="_Ref461373122" localSheetId="7">'B-C1.7'!#REF!</definedName>
    <definedName name="_Ref461373122" localSheetId="21">'B-C10.1'!#REF!</definedName>
    <definedName name="_Ref461373122" localSheetId="22">'B-C11.1'!#REF!</definedName>
    <definedName name="_Ref461373122" localSheetId="23">'B-C11.2'!#REF!</definedName>
    <definedName name="_Ref461373122" localSheetId="24">'B-C11.4'!#REF!</definedName>
    <definedName name="_Ref461373122" localSheetId="25">'B-C11.5'!#REF!</definedName>
    <definedName name="_Ref461373122" localSheetId="26">'B-C11.6'!#REF!</definedName>
    <definedName name="_Ref461373122" localSheetId="27">'B-C11.7'!#REF!</definedName>
    <definedName name="_Ref461373122" localSheetId="28">'B-C11.8'!#REF!</definedName>
    <definedName name="_Ref461373122" localSheetId="29">'B-C11.9'!#REF!</definedName>
    <definedName name="_Ref461373122" localSheetId="30">'B-C12.1 '!#REF!</definedName>
    <definedName name="_Ref461373122" localSheetId="31">'B-C13.1 '!#REF!</definedName>
    <definedName name="_Ref461373122" localSheetId="32">'B-C13.2 '!#REF!</definedName>
    <definedName name="_Ref461373122" localSheetId="33">'B-C13.3 '!#REF!</definedName>
    <definedName name="_Ref461373122" localSheetId="34">'B-C13.4 '!#REF!</definedName>
    <definedName name="_Ref461373122" localSheetId="35">'B-C13.7'!#REF!</definedName>
    <definedName name="_Ref461373122" localSheetId="36">'B-C13.8'!#REF!</definedName>
    <definedName name="_Ref461373122" localSheetId="8">'B-C2.1'!#REF!</definedName>
    <definedName name="_Ref461373122" localSheetId="37">'B-C20.1'!#REF!</definedName>
    <definedName name="_Ref461373122" localSheetId="9">'B-C3.1'!#REF!</definedName>
    <definedName name="_Ref461373122" localSheetId="10">'B-C3.2 '!#REF!</definedName>
    <definedName name="_Ref461373122" localSheetId="11">'B-C3.3'!#REF!</definedName>
    <definedName name="_Ref461373122" localSheetId="12">'B-C4.1'!#REF!</definedName>
    <definedName name="_Ref461373122" localSheetId="13">'B-C4.2'!#REF!</definedName>
    <definedName name="_Ref461373122" localSheetId="14">'B-C4.4'!#REF!</definedName>
    <definedName name="_Ref461373122" localSheetId="15">'B-C5.1 '!#REF!</definedName>
    <definedName name="_Ref461373122" localSheetId="16">'B-C5.2'!#REF!</definedName>
    <definedName name="_Ref461373122" localSheetId="17">'B-C5.3'!#REF!</definedName>
    <definedName name="_Ref461373122" localSheetId="18">'B-C5.4'!#REF!</definedName>
    <definedName name="_Ref461373122" localSheetId="19">'B-C6.1'!#REF!</definedName>
    <definedName name="_Ref461373122" localSheetId="20">'B-C8.1'!#REF!</definedName>
    <definedName name="_Ref461373150" localSheetId="4">'B-C1.4'!#REF!</definedName>
    <definedName name="_Ref461373150" localSheetId="5">'B-C1.5'!#REF!</definedName>
    <definedName name="_Ref461373150" localSheetId="6">'B-C1.6'!#REF!</definedName>
    <definedName name="_Ref461373150" localSheetId="7">'B-C1.7'!#REF!</definedName>
    <definedName name="_Ref461373150" localSheetId="21">'B-C10.1'!#REF!</definedName>
    <definedName name="_Ref461373150" localSheetId="22">'B-C11.1'!#REF!</definedName>
    <definedName name="_Ref461373150" localSheetId="23">'B-C11.2'!#REF!</definedName>
    <definedName name="_Ref461373150" localSheetId="24">'B-C11.4'!#REF!</definedName>
    <definedName name="_Ref461373150" localSheetId="25">'B-C11.5'!#REF!</definedName>
    <definedName name="_Ref461373150" localSheetId="26">'B-C11.6'!#REF!</definedName>
    <definedName name="_Ref461373150" localSheetId="27">'B-C11.7'!#REF!</definedName>
    <definedName name="_Ref461373150" localSheetId="28">'B-C11.8'!#REF!</definedName>
    <definedName name="_Ref461373150" localSheetId="29">'B-C11.9'!#REF!</definedName>
    <definedName name="_Ref461373150" localSheetId="30">'B-C12.1 '!#REF!</definedName>
    <definedName name="_Ref461373150" localSheetId="31">'B-C13.1 '!#REF!</definedName>
    <definedName name="_Ref461373150" localSheetId="32">'B-C13.2 '!#REF!</definedName>
    <definedName name="_Ref461373150" localSheetId="33">'B-C13.3 '!#REF!</definedName>
    <definedName name="_Ref461373150" localSheetId="34">'B-C13.4 '!#REF!</definedName>
    <definedName name="_Ref461373150" localSheetId="35">'B-C13.7'!#REF!</definedName>
    <definedName name="_Ref461373150" localSheetId="36">'B-C13.8'!#REF!</definedName>
    <definedName name="_Ref461373150" localSheetId="8">'B-C2.1'!#REF!</definedName>
    <definedName name="_Ref461373150" localSheetId="37">'B-C20.1'!#REF!</definedName>
    <definedName name="_Ref461373150" localSheetId="9">'B-C3.1'!#REF!</definedName>
    <definedName name="_Ref461373150" localSheetId="10">'B-C3.2 '!#REF!</definedName>
    <definedName name="_Ref461373150" localSheetId="11">'B-C3.3'!#REF!</definedName>
    <definedName name="_Ref461373150" localSheetId="12">'B-C4.1'!#REF!</definedName>
    <definedName name="_Ref461373150" localSheetId="13">'B-C4.2'!#REF!</definedName>
    <definedName name="_Ref461373150" localSheetId="14">'B-C4.4'!#REF!</definedName>
    <definedName name="_Ref461373150" localSheetId="15">'B-C5.1 '!#REF!</definedName>
    <definedName name="_Ref461373150" localSheetId="16">'B-C5.2'!#REF!</definedName>
    <definedName name="_Ref461373150" localSheetId="17">'B-C5.3'!#REF!</definedName>
    <definedName name="_Ref461373150" localSheetId="18">'B-C5.4'!#REF!</definedName>
    <definedName name="_Ref461373150" localSheetId="19">'B-C6.1'!#REF!</definedName>
    <definedName name="_Ref461373150" localSheetId="20">'B-C8.1'!#REF!</definedName>
    <definedName name="_Toc391906137" localSheetId="0">'Summary of Pricing '!$A$1</definedName>
    <definedName name="_Toc407010575" localSheetId="0">'Summary of Pricing '!$A$1</definedName>
    <definedName name="_Toc42260028" localSheetId="0">'Summary of Pricing '!$B$86</definedName>
    <definedName name="Client1">[1]Information!$C$2</definedName>
    <definedName name="Client2">[1]Information!$C$3</definedName>
    <definedName name="ContractDescription">[1]Information!$C$6</definedName>
    <definedName name="ContractNo">[1]Information!$C$5</definedName>
    <definedName name="_xlnm.Print_Area" localSheetId="2">'B-C1.2'!$A$1:$H$46</definedName>
    <definedName name="_xlnm.Print_Area" localSheetId="3">'B-C1.3'!$A$1:$H$17</definedName>
    <definedName name="_xlnm.Print_Area" localSheetId="4">'B-C1.4'!$A$1:$G$56</definedName>
    <definedName name="_xlnm.Print_Area" localSheetId="5">'B-C1.5'!$A$1:$I$45</definedName>
    <definedName name="_xlnm.Print_Area" localSheetId="6">'B-C1.6'!$A$1:$G$23</definedName>
    <definedName name="_xlnm.Print_Area" localSheetId="7">'B-C1.7'!$A$1:$H$21</definedName>
    <definedName name="_xlnm.Print_Area" localSheetId="21">'B-C10.1'!$A$1:$H$17</definedName>
    <definedName name="_xlnm.Print_Area" localSheetId="22">'B-C11.1'!$A$1:$H$17</definedName>
    <definedName name="_xlnm.Print_Area" localSheetId="23">'B-C11.2'!$A$1:$H$18</definedName>
    <definedName name="_xlnm.Print_Area" localSheetId="24">'B-C11.4'!$A$1:$H$21</definedName>
    <definedName name="_xlnm.Print_Area" localSheetId="25">'B-C11.5'!$A$1:$I$29</definedName>
    <definedName name="_xlnm.Print_Area" localSheetId="26">'B-C11.6'!$A$1:$H$936716</definedName>
    <definedName name="_xlnm.Print_Area" localSheetId="27">'B-C11.7'!$A$1:$H$30</definedName>
    <definedName name="_xlnm.Print_Area" localSheetId="28">'B-C11.8'!$A$1:$H$12</definedName>
    <definedName name="_xlnm.Print_Area" localSheetId="29">'B-C11.9'!$A$1:$G$15</definedName>
    <definedName name="_xlnm.Print_Area" localSheetId="30">'B-C12.1 '!$A$1:$H$38</definedName>
    <definedName name="_xlnm.Print_Area" localSheetId="31">'B-C13.1 '!$A$1:$H$39</definedName>
    <definedName name="_xlnm.Print_Area" localSheetId="32">'B-C13.2 '!$A$1:$G$17</definedName>
    <definedName name="_xlnm.Print_Area" localSheetId="33">'B-C13.3 '!$A$1:$H$17</definedName>
    <definedName name="_xlnm.Print_Area" localSheetId="34">'B-C13.4 '!$A$1:$H$13</definedName>
    <definedName name="_xlnm.Print_Area" localSheetId="35">'B-C13.7'!$A$1:$H$19</definedName>
    <definedName name="_xlnm.Print_Area" localSheetId="36">'B-C13.8'!$A$1:$H$15</definedName>
    <definedName name="_xlnm.Print_Area" localSheetId="8">'B-C2.1'!$A$1:$H$38</definedName>
    <definedName name="_xlnm.Print_Area" localSheetId="37">'B-C20.1'!$A$1:$I$18</definedName>
    <definedName name="_xlnm.Print_Area" localSheetId="9">'B-C3.1'!$A$1:$H$32</definedName>
    <definedName name="_xlnm.Print_Area" localSheetId="10">'B-C3.2 '!$A$1:$H$45</definedName>
    <definedName name="_xlnm.Print_Area" localSheetId="11">'B-C3.3'!$A$1:$H$39</definedName>
    <definedName name="_xlnm.Print_Area" localSheetId="12">'B-C4.1'!$A$1:$H$37</definedName>
    <definedName name="_xlnm.Print_Area" localSheetId="13">'B-C4.2'!$A$1:$H$19</definedName>
    <definedName name="_xlnm.Print_Area" localSheetId="14">'B-C4.4'!$A$1:$H$30</definedName>
    <definedName name="_xlnm.Print_Area" localSheetId="15">'B-C5.1 '!$A$1:$I$19</definedName>
    <definedName name="_xlnm.Print_Area" localSheetId="16">'B-C5.2'!$A$1:$H$16</definedName>
    <definedName name="_xlnm.Print_Area" localSheetId="17">'B-C5.3'!$A$1:$H$30</definedName>
    <definedName name="_xlnm.Print_Area" localSheetId="18">'B-C5.4'!$A$1:$H$30</definedName>
    <definedName name="_xlnm.Print_Area" localSheetId="19">'B-C6.1'!$A$1:$H$28</definedName>
    <definedName name="_xlnm.Print_Area" localSheetId="20">'B-C8.1'!$A$1:$G$15</definedName>
    <definedName name="_xlnm.Print_Area" localSheetId="1">'Schedule A1000'!$A$1:$H$57</definedName>
    <definedName name="_xlnm.Print_Area" localSheetId="38">'Schedule C - D1000'!$A$1:$H$59</definedName>
    <definedName name="_xlnm.Print_Area" localSheetId="0">'Summary of Pricing '!$A$1:$C$117</definedName>
    <definedName name="_xlnm.Print_Titles" localSheetId="2">'B-C1.2'!$1:$2</definedName>
    <definedName name="_xlnm.Print_Titles" localSheetId="4">'B-C1.4'!$1:$2</definedName>
    <definedName name="_xlnm.Print_Titles" localSheetId="1">'Schedule A1000'!$1:$2</definedName>
    <definedName name="_xlnm.Print_Titles" localSheetId="0">'Summary of Pricing 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3" i="37" l="1"/>
  <c r="H21" i="28"/>
  <c r="H57" i="27"/>
  <c r="I13" i="36" l="1"/>
  <c r="H10" i="49"/>
  <c r="H14" i="48"/>
  <c r="H8" i="45"/>
  <c r="H12" i="44"/>
  <c r="G12" i="43"/>
  <c r="H38" i="42" l="1"/>
  <c r="H35" i="50"/>
  <c r="G13" i="26"/>
  <c r="H10" i="25"/>
  <c r="H28" i="52"/>
  <c r="H39" i="51"/>
  <c r="I27" i="41"/>
  <c r="H19" i="22"/>
  <c r="H16" i="21"/>
  <c r="H15" i="40"/>
  <c r="H15" i="14"/>
  <c r="G13" i="39"/>
  <c r="H26" i="11"/>
  <c r="H28" i="9"/>
  <c r="H28" i="8"/>
  <c r="H14" i="7"/>
  <c r="I17" i="19"/>
  <c r="H28" i="4"/>
  <c r="H17" i="2"/>
  <c r="H37" i="18" l="1"/>
  <c r="H45" i="17"/>
  <c r="H30" i="16"/>
  <c r="H36" i="34"/>
  <c r="I45" i="31"/>
  <c r="G56" i="30"/>
  <c r="F10" i="1" l="1"/>
  <c r="F12" i="28"/>
  <c r="F15" i="28"/>
  <c r="H27" i="27"/>
  <c r="H28" i="27"/>
  <c r="H29" i="27"/>
  <c r="H30" i="27"/>
  <c r="H5" i="45"/>
  <c r="H6" i="45"/>
  <c r="F43" i="37"/>
  <c r="F37" i="37"/>
  <c r="H37" i="37" s="1"/>
  <c r="H37" i="17"/>
  <c r="H36" i="17"/>
  <c r="H25" i="17"/>
  <c r="H24" i="17"/>
  <c r="F7" i="42" l="1"/>
  <c r="H7" i="42" s="1"/>
  <c r="F50" i="37"/>
  <c r="H50" i="37" s="1"/>
  <c r="F46" i="37"/>
  <c r="H46" i="37" s="1"/>
  <c r="F40" i="37"/>
  <c r="H40" i="37" s="1"/>
  <c r="F34" i="37"/>
  <c r="H34" i="37" s="1"/>
  <c r="F30" i="37"/>
  <c r="H30" i="37" s="1"/>
  <c r="F26" i="37"/>
  <c r="H26" i="37" s="1"/>
  <c r="G7" i="36" l="1"/>
  <c r="I7" i="36" s="1"/>
  <c r="G11" i="36"/>
  <c r="I11" i="36" s="1"/>
  <c r="H8" i="48"/>
  <c r="H6" i="48"/>
  <c r="H12" i="21"/>
  <c r="H11" i="21"/>
  <c r="H10" i="21"/>
  <c r="H8" i="21"/>
  <c r="H33" i="17"/>
  <c r="H31" i="17"/>
  <c r="H30" i="17"/>
  <c r="H29" i="17"/>
  <c r="H27" i="17"/>
  <c r="H26" i="17"/>
  <c r="H22" i="17"/>
  <c r="H21" i="17"/>
  <c r="H20" i="17"/>
  <c r="F8" i="17"/>
  <c r="H8" i="17" s="1"/>
  <c r="F7" i="17"/>
  <c r="H7" i="17" s="1"/>
  <c r="H13" i="17"/>
  <c r="H12" i="17"/>
  <c r="H11" i="17"/>
  <c r="H10" i="17"/>
  <c r="F18" i="17"/>
  <c r="H18" i="17" s="1"/>
  <c r="F17" i="17"/>
  <c r="H17" i="17" s="1"/>
  <c r="X15" i="27" l="1"/>
  <c r="X14" i="27"/>
  <c r="X13" i="27"/>
  <c r="X12" i="27"/>
  <c r="AA15" i="27" l="1"/>
  <c r="AB15" i="27" s="1"/>
  <c r="AA14" i="27"/>
  <c r="AB14" i="27" s="1"/>
  <c r="AA13" i="27"/>
  <c r="AB13" i="27" s="1"/>
  <c r="AA12" i="27"/>
  <c r="AB12" i="27" s="1"/>
  <c r="AC12" i="27" s="1"/>
  <c r="AD12" i="27" s="1"/>
  <c r="AA10" i="27"/>
  <c r="X10" i="27"/>
  <c r="AA9" i="27"/>
  <c r="X9" i="27"/>
  <c r="AA8" i="27"/>
  <c r="X8" i="27"/>
  <c r="AB8" i="27" s="1"/>
  <c r="AA7" i="27"/>
  <c r="X7" i="27"/>
  <c r="AB7" i="27" s="1"/>
  <c r="AB9" i="27" l="1"/>
  <c r="AB10" i="27"/>
  <c r="AC10" i="27" s="1"/>
  <c r="AD10" i="27" s="1"/>
  <c r="AC15" i="27"/>
  <c r="AD15" i="27" s="1"/>
  <c r="AC13" i="27"/>
  <c r="AD13" i="27" s="1"/>
  <c r="AC8" i="27"/>
  <c r="AD8" i="27"/>
  <c r="AC9" i="27"/>
  <c r="AD9" i="27" s="1"/>
  <c r="AC7" i="27"/>
  <c r="AD7" i="27" s="1"/>
  <c r="AC14" i="27"/>
  <c r="AD14" i="27" s="1"/>
  <c r="H7" i="28" l="1"/>
  <c r="I37" i="31" l="1"/>
  <c r="I31" i="31"/>
  <c r="I36" i="31" l="1"/>
  <c r="I34" i="31" l="1"/>
  <c r="I28" i="31" l="1"/>
  <c r="I27" i="31"/>
  <c r="I4" i="31" l="1"/>
  <c r="H22" i="51" l="1"/>
  <c r="H15" i="51"/>
  <c r="H21" i="51" l="1"/>
  <c r="H14" i="51"/>
  <c r="H8" i="1"/>
  <c r="H35" i="1" s="1"/>
  <c r="G26" i="30"/>
  <c r="E46" i="30" l="1"/>
  <c r="G46" i="30" s="1"/>
  <c r="G7" i="39" l="1"/>
  <c r="H23" i="11"/>
  <c r="H22" i="11"/>
  <c r="H14" i="11"/>
  <c r="F13" i="11"/>
  <c r="F24" i="9"/>
  <c r="F23" i="9"/>
  <c r="H23" i="9" s="1"/>
  <c r="F22" i="9"/>
  <c r="F16" i="9"/>
  <c r="F18" i="4"/>
  <c r="F14" i="9" s="1"/>
  <c r="H14" i="9" s="1"/>
  <c r="F7" i="9"/>
  <c r="F6" i="9"/>
  <c r="H18" i="4" l="1"/>
  <c r="H24" i="8"/>
  <c r="F21" i="8"/>
  <c r="H17" i="8"/>
  <c r="F11" i="8"/>
  <c r="F9" i="9" s="1"/>
  <c r="F13" i="8"/>
  <c r="F12" i="8"/>
  <c r="F10" i="8"/>
  <c r="H10" i="8" s="1"/>
  <c r="F9" i="8"/>
  <c r="F8" i="8"/>
  <c r="F25" i="4"/>
  <c r="H25" i="4" s="1"/>
  <c r="H12" i="8" l="1"/>
  <c r="F10" i="9"/>
  <c r="H10" i="9" s="1"/>
  <c r="F21" i="4" l="1"/>
  <c r="F20" i="9" s="1"/>
  <c r="F20" i="4"/>
  <c r="F18" i="9" s="1"/>
  <c r="F17" i="4"/>
  <c r="F13" i="9" s="1"/>
  <c r="H12" i="4" l="1"/>
  <c r="H9" i="4"/>
  <c r="H24" i="52"/>
  <c r="H23" i="52"/>
  <c r="H22" i="52"/>
  <c r="H21" i="52"/>
  <c r="H20" i="52"/>
  <c r="H17" i="52"/>
  <c r="H16" i="52"/>
  <c r="H14" i="52"/>
  <c r="H13" i="52"/>
  <c r="H12" i="52"/>
  <c r="H11" i="52"/>
  <c r="H9" i="52"/>
  <c r="H8" i="52"/>
  <c r="H7" i="52"/>
  <c r="H35" i="51"/>
  <c r="H33" i="51"/>
  <c r="H31" i="51"/>
  <c r="H30" i="51"/>
  <c r="H28" i="51"/>
  <c r="H26" i="51"/>
  <c r="H23" i="51"/>
  <c r="H19" i="51"/>
  <c r="H18" i="51"/>
  <c r="H17" i="51"/>
  <c r="H12" i="51"/>
  <c r="H11" i="51"/>
  <c r="H9" i="51"/>
  <c r="H8" i="51"/>
  <c r="H7" i="51"/>
  <c r="C65" i="38" l="1"/>
  <c r="C64" i="38"/>
  <c r="E6" i="32" l="1"/>
  <c r="H10" i="44" l="1"/>
  <c r="H8" i="44"/>
  <c r="H6" i="44"/>
  <c r="F7" i="22"/>
  <c r="G30" i="31"/>
  <c r="F34" i="42" l="1"/>
  <c r="H31" i="50" l="1"/>
  <c r="H29" i="50"/>
  <c r="H27" i="50"/>
  <c r="H24" i="50"/>
  <c r="H22" i="50"/>
  <c r="H17" i="50"/>
  <c r="F33" i="50"/>
  <c r="H33" i="50" s="1"/>
  <c r="F23" i="50"/>
  <c r="H23" i="50" s="1"/>
  <c r="F17" i="50"/>
  <c r="F16" i="50"/>
  <c r="H16" i="50" s="1"/>
  <c r="F12" i="50"/>
  <c r="F13" i="50" s="1"/>
  <c r="H13" i="50" s="1"/>
  <c r="H9" i="50"/>
  <c r="H12" i="50" l="1"/>
  <c r="F20" i="50"/>
  <c r="H20" i="50" s="1"/>
  <c r="H8" i="49" l="1"/>
  <c r="H6" i="49"/>
  <c r="H5" i="49"/>
  <c r="C74" i="38"/>
  <c r="C73" i="38"/>
  <c r="G10" i="43"/>
  <c r="G9" i="43"/>
  <c r="G7" i="43"/>
  <c r="G6" i="43"/>
  <c r="H23" i="42"/>
  <c r="H24" i="42"/>
  <c r="H25" i="42"/>
  <c r="H26" i="42"/>
  <c r="H27" i="42"/>
  <c r="H28" i="42"/>
  <c r="H29" i="42"/>
  <c r="H30" i="42"/>
  <c r="H32" i="42"/>
  <c r="H34" i="42"/>
  <c r="H35" i="42"/>
  <c r="H22" i="42"/>
  <c r="H12" i="42"/>
  <c r="H13" i="42"/>
  <c r="H14" i="42"/>
  <c r="H15" i="42"/>
  <c r="H16" i="42"/>
  <c r="H10" i="42"/>
  <c r="F11" i="42"/>
  <c r="H11" i="42" s="1"/>
  <c r="C75" i="38" l="1"/>
  <c r="C76" i="38"/>
  <c r="C72" i="38"/>
  <c r="C71" i="38"/>
  <c r="C77" i="38" l="1"/>
  <c r="F6" i="25"/>
  <c r="F13" i="2"/>
  <c r="F10" i="2"/>
  <c r="F8" i="2" s="1"/>
  <c r="F15" i="37" l="1"/>
  <c r="F16" i="37" s="1"/>
  <c r="G10" i="41"/>
  <c r="G9" i="41"/>
  <c r="G17" i="31"/>
  <c r="I6" i="19" l="1"/>
  <c r="C41" i="38" s="1"/>
  <c r="I24" i="41"/>
  <c r="I21" i="41"/>
  <c r="I20" i="41"/>
  <c r="I19" i="41"/>
  <c r="G16" i="41"/>
  <c r="I16" i="41" s="1"/>
  <c r="I14" i="41"/>
  <c r="G11" i="41"/>
  <c r="I11" i="41" s="1"/>
  <c r="I9" i="41"/>
  <c r="I8" i="41"/>
  <c r="I7" i="41"/>
  <c r="I6" i="41"/>
  <c r="F11" i="40"/>
  <c r="H11" i="40" s="1"/>
  <c r="H8" i="40"/>
  <c r="H6" i="40"/>
  <c r="E10" i="39"/>
  <c r="G10" i="39" s="1"/>
  <c r="E9" i="39"/>
  <c r="G9" i="39" s="1"/>
  <c r="G6" i="39"/>
  <c r="H16" i="37"/>
  <c r="F17" i="37"/>
  <c r="H17" i="37" s="1"/>
  <c r="H15" i="37"/>
  <c r="H13" i="37"/>
  <c r="H12" i="37"/>
  <c r="H11" i="37"/>
  <c r="H10" i="37"/>
  <c r="H9" i="37"/>
  <c r="H32" i="34"/>
  <c r="H31" i="34"/>
  <c r="H29" i="34"/>
  <c r="H28" i="34"/>
  <c r="H26" i="34"/>
  <c r="H25" i="34"/>
  <c r="H23" i="34"/>
  <c r="H22" i="34"/>
  <c r="H20" i="34"/>
  <c r="F19" i="34"/>
  <c r="H19" i="34" s="1"/>
  <c r="H16" i="34"/>
  <c r="H15" i="34"/>
  <c r="H14" i="34"/>
  <c r="H11" i="34"/>
  <c r="F8" i="34"/>
  <c r="H8" i="34" s="1"/>
  <c r="F15" i="33"/>
  <c r="H15" i="33" s="1"/>
  <c r="F14" i="33"/>
  <c r="H14" i="33" s="1"/>
  <c r="F8" i="33"/>
  <c r="H8" i="33" s="1"/>
  <c r="F7" i="33"/>
  <c r="H7" i="33" s="1"/>
  <c r="F6" i="33"/>
  <c r="H6" i="33" s="1"/>
  <c r="G15" i="32"/>
  <c r="G21" i="32" s="1"/>
  <c r="E13" i="32"/>
  <c r="G13" i="32" s="1"/>
  <c r="G12" i="32"/>
  <c r="E11" i="32"/>
  <c r="G11" i="32" s="1"/>
  <c r="E9" i="32"/>
  <c r="G9" i="32" s="1"/>
  <c r="G8" i="32"/>
  <c r="E7" i="32"/>
  <c r="G7" i="32" s="1"/>
  <c r="G43" i="31"/>
  <c r="I43" i="31" s="1"/>
  <c r="I40" i="31"/>
  <c r="I39" i="31"/>
  <c r="I30" i="31"/>
  <c r="I29" i="31"/>
  <c r="G21" i="31"/>
  <c r="I21" i="31" s="1"/>
  <c r="G20" i="31"/>
  <c r="I20" i="31" s="1"/>
  <c r="G19" i="31"/>
  <c r="I19" i="31" s="1"/>
  <c r="I17" i="31"/>
  <c r="G13" i="31"/>
  <c r="G14" i="31" s="1"/>
  <c r="I10" i="31"/>
  <c r="I9" i="31"/>
  <c r="G5" i="31"/>
  <c r="G24" i="31" s="1"/>
  <c r="E53" i="30"/>
  <c r="G53" i="30" s="1"/>
  <c r="G52" i="30"/>
  <c r="E50" i="30"/>
  <c r="G50" i="30" s="1"/>
  <c r="E44" i="30"/>
  <c r="G44" i="30" s="1"/>
  <c r="E42" i="30"/>
  <c r="G42" i="30" s="1"/>
  <c r="E40" i="30"/>
  <c r="G40" i="30" s="1"/>
  <c r="G37" i="30"/>
  <c r="G36" i="30"/>
  <c r="G35" i="30"/>
  <c r="G34" i="30"/>
  <c r="G33" i="30"/>
  <c r="G32" i="30"/>
  <c r="G31" i="30"/>
  <c r="G30" i="30"/>
  <c r="G29" i="30"/>
  <c r="G28" i="30"/>
  <c r="G27" i="30"/>
  <c r="G25" i="30"/>
  <c r="G24" i="30"/>
  <c r="G23" i="30"/>
  <c r="G22" i="30"/>
  <c r="G21" i="30"/>
  <c r="G20" i="30"/>
  <c r="G19" i="30"/>
  <c r="G18" i="30"/>
  <c r="G16" i="30"/>
  <c r="G15" i="30"/>
  <c r="G14" i="30"/>
  <c r="G13" i="30"/>
  <c r="G11" i="30"/>
  <c r="G10" i="30"/>
  <c r="G9" i="30"/>
  <c r="G8" i="30"/>
  <c r="G7" i="30"/>
  <c r="G6" i="30"/>
  <c r="G5" i="30"/>
  <c r="E4" i="30"/>
  <c r="G4" i="30" s="1"/>
  <c r="F13" i="29"/>
  <c r="H13" i="29" s="1"/>
  <c r="H12" i="29"/>
  <c r="H11" i="29"/>
  <c r="H10" i="29"/>
  <c r="H8" i="29"/>
  <c r="H7" i="29"/>
  <c r="F42" i="28"/>
  <c r="H42" i="28" s="1"/>
  <c r="H39" i="28"/>
  <c r="H38" i="28"/>
  <c r="H37" i="28"/>
  <c r="H35" i="28"/>
  <c r="H34" i="28"/>
  <c r="H33" i="28"/>
  <c r="H31" i="28"/>
  <c r="H30" i="28"/>
  <c r="H29" i="28"/>
  <c r="H28" i="28"/>
  <c r="H27" i="28"/>
  <c r="H26" i="28"/>
  <c r="F23" i="28"/>
  <c r="H23" i="28" s="1"/>
  <c r="F18" i="28"/>
  <c r="H18" i="28" s="1"/>
  <c r="H15" i="28"/>
  <c r="F14" i="28"/>
  <c r="H14" i="28" s="1"/>
  <c r="H12" i="28"/>
  <c r="H11" i="28"/>
  <c r="H10" i="28"/>
  <c r="F8" i="28"/>
  <c r="H8" i="28" s="1"/>
  <c r="H4" i="28"/>
  <c r="F50" i="27"/>
  <c r="H50" i="27" s="1"/>
  <c r="H46" i="28" l="1"/>
  <c r="C16" i="38" s="1"/>
  <c r="H17" i="29"/>
  <c r="E19" i="32"/>
  <c r="G19" i="32" s="1"/>
  <c r="C52" i="38"/>
  <c r="C53" i="38" s="1"/>
  <c r="F13" i="33"/>
  <c r="H13" i="33" s="1"/>
  <c r="C60" i="38"/>
  <c r="F6" i="37"/>
  <c r="H6" i="37" s="1"/>
  <c r="F32" i="27"/>
  <c r="H32" i="27" s="1"/>
  <c r="F34" i="27"/>
  <c r="H34" i="27" s="1"/>
  <c r="F36" i="27"/>
  <c r="H36" i="27" s="1"/>
  <c r="F52" i="27"/>
  <c r="H52" i="27" s="1"/>
  <c r="F40" i="27"/>
  <c r="H40" i="27" s="1"/>
  <c r="F38" i="27"/>
  <c r="H38" i="27" s="1"/>
  <c r="I24" i="31"/>
  <c r="I5" i="31"/>
  <c r="C25" i="38"/>
  <c r="C26" i="38" s="1"/>
  <c r="C18" i="38"/>
  <c r="I10" i="41"/>
  <c r="C63" i="38" s="1"/>
  <c r="I11" i="31"/>
  <c r="G12" i="31"/>
  <c r="I12" i="31" s="1"/>
  <c r="G15" i="31"/>
  <c r="I15" i="31" s="1"/>
  <c r="I14" i="31"/>
  <c r="I7" i="31"/>
  <c r="G8" i="31"/>
  <c r="I8" i="31" s="1"/>
  <c r="I13" i="31"/>
  <c r="G6" i="32"/>
  <c r="F11" i="33"/>
  <c r="H11" i="33" s="1"/>
  <c r="G9" i="26"/>
  <c r="G8" i="26"/>
  <c r="G6" i="26"/>
  <c r="H6" i="25"/>
  <c r="H15" i="22"/>
  <c r="H13" i="22"/>
  <c r="H11" i="22"/>
  <c r="H10" i="22"/>
  <c r="H8" i="22"/>
  <c r="H7" i="22"/>
  <c r="H19" i="33" l="1"/>
  <c r="C21" i="38" s="1"/>
  <c r="C8" i="38"/>
  <c r="C80" i="38"/>
  <c r="C81" i="38" s="1"/>
  <c r="C62" i="38"/>
  <c r="C19" i="38"/>
  <c r="C17" i="38"/>
  <c r="C67" i="38"/>
  <c r="C20" i="38"/>
  <c r="C9" i="38" l="1"/>
  <c r="C11" i="38"/>
  <c r="C99" i="38" s="1"/>
  <c r="C22" i="38"/>
  <c r="C66" i="38"/>
  <c r="H7" i="21"/>
  <c r="H33" i="18"/>
  <c r="H32" i="18"/>
  <c r="H30" i="18"/>
  <c r="H29" i="18"/>
  <c r="H28" i="18"/>
  <c r="H27" i="18"/>
  <c r="H25" i="18"/>
  <c r="H24" i="18"/>
  <c r="H23" i="18"/>
  <c r="H22" i="18"/>
  <c r="H20" i="18"/>
  <c r="H18" i="18"/>
  <c r="H17" i="18"/>
  <c r="H16" i="18"/>
  <c r="H15" i="18"/>
  <c r="H12" i="18"/>
  <c r="H11" i="18"/>
  <c r="H9" i="18"/>
  <c r="H7" i="18"/>
  <c r="H15" i="17"/>
  <c r="H26" i="16"/>
  <c r="H25" i="16"/>
  <c r="H24" i="16"/>
  <c r="H23" i="16"/>
  <c r="H21" i="16"/>
  <c r="H19" i="16"/>
  <c r="H17" i="16"/>
  <c r="H15" i="16"/>
  <c r="H13" i="16"/>
  <c r="H11" i="16"/>
  <c r="H10" i="16"/>
  <c r="H9" i="16"/>
  <c r="H7" i="16"/>
  <c r="H6" i="16"/>
  <c r="C61" i="38" l="1"/>
  <c r="C68" i="38" s="1"/>
  <c r="C31" i="38"/>
  <c r="C29" i="38"/>
  <c r="C30" i="38"/>
  <c r="C32" i="38" l="1"/>
  <c r="H15" i="4" l="1"/>
  <c r="H11" i="4"/>
  <c r="F14" i="1"/>
  <c r="H10" i="14" l="1"/>
  <c r="H9" i="14"/>
  <c r="H7" i="14"/>
  <c r="H19" i="11"/>
  <c r="H18" i="11"/>
  <c r="H16" i="11"/>
  <c r="H13" i="11"/>
  <c r="H11" i="11"/>
  <c r="H9" i="11"/>
  <c r="H6" i="11"/>
  <c r="H24" i="9"/>
  <c r="H22" i="9"/>
  <c r="H21" i="9"/>
  <c r="H20" i="9"/>
  <c r="H18" i="9"/>
  <c r="H16" i="9"/>
  <c r="H13" i="9"/>
  <c r="H9" i="9"/>
  <c r="H7" i="9"/>
  <c r="H6" i="9"/>
  <c r="H21" i="8"/>
  <c r="H19" i="8"/>
  <c r="H16" i="8"/>
  <c r="H13" i="8"/>
  <c r="H11" i="8"/>
  <c r="H9" i="8"/>
  <c r="H8" i="8"/>
  <c r="H5" i="8"/>
  <c r="H10" i="7"/>
  <c r="H8" i="7"/>
  <c r="H7" i="7"/>
  <c r="H21" i="4"/>
  <c r="H20" i="4"/>
  <c r="H17" i="4"/>
  <c r="H13" i="4"/>
  <c r="H10" i="4"/>
  <c r="H8" i="4"/>
  <c r="H7" i="4"/>
  <c r="H13" i="2"/>
  <c r="H10" i="2"/>
  <c r="H8" i="2"/>
  <c r="H6" i="2"/>
  <c r="F32" i="1"/>
  <c r="H32" i="1" s="1"/>
  <c r="C35" i="38" l="1"/>
  <c r="C48" i="38"/>
  <c r="C49" i="38" s="1"/>
  <c r="C43" i="38"/>
  <c r="C44" i="38"/>
  <c r="C42" i="38"/>
  <c r="C36" i="38"/>
  <c r="C45" i="38" l="1"/>
  <c r="C56" i="38"/>
  <c r="C57" i="38" s="1"/>
  <c r="C37" i="38"/>
  <c r="C38" i="38" s="1"/>
  <c r="F20" i="37" l="1"/>
  <c r="H20" i="37" s="1"/>
  <c r="H59" i="37" s="1"/>
  <c r="C83" i="38"/>
  <c r="C100" i="38" l="1"/>
  <c r="C86" i="38" l="1"/>
  <c r="C88" i="38" s="1"/>
  <c r="C90" i="38" s="1"/>
  <c r="C93" i="38" s="1"/>
  <c r="C94" i="38" s="1"/>
  <c r="C96" i="38" s="1"/>
  <c r="C102" i="38" s="1"/>
  <c r="C101" i="38" l="1"/>
  <c r="C104" i="38" s="1"/>
  <c r="C107" i="38" l="1"/>
  <c r="C109" i="38" s="1"/>
</calcChain>
</file>

<file path=xl/sharedStrings.xml><?xml version="1.0" encoding="utf-8"?>
<sst xmlns="http://schemas.openxmlformats.org/spreadsheetml/2006/main" count="2597" uniqueCount="1411">
  <si>
    <t>GENERAL REQUIREMENTS AND TRAINING AND SKILLS DEVELOPMENT PROGRAMME</t>
  </si>
  <si>
    <t>ITEM</t>
  </si>
  <si>
    <t>DESCRIPTION</t>
  </si>
  <si>
    <t>UNIT</t>
  </si>
  <si>
    <t>QTY</t>
  </si>
  <si>
    <t>RATE</t>
  </si>
  <si>
    <t>AMT</t>
  </si>
  <si>
    <t>A1000.01</t>
  </si>
  <si>
    <t>Contractor’s Personnel</t>
  </si>
  <si>
    <t>(a)</t>
  </si>
  <si>
    <t>Contractor’s Training Staff</t>
  </si>
  <si>
    <t>Lump Sum (LS)</t>
  </si>
  <si>
    <t>(b)</t>
  </si>
  <si>
    <t>Contractor’s Construction Management Staff</t>
  </si>
  <si>
    <t>A1000.02</t>
  </si>
  <si>
    <t>Contractor’s Training Facility and Establishment of Staff</t>
  </si>
  <si>
    <t>Providing a Training Facility</t>
  </si>
  <si>
    <t>Establishment of the Contractor’s Training Staff for all project phases, including PPE.</t>
  </si>
  <si>
    <t>(c)</t>
  </si>
  <si>
    <t>Establishment of the Contractor’s Construction Management Staff during the Training phases of the project, including PPE.</t>
  </si>
  <si>
    <t>A1000.03</t>
  </si>
  <si>
    <t>Training and Skills Development Programme</t>
  </si>
  <si>
    <t>Resources Audit Chapter</t>
  </si>
  <si>
    <t>Skills Audit Chapter</t>
  </si>
  <si>
    <t>Market Analysis Chapter</t>
  </si>
  <si>
    <t>(d)</t>
  </si>
  <si>
    <t>Approved Training and Skills Development Programme</t>
  </si>
  <si>
    <t>A1000.04</t>
  </si>
  <si>
    <t>Training Provisions</t>
  </si>
  <si>
    <t>Training for Trainee Targeted Enterprises</t>
  </si>
  <si>
    <t>Trainee Credit</t>
  </si>
  <si>
    <t>Provisional (Prov.) Sum</t>
  </si>
  <si>
    <t>Percentage (%)</t>
  </si>
  <si>
    <t>(e)</t>
  </si>
  <si>
    <t>(f)</t>
  </si>
  <si>
    <t>A1000.05</t>
  </si>
  <si>
    <t>Theoretical (Classroom) Training</t>
  </si>
  <si>
    <t>Registration of Trainees</t>
  </si>
  <si>
    <t>Induction of Trainees</t>
  </si>
  <si>
    <t>Stationary and Learning Aids</t>
  </si>
  <si>
    <t>Learning Material, Workbooks and Logbooks</t>
  </si>
  <si>
    <t>Contract and Specification Documents</t>
  </si>
  <si>
    <t>A1000.06</t>
  </si>
  <si>
    <t>Practical (Workplace) Training</t>
  </si>
  <si>
    <t>A1000.07</t>
  </si>
  <si>
    <t>Contractor’s Responsibilities Towards Trainees</t>
  </si>
  <si>
    <t>Prime Cost (PC) Sum</t>
  </si>
  <si>
    <t>A1000.08</t>
  </si>
  <si>
    <t>Construction Simulation Phase</t>
  </si>
  <si>
    <t>A1000.09</t>
  </si>
  <si>
    <t>Construction Management Phase</t>
  </si>
  <si>
    <t>TOTAL CARRIED FORWARD TO SUMMARY</t>
  </si>
  <si>
    <t>C1.2</t>
  </si>
  <si>
    <t>GENERAL REQUIREMENTS AND PROVISIONS</t>
  </si>
  <si>
    <t>C1.2.1</t>
  </si>
  <si>
    <t>Environmental Management</t>
  </si>
  <si>
    <t>C1.2.1.1</t>
  </si>
  <si>
    <t>Monitoring of compliance with and reporting on the EMP</t>
  </si>
  <si>
    <t>month</t>
  </si>
  <si>
    <t>C1.2.2</t>
  </si>
  <si>
    <t>Programming and Reporting</t>
  </si>
  <si>
    <t>C1.2.2.1</t>
  </si>
  <si>
    <t>Submission of a Scheme 1 Programme</t>
  </si>
  <si>
    <t>lump sum</t>
  </si>
  <si>
    <t>C1.2.2.2</t>
  </si>
  <si>
    <t>Reviewing and updating a Scheme 1 Programme</t>
  </si>
  <si>
    <t xml:space="preserve">month </t>
  </si>
  <si>
    <t>C1.2.2.6</t>
  </si>
  <si>
    <t>Preparation and submission of all information and reports specified in the Contract Documentation</t>
  </si>
  <si>
    <t>C1.2.3</t>
  </si>
  <si>
    <t>Routine road maintenance of existing public roads within the Site of the Works or other public roads outside the Site of the Works which are used as detours</t>
  </si>
  <si>
    <t>C1.2.3.4</t>
  </si>
  <si>
    <t>Collection of rubbish / litter</t>
  </si>
  <si>
    <t>kilometre (km)</t>
  </si>
  <si>
    <t>C1.2.3.9</t>
  </si>
  <si>
    <t>Grading of temporary gravel deviations and existing roads used as detours</t>
  </si>
  <si>
    <t>C1.2.3.10</t>
  </si>
  <si>
    <t>Watering of temporary gravel deviations and existing roads used as detours</t>
  </si>
  <si>
    <t>kilolitre (kℓ)</t>
  </si>
  <si>
    <t>C1.2.3.11</t>
  </si>
  <si>
    <t>Other road maintenance work ordered by the Engineer</t>
  </si>
  <si>
    <t>provisional sum</t>
  </si>
  <si>
    <t>Prov</t>
  </si>
  <si>
    <t>Sum</t>
  </si>
  <si>
    <t>C1.2.3.12</t>
  </si>
  <si>
    <t>Handling cost, profit and all other charges in respect of item C1.2.3.11</t>
  </si>
  <si>
    <t>percentage (%)</t>
  </si>
  <si>
    <t>C1.2.4</t>
  </si>
  <si>
    <t>Stakeholder liaison</t>
  </si>
  <si>
    <t>C1.2.5</t>
  </si>
  <si>
    <t xml:space="preserve">Safety </t>
  </si>
  <si>
    <t>C1.2.5.1</t>
  </si>
  <si>
    <t>Health and safety plan</t>
  </si>
  <si>
    <t>C1.2.5.2</t>
  </si>
  <si>
    <t>Implementation of health and safety plan</t>
  </si>
  <si>
    <t>C1.2.7</t>
  </si>
  <si>
    <t>Road safety audits</t>
  </si>
  <si>
    <t>C1.2.7.1</t>
  </si>
  <si>
    <t>Stage 4 work zone traffic management audit</t>
  </si>
  <si>
    <t>C1.2.7.2</t>
  </si>
  <si>
    <t>Handling cost, profit and all other charges in respect of item C1.2.6.1</t>
  </si>
  <si>
    <t>C1.2.7.3</t>
  </si>
  <si>
    <t>Stage 5 pre-opening stage traffic safety audit</t>
  </si>
  <si>
    <t>C1.2.7.4</t>
  </si>
  <si>
    <t>Handling cost, profit and all other charges in respect of item C1.2.6.3</t>
  </si>
  <si>
    <t>C1.2.8</t>
  </si>
  <si>
    <t>Dayworks</t>
  </si>
  <si>
    <t>C1.2.8.1</t>
  </si>
  <si>
    <t>Personnel</t>
  </si>
  <si>
    <t>Unskilled labourer</t>
  </si>
  <si>
    <t>hour (h)</t>
  </si>
  <si>
    <t>Semi-skilled labourer</t>
  </si>
  <si>
    <t>Skilled labourer</t>
  </si>
  <si>
    <t>Gang leader</t>
  </si>
  <si>
    <t>Foreman</t>
  </si>
  <si>
    <t>Skilled artisan</t>
  </si>
  <si>
    <t>C1.2.8.2</t>
  </si>
  <si>
    <t>(h)</t>
  </si>
  <si>
    <r>
      <t>Construction equipment</t>
    </r>
    <r>
      <rPr>
        <sz val="10"/>
        <color theme="1"/>
        <rFont val="Arial"/>
        <family val="2"/>
      </rPr>
      <t xml:space="preserve"> </t>
    </r>
  </si>
  <si>
    <t>X</t>
  </si>
  <si>
    <t>1. Waterbowser 10 000 litre</t>
  </si>
  <si>
    <t>2. Mechanical broom</t>
  </si>
  <si>
    <t>3. Portable generator set</t>
  </si>
  <si>
    <t>C1.2.8.3</t>
  </si>
  <si>
    <t xml:space="preserve">Vehicles </t>
  </si>
  <si>
    <t>Light delivery vehicle up to 1 ton</t>
  </si>
  <si>
    <t>Flatbed truck  up to 10 ton with a crane</t>
  </si>
  <si>
    <t xml:space="preserve">Bus ( 10 seater) </t>
  </si>
  <si>
    <t>C1.2.8.4</t>
  </si>
  <si>
    <t>Materials</t>
  </si>
  <si>
    <t>Procurement of materials</t>
  </si>
  <si>
    <t>Contractor's handling costs, profit and all other charges in respect of item C1.2.8.4(a)</t>
  </si>
  <si>
    <t>PC1.2.10</t>
  </si>
  <si>
    <t>Dispute Adjudication Board (DAB)</t>
  </si>
  <si>
    <t>C1.2.10.1</t>
  </si>
  <si>
    <t>Employer’s contribution to DAB (50%)</t>
  </si>
  <si>
    <t>prime cost (PC) sum</t>
  </si>
  <si>
    <t>C1.3</t>
  </si>
  <si>
    <t>CONTRACTOR’S SITE ESTABLISHMENT AND GENERAL OBLIGATIONS</t>
  </si>
  <si>
    <t>PC1.3.1</t>
  </si>
  <si>
    <t>The Contractor's general obligations</t>
  </si>
  <si>
    <t>C1.3.1.1</t>
  </si>
  <si>
    <t>Fixed obligations</t>
  </si>
  <si>
    <t>C1.3.1.2</t>
  </si>
  <si>
    <t>Value-related obligations</t>
  </si>
  <si>
    <t>C1.3.1.3</t>
  </si>
  <si>
    <t>Time-related obligations</t>
  </si>
  <si>
    <t>Mobilisation period</t>
  </si>
  <si>
    <t>Execution of the works</t>
  </si>
  <si>
    <t>C1.3.1.4</t>
  </si>
  <si>
    <t>Suspension Cost</t>
  </si>
  <si>
    <t>De-establishment</t>
  </si>
  <si>
    <t>number</t>
  </si>
  <si>
    <t>Re-establishment</t>
  </si>
  <si>
    <t>Suspension period</t>
  </si>
  <si>
    <t>C1.3.2</t>
  </si>
  <si>
    <t>Contract sign boards</t>
  </si>
  <si>
    <r>
      <t>square metre (m</t>
    </r>
    <r>
      <rPr>
        <vertAlign val="super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)</t>
    </r>
  </si>
  <si>
    <t>metre (m)</t>
  </si>
  <si>
    <t>C2.3.27</t>
  </si>
  <si>
    <t xml:space="preserve">Extra over item C2.3.21 for encasing (wrapping) joints </t>
  </si>
  <si>
    <t>C2.3.27.1</t>
  </si>
  <si>
    <t>State for each water main the number of joints to be encased (wrapped)</t>
  </si>
  <si>
    <t>State diameter</t>
  </si>
  <si>
    <t>C2.3.28</t>
  </si>
  <si>
    <t xml:space="preserve">Installation of hydrants and water meters </t>
  </si>
  <si>
    <t>C2.3.28.1</t>
  </si>
  <si>
    <t>Describe hydrant type</t>
  </si>
  <si>
    <t>C2.3.28.2</t>
  </si>
  <si>
    <t>Describe water meter type</t>
  </si>
  <si>
    <t>C2.3.28.3</t>
  </si>
  <si>
    <t>Etc., insert additional items as required</t>
  </si>
  <si>
    <t>C2.3.29</t>
  </si>
  <si>
    <t>Bedding for water mains (Class B and C) and fill blanket compacted to 90 % of MDD (100 % for sand)</t>
  </si>
  <si>
    <t>C2.3.29.1</t>
  </si>
  <si>
    <t>C2.3.29.2</t>
  </si>
  <si>
    <t>C1.4</t>
  </si>
  <si>
    <t>FACILITIES FOR THE ENGINEER</t>
  </si>
  <si>
    <t>C1.4.1</t>
  </si>
  <si>
    <t>Site accommodation</t>
  </si>
  <si>
    <t>C1.4.1.1</t>
  </si>
  <si>
    <t xml:space="preserve">Offices and conference room </t>
  </si>
  <si>
    <t>C1.4.1.2</t>
  </si>
  <si>
    <t>Laboratories</t>
  </si>
  <si>
    <t>C1.4.1.3</t>
  </si>
  <si>
    <t>Open concrete working floors and verandas</t>
  </si>
  <si>
    <t>C1.4.1.4</t>
  </si>
  <si>
    <t>Roofs over open concrete working floors and verandas</t>
  </si>
  <si>
    <t>C1.4.1.5</t>
  </si>
  <si>
    <t xml:space="preserve">Store rooms inside the laboratory </t>
  </si>
  <si>
    <t>C1.4.1.6</t>
  </si>
  <si>
    <t>Car ports</t>
  </si>
  <si>
    <t>number (No.)</t>
  </si>
  <si>
    <t>C1.4.1.7</t>
  </si>
  <si>
    <t xml:space="preserve">Ablution unit </t>
  </si>
  <si>
    <t>C1.4.1.9</t>
  </si>
  <si>
    <t xml:space="preserve">Kitchen unit </t>
  </si>
  <si>
    <t>C1.4.2</t>
  </si>
  <si>
    <t>Items measured by area</t>
  </si>
  <si>
    <t>C1.4.2.6</t>
  </si>
  <si>
    <t>Roller blinds, opaque type</t>
  </si>
  <si>
    <t>C1.4.2.7</t>
  </si>
  <si>
    <t>Venetian blinds</t>
  </si>
  <si>
    <t>C1.4.2.8</t>
  </si>
  <si>
    <t>Notice boards</t>
  </si>
  <si>
    <t>C1.4.2.9</t>
  </si>
  <si>
    <t>White boards</t>
  </si>
  <si>
    <t>C1.4.3</t>
  </si>
  <si>
    <t>Items measured by number</t>
  </si>
  <si>
    <t>C1.4.3.1</t>
  </si>
  <si>
    <t>Office swivel chair</t>
  </si>
  <si>
    <t>C1.4.3.2</t>
  </si>
  <si>
    <t xml:space="preserve">Office chair </t>
  </si>
  <si>
    <t>C1.4.3.5</t>
  </si>
  <si>
    <r>
      <t xml:space="preserve">Office desk with 3 drawers </t>
    </r>
    <r>
      <rPr>
        <i/>
        <sz val="10"/>
        <color theme="1"/>
        <rFont val="Arial"/>
        <family val="2"/>
      </rPr>
      <t>(at least one lockable drawer)</t>
    </r>
  </si>
  <si>
    <t>C1.4.3.8</t>
  </si>
  <si>
    <t>Conference table</t>
  </si>
  <si>
    <t>C1.4.3.9</t>
  </si>
  <si>
    <t>Bookcase</t>
  </si>
  <si>
    <t>C1.4.3.11</t>
  </si>
  <si>
    <t>General purpose steel cabinet with shelves</t>
  </si>
  <si>
    <t>C1.4.3.12</t>
  </si>
  <si>
    <t>Wall mounted pivot plan filing system</t>
  </si>
  <si>
    <t>C1.4.3.13</t>
  </si>
  <si>
    <t>220/250 volt power outlet plug point</t>
  </si>
  <si>
    <t>C1.4.3.16</t>
  </si>
  <si>
    <t>Single 1500mm, 22 watt LED tube ceiling light</t>
  </si>
  <si>
    <t>C1.4.3.23</t>
  </si>
  <si>
    <t>Fire extinguisher 9,0 kg, dry powder type</t>
  </si>
  <si>
    <t>C1.4.3.24</t>
  </si>
  <si>
    <t>Air-conditioning unit</t>
  </si>
  <si>
    <t>C1.4.3.27</t>
  </si>
  <si>
    <t>Waste paper basket</t>
  </si>
  <si>
    <t>C1.4.3.28</t>
  </si>
  <si>
    <t>UPS / Voltage stabiliser</t>
  </si>
  <si>
    <t>C1.4.3.29</t>
  </si>
  <si>
    <t>A3 / A4 colour printer, copier, scanner</t>
  </si>
  <si>
    <t>C1.4.3.31</t>
  </si>
  <si>
    <t>Rain gauge</t>
  </si>
  <si>
    <t>C1.4.3.32</t>
  </si>
  <si>
    <t>Minimum/maximum atmospheric temperature gauge</t>
  </si>
  <si>
    <t>C1.4.3.33</t>
  </si>
  <si>
    <t>Digital thermometer</t>
  </si>
  <si>
    <t>C1.4.3.36</t>
  </si>
  <si>
    <t>Measuring wheel</t>
  </si>
  <si>
    <t>C1.4.3.37</t>
  </si>
  <si>
    <t>First aid kit</t>
  </si>
  <si>
    <t>C1.4.4</t>
  </si>
  <si>
    <t>Prime cost items</t>
  </si>
  <si>
    <t>C1.4.4.5</t>
  </si>
  <si>
    <t>The provision of internet connectivity and WiFi data for Engineer’s site staff</t>
  </si>
  <si>
    <t>C1.4.4.6</t>
  </si>
  <si>
    <t>Handling costs and profit in respect of item C1.4.4.5</t>
  </si>
  <si>
    <t>C1.4.4.7</t>
  </si>
  <si>
    <t xml:space="preserve">The provision of paper and ink for a combination colour printer/copier/scanner </t>
  </si>
  <si>
    <t>C1.4.4.8</t>
  </si>
  <si>
    <t>Handling costs and profit in respect of item C1.4.4.7</t>
  </si>
  <si>
    <t>C1.4.4.9</t>
  </si>
  <si>
    <t>The provision of a complete 220/250 volt single phase electrical power installation, including all poles, insulators, wiring, switchboards, mains connections, meters etc.</t>
  </si>
  <si>
    <t>C1.4.4.10</t>
  </si>
  <si>
    <t>Handling costs and profit in respect of item C1.4.4.9</t>
  </si>
  <si>
    <t>C1.4.5</t>
  </si>
  <si>
    <t>Services at site offices, laboratories and site accommodation</t>
  </si>
  <si>
    <t>C1.4.5.1</t>
  </si>
  <si>
    <t>Fixed costs</t>
  </si>
  <si>
    <t>C1.4.5.2</t>
  </si>
  <si>
    <t>Running costs</t>
  </si>
  <si>
    <t>C1.4.7</t>
  </si>
  <si>
    <t>Site inspection transport</t>
  </si>
  <si>
    <t>C1.4.7.1</t>
  </si>
  <si>
    <r>
      <t xml:space="preserve">Provision of a bus, mini-bus or combi van for site inspection purposes </t>
    </r>
    <r>
      <rPr>
        <i/>
        <sz val="10"/>
        <color theme="1"/>
        <rFont val="Arial"/>
        <family val="2"/>
      </rPr>
      <t>(12 seater bus)</t>
    </r>
  </si>
  <si>
    <t>per day</t>
  </si>
  <si>
    <t>C1.4.7.2</t>
  </si>
  <si>
    <t>Travel on site</t>
  </si>
  <si>
    <t>C1.4.8</t>
  </si>
  <si>
    <t>Site security measures for the Engineer’s facilities</t>
  </si>
  <si>
    <t>C1.4.8.1</t>
  </si>
  <si>
    <t>Supply and installation of all required security measures at the Engineer’s site offices and laboratories</t>
  </si>
  <si>
    <t>C1.5</t>
  </si>
  <si>
    <t>ACCOMMODATION OF TRAFFIC</t>
  </si>
  <si>
    <t>C1.5.2</t>
  </si>
  <si>
    <t>Accommodation of vehicular traffic</t>
  </si>
  <si>
    <t>C1.5.4</t>
  </si>
  <si>
    <t>Construction of temporary deviations</t>
  </si>
  <si>
    <t>C1.5.4/C1.6.1</t>
  </si>
  <si>
    <t>C1.6.1.1</t>
  </si>
  <si>
    <t>Clearing with machines and some hand labour where necessary</t>
  </si>
  <si>
    <t>hectare (ha)</t>
  </si>
  <si>
    <t>C1.5.4/C1.6.2</t>
  </si>
  <si>
    <t>C1.6.2.1</t>
  </si>
  <si>
    <t>Grubbing with machines and some hand labour where necessary</t>
  </si>
  <si>
    <t>C1.5.4/C1.6.3</t>
  </si>
  <si>
    <t>C1.6.3.1</t>
  </si>
  <si>
    <t>Removal and grubbing of large trees and tree stumps: Girth equal to or exceeding 1,0m up to and including 2,0m</t>
  </si>
  <si>
    <t>C1.5.4/C1.6.4</t>
  </si>
  <si>
    <t>C1.6.4.1</t>
  </si>
  <si>
    <t>Removal of buildings and structures ( temporary informal structures made of wood and roofsheeting material less than 40 square meters)</t>
  </si>
  <si>
    <t>C1.5.4/C1.6.9</t>
  </si>
  <si>
    <t>C1.6.9.1</t>
  </si>
  <si>
    <t>Conservation of topsoil: Stockpiling topsoil</t>
  </si>
  <si>
    <r>
      <t>cubic metre (m</t>
    </r>
    <r>
      <rPr>
        <vertAlign val="superscript"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)</t>
    </r>
  </si>
  <si>
    <t>C1.6.9.2</t>
  </si>
  <si>
    <t>Windrowing topsoil</t>
  </si>
  <si>
    <t>C1.5.4/C1.7.1</t>
  </si>
  <si>
    <t>C1.7.1.1</t>
  </si>
  <si>
    <t>Loading from stockpile using machines and some hand labour where necessary</t>
  </si>
  <si>
    <t>C1.7.1.2</t>
  </si>
  <si>
    <t>Loading from heaps or windrows using machines and/some hand labour where necessary</t>
  </si>
  <si>
    <t>C1.7.1.3</t>
  </si>
  <si>
    <t>Loading by hand only from stockpile or heaps when labour enhancement work is specified or it is not possible to use machines</t>
  </si>
  <si>
    <t>C1.5.4/C1.7.2</t>
  </si>
  <si>
    <t>C1.7.2.1</t>
  </si>
  <si>
    <t>Hauling material for use in the Works and off-loading it on the site of the Works:</t>
  </si>
  <si>
    <t>Soil, gravel, crushed stone and pavement layer material</t>
  </si>
  <si>
    <r>
      <t>cubic metre - kilometre (m</t>
    </r>
    <r>
      <rPr>
        <vertAlign val="superscript"/>
        <sz val="10"/>
        <color rgb="FF000000"/>
        <rFont val="Arial"/>
        <family val="2"/>
      </rPr>
      <t xml:space="preserve">3 </t>
    </r>
    <r>
      <rPr>
        <sz val="10"/>
        <color rgb="FF000000"/>
        <rFont val="Arial"/>
        <family val="2"/>
      </rPr>
      <t>- km)</t>
    </r>
  </si>
  <si>
    <t>C1.7.2.2</t>
  </si>
  <si>
    <t>Hauling material to spoil and off-loading it at a designated spoil or stockpile area:</t>
  </si>
  <si>
    <r>
      <t xml:space="preserve">Cleared and grubbed material </t>
    </r>
    <r>
      <rPr>
        <i/>
        <sz val="10"/>
        <color theme="1"/>
        <rFont val="Arial"/>
        <family val="2"/>
      </rPr>
      <t>(organic matter and all other unsuitable or waste material)</t>
    </r>
  </si>
  <si>
    <t>Soil and gravel material</t>
  </si>
  <si>
    <t>Boulders, hard material and concrete</t>
  </si>
  <si>
    <t>C1.5.5</t>
  </si>
  <si>
    <t>Maintenance of temporary deviations</t>
  </si>
  <si>
    <t>C1.5.5.10</t>
  </si>
  <si>
    <t>Watering of temporary deviations and existing roads used as detours</t>
  </si>
  <si>
    <t>kilolitres(kl)</t>
  </si>
  <si>
    <t>C1.5.7</t>
  </si>
  <si>
    <t>Temporary traffic control facilities</t>
  </si>
  <si>
    <t>C1.5.7.2</t>
  </si>
  <si>
    <t>Traffic cones, minimum height 750mm</t>
  </si>
  <si>
    <t>C1.5.7.3</t>
  </si>
  <si>
    <t>Flagmen</t>
  </si>
  <si>
    <t>man-shift</t>
  </si>
  <si>
    <t>C1.5.7.5</t>
  </si>
  <si>
    <t>Provision of illuminated traffic signs</t>
  </si>
  <si>
    <t>C1.5.11</t>
  </si>
  <si>
    <t>Provision of safety equipment for visitors</t>
  </si>
  <si>
    <t>C1.5.11.1</t>
  </si>
  <si>
    <t>Provision of reflective safety vests for visitors</t>
  </si>
  <si>
    <t>C1.5.11.2</t>
  </si>
  <si>
    <t>Provision of hard hats for visitors</t>
  </si>
  <si>
    <t>C1.5.12</t>
  </si>
  <si>
    <t>Additional traffic accommodation facilities ordered by the Engineer:</t>
  </si>
  <si>
    <t>C1.5.12.1</t>
  </si>
  <si>
    <t xml:space="preserve">Provision of additional traffic accommodation facilities </t>
  </si>
  <si>
    <t>C1.5.12.2</t>
  </si>
  <si>
    <t>Handling cost, profit and all other charges in respect of item C1.5.12.1</t>
  </si>
  <si>
    <t>C1.6</t>
  </si>
  <si>
    <t>CLEARING AND GRUBBING</t>
  </si>
  <si>
    <t>C1.6.1</t>
  </si>
  <si>
    <t>Clearing</t>
  </si>
  <si>
    <t>C1.6.1.2</t>
  </si>
  <si>
    <t>Clearing with hand labour only when labour enhanced work is specified</t>
  </si>
  <si>
    <t>C1.6.1.3</t>
  </si>
  <si>
    <r>
      <t xml:space="preserve">Clearing for new fence lines </t>
    </r>
    <r>
      <rPr>
        <i/>
        <sz val="10"/>
        <color theme="1"/>
        <rFont val="Arial"/>
        <family val="2"/>
      </rPr>
      <t>(over a width of 2,0m)</t>
    </r>
  </si>
  <si>
    <t>C1.6.1.4</t>
  </si>
  <si>
    <r>
      <t xml:space="preserve">Clearing for service trenches </t>
    </r>
    <r>
      <rPr>
        <i/>
        <sz val="10"/>
        <color theme="1"/>
        <rFont val="Arial"/>
        <family val="2"/>
      </rPr>
      <t>(over the agreed width required)</t>
    </r>
  </si>
  <si>
    <t>C1.6.2</t>
  </si>
  <si>
    <t>Grubbing</t>
  </si>
  <si>
    <t>C1.6.2.2</t>
  </si>
  <si>
    <t>Grubbing with hand labour when labour enhancement work is specified or it is not practical to use a machine</t>
  </si>
  <si>
    <t>C1.6.2.3</t>
  </si>
  <si>
    <r>
      <t xml:space="preserve">Grubbing by hand for new fence lines </t>
    </r>
    <r>
      <rPr>
        <i/>
        <sz val="10"/>
        <color theme="1"/>
        <rFont val="Arial"/>
        <family val="2"/>
      </rPr>
      <t>(over a width of 2,0m)</t>
    </r>
  </si>
  <si>
    <t>C1.6.3</t>
  </si>
  <si>
    <t>Removal and grubbing of large trees and tree stumps:</t>
  </si>
  <si>
    <t>Girth equal to or exceeding 1,0m up to and including 2,0m</t>
  </si>
  <si>
    <t>C1.6.4</t>
  </si>
  <si>
    <t>Removal of buildings and structures</t>
  </si>
  <si>
    <t>(up to 4x16m2 informal corrugated iron building)</t>
  </si>
  <si>
    <t>C1.6.9</t>
  </si>
  <si>
    <t>Conservation of topsoil:</t>
  </si>
  <si>
    <t>Stockpiling topsoil</t>
  </si>
  <si>
    <t>C1.7</t>
  </si>
  <si>
    <t>LOADING AND HAULING</t>
  </si>
  <si>
    <t>C1.7.1</t>
  </si>
  <si>
    <t>Loading</t>
  </si>
  <si>
    <t>C1.7.2</t>
  </si>
  <si>
    <t>Hauling</t>
  </si>
  <si>
    <t>C2.1</t>
  </si>
  <si>
    <t>GENERAL REQUIREMENTS AND TRENCHING FOR SERVICES</t>
  </si>
  <si>
    <t>C2.1.1</t>
  </si>
  <si>
    <t>Location, identification, protection and relocation of existing services</t>
  </si>
  <si>
    <t>C2.1.1.1</t>
  </si>
  <si>
    <t>Contractor’s obligations</t>
  </si>
  <si>
    <t>lump</t>
  </si>
  <si>
    <t>sum</t>
  </si>
  <si>
    <t>C2.1.1.2</t>
  </si>
  <si>
    <t>Permanent services relocation or protection work by others</t>
  </si>
  <si>
    <t>C2.1.1.3</t>
  </si>
  <si>
    <t>Handling costs and profit in respect of item C2.1.1.2 above</t>
  </si>
  <si>
    <t>C2.1.1.4</t>
  </si>
  <si>
    <t>Permanent services relocation or protection work by the Contractor</t>
  </si>
  <si>
    <t>C2.1.2</t>
  </si>
  <si>
    <r>
      <t>Existing services location, detection and verification</t>
    </r>
    <r>
      <rPr>
        <sz val="10"/>
        <rFont val="Arial"/>
        <family val="2"/>
      </rPr>
      <t xml:space="preserve"> </t>
    </r>
  </si>
  <si>
    <t>C2.1.2.5</t>
  </si>
  <si>
    <r>
      <t xml:space="preserve">Using hand excavation to locate, expose and verify services </t>
    </r>
    <r>
      <rPr>
        <b/>
        <sz val="10"/>
        <rFont val="Arial"/>
        <family val="2"/>
      </rPr>
      <t xml:space="preserve"> </t>
    </r>
  </si>
  <si>
    <t>C2.1.6</t>
  </si>
  <si>
    <t>Trench excavation (in soft material and intermediate hard material)</t>
  </si>
  <si>
    <t>C2.1.6.1</t>
  </si>
  <si>
    <t>Trenches up to 1,0m wide</t>
  </si>
  <si>
    <t>Up to 1,0m deep</t>
  </si>
  <si>
    <t>Over 1,0m and up to 2,0m deep</t>
  </si>
  <si>
    <t>C2.1.8</t>
  </si>
  <si>
    <t>Excavations outside the normal trench profile</t>
  </si>
  <si>
    <t>C2.1.11</t>
  </si>
  <si>
    <t>Backfilling of trenches</t>
  </si>
  <si>
    <t>C2.1.11.1</t>
  </si>
  <si>
    <r>
      <t xml:space="preserve">Backfill compacted to 93% </t>
    </r>
    <r>
      <rPr>
        <i/>
        <sz val="10"/>
        <color theme="1"/>
        <rFont val="Arial"/>
        <family val="2"/>
      </rPr>
      <t>(100% for sand)</t>
    </r>
    <r>
      <rPr>
        <sz val="10"/>
        <color theme="1"/>
        <rFont val="Arial"/>
        <family val="2"/>
      </rPr>
      <t xml:space="preserve"> of MDD </t>
    </r>
    <r>
      <rPr>
        <i/>
        <sz val="10"/>
        <color theme="1"/>
        <rFont val="Arial"/>
        <family val="2"/>
      </rPr>
      <t>(areas subject to traffic loads)</t>
    </r>
    <r>
      <rPr>
        <sz val="10"/>
        <color theme="1"/>
        <rFont val="Arial"/>
        <family val="2"/>
      </rPr>
      <t xml:space="preserve"> using material:  </t>
    </r>
  </si>
  <si>
    <t>From the excavated trench material</t>
  </si>
  <si>
    <t xml:space="preserve">From other excavations on Site </t>
  </si>
  <si>
    <t>C2.1.11.2</t>
  </si>
  <si>
    <r>
      <t xml:space="preserve">Backfill compacted to 90% </t>
    </r>
    <r>
      <rPr>
        <i/>
        <sz val="10"/>
        <color theme="1"/>
        <rFont val="Arial"/>
        <family val="2"/>
      </rPr>
      <t>(100% for sand)</t>
    </r>
    <r>
      <rPr>
        <sz val="10"/>
        <color theme="1"/>
        <rFont val="Arial"/>
        <family val="2"/>
      </rPr>
      <t xml:space="preserve"> of MDD or complying with the DCP requirements of Clause A2.1.8.2c) </t>
    </r>
    <r>
      <rPr>
        <i/>
        <sz val="10"/>
        <color theme="1"/>
        <rFont val="Arial"/>
        <family val="2"/>
      </rPr>
      <t>(areas not subject to traffic loads)</t>
    </r>
    <r>
      <rPr>
        <sz val="10"/>
        <color theme="1"/>
        <rFont val="Arial"/>
        <family val="2"/>
      </rPr>
      <t xml:space="preserve"> using material:  </t>
    </r>
  </si>
  <si>
    <t>C2.1.13</t>
  </si>
  <si>
    <t>Extra over item C2.1.11 for backfilling with soil cement or stabilised material</t>
  </si>
  <si>
    <t>C2.1.13.1</t>
  </si>
  <si>
    <r>
      <t xml:space="preserve">Backfilling trenches using soil cement using </t>
    </r>
    <r>
      <rPr>
        <i/>
        <sz val="10"/>
        <color theme="1"/>
        <rFont val="Arial"/>
        <family val="2"/>
      </rPr>
      <t>(state type of material i.e. G5, G7 or G8)</t>
    </r>
    <r>
      <rPr>
        <sz val="10"/>
        <color theme="1"/>
        <rFont val="Arial"/>
        <family val="2"/>
      </rPr>
      <t xml:space="preserve"> material  </t>
    </r>
  </si>
  <si>
    <t>C2.1.13.4</t>
  </si>
  <si>
    <r>
      <t xml:space="preserve">Cement </t>
    </r>
    <r>
      <rPr>
        <i/>
        <sz val="10"/>
        <color theme="1"/>
        <rFont val="Arial"/>
        <family val="2"/>
      </rPr>
      <t>(state class of cement)</t>
    </r>
  </si>
  <si>
    <t>kilogram (kg)</t>
  </si>
  <si>
    <t>C2.1.14</t>
  </si>
  <si>
    <t>Extra over items C2.1.11, C2.1.12 and C2.1.13 for additional compaction of backfill</t>
  </si>
  <si>
    <t>C2.1.14.1</t>
  </si>
  <si>
    <t>Compaction increased from 90% of MDD to 93% of MDD</t>
  </si>
  <si>
    <t>C2.1.14.2</t>
  </si>
  <si>
    <t>Compaction increased from 93% of MDD to 95% of MDD</t>
  </si>
  <si>
    <t>C2.1.17</t>
  </si>
  <si>
    <t>Removal and disposal of spoil material from trench excavations:</t>
  </si>
  <si>
    <t>C2.1.17.1</t>
  </si>
  <si>
    <t>To spoil sites provided by the Employer as indicated in the Contract Documentation or as instructed by the Engineer</t>
  </si>
  <si>
    <t>C2.1.17.2</t>
  </si>
  <si>
    <t>To spoil sites or dumping areas provided by the Contractor</t>
  </si>
  <si>
    <t>C3.1</t>
  </si>
  <si>
    <t>DRAINS</t>
  </si>
  <si>
    <t>C3.1.1</t>
  </si>
  <si>
    <t>Excavation for open drains:</t>
  </si>
  <si>
    <t>C3.1.1.4</t>
  </si>
  <si>
    <t>Excavating soft material situated 0m to 1,5m below the surface level using labour enhanced construction methods</t>
  </si>
  <si>
    <t>C3.1.1.5</t>
  </si>
  <si>
    <t>Excavating intermediate material situated 0m to 1,5m below the surface level using labour enhanced construction methods</t>
  </si>
  <si>
    <t>C3.1.4</t>
  </si>
  <si>
    <t>Excavation and disposal of material for subsoil drainage systems:</t>
  </si>
  <si>
    <t>C3.1.4.2</t>
  </si>
  <si>
    <t>Excavating soft material situated within 0m to 1,5m below the surface level using labour enhanced construction methods</t>
  </si>
  <si>
    <t>C3.1.4.3</t>
  </si>
  <si>
    <t>Excavating intermediate material situated within 0m to 1,5m below the surface level using labour enhanced construction methods</t>
  </si>
  <si>
    <t>C3.1.4.5</t>
  </si>
  <si>
    <t>Extra over sub-item C3.1.4.1 for excavation through stabilised existing road layers</t>
  </si>
  <si>
    <t>C3.1.5</t>
  </si>
  <si>
    <t>Impermeable backfilling to subsoil drainage systems</t>
  </si>
  <si>
    <t>C3.1.5.1</t>
  </si>
  <si>
    <t>Un-stabilised natural gravel obtained from approved sources on the site</t>
  </si>
  <si>
    <t>C3.1.6</t>
  </si>
  <si>
    <t>Construction of banks and dykes:</t>
  </si>
  <si>
    <t>C3.1.6.2</t>
  </si>
  <si>
    <t>Banks and dykes using labour enhanced construction methods</t>
  </si>
  <si>
    <t>C3.1.8</t>
  </si>
  <si>
    <t>Natural permeable material in subsoil drainage systems (approved natural sand):</t>
  </si>
  <si>
    <t>C3.1.8.2</t>
  </si>
  <si>
    <r>
      <t xml:space="preserve">Natural sand from commercial sources </t>
    </r>
    <r>
      <rPr>
        <i/>
        <sz val="10"/>
        <color theme="1"/>
        <rFont val="Arial"/>
        <family val="2"/>
      </rPr>
      <t>(Coarse sand)</t>
    </r>
  </si>
  <si>
    <t>C3.1.9</t>
  </si>
  <si>
    <t>Pipes in subsoil drainage systems:</t>
  </si>
  <si>
    <t>C3.1.9.1</t>
  </si>
  <si>
    <r>
      <t xml:space="preserve">U-PVC pipes and fittings, normal duty, complete with couplings </t>
    </r>
    <r>
      <rPr>
        <i/>
        <sz val="10"/>
        <color theme="1"/>
        <rFont val="Arial"/>
        <family val="2"/>
      </rPr>
      <t>(110mm diameter, perforated)</t>
    </r>
  </si>
  <si>
    <t>C3.1.10</t>
  </si>
  <si>
    <t>Polymer film sheeting or similar approved material, for lining subsoil drainage systems:</t>
  </si>
  <si>
    <t>C3.1.10.1</t>
  </si>
  <si>
    <t>0,15mm thick</t>
  </si>
  <si>
    <t>C3.1.13</t>
  </si>
  <si>
    <t>Concrete outlet structures, manhole boxes, junction boxes and cleaning eyes for subsoil drainage systems:</t>
  </si>
  <si>
    <t>C3.1.13.1</t>
  </si>
  <si>
    <r>
      <t xml:space="preserve">Outlet structures </t>
    </r>
    <r>
      <rPr>
        <i/>
        <sz val="10"/>
        <color theme="1"/>
        <rFont val="Arial"/>
        <family val="2"/>
      </rPr>
      <t>(Outlet Type A,Drw : TD-DR-06 )</t>
    </r>
  </si>
  <si>
    <t>C3.1.16</t>
  </si>
  <si>
    <t>Loading and hauling of material in excess of 1,0 km</t>
  </si>
  <si>
    <t>cubic metre - kilometre (m3 - km)</t>
  </si>
  <si>
    <t>C3.1.18</t>
  </si>
  <si>
    <t>Backfilling of drains with selected material compacted to 93% of MDD prior to construction of concrete lining and/or stone pitched lining</t>
  </si>
  <si>
    <t>C3.1.22</t>
  </si>
  <si>
    <t>Test flushing of subsoil drain pipe systems</t>
  </si>
  <si>
    <t>C3.2</t>
  </si>
  <si>
    <t>CULVERTS</t>
  </si>
  <si>
    <t>C3.2.1</t>
  </si>
  <si>
    <t>Excavation for culvert structures:</t>
  </si>
  <si>
    <t>C3.2.1.1</t>
  </si>
  <si>
    <t>Excavating in all material situated within the following depth ranges below the surface level:</t>
  </si>
  <si>
    <t>0m to 1,5m</t>
  </si>
  <si>
    <t>Exceeding 1,5m and up to 3,0m</t>
  </si>
  <si>
    <t>C3.2.1.2</t>
  </si>
  <si>
    <t>C3.2.1.5</t>
  </si>
  <si>
    <t>Extra over sub-item C3.2.1.1 for excavation in stabilised existing road layers, irrespective of depth</t>
  </si>
  <si>
    <t>C3.2.2</t>
  </si>
  <si>
    <t>Backfilling</t>
  </si>
  <si>
    <t>C3.2.2.1</t>
  </si>
  <si>
    <t>Using the excavated material</t>
  </si>
  <si>
    <t>C3.2.2.2</t>
  </si>
  <si>
    <t>Using imported selected material:</t>
  </si>
  <si>
    <t>C3.2.5</t>
  </si>
  <si>
    <t>Rectangular culverts with prefabricated elements:</t>
  </si>
  <si>
    <t>C3.2.5.1</t>
  </si>
  <si>
    <t>C3.2.7</t>
  </si>
  <si>
    <t>Cast in situ concrete and formwork:</t>
  </si>
  <si>
    <t>C3.2.7.5</t>
  </si>
  <si>
    <t>C3.2.7.6</t>
  </si>
  <si>
    <t>C3.2.8</t>
  </si>
  <si>
    <t>C3.2.10</t>
  </si>
  <si>
    <t>Reinforcement:</t>
  </si>
  <si>
    <t>C3.2.10.1</t>
  </si>
  <si>
    <t>Mild steel bars</t>
  </si>
  <si>
    <t>ton (t)</t>
  </si>
  <si>
    <t>C3.2.10.2</t>
  </si>
  <si>
    <t>High-tensile steel bars</t>
  </si>
  <si>
    <t>C3.2.10.3</t>
  </si>
  <si>
    <t>Welded steel fabric</t>
  </si>
  <si>
    <t>C3.2.12</t>
  </si>
  <si>
    <t>Demolition of concrete members or elements:</t>
  </si>
  <si>
    <t>C3.2.12.1</t>
  </si>
  <si>
    <t>C3.3</t>
  </si>
  <si>
    <t>CONCRETE KERBING AND CHANNELING, ASPHALT BERMS, CHUTES, DOWNPIPES, AS WELL AS CONCRETE, STONE PITCHED AND GABION LININGS FOR OPEN DRAINS</t>
  </si>
  <si>
    <t>C3.3.1</t>
  </si>
  <si>
    <t>Concrete kerbing:</t>
  </si>
  <si>
    <t>C3.3.1.1</t>
  </si>
  <si>
    <r>
      <t xml:space="preserve">Prefabricated kerbing </t>
    </r>
    <r>
      <rPr>
        <i/>
        <sz val="10"/>
        <color theme="1"/>
        <rFont val="Arial"/>
        <family val="2"/>
      </rPr>
      <t>(description of type of kerb and bedding with reference to drawing)</t>
    </r>
  </si>
  <si>
    <t>Figure 7, TD-DR-07</t>
  </si>
  <si>
    <t>C3.3.3</t>
  </si>
  <si>
    <t>Extra over items C3.3.1 and C3.3.2 for concrete kerbing or concrete kerbing and channeling on curves</t>
  </si>
  <si>
    <t>C3.3.3.1</t>
  </si>
  <si>
    <t>On curves of radii more than or equal to 5,0m but less than 20m</t>
  </si>
  <si>
    <t>C3.3.7</t>
  </si>
  <si>
    <t>Cast in situ concrete chutes (measured by components):</t>
  </si>
  <si>
    <t>C3.3.7.1</t>
  </si>
  <si>
    <t>C3.3.7.2</t>
  </si>
  <si>
    <r>
      <t xml:space="preserve">Formwork </t>
    </r>
    <r>
      <rPr>
        <i/>
        <sz val="10"/>
        <color theme="1"/>
        <rFont val="Arial"/>
        <family val="2"/>
      </rPr>
      <t>(surface finish indicated)</t>
    </r>
  </si>
  <si>
    <t>C3.3.8</t>
  </si>
  <si>
    <t>Linings for open drains:</t>
  </si>
  <si>
    <t>C3.3.8.1</t>
  </si>
  <si>
    <r>
      <t xml:space="preserve">Cast in situ concrete lining </t>
    </r>
    <r>
      <rPr>
        <i/>
        <sz val="10"/>
        <color theme="1"/>
        <rFont val="Arial"/>
        <family val="2"/>
      </rPr>
      <t>(class of concrete and type of open drain indicated)</t>
    </r>
  </si>
  <si>
    <t>C3.3.8.2</t>
  </si>
  <si>
    <r>
      <t xml:space="preserve">Class U2 surface finish to cast in situ concrete </t>
    </r>
    <r>
      <rPr>
        <i/>
        <sz val="10"/>
        <color theme="1"/>
        <rFont val="Arial"/>
        <family val="2"/>
      </rPr>
      <t>(Type A, Type E and Inersection drain)</t>
    </r>
  </si>
  <si>
    <t>C3.3.8.3</t>
  </si>
  <si>
    <t>Stone pitched lining (200mm thickness)</t>
  </si>
  <si>
    <t>C3.3.9</t>
  </si>
  <si>
    <t>Formwork to cast in situ concrete lining for open drains (Class F2 surface finish):</t>
  </si>
  <si>
    <t>C3.3.9.1</t>
  </si>
  <si>
    <t>To sides with formwork on the internal face only</t>
  </si>
  <si>
    <t>C3.3.9.2</t>
  </si>
  <si>
    <r>
      <t xml:space="preserve">To sides with formwork on both internal and external faces </t>
    </r>
    <r>
      <rPr>
        <i/>
        <sz val="10"/>
        <color theme="1"/>
        <rFont val="Arial"/>
        <family val="2"/>
      </rPr>
      <t>(each face measured)</t>
    </r>
  </si>
  <si>
    <t>C3.3.9.3</t>
  </si>
  <si>
    <t>To ends of slabs</t>
  </si>
  <si>
    <t>C3.3.10</t>
  </si>
  <si>
    <r>
      <t xml:space="preserve">Sealed joints in concrete and stone pitched linings of open drains </t>
    </r>
    <r>
      <rPr>
        <i/>
        <sz val="10"/>
        <color theme="1"/>
        <rFont val="Arial"/>
        <family val="2"/>
      </rPr>
      <t>(Expansion joint )</t>
    </r>
  </si>
  <si>
    <t>C3.3.12</t>
  </si>
  <si>
    <t>C3.3.12.1</t>
  </si>
  <si>
    <t>C3.3.12.2</t>
  </si>
  <si>
    <t>C3.3.12.3</t>
  </si>
  <si>
    <t>C3.3.13</t>
  </si>
  <si>
    <r>
      <t xml:space="preserve">Polymer film sheeting </t>
    </r>
    <r>
      <rPr>
        <i/>
        <sz val="10"/>
        <color theme="1"/>
        <rFont val="Arial"/>
        <family val="2"/>
      </rPr>
      <t>(0.15mm)</t>
    </r>
    <r>
      <rPr>
        <b/>
        <sz val="10"/>
        <color theme="1"/>
        <rFont val="Arial"/>
        <family val="2"/>
      </rPr>
      <t xml:space="preserve"> for concrete-lined open drains</t>
    </r>
  </si>
  <si>
    <t>C3.3.15</t>
  </si>
  <si>
    <t>Energy dissipaters in outlet structures</t>
  </si>
  <si>
    <t>C3.3.15.1</t>
  </si>
  <si>
    <t>Precast concrete blocks in outlet structures</t>
  </si>
  <si>
    <t>C3.3.15.2</t>
  </si>
  <si>
    <t>Stones set in outlet structures</t>
  </si>
  <si>
    <t>C4.1</t>
  </si>
  <si>
    <t>BORROW MATERIALS</t>
  </si>
  <si>
    <t>C4.1.1</t>
  </si>
  <si>
    <t>Compiling and implementing M&amp;U plans</t>
  </si>
  <si>
    <t>C4.1.1.1</t>
  </si>
  <si>
    <r>
      <t xml:space="preserve">For borrow pits </t>
    </r>
    <r>
      <rPr>
        <i/>
        <sz val="10"/>
        <color theme="1"/>
        <rFont val="Arial"/>
        <family val="2"/>
      </rPr>
      <t>(Borow Pit 1)</t>
    </r>
  </si>
  <si>
    <t>Rate Only</t>
  </si>
  <si>
    <t>C4.1.3</t>
  </si>
  <si>
    <t>Construction and maintenance of temporary haul and access roads</t>
  </si>
  <si>
    <t>C4.1.3.1</t>
  </si>
  <si>
    <t>Temporary unsealed roads</t>
  </si>
  <si>
    <t>C4.1.3.2</t>
  </si>
  <si>
    <t>Cost to repair existing public roads or streets</t>
  </si>
  <si>
    <t>C4.1.3.3</t>
  </si>
  <si>
    <t>Handling cost and profit in respect of item C4.1.3.2</t>
  </si>
  <si>
    <t>C4.1.4</t>
  </si>
  <si>
    <t>Removing of the overburden</t>
  </si>
  <si>
    <t>C4.1.4.1</t>
  </si>
  <si>
    <t>In borrow pits</t>
  </si>
  <si>
    <t>C4.1.5</t>
  </si>
  <si>
    <t>Excavating of materials in the borrow pits and quarries, material obtained from</t>
  </si>
  <si>
    <t>C4.1.5.1</t>
  </si>
  <si>
    <t xml:space="preserve">Soft excavation </t>
  </si>
  <si>
    <t>C4.1.5.2</t>
  </si>
  <si>
    <t>Boulder excavation class A</t>
  </si>
  <si>
    <t>C4.1.5.3</t>
  </si>
  <si>
    <t>Boulder excavation class B</t>
  </si>
  <si>
    <t>C4.1.9</t>
  </si>
  <si>
    <t xml:space="preserve">Breaking down oversize material </t>
  </si>
  <si>
    <t>C4.1.10</t>
  </si>
  <si>
    <t>Compacting the floor of the stockpile sites</t>
  </si>
  <si>
    <t>C4.1.11</t>
  </si>
  <si>
    <t xml:space="preserve">Constructing a platform for the stockpile site </t>
  </si>
  <si>
    <t>C4.1.12</t>
  </si>
  <si>
    <t>Stockpiling the material</t>
  </si>
  <si>
    <t>C4.1.12.2</t>
  </si>
  <si>
    <t>Material directly from the excavation</t>
  </si>
  <si>
    <t>C4.1.15</t>
  </si>
  <si>
    <t>Shaping and finishing the borrow pit and quarry areas, and the stockpile sites</t>
  </si>
  <si>
    <t>C4.1.15.1</t>
  </si>
  <si>
    <t>Shaping and finishing the borrow pit and quarry areas, and the stockpile sites:</t>
  </si>
  <si>
    <r>
      <t xml:space="preserve">Borrow pits </t>
    </r>
    <r>
      <rPr>
        <i/>
        <sz val="10"/>
        <color theme="1"/>
        <rFont val="Arial"/>
        <family val="2"/>
      </rPr>
      <t>(Borrow Pit 1)</t>
    </r>
  </si>
  <si>
    <t>Stockpile sites</t>
  </si>
  <si>
    <t>C4.1.16</t>
  </si>
  <si>
    <t>C4.1.16.1</t>
  </si>
  <si>
    <t>Materials manager</t>
  </si>
  <si>
    <t>C4.1.16.2</t>
  </si>
  <si>
    <t>Excavation controller</t>
  </si>
  <si>
    <t>C4.1.16.3</t>
  </si>
  <si>
    <t>Stockpile controller</t>
  </si>
  <si>
    <t>C4.1.18</t>
  </si>
  <si>
    <t>Compensation to landowners or legal occupants in respect of land acquisition, royalties and/or loss of crops</t>
  </si>
  <si>
    <t>C4.1.18.1</t>
  </si>
  <si>
    <t xml:space="preserve">Amount allowed, expenditure to be approved or instructed by the Employer  </t>
  </si>
  <si>
    <t>C4.1.18.2</t>
  </si>
  <si>
    <t>Handling costs and profit in respect of item C4.1.18.1</t>
  </si>
  <si>
    <t>C4.2</t>
  </si>
  <si>
    <t>CUT MATERIALS</t>
  </si>
  <si>
    <t>C4.2.3</t>
  </si>
  <si>
    <t>Excavating of materials in cuttings, material obtained from</t>
  </si>
  <si>
    <t>C4.2.3.1</t>
  </si>
  <si>
    <r>
      <t>cubic metre (m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</si>
  <si>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C4.2.4</t>
  </si>
  <si>
    <t>Excavating of materials in box cuts, material obtained from</t>
  </si>
  <si>
    <t>C4.2.4.1</t>
  </si>
  <si>
    <t>C4.2.8</t>
  </si>
  <si>
    <t>Excavate material to spoil in sites designated by the Employer, material obtained from</t>
  </si>
  <si>
    <t>C4.2.8.1</t>
  </si>
  <si>
    <t>Soft excavation, overburden and unsuitable material</t>
  </si>
  <si>
    <t>C4.2.12</t>
  </si>
  <si>
    <t>Finishing the side slopes</t>
  </si>
  <si>
    <t>C4.2.12.1</t>
  </si>
  <si>
    <t xml:space="preserve">Cuttings: </t>
  </si>
  <si>
    <t>In soft material using labour enhanced methods of construction</t>
  </si>
  <si>
    <r>
      <t>square metre (m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</si>
  <si>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t>C4.4</t>
  </si>
  <si>
    <t>COMMERCIAL MATERIALS</t>
  </si>
  <si>
    <t>C4.4.2</t>
  </si>
  <si>
    <t>Commercial materials identified by the Contractor from commercial, private or other non-commercial suppliers</t>
  </si>
  <si>
    <t>C4.4.2.1</t>
  </si>
  <si>
    <t>Pavement layer material:</t>
  </si>
  <si>
    <t>Type G6 materials</t>
  </si>
  <si>
    <t>Type G7 materials</t>
  </si>
  <si>
    <t>(q)</t>
  </si>
  <si>
    <t>Natural or crushed gravel material for the wearing course of an unsealed road</t>
  </si>
  <si>
    <t>C4.4.2.5</t>
  </si>
  <si>
    <t>Fill material in the earthworks</t>
  </si>
  <si>
    <t>Normal or coarse fill</t>
  </si>
  <si>
    <r>
      <t>cubic metre (m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</si>
  <si>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t>C4.4.4</t>
  </si>
  <si>
    <t>Cementitious stabilising agents</t>
  </si>
  <si>
    <t>C4.4.4.1</t>
  </si>
  <si>
    <t>Cement</t>
  </si>
  <si>
    <t>C4.4.5</t>
  </si>
  <si>
    <t>Bituminous stabilising agents</t>
  </si>
  <si>
    <t>C4.4.5.2</t>
  </si>
  <si>
    <r>
      <t xml:space="preserve">Emulsion stable grade </t>
    </r>
    <r>
      <rPr>
        <i/>
        <sz val="10"/>
        <color theme="1"/>
        <rFont val="Arial"/>
        <family val="2"/>
      </rPr>
      <t>(Anionic SS60)</t>
    </r>
  </si>
  <si>
    <t>C4.4.6</t>
  </si>
  <si>
    <r>
      <t xml:space="preserve">Fillers for bituminous stabilisation </t>
    </r>
    <r>
      <rPr>
        <i/>
        <sz val="10"/>
        <color theme="1"/>
        <rFont val="Arial"/>
        <family val="2"/>
      </rPr>
      <t>(1% Cement)</t>
    </r>
  </si>
  <si>
    <t>C5.1</t>
  </si>
  <si>
    <t>ROADBED</t>
  </si>
  <si>
    <t>C5.1.1</t>
  </si>
  <si>
    <t>Roadbed construction and compaction:</t>
  </si>
  <si>
    <t>C5.1.1.1</t>
  </si>
  <si>
    <t>Compaction of in-situ material to 90% of MDD</t>
  </si>
  <si>
    <t>C5.2</t>
  </si>
  <si>
    <t>FILL</t>
  </si>
  <si>
    <t>C5.2.2</t>
  </si>
  <si>
    <t xml:space="preserve">Fill construction: </t>
  </si>
  <si>
    <t>C5.2.2.1</t>
  </si>
  <si>
    <t>Normal fill material in compacted layer thicknesses of 200mm and less:</t>
  </si>
  <si>
    <t>Compacted to 90% of MDD</t>
  </si>
  <si>
    <t>Compacted to 93% of MDD</t>
  </si>
  <si>
    <t>C5.2.11</t>
  </si>
  <si>
    <t>Finishing-off fill slopes, medians and interchange areas:</t>
  </si>
  <si>
    <t>C5.2.11.1</t>
  </si>
  <si>
    <t>Fill slopes</t>
  </si>
  <si>
    <t>C5.3</t>
  </si>
  <si>
    <t>ROAD PAVEMENT LAYERS</t>
  </si>
  <si>
    <t>C5.3.1</t>
  </si>
  <si>
    <t>Compiling and implementing M&amp;U plans for the construction of all the pavement layers.</t>
  </si>
  <si>
    <t>C5.3.2</t>
  </si>
  <si>
    <t>Construction of pavement layers</t>
  </si>
  <si>
    <t>C5.3.2.1</t>
  </si>
  <si>
    <t>Construction of layers using conventional construction methods:</t>
  </si>
  <si>
    <r>
      <t xml:space="preserve">Lower selected subgrade layer </t>
    </r>
    <r>
      <rPr>
        <i/>
        <sz val="10"/>
        <color theme="1"/>
        <rFont val="Arial"/>
        <family val="2"/>
      </rPr>
      <t>(150mm)</t>
    </r>
    <r>
      <rPr>
        <sz val="10"/>
        <color theme="1"/>
        <rFont val="Arial"/>
        <family val="2"/>
      </rPr>
      <t xml:space="preserve"> compacted to 93% of MDD</t>
    </r>
  </si>
  <si>
    <r>
      <t xml:space="preserve">Upper selected subgrade layer </t>
    </r>
    <r>
      <rPr>
        <i/>
        <sz val="10"/>
        <color theme="1"/>
        <rFont val="Arial"/>
        <family val="2"/>
      </rPr>
      <t>(150mm)</t>
    </r>
    <r>
      <rPr>
        <sz val="10"/>
        <color theme="1"/>
        <rFont val="Arial"/>
        <family val="2"/>
      </rPr>
      <t xml:space="preserve"> compacted to 95% of MDD</t>
    </r>
  </si>
  <si>
    <t>(l)</t>
  </si>
  <si>
    <t>(n)</t>
  </si>
  <si>
    <t>C5.3.9</t>
  </si>
  <si>
    <t>Construction of a trial section:</t>
  </si>
  <si>
    <t>C5.3.9.1</t>
  </si>
  <si>
    <t>Construction of a trial section using conventional methods of construction</t>
  </si>
  <si>
    <t>C5.3.9.2</t>
  </si>
  <si>
    <t>Construction of a trial section using labour enhancement methods</t>
  </si>
  <si>
    <r>
      <t xml:space="preserve">Gravel base layer </t>
    </r>
    <r>
      <rPr>
        <i/>
        <sz val="10"/>
        <color theme="1"/>
        <rFont val="Arial"/>
        <family val="2"/>
      </rPr>
      <t>(150mm)</t>
    </r>
    <r>
      <rPr>
        <sz val="10"/>
        <color theme="1"/>
        <rFont val="Arial"/>
        <family val="2"/>
      </rPr>
      <t xml:space="preserve"> trial section</t>
    </r>
  </si>
  <si>
    <t>C5.3.10</t>
  </si>
  <si>
    <t>Removal of a completed trial section</t>
  </si>
  <si>
    <t>Stabilised layer</t>
  </si>
  <si>
    <t>C5.4</t>
  </si>
  <si>
    <t>STABILISATION</t>
  </si>
  <si>
    <t>C5.4.1</t>
  </si>
  <si>
    <r>
      <t>Pre-treatment of gravel</t>
    </r>
    <r>
      <rPr>
        <b/>
        <i/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layers:</t>
    </r>
  </si>
  <si>
    <t>(i)</t>
  </si>
  <si>
    <r>
      <t xml:space="preserve">Pre-treatment of </t>
    </r>
    <r>
      <rPr>
        <i/>
        <sz val="10"/>
        <color theme="1"/>
        <rFont val="Arial"/>
        <family val="2"/>
      </rPr>
      <t>(150mm Base)</t>
    </r>
    <r>
      <rPr>
        <sz val="10"/>
        <color theme="1"/>
        <rFont val="Arial"/>
        <family val="2"/>
      </rPr>
      <t xml:space="preserve"> gravel layer</t>
    </r>
  </si>
  <si>
    <t>(ii)</t>
  </si>
  <si>
    <t>C5.4.2</t>
  </si>
  <si>
    <t>Chemical stabilisation:</t>
  </si>
  <si>
    <t>C5.4.2.1</t>
  </si>
  <si>
    <t>C5.4.5</t>
  </si>
  <si>
    <t>Cementitious stabilisation agents for pavement layers:</t>
  </si>
  <si>
    <t>C5.4.5.1</t>
  </si>
  <si>
    <r>
      <t xml:space="preserve">Addition of cementitious stabilisation agents </t>
    </r>
    <r>
      <rPr>
        <i/>
        <sz val="10"/>
        <color theme="1"/>
        <rFont val="Arial"/>
        <family val="2"/>
      </rPr>
      <t>(specify agent separately)</t>
    </r>
    <r>
      <rPr>
        <sz val="10"/>
        <color theme="1"/>
        <rFont val="Arial"/>
        <family val="2"/>
      </rPr>
      <t xml:space="preserve"> for pavement layers</t>
    </r>
  </si>
  <si>
    <t>Cement (for Subbase layer)</t>
  </si>
  <si>
    <t>C5.4.7</t>
  </si>
  <si>
    <r>
      <t>Bituminous stabilisation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of pavement layers</t>
    </r>
    <r>
      <rPr>
        <sz val="10"/>
        <color rgb="FF000000"/>
        <rFont val="Arial"/>
        <family val="2"/>
      </rPr>
      <t xml:space="preserve"> </t>
    </r>
  </si>
  <si>
    <t>C5.4.7.1</t>
  </si>
  <si>
    <r>
      <t xml:space="preserve">Bituminous stabilisation </t>
    </r>
    <r>
      <rPr>
        <i/>
        <sz val="10"/>
        <color rgb="FF000000"/>
        <rFont val="Arial"/>
        <family val="2"/>
      </rPr>
      <t>(150mm)</t>
    </r>
    <r>
      <rPr>
        <sz val="10"/>
        <color rgb="FF000000"/>
        <rFont val="Arial"/>
        <family val="2"/>
      </rPr>
      <t xml:space="preserve"> of payment layers </t>
    </r>
    <r>
      <rPr>
        <i/>
        <sz val="10"/>
        <color rgb="FF000000"/>
        <rFont val="Arial"/>
        <family val="2"/>
      </rPr>
      <t>(Base )</t>
    </r>
  </si>
  <si>
    <t>C5.4.8</t>
  </si>
  <si>
    <r>
      <t xml:space="preserve">Bituminous stabilisation agent </t>
    </r>
    <r>
      <rPr>
        <i/>
        <sz val="10"/>
        <color theme="1"/>
        <rFont val="Arial"/>
        <family val="2"/>
      </rPr>
      <t>(specify agents separately)</t>
    </r>
    <r>
      <rPr>
        <b/>
        <sz val="10"/>
        <color theme="1"/>
        <rFont val="Arial"/>
        <family val="2"/>
      </rPr>
      <t>:</t>
    </r>
  </si>
  <si>
    <t>C5.4.8.1</t>
  </si>
  <si>
    <t>60% anionic emulsion</t>
  </si>
  <si>
    <t>litre (ℓ)</t>
  </si>
  <si>
    <t>C5.4.9</t>
  </si>
  <si>
    <t>Filler for bituminous stabilisation</t>
  </si>
  <si>
    <t>C5.4.9.1</t>
  </si>
  <si>
    <r>
      <t xml:space="preserve">Filler for bituminous stabilisation </t>
    </r>
    <r>
      <rPr>
        <i/>
        <sz val="10"/>
        <color theme="1"/>
        <rFont val="Arial"/>
        <family val="2"/>
      </rPr>
      <t>(Cement)</t>
    </r>
  </si>
  <si>
    <t>C5.4.10</t>
  </si>
  <si>
    <t>Provision and application of water for curing</t>
  </si>
  <si>
    <t>C5.4.14</t>
  </si>
  <si>
    <t>Trial section for a chemically stabilised layer</t>
  </si>
  <si>
    <t>C5.4.15</t>
  </si>
  <si>
    <r>
      <t xml:space="preserve">Trial section for a bituminously stabilised layer </t>
    </r>
    <r>
      <rPr>
        <i/>
        <sz val="10"/>
        <color theme="1"/>
        <rFont val="Arial"/>
        <family val="2"/>
      </rPr>
      <t>(Width 7m)</t>
    </r>
  </si>
  <si>
    <t>C6.1</t>
  </si>
  <si>
    <t>PAVER LAID CONCRETE LAYERS</t>
  </si>
  <si>
    <t>C6.1.1</t>
  </si>
  <si>
    <t>Construction of trial section (Complete: including texturing and curing)</t>
  </si>
  <si>
    <t>C6.1.1.2</t>
  </si>
  <si>
    <t>C6.1.2</t>
  </si>
  <si>
    <t>Construction of jointed concrete pavement (JCP) (Excluding texturing and curing)</t>
  </si>
  <si>
    <t>C6.1.2.1</t>
  </si>
  <si>
    <t>JCP without dowels:</t>
  </si>
  <si>
    <t>C6.1.4</t>
  </si>
  <si>
    <t xml:space="preserve">Texturing and curing the concrete pavement  </t>
  </si>
  <si>
    <t>C6.1.4.2</t>
  </si>
  <si>
    <t>Burlap-dragged and broom finish only</t>
  </si>
  <si>
    <t>C6.1.4.3</t>
  </si>
  <si>
    <t>Curing:</t>
  </si>
  <si>
    <t>Labour enhanced construction</t>
  </si>
  <si>
    <t>C6.1.6</t>
  </si>
  <si>
    <t>Joints</t>
  </si>
  <si>
    <t>C6.1.6.1</t>
  </si>
  <si>
    <t>Expansion joints complete (excluding dowels)</t>
  </si>
  <si>
    <t>C6.1.7</t>
  </si>
  <si>
    <t xml:space="preserve">Steel reinforcement in concrete pavements  </t>
  </si>
  <si>
    <t>C6.1.7.1</t>
  </si>
  <si>
    <t xml:space="preserve">Mild steel bars </t>
  </si>
  <si>
    <t>C6.1.7.3</t>
  </si>
  <si>
    <r>
      <t>Welded steel fabric</t>
    </r>
    <r>
      <rPr>
        <i/>
        <sz val="10"/>
        <rFont val="Arial"/>
        <family val="2"/>
      </rPr>
      <t xml:space="preserve"> </t>
    </r>
  </si>
  <si>
    <t>C8.1</t>
  </si>
  <si>
    <t>PRIME COAT</t>
  </si>
  <si>
    <t>C8.1.1</t>
  </si>
  <si>
    <t>Prime coat:</t>
  </si>
  <si>
    <t>C8.1.1.2</t>
  </si>
  <si>
    <t>MC -30 cut-back bitumen</t>
  </si>
  <si>
    <t>C8.1.2</t>
  </si>
  <si>
    <t>Aggregate for blinding:</t>
  </si>
  <si>
    <t>C8.1.2.1</t>
  </si>
  <si>
    <t>Natural sand</t>
  </si>
  <si>
    <t>C8.1.3</t>
  </si>
  <si>
    <t>Extra over item C8.1.1 for applying the prime coat accessible only to hand-held or light equipment</t>
  </si>
  <si>
    <t>C10.1</t>
  </si>
  <si>
    <t>GENERAL REQUIREMENTS FOR SURFACE TREATMENTS</t>
  </si>
  <si>
    <t>C10.1.23</t>
  </si>
  <si>
    <t>Slurry-bound macadam seal:</t>
  </si>
  <si>
    <t>C10.1.23.1</t>
  </si>
  <si>
    <t>C10.1.24</t>
  </si>
  <si>
    <t>Variation in the rate of application of the fine slurry:</t>
  </si>
  <si>
    <t>C10.1.24.2</t>
  </si>
  <si>
    <t>Medium grade</t>
  </si>
  <si>
    <t>C10.1.25</t>
  </si>
  <si>
    <t>C10.1.26</t>
  </si>
  <si>
    <t>C11.1</t>
  </si>
  <si>
    <t>PITCHING, STONEWORK, CAST IN SITU CONCRETE FOR PROTECTION AGAINST EROSION</t>
  </si>
  <si>
    <t>C11.1.2</t>
  </si>
  <si>
    <t>Stone pitching</t>
  </si>
  <si>
    <t>C11.1.2.2</t>
  </si>
  <si>
    <t>Grouted stone pitching with mortar</t>
  </si>
  <si>
    <t>C11.1.5</t>
  </si>
  <si>
    <t>Concrete pitching or paving</t>
  </si>
  <si>
    <t>C11.1.5.1</t>
  </si>
  <si>
    <t>C11.1.7</t>
  </si>
  <si>
    <t>Provision of approved herbicide and ant poison:</t>
  </si>
  <si>
    <t>C11.1.7.1</t>
  </si>
  <si>
    <t>Provision of materials</t>
  </si>
  <si>
    <t>C11.1.7.2</t>
  </si>
  <si>
    <t>Contractor’s charges and profit added to the prime cost sum</t>
  </si>
  <si>
    <t>C11.2</t>
  </si>
  <si>
    <t>NON-STRUCTURAL GABIONS</t>
  </si>
  <si>
    <t>C11.2.1</t>
  </si>
  <si>
    <t>Foundation trench excavation:</t>
  </si>
  <si>
    <t>C11.2.1.1</t>
  </si>
  <si>
    <t>Excavating all material situated within the following depth ranges below the surface level</t>
  </si>
  <si>
    <t>C11.2.2</t>
  </si>
  <si>
    <t>Surface preparation for bedding the gabion boxes and mattresses</t>
  </si>
  <si>
    <t>C11.2.3</t>
  </si>
  <si>
    <t>Gabion boxes and mattresses:</t>
  </si>
  <si>
    <t>C11.2.3.1</t>
  </si>
  <si>
    <t>C11.2.3.3</t>
  </si>
  <si>
    <t>C11.2.4</t>
  </si>
  <si>
    <t>C11.4</t>
  </si>
  <si>
    <t>ROAD RESTRAINT SYSTEMS</t>
  </si>
  <si>
    <t>C11.4.1</t>
  </si>
  <si>
    <t>Erecting of guardrails at 3,81m spacing</t>
  </si>
  <si>
    <t>C11.4.1.1</t>
  </si>
  <si>
    <t>Complete galvanized system compliant to SANS 1350:</t>
  </si>
  <si>
    <r>
      <t xml:space="preserve">On timber posts </t>
    </r>
    <r>
      <rPr>
        <i/>
        <sz val="10"/>
        <color theme="1"/>
        <rFont val="Arial"/>
        <family val="2"/>
      </rPr>
      <t>(TD-RW-11)</t>
    </r>
  </si>
  <si>
    <t>Extra over C11.4.1.1(a) and C11.4.1.1(b) for excavating holes of posts using labour enhanced methods (soft and intermediate)</t>
  </si>
  <si>
    <t>C11.4.1.2</t>
  </si>
  <si>
    <t>Terminal sections for 3,81 guardrails comprising of:</t>
  </si>
  <si>
    <t>End wings to SANS 1350</t>
  </si>
  <si>
    <t>(g)</t>
  </si>
  <si>
    <r>
      <t>Extra over C11.4.1.2(d) and C11.4.1.2(e) for excavating holes for posts using labour enhanced methods (soft and intermediate)</t>
    </r>
    <r>
      <rPr>
        <b/>
        <i/>
        <sz val="10"/>
        <color rgb="FF000000"/>
        <rFont val="Arial"/>
        <family val="2"/>
      </rPr>
      <t xml:space="preserve"> </t>
    </r>
  </si>
  <si>
    <t>C11.4.4</t>
  </si>
  <si>
    <t>Extra over for horizontally curved guard rails</t>
  </si>
  <si>
    <t>C11.4.4.1</t>
  </si>
  <si>
    <t>Extra over C11.4.1 and C11.4.11 for horizontally curved guard rails factory bent to a radius of less than 45m</t>
  </si>
  <si>
    <t>C11.4.6</t>
  </si>
  <si>
    <t>Reflective plates</t>
  </si>
  <si>
    <t>C11.4.6.1</t>
  </si>
  <si>
    <t>Steel plates</t>
  </si>
  <si>
    <t>C11.5</t>
  </si>
  <si>
    <t>FENCING</t>
  </si>
  <si>
    <t>C11.5.1</t>
  </si>
  <si>
    <t>Supply and erect new fencing material for new fences and for supplementing material in existing fences which are being repaired or removed:</t>
  </si>
  <si>
    <t>C11.5.1.1</t>
  </si>
  <si>
    <r>
      <t xml:space="preserve">Zinc-coated barbed wire </t>
    </r>
    <r>
      <rPr>
        <i/>
        <sz val="10"/>
        <color theme="1"/>
        <rFont val="Arial"/>
        <family val="2"/>
      </rPr>
      <t>( High-tensile-grade, single-strand 3,15mm x 2,50mm oval-shaped wire)</t>
    </r>
  </si>
  <si>
    <t>C11.5.1.2</t>
  </si>
  <si>
    <t>C11.5.1.3</t>
  </si>
  <si>
    <t>Diamond mesh</t>
  </si>
  <si>
    <t>C11.5.1.4</t>
  </si>
  <si>
    <t>Wire netting</t>
  </si>
  <si>
    <t>C11.5.1.7</t>
  </si>
  <si>
    <t>C11.5.1.8</t>
  </si>
  <si>
    <t>C11.5.1.9</t>
  </si>
  <si>
    <t>Straining posts, stays and anchors:</t>
  </si>
  <si>
    <t>Vertical</t>
  </si>
  <si>
    <t>Inclined</t>
  </si>
  <si>
    <t>C11.5.3</t>
  </si>
  <si>
    <t>Moving existing fences and gates:</t>
  </si>
  <si>
    <t>C11.5.3.1</t>
  </si>
  <si>
    <t>Fences:</t>
  </si>
  <si>
    <t>Stock-proof fences</t>
  </si>
  <si>
    <t>Vermin-proof fences</t>
  </si>
  <si>
    <t>C11.5.3.2</t>
  </si>
  <si>
    <t>Gates</t>
  </si>
  <si>
    <t>C11.5.4</t>
  </si>
  <si>
    <t>Dismantling existing fences and gates:</t>
  </si>
  <si>
    <t>C11.5.4.1</t>
  </si>
  <si>
    <t>C11.6</t>
  </si>
  <si>
    <t xml:space="preserve">ROAD SIGNS </t>
  </si>
  <si>
    <t>C11.6.1</t>
  </si>
  <si>
    <t>Road signboards with painted or coloured semi-matt background. Symbols, lettering and borders in semi- matt black or in Class I retro-reflective material, where the sign board is constructed from:</t>
  </si>
  <si>
    <r>
      <t>Area 0 to 0,5 m</t>
    </r>
    <r>
      <rPr>
        <vertAlign val="superscript"/>
        <sz val="10"/>
        <rFont val="Arial"/>
        <family val="2"/>
      </rPr>
      <t>2</t>
    </r>
  </si>
  <si>
    <r>
      <t>Area exceeding 0,5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but not 2,0 m</t>
    </r>
    <r>
      <rPr>
        <vertAlign val="superscript"/>
        <sz val="10"/>
        <rFont val="Arial"/>
        <family val="2"/>
      </rPr>
      <t>2</t>
    </r>
  </si>
  <si>
    <t>C11.6.3</t>
  </si>
  <si>
    <r>
      <t xml:space="preserve">Road sign supports </t>
    </r>
    <r>
      <rPr>
        <sz val="10"/>
        <color theme="1"/>
        <rFont val="Arial"/>
        <family val="2"/>
      </rPr>
      <t>(overhead road sign structures excluded)</t>
    </r>
    <r>
      <rPr>
        <b/>
        <sz val="10"/>
        <rFont val="Arial"/>
        <family val="2"/>
      </rPr>
      <t>:</t>
    </r>
  </si>
  <si>
    <t>C11.6.3.2</t>
  </si>
  <si>
    <r>
      <t xml:space="preserve">Timber </t>
    </r>
    <r>
      <rPr>
        <i/>
        <sz val="10"/>
        <color theme="1"/>
        <rFont val="Arial"/>
        <family val="2"/>
      </rPr>
      <t>(100mm diameter)</t>
    </r>
  </si>
  <si>
    <t>C11.6.5</t>
  </si>
  <si>
    <r>
      <t xml:space="preserve">Excavation and backfilling for road sign supports </t>
    </r>
    <r>
      <rPr>
        <b/>
        <sz val="10"/>
        <color theme="1"/>
        <rFont val="Arial"/>
        <family val="2"/>
      </rPr>
      <t>(not applicable to kilometre posts)</t>
    </r>
  </si>
  <si>
    <t>C11.6.5.1</t>
  </si>
  <si>
    <t>Excavating soft material and backfilling</t>
  </si>
  <si>
    <t>C11.6.5.5</t>
  </si>
  <si>
    <t>Imported backfill material from commercial sources</t>
  </si>
  <si>
    <t>C11.6.6</t>
  </si>
  <si>
    <t>Dismantling, storing and re-erecting road signs with a surface area of:</t>
  </si>
  <si>
    <t>C11.6.6.1</t>
  </si>
  <si>
    <t>C11.6.8</t>
  </si>
  <si>
    <t>Danger plates at culverts/structures</t>
  </si>
  <si>
    <t>C11.7</t>
  </si>
  <si>
    <t>ROAD MARKINGS AND ROAD STUDS</t>
  </si>
  <si>
    <t>C11.7.2</t>
  </si>
  <si>
    <t>Retro-reflective road marking:</t>
  </si>
  <si>
    <t>C11.7.2.1</t>
  </si>
  <si>
    <t>C11.7.2.2</t>
  </si>
  <si>
    <t>C11.7.2.4</t>
  </si>
  <si>
    <t>C11.7.5</t>
  </si>
  <si>
    <t>Variations in rate of application:</t>
  </si>
  <si>
    <t>C11.7.5.1</t>
  </si>
  <si>
    <t>White paint</t>
  </si>
  <si>
    <t>C11.7.5.2</t>
  </si>
  <si>
    <t>Yellow paint</t>
  </si>
  <si>
    <t>C11.7.7</t>
  </si>
  <si>
    <t>Road studs</t>
  </si>
  <si>
    <t>C11.7.8</t>
  </si>
  <si>
    <t>Setting out and premarking the lines (excluding traffic island markings, lettering and symbols)</t>
  </si>
  <si>
    <t>C11.8</t>
  </si>
  <si>
    <t>LANDSCAPING AND PLANTING PLANTS</t>
  </si>
  <si>
    <t>C11.8.1</t>
  </si>
  <si>
    <t>Trimming:</t>
  </si>
  <si>
    <t>C11.8.1.2</t>
  </si>
  <si>
    <t>Hand trimming</t>
  </si>
  <si>
    <t>C11.9</t>
  </si>
  <si>
    <t>FINISHING THE ROAD AND ROAD RESERVE AND TREATING OLD ROADS</t>
  </si>
  <si>
    <t>C11.9.1</t>
  </si>
  <si>
    <t>Finishing the road and road reserve:</t>
  </si>
  <si>
    <t>C11.9.1.2</t>
  </si>
  <si>
    <t>Single carriageway road</t>
  </si>
  <si>
    <t>C11.9.2</t>
  </si>
  <si>
    <t>Treatment of old roads and temporary deviations</t>
  </si>
  <si>
    <t>C11.9.2.1</t>
  </si>
  <si>
    <t>Conventional construction methods</t>
  </si>
  <si>
    <t>C11.9.2.2</t>
  </si>
  <si>
    <t>By hand only</t>
  </si>
  <si>
    <t>PILING</t>
  </si>
  <si>
    <t>C12.1.1</t>
  </si>
  <si>
    <t>Additional foundation investigations</t>
  </si>
  <si>
    <t>C12.1.2</t>
  </si>
  <si>
    <t>Access and drainage:</t>
  </si>
  <si>
    <t>C12.1.2.1</t>
  </si>
  <si>
    <t>Access</t>
  </si>
  <si>
    <t>C12.1.2.2</t>
  </si>
  <si>
    <t>Drainage by pumping or other means</t>
  </si>
  <si>
    <t>C12.1.3</t>
  </si>
  <si>
    <r>
      <t>Establishment on site for piling</t>
    </r>
    <r>
      <rPr>
        <sz val="10"/>
        <color rgb="FFFF0000"/>
        <rFont val="Arial"/>
        <family val="2"/>
      </rPr>
      <t xml:space="preserve"> </t>
    </r>
    <r>
      <rPr>
        <i/>
        <sz val="10"/>
        <color rgb="FFFF0000"/>
        <rFont val="Arial"/>
        <family val="2"/>
      </rPr>
      <t>(piling locations indicated (type indicated)</t>
    </r>
  </si>
  <si>
    <t>C12.1.4</t>
  </si>
  <si>
    <r>
      <t xml:space="preserve">Moving to, and setting up equipment at each position for installing piles </t>
    </r>
    <r>
      <rPr>
        <i/>
        <sz val="10"/>
        <color theme="1"/>
        <rFont val="Arial"/>
        <family val="2"/>
      </rPr>
      <t>(600mm Ø Augered Piles)</t>
    </r>
  </si>
  <si>
    <t>C12.1.5</t>
  </si>
  <si>
    <r>
      <t xml:space="preserve">Augered or bored holes </t>
    </r>
    <r>
      <rPr>
        <i/>
        <sz val="10"/>
        <color theme="1"/>
        <rFont val="Arial"/>
        <family val="2"/>
      </rPr>
      <t>(type specified)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 xml:space="preserve">for piles  with a diameter of </t>
    </r>
    <r>
      <rPr>
        <i/>
        <sz val="10"/>
        <color theme="1"/>
        <rFont val="Arial"/>
        <family val="2"/>
      </rPr>
      <t>(diameter indicated)</t>
    </r>
    <r>
      <rPr>
        <b/>
        <sz val="10"/>
        <color theme="1"/>
        <rFont val="Arial"/>
        <family val="2"/>
      </rPr>
      <t xml:space="preserve"> through  material situated within the following successive depth ranges</t>
    </r>
  </si>
  <si>
    <t>C12.1.5.1</t>
  </si>
  <si>
    <t>Augered holes 600mm Diameter</t>
  </si>
  <si>
    <t>0m up to 10m provided for in pay item C12.1.6</t>
  </si>
  <si>
    <t>Exceeding 10m and up to 15m</t>
  </si>
  <si>
    <t>C12.1.6</t>
  </si>
  <si>
    <t>Extra over item C12.1.5 irrespective of the depth, to form augered and bored pile holes through identified materials consisting of:</t>
  </si>
  <si>
    <t>C12.1.6.3</t>
  </si>
  <si>
    <r>
      <t xml:space="preserve">Rock formation </t>
    </r>
    <r>
      <rPr>
        <i/>
        <sz val="10"/>
        <color theme="1"/>
        <rFont val="Arial"/>
        <family val="2"/>
      </rPr>
      <t>(description and class of rock indicated)</t>
    </r>
  </si>
  <si>
    <t>Soft Rock Granite Class R2</t>
  </si>
  <si>
    <t>Hard Rock Granite Class R4</t>
  </si>
  <si>
    <t>C12.1.8</t>
  </si>
  <si>
    <t>Forming augered or bored pile holes through unidentified materials</t>
  </si>
  <si>
    <t>C12.1.9</t>
  </si>
  <si>
    <t>Forming augered or bored pile holes through obstructions</t>
  </si>
  <si>
    <t>C12.1.11</t>
  </si>
  <si>
    <r>
      <t xml:space="preserve">Installing and removing temporary casings in augered holes for piles of </t>
    </r>
    <r>
      <rPr>
        <i/>
        <sz val="10"/>
        <color theme="1"/>
        <rFont val="Arial"/>
        <family val="2"/>
      </rPr>
      <t>600mm diameter</t>
    </r>
  </si>
  <si>
    <t>C12.1.15</t>
  </si>
  <si>
    <t>Steel reinforcement in cast in situ piles:</t>
  </si>
  <si>
    <t>C12.1.15.2</t>
  </si>
  <si>
    <t>C12.1.16</t>
  </si>
  <si>
    <t>C12.1.24</t>
  </si>
  <si>
    <t>C12.1.25</t>
  </si>
  <si>
    <t>Establishment on site for the load testing of piles</t>
  </si>
  <si>
    <t>C12.1.27</t>
  </si>
  <si>
    <t xml:space="preserve">Establishment on site for core drilling </t>
  </si>
  <si>
    <t>C12.1.28</t>
  </si>
  <si>
    <t>Moving equipment to and assembling at each location where cores are to be drilled</t>
  </si>
  <si>
    <t>C12.1.29</t>
  </si>
  <si>
    <t>C12.1.29.1</t>
  </si>
  <si>
    <t>Concrete</t>
  </si>
  <si>
    <t>C12.1.29.2</t>
  </si>
  <si>
    <t>Founding formation:</t>
  </si>
  <si>
    <t>Irrespective of hardness</t>
  </si>
  <si>
    <t>C12.1.31</t>
  </si>
  <si>
    <t>Pile Integrity Testing on augered/bored piles</t>
  </si>
  <si>
    <t>C12.1.31.2</t>
  </si>
  <si>
    <r>
      <t xml:space="preserve">Carrying out of Impact Frequency Response (IFR) measurements or Sonic Tapping tests and interpretation of results </t>
    </r>
    <r>
      <rPr>
        <i/>
        <sz val="10"/>
        <color theme="1"/>
        <rFont val="Arial"/>
        <family val="2"/>
      </rPr>
      <t>(per pile diameter)</t>
    </r>
  </si>
  <si>
    <t>C13.1</t>
  </si>
  <si>
    <t>FOUNDATIONS</t>
  </si>
  <si>
    <t>C13.1.2</t>
  </si>
  <si>
    <t>Additional foundation investigations:</t>
  </si>
  <si>
    <t>C13.1.2.1</t>
  </si>
  <si>
    <t>Provisional sum allowed for additional foundation investigations</t>
  </si>
  <si>
    <t>C13.1.2.2</t>
  </si>
  <si>
    <t>Handling costs and profit in respect of item C13.1.2.1</t>
  </si>
  <si>
    <t>C13.1.3</t>
  </si>
  <si>
    <t>Excavation:</t>
  </si>
  <si>
    <t>C13.1.3.1</t>
  </si>
  <si>
    <t>Excavating soft material situated within the following successive depth ranges:</t>
  </si>
  <si>
    <t>0m up to 1,5m</t>
  </si>
  <si>
    <t>&gt; 1,5m and &lt; 3,0m</t>
  </si>
  <si>
    <t>C13.1.3.2</t>
  </si>
  <si>
    <t>Extra over subitem C13.1.3.1 for excavation in hard material  irrespective of depth</t>
  </si>
  <si>
    <t>C13.1.3.3</t>
  </si>
  <si>
    <t>Extra over subitem C13.1.3.1 for additional excavation required by the Engineer after excavation is complete</t>
  </si>
  <si>
    <t>C13.1.3.4</t>
  </si>
  <si>
    <t>Extra over subitem C13.1.3.1 for excavation by hand</t>
  </si>
  <si>
    <t>C13.1.3.5</t>
  </si>
  <si>
    <t>Extra over subitem C13.1.3.1 excavation in restricted areas</t>
  </si>
  <si>
    <t>C13.1.5</t>
  </si>
  <si>
    <t>Mass excavation within a restricted area (extra over item C13.1.3)</t>
  </si>
  <si>
    <t>C13.1.6</t>
  </si>
  <si>
    <t>C13.1.6.1</t>
  </si>
  <si>
    <t>C13.1.6.2</t>
  </si>
  <si>
    <t>Drainage</t>
  </si>
  <si>
    <t>C13.1.7</t>
  </si>
  <si>
    <t>Backfill to excavations utilising:</t>
  </si>
  <si>
    <t>C13.1.7.1</t>
  </si>
  <si>
    <t>Material from excavation</t>
  </si>
  <si>
    <t>C13.1.7.3</t>
  </si>
  <si>
    <t>Soil cement</t>
  </si>
  <si>
    <t>C13.1.8</t>
  </si>
  <si>
    <t>Backfill to excavations utilising labour:</t>
  </si>
  <si>
    <t>C13.1.8.1</t>
  </si>
  <si>
    <t xml:space="preserve">Material from excavation </t>
  </si>
  <si>
    <t>C13.1.8.3</t>
  </si>
  <si>
    <t xml:space="preserve">Soil cement </t>
  </si>
  <si>
    <t>C13.1.9</t>
  </si>
  <si>
    <t>Fill within a restricted area (extra over item C5.2.2)</t>
  </si>
  <si>
    <t>C13.1.10</t>
  </si>
  <si>
    <t>Haul in excess of 1,0 km on excavated material and on material imported for backfill, foundation fill and fill for caissons</t>
  </si>
  <si>
    <r>
      <t>cubic metre kilometre (m</t>
    </r>
    <r>
      <rPr>
        <vertAlign val="superscript"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.km)</t>
    </r>
  </si>
  <si>
    <t>C13.1.12</t>
  </si>
  <si>
    <t>Overbreak in excavation in hard material</t>
  </si>
  <si>
    <t>C13.1.13</t>
  </si>
  <si>
    <t>Overbreak in excavation in hard material for labour enhanced construction</t>
  </si>
  <si>
    <t>C13.1.14</t>
  </si>
  <si>
    <t>Foundation fill consisting of:</t>
  </si>
  <si>
    <t>C13.1.14.1</t>
  </si>
  <si>
    <t>Rock fill</t>
  </si>
  <si>
    <t>C13.1.15</t>
  </si>
  <si>
    <t>Foundation fill placed by labour enhanced methods consisting of:</t>
  </si>
  <si>
    <t>C13.1.15.1</t>
  </si>
  <si>
    <t>C13.1.15.5</t>
  </si>
  <si>
    <t>C13.2</t>
  </si>
  <si>
    <t>FALSEWORK, FORMWORK AND CONCRETE FINISH</t>
  </si>
  <si>
    <t>C13.2.2</t>
  </si>
  <si>
    <t>C13.2.2.1</t>
  </si>
  <si>
    <t xml:space="preserve">Class F1 surface finish to: </t>
  </si>
  <si>
    <t>Foundations</t>
  </si>
  <si>
    <t>Wingwalls (Hidden)</t>
  </si>
  <si>
    <t>C13.2.2.3</t>
  </si>
  <si>
    <t xml:space="preserve">Class F3 surface finish to: </t>
  </si>
  <si>
    <t xml:space="preserve">Wingwalls </t>
  </si>
  <si>
    <t>Headwall</t>
  </si>
  <si>
    <t>C13.3</t>
  </si>
  <si>
    <t>STEEL REINFORCEMENT</t>
  </si>
  <si>
    <t>C13.3.1</t>
  </si>
  <si>
    <t>Reinforcement for:</t>
  </si>
  <si>
    <t>C13.3.1.1</t>
  </si>
  <si>
    <t>Wingwalls</t>
  </si>
  <si>
    <r>
      <t xml:space="preserve">High-yield-stress-steel bars </t>
    </r>
    <r>
      <rPr>
        <i/>
        <sz val="10"/>
        <color theme="1"/>
        <rFont val="Arial"/>
        <family val="2"/>
      </rPr>
      <t>(450 Mpa)</t>
    </r>
  </si>
  <si>
    <t>C13.3.1.3</t>
  </si>
  <si>
    <t>Culvert foundation</t>
  </si>
  <si>
    <t>C13.3.1.5</t>
  </si>
  <si>
    <t>Culvert headwall</t>
  </si>
  <si>
    <t>C13.4</t>
  </si>
  <si>
    <t>CONCRETE</t>
  </si>
  <si>
    <t>C13.4.5</t>
  </si>
  <si>
    <t>Curing and surface protection of cast in situ concrete, as and where specifically required:</t>
  </si>
  <si>
    <t>C13.4.5.1</t>
  </si>
  <si>
    <t>C13.4.5.2</t>
  </si>
  <si>
    <t>C13.7</t>
  </si>
  <si>
    <t>JOINTS</t>
  </si>
  <si>
    <t>C13.7.2</t>
  </si>
  <si>
    <t>Filled joints:</t>
  </si>
  <si>
    <t>C13.7.2.1</t>
  </si>
  <si>
    <t>C13.7.4</t>
  </si>
  <si>
    <t>Sealing joints with:</t>
  </si>
  <si>
    <t>C13.7.4.1</t>
  </si>
  <si>
    <t>C13.8</t>
  </si>
  <si>
    <t>ANCILLARY STRUCTURAL ELEMENTS</t>
  </si>
  <si>
    <t>C13.8.10</t>
  </si>
  <si>
    <t>Drainage pipes and weep holes:</t>
  </si>
  <si>
    <t>C13.8.10.2</t>
  </si>
  <si>
    <t>Weep holes:</t>
  </si>
  <si>
    <t>50mm diameter uPVC weepholes in cell walls and wingwalls</t>
  </si>
  <si>
    <t>C13.8.15</t>
  </si>
  <si>
    <t>C13.8.16</t>
  </si>
  <si>
    <t>Perforated drainage pipes:</t>
  </si>
  <si>
    <t>C13.8.16.1</t>
  </si>
  <si>
    <t>65mm diameter perforated pipe wide wrapped in a A4 geotextile jackets</t>
  </si>
  <si>
    <t>C20.1</t>
  </si>
  <si>
    <t>TESTING MATERIALS AND JUDGEMENT OF WORKMANSHIP</t>
  </si>
  <si>
    <t>D10.02</t>
  </si>
  <si>
    <t>Stakeholder and Community Liaison and Social Facilitation</t>
  </si>
  <si>
    <t xml:space="preserve">Cost of liaison, social facilitation and PLC support </t>
  </si>
  <si>
    <t xml:space="preserve">Handling cost and profit in respect of sub-item D10.02(a) </t>
  </si>
  <si>
    <t>D10.03</t>
  </si>
  <si>
    <t>Tender Process for Targeted Enterprises</t>
  </si>
  <si>
    <t>Contractor’s charge for the management and execution of the Targeted Enterprise procurement process:</t>
  </si>
  <si>
    <t>Procurement process for the totality of all tenders concluded for the appointment of Targeted Enterprise subcontractors of CIDB 1 and 2 contractor grading</t>
  </si>
  <si>
    <t>Procurement process for the totality of all tenders concluded for the appointment of Targeted Enterprise subcontractors of CIDB 3 and 4 contractor grading</t>
  </si>
  <si>
    <t>(iii)</t>
  </si>
  <si>
    <t>Procurement process for the totality of all tenders concluded for the appointment of Targeted Enterprise subcontractors of CIDB 5 and higher contractor grading</t>
  </si>
  <si>
    <t>(iv)</t>
  </si>
  <si>
    <t>Procurement process for the totality of all tenders concluded for the appointment of Targeted Enterprise suppliers</t>
  </si>
  <si>
    <t>Targeted Enterprise Procurement Coordinator</t>
  </si>
  <si>
    <t>D10.04</t>
  </si>
  <si>
    <t>Responsibilities of the Contractor towards Targeted Enterprises</t>
  </si>
  <si>
    <t>Contractor’s establishment, management, management support, assistance, coaching, guidance, mentoring and supervision of Targeted Enterprises</t>
  </si>
  <si>
    <t>Targeted Enterprise Construction Manager</t>
  </si>
  <si>
    <t>Person.Month</t>
  </si>
  <si>
    <t>Targeted Enterprise Site Supervisors</t>
  </si>
  <si>
    <t>D10.05</t>
  </si>
  <si>
    <t>Construction Works by Targeted Enterprises</t>
  </si>
  <si>
    <t>Payments associated with the construction works carried out by Targeted Enterprise subcontractors of CIDB 1 and 2 contractor grading designation appointed in terms of Section D</t>
  </si>
  <si>
    <t>Handling costs and profit in respect of payment associated with sub-item D10.05(a)</t>
  </si>
  <si>
    <t>Fluctuation between the main contractor’s rates and that of the Targeted Enterprise subcontractors</t>
  </si>
  <si>
    <t>Preliminary and General Obligations of Targeted Enterprise sub-contractors appointed in terms of Section D</t>
  </si>
  <si>
    <t>C2.3 SUMMARY OF PRICING SCHEDULE</t>
  </si>
  <si>
    <r>
      <t xml:space="preserve">CONTRACT SANRAL   </t>
    </r>
    <r>
      <rPr>
        <b/>
        <sz val="10"/>
        <rFont val="Arial"/>
        <family val="2"/>
      </rPr>
      <t>S.002-002-2018/1F</t>
    </r>
  </si>
  <si>
    <t>SCHEDULE A</t>
  </si>
  <si>
    <t>SCHEDULE B</t>
  </si>
  <si>
    <t>GENERAL</t>
  </si>
  <si>
    <t>SERVICES</t>
  </si>
  <si>
    <t>DRAINAGE</t>
  </si>
  <si>
    <t>EARTHWORKS AND PAVEMENT LAYERS MATERIALS</t>
  </si>
  <si>
    <t>EARTHWORKS AND PAVEMENT LAYERS CONSTRUCTION</t>
  </si>
  <si>
    <t>CONCRETE LAYERS</t>
  </si>
  <si>
    <t>PRETREATMENT AND REPAIR EXISTING LAYERS</t>
  </si>
  <si>
    <t>SURFACE TREATMENTS</t>
  </si>
  <si>
    <t>ANCILLIARY ROAD WORKS</t>
  </si>
  <si>
    <t>ROAD SIGNS</t>
  </si>
  <si>
    <t>STRUCTURES</t>
  </si>
  <si>
    <t>QUALITY ASSURANCE</t>
  </si>
  <si>
    <t>SCHEDULE C</t>
  </si>
  <si>
    <t>VALUE ADDED TAX:</t>
  </si>
  <si>
    <t xml:space="preserve">TOTAL CARRIED TO C.1.1.1 : FORM OF OFFER </t>
  </si>
  <si>
    <t xml:space="preserve">SIGNED BY TENDERER: </t>
  </si>
  <si>
    <t>C11.6.1.3</t>
  </si>
  <si>
    <t>Prepainted galvanized steel plate:</t>
  </si>
  <si>
    <r>
      <t>Area exceeding 10m</t>
    </r>
    <r>
      <rPr>
        <vertAlign val="superscript"/>
        <sz val="10"/>
        <rFont val="Arial"/>
        <family val="2"/>
      </rPr>
      <t>2</t>
    </r>
  </si>
  <si>
    <t>C11.6.1.7</t>
  </si>
  <si>
    <t xml:space="preserve">Regulatory signs, permanent </t>
  </si>
  <si>
    <t>900mm diammeter (pre-painted galvanised steel signboard material, 1.4mm thick with class III background and class III symbol retro-reflective material)</t>
  </si>
  <si>
    <t>1200mm diameter (pre-painted galvanised steel signboard material, 1.4mm with class III background and class III symbol retro-reflective material)</t>
  </si>
  <si>
    <t>C11.6.1.9</t>
  </si>
  <si>
    <t xml:space="preserve">Warning signs, permanent </t>
  </si>
  <si>
    <t>900mm diameter (pre-painted galvanised steel signboard material, 1.4mm thick with class III background and class III symbol retro-reflective material)</t>
  </si>
  <si>
    <t>1200mm size (pre-painted galvanised steel signboard material, 1.4mm thick with class III background and class III symbol retro-reflective material)</t>
  </si>
  <si>
    <t>1500mm size (pre-painted galvanised steel signboard material, 1.4mm thick with class III background and class III symbol retro-reflective material)</t>
  </si>
  <si>
    <t>C11.6.1.11</t>
  </si>
  <si>
    <t>Supplementary plates to permanent regulatory or warning signs (pre-painted galvanised steel signboard material, 1.4mm thick with class III background and class III symbol retro-reflective material)</t>
  </si>
  <si>
    <t>C11.6.2</t>
  </si>
  <si>
    <t>Extra over on item C11.6.1 for using:</t>
  </si>
  <si>
    <t>C11.6.2.1</t>
  </si>
  <si>
    <t>Background of retro-reflective material:</t>
  </si>
  <si>
    <t>Class III</t>
  </si>
  <si>
    <t>C11.6.8.2</t>
  </si>
  <si>
    <t>Size 200 x 800mm (Class III reflective material on 50mm x 50mm Galvanised square tube, 2mm thick)</t>
  </si>
  <si>
    <r>
      <t xml:space="preserve">White lines broken or unbroken </t>
    </r>
    <r>
      <rPr>
        <i/>
        <sz val="10"/>
        <color theme="1"/>
        <rFont val="Arial"/>
        <family val="2"/>
      </rPr>
      <t>(Water borne Type 1 SANS 731-2)</t>
    </r>
  </si>
  <si>
    <t xml:space="preserve">(a) 100 mm wide </t>
  </si>
  <si>
    <t>(b) 150 mm wide</t>
  </si>
  <si>
    <t>(c) 200 mm wide</t>
  </si>
  <si>
    <r>
      <t xml:space="preserve">Yellow lines broken or unbroken </t>
    </r>
    <r>
      <rPr>
        <i/>
        <sz val="10"/>
        <color theme="1"/>
        <rFont val="Arial"/>
        <family val="2"/>
      </rPr>
      <t>(Water borne Type 1 SANS 731-2)</t>
    </r>
  </si>
  <si>
    <t>(a) 150 mm wide</t>
  </si>
  <si>
    <t>White lettering and symbols (Water borne Type 1 SANS 731-2)</t>
  </si>
  <si>
    <t>C11.7.2.5</t>
  </si>
  <si>
    <t>Yellow lettering and symbols (Water borne Type 1 SANS 731-2)</t>
  </si>
  <si>
    <t>C11.7.2.7</t>
  </si>
  <si>
    <t>Transverse lines, painted island and arrestor bed markings (any colour) (Water borne Type 1 SANS 731-2)</t>
  </si>
  <si>
    <t>square metre (m2)</t>
  </si>
  <si>
    <t>C11.7.7.2</t>
  </si>
  <si>
    <r>
      <t xml:space="preserve">Permanent road studs compliant to SANS 1463 </t>
    </r>
    <r>
      <rPr>
        <i/>
        <sz val="10"/>
        <color theme="1"/>
        <rFont val="Arial"/>
        <family val="2"/>
      </rPr>
      <t>(classification &amp; colours stated)</t>
    </r>
  </si>
  <si>
    <t>(RSA 1: red/yellow or yellow/red)</t>
  </si>
  <si>
    <t>(RSA 2: red/red)</t>
  </si>
  <si>
    <t>(RSA 2: white/white)</t>
  </si>
  <si>
    <t>(RSA 2: red/white or white/red)</t>
  </si>
  <si>
    <t>Type G5A materials</t>
  </si>
  <si>
    <t>Type G6 materials (Sidewalk subbase)</t>
  </si>
  <si>
    <t>Type G7 materials (sidewalk selected subgrade))</t>
  </si>
  <si>
    <t>Type G9 materials</t>
  </si>
  <si>
    <r>
      <t xml:space="preserve">Labour enhanced construction </t>
    </r>
    <r>
      <rPr>
        <i/>
        <sz val="10"/>
        <color theme="1"/>
        <rFont val="Arial"/>
        <family val="2"/>
      </rPr>
      <t>(100mm for walkways)</t>
    </r>
  </si>
  <si>
    <r>
      <t xml:space="preserve">Labour enhanced construction </t>
    </r>
    <r>
      <rPr>
        <i/>
        <sz val="10"/>
        <color theme="1"/>
        <rFont val="Arial"/>
        <family val="2"/>
      </rPr>
      <t>(100mm)</t>
    </r>
  </si>
  <si>
    <t>C4.4.7</t>
  </si>
  <si>
    <t>Sampling and material testing by a commercial laboratory for the stabilisation designs</t>
  </si>
  <si>
    <t>C4.4.7.1</t>
  </si>
  <si>
    <t>Cost of sampling and material testing</t>
  </si>
  <si>
    <t>C4.4.7.2</t>
  </si>
  <si>
    <t>Handling cost and profit in respect of item C4.4.7.1</t>
  </si>
  <si>
    <r>
      <t xml:space="preserve">Upper subbase gravel layer (chemically stabilised C4) </t>
    </r>
    <r>
      <rPr>
        <i/>
        <sz val="10"/>
        <color theme="1"/>
        <rFont val="Arial"/>
        <family val="2"/>
      </rPr>
      <t>(200mm)</t>
    </r>
    <r>
      <rPr>
        <sz val="10"/>
        <color theme="1"/>
        <rFont val="Arial"/>
        <family val="2"/>
      </rPr>
      <t xml:space="preserve"> compacted to 95% of MDD</t>
    </r>
  </si>
  <si>
    <t>(dd)</t>
  </si>
  <si>
    <t>Lower selected subgrade layer (150mm) (Sidewalk) compacted to 93% of MDD</t>
  </si>
  <si>
    <t>(ee)</t>
  </si>
  <si>
    <r>
      <t xml:space="preserve">Upper subbase gravel layer (chemically stabilised C4) </t>
    </r>
    <r>
      <rPr>
        <i/>
        <sz val="10"/>
        <color theme="1"/>
        <rFont val="Arial"/>
        <family val="2"/>
      </rPr>
      <t>(150mm) (Sidewalk)</t>
    </r>
    <r>
      <rPr>
        <sz val="10"/>
        <color theme="1"/>
        <rFont val="Arial"/>
        <family val="2"/>
      </rPr>
      <t xml:space="preserve"> compacted to 95% of MDD</t>
    </r>
  </si>
  <si>
    <r>
      <t xml:space="preserve">Gravel base layer (chemically stabilised BSM 2) </t>
    </r>
    <r>
      <rPr>
        <i/>
        <sz val="10"/>
        <color theme="1"/>
        <rFont val="Arial"/>
        <family val="2"/>
      </rPr>
      <t>(150mm)</t>
    </r>
    <r>
      <rPr>
        <sz val="10"/>
        <color theme="1"/>
        <rFont val="Arial"/>
        <family val="2"/>
      </rPr>
      <t xml:space="preserve"> compacted to 98% of MDD</t>
    </r>
  </si>
  <si>
    <r>
      <t>Stabilised gravel layer (C4)</t>
    </r>
    <r>
      <rPr>
        <i/>
        <sz val="10"/>
        <color theme="1"/>
        <rFont val="Arial"/>
        <family val="2"/>
      </rPr>
      <t>(200mm)</t>
    </r>
    <r>
      <rPr>
        <sz val="10"/>
        <color theme="1"/>
        <rFont val="Arial"/>
        <family val="2"/>
      </rPr>
      <t xml:space="preserve"> trial section</t>
    </r>
  </si>
  <si>
    <r>
      <t>Stabilised gravel layer (C4)</t>
    </r>
    <r>
      <rPr>
        <i/>
        <sz val="10"/>
        <color theme="1"/>
        <rFont val="Arial"/>
        <family val="2"/>
      </rPr>
      <t>(150mm) (Sidewalk)</t>
    </r>
    <r>
      <rPr>
        <sz val="10"/>
        <color theme="1"/>
        <rFont val="Arial"/>
        <family val="2"/>
      </rPr>
      <t xml:space="preserve"> trial section</t>
    </r>
  </si>
  <si>
    <t>C5.3.10.1</t>
  </si>
  <si>
    <t>C5.3.11</t>
  </si>
  <si>
    <t>Riding quality measurements:</t>
  </si>
  <si>
    <t>C5.3.11.3</t>
  </si>
  <si>
    <t>Using an inertial profilometer</t>
  </si>
  <si>
    <t>Pre-treatment of (200mm Subbase) gravel layer</t>
  </si>
  <si>
    <r>
      <t xml:space="preserve">Chemical stabilisation </t>
    </r>
    <r>
      <rPr>
        <i/>
        <sz val="10"/>
        <color theme="1"/>
        <rFont val="Arial"/>
        <family val="2"/>
      </rPr>
      <t>(200mm)</t>
    </r>
    <r>
      <rPr>
        <sz val="10"/>
        <color theme="1"/>
        <rFont val="Arial"/>
        <family val="2"/>
      </rPr>
      <t xml:space="preserve"> of pavement layers </t>
    </r>
    <r>
      <rPr>
        <i/>
        <sz val="10"/>
        <color theme="1"/>
        <rFont val="Arial"/>
        <family val="2"/>
      </rPr>
      <t>(C4 Subbase)</t>
    </r>
    <r>
      <rPr>
        <sz val="10"/>
        <color theme="1"/>
        <rFont val="Arial"/>
        <family val="2"/>
      </rPr>
      <t xml:space="preserve"> </t>
    </r>
  </si>
  <si>
    <r>
      <t xml:space="preserve">Chemical stabilisation </t>
    </r>
    <r>
      <rPr>
        <i/>
        <sz val="10"/>
        <color theme="1"/>
        <rFont val="Arial"/>
        <family val="2"/>
      </rPr>
      <t>(150mm)</t>
    </r>
    <r>
      <rPr>
        <sz val="10"/>
        <color theme="1"/>
        <rFont val="Arial"/>
        <family val="2"/>
      </rPr>
      <t xml:space="preserve"> of pavement layers </t>
    </r>
    <r>
      <rPr>
        <i/>
        <sz val="10"/>
        <color theme="1"/>
        <rFont val="Arial"/>
        <family val="2"/>
      </rPr>
      <t>(C4 Subbase)</t>
    </r>
    <r>
      <rPr>
        <sz val="10"/>
        <color theme="1"/>
        <rFont val="Arial"/>
        <family val="2"/>
      </rPr>
      <t xml:space="preserve"> (Sidewalk)</t>
    </r>
  </si>
  <si>
    <t>Cement (for Subbase layer) (Sidewalk)</t>
  </si>
  <si>
    <t>Trial section for a chemically stabilised layer (Sidewalk)</t>
  </si>
  <si>
    <t>C6.1.5</t>
  </si>
  <si>
    <t xml:space="preserve">Variation in the rate of application of the curing compound </t>
  </si>
  <si>
    <t>C6.1.8</t>
  </si>
  <si>
    <t xml:space="preserve">Drilling of testing of cores  </t>
  </si>
  <si>
    <t>C6.1.8.1</t>
  </si>
  <si>
    <t xml:space="preserve">100mm cores drilled from pavement for testing of compressive strength </t>
  </si>
  <si>
    <t>C6.1.8.2</t>
  </si>
  <si>
    <t>150mm cores drilled from pavement for testing of compressive strength</t>
  </si>
  <si>
    <t>Inverted bitumen emulsion</t>
  </si>
  <si>
    <t>C8.1.1.3</t>
  </si>
  <si>
    <r>
      <t xml:space="preserve">Slurry-bound macadam seal with 14mm aggregate and slurry </t>
    </r>
    <r>
      <rPr>
        <i/>
        <sz val="10"/>
        <color theme="1"/>
        <rFont val="Arial"/>
        <family val="2"/>
      </rPr>
      <t>(30mm thick, Grade C)</t>
    </r>
  </si>
  <si>
    <r>
      <t xml:space="preserve">Trial sections for all seal types specified </t>
    </r>
    <r>
      <rPr>
        <i/>
        <sz val="10"/>
        <color theme="1"/>
        <rFont val="Arial"/>
        <family val="2"/>
      </rPr>
      <t>(Slurry bound macadam seal S8 (14)- 50m in lenght)</t>
    </r>
  </si>
  <si>
    <r>
      <rPr>
        <sz val="10"/>
        <color rgb="FF000000"/>
        <rFont val="Arial"/>
        <family val="2"/>
      </rPr>
      <t>C25/30-20</t>
    </r>
    <r>
      <rPr>
        <sz val="10"/>
        <color rgb="FFFF0000"/>
        <rFont val="Arial"/>
        <family val="2"/>
      </rPr>
      <t xml:space="preserve"> </t>
    </r>
    <r>
      <rPr>
        <sz val="10"/>
        <color rgb="FF000000"/>
        <rFont val="Arial"/>
        <family val="2"/>
      </rPr>
      <t>concrete, Type A</t>
    </r>
  </si>
  <si>
    <t>C25/30-20 concrete, Type E</t>
  </si>
  <si>
    <t>C25/30-20 concrete, Intersection drain</t>
  </si>
  <si>
    <r>
      <rPr>
        <sz val="10"/>
        <color rgb="FF000000"/>
        <rFont val="Arial"/>
        <family val="2"/>
      </rPr>
      <t xml:space="preserve">Grouted stone pitching on a concrete bed </t>
    </r>
    <r>
      <rPr>
        <i/>
        <sz val="10"/>
        <color rgb="FF000000"/>
        <rFont val="Arial"/>
        <family val="2"/>
      </rPr>
      <t>(C16/20-14</t>
    </r>
    <r>
      <rPr>
        <i/>
        <sz val="10"/>
        <color rgb="FFFF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concrete for Stormwater channel from km 2 to km 2.8)</t>
    </r>
  </si>
  <si>
    <r>
      <rPr>
        <b/>
        <sz val="10"/>
        <color rgb="FF000000"/>
        <rFont val="Arial"/>
        <family val="2"/>
      </rPr>
      <t>Drainage strips</t>
    </r>
    <r>
      <rPr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 xml:space="preserve"> drainage strip 250mm wide wrapped in a A4 geotextile jackets</t>
    </r>
  </si>
  <si>
    <t>Payment of independent site laboratory</t>
  </si>
  <si>
    <t>Direct payment by contractor</t>
  </si>
  <si>
    <t>Prime</t>
  </si>
  <si>
    <t>Cost</t>
  </si>
  <si>
    <t>Handling cost and profit in respect of item C20.1.6.1</t>
  </si>
  <si>
    <t>PC20.1.6</t>
  </si>
  <si>
    <t>C20.1.6.1</t>
  </si>
  <si>
    <t>C20.1.2.2</t>
  </si>
  <si>
    <t>Employer’s contribution to other special tests</t>
  </si>
  <si>
    <t>Handling costs and profit in respect of item C20.1.2.2(a)</t>
  </si>
  <si>
    <t>Acceptance controls tests</t>
  </si>
  <si>
    <t>C1.4.4.13</t>
  </si>
  <si>
    <t>Provision of a 440/231 volt three phase electricity generator if electricity from a power supply authority is not available on site</t>
  </si>
  <si>
    <t>prime</t>
  </si>
  <si>
    <t>cost</t>
  </si>
  <si>
    <t>C1.4.4.14</t>
  </si>
  <si>
    <t>Handling costs and profit in respect of item C1.4.4.13</t>
  </si>
  <si>
    <r>
      <t xml:space="preserve">Concrete </t>
    </r>
    <r>
      <rPr>
        <i/>
        <sz val="10"/>
        <color theme="1"/>
        <rFont val="Arial"/>
        <family val="2"/>
      </rPr>
      <t>(C25/30-20 concrete)</t>
    </r>
  </si>
  <si>
    <r>
      <t xml:space="preserve">Variation in active filler content </t>
    </r>
    <r>
      <rPr>
        <i/>
        <sz val="10"/>
        <color theme="1"/>
        <rFont val="Arial"/>
        <family val="2"/>
      </rPr>
      <t>(specify active filler)</t>
    </r>
  </si>
  <si>
    <r>
      <t xml:space="preserve">Cast in situ concrete pitching or paving </t>
    </r>
    <r>
      <rPr>
        <i/>
        <sz val="10"/>
        <color theme="1"/>
        <rFont val="Arial"/>
        <family val="2"/>
      </rPr>
      <t>(C25/30-20 concrete 180mm as shown in the drawings)</t>
    </r>
  </si>
  <si>
    <r>
      <t xml:space="preserve">Zinc-coated smooth wire </t>
    </r>
    <r>
      <rPr>
        <i/>
        <sz val="10"/>
        <color theme="1"/>
        <rFont val="Arial"/>
        <family val="2"/>
      </rPr>
      <t>(3.0 mm diametre high tensile grade (SANS 675)  fully galvanized)</t>
    </r>
  </si>
  <si>
    <r>
      <t xml:space="preserve">Standards </t>
    </r>
    <r>
      <rPr>
        <i/>
        <sz val="10"/>
        <color theme="1"/>
        <rFont val="Arial"/>
        <family val="2"/>
      </rPr>
      <t>(1850 x 2.5kg/m "Y" Section fully galvanized (SANS 121) complete with holes 50mm centres (1.850m long))</t>
    </r>
  </si>
  <si>
    <r>
      <t xml:space="preserve">Droppers </t>
    </r>
    <r>
      <rPr>
        <i/>
        <sz val="10"/>
        <color theme="1"/>
        <rFont val="Arial"/>
        <family val="2"/>
      </rPr>
      <t>(1200 x 0.56mm kg/m Ridgeback Pattern (SANS 121/ISO1461) fully galvanized )</t>
    </r>
  </si>
  <si>
    <r>
      <t xml:space="preserve">Steel straining posts </t>
    </r>
    <r>
      <rPr>
        <i/>
        <sz val="10"/>
        <color theme="1"/>
        <rFont val="Arial"/>
        <family val="2"/>
      </rPr>
      <t>(2130 x 100 Ø x 3 Mild steel Tubing with steel cap and 230 xx 230 x 3 base plate fully galvanized (SANS 121/ISO1461))</t>
    </r>
  </si>
  <si>
    <r>
      <t xml:space="preserve">Steel stays and anchors </t>
    </r>
    <r>
      <rPr>
        <i/>
        <sz val="10"/>
        <color theme="1"/>
        <rFont val="Arial"/>
        <family val="2"/>
      </rPr>
      <t>(2130 x 60 Ø x 3 Mild steel Tubing with steel cap and 230 xx 230 x 3 base plate fully galvanized (SANS 121))</t>
    </r>
  </si>
  <si>
    <r>
      <t xml:space="preserve">Cast in situ concrete in piles, underreams, bulbous bases and sockets </t>
    </r>
    <r>
      <rPr>
        <i/>
        <sz val="10"/>
        <color theme="1"/>
        <rFont val="Arial"/>
        <family val="2"/>
      </rPr>
      <t>(C25/30 - 20)</t>
    </r>
  </si>
  <si>
    <r>
      <t>Stripping/cutting the pile heads</t>
    </r>
    <r>
      <rPr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(0.9 m diameter augered piles including test piles)</t>
    </r>
  </si>
  <si>
    <r>
      <t xml:space="preserve">Drilling the cores </t>
    </r>
    <r>
      <rPr>
        <i/>
        <sz val="10"/>
        <color theme="1"/>
        <rFont val="Arial"/>
        <family val="2"/>
      </rPr>
      <t>(110mm diamter)</t>
    </r>
    <r>
      <rPr>
        <b/>
        <sz val="10"/>
        <color theme="1"/>
        <rFont val="Arial"/>
        <family val="2"/>
      </rPr>
      <t xml:space="preserve"> in:</t>
    </r>
  </si>
  <si>
    <r>
      <t xml:space="preserve">Concrete blinding </t>
    </r>
    <r>
      <rPr>
        <i/>
        <sz val="10"/>
        <color theme="1"/>
        <rFont val="Arial"/>
        <family val="2"/>
      </rPr>
      <t>(75mm thick C16/20-20)</t>
    </r>
  </si>
  <si>
    <t>C1.4.3.14</t>
  </si>
  <si>
    <t>400/231 volt 3-phase power outlet plug point</t>
  </si>
  <si>
    <t>Regulatory signs, temporary</t>
  </si>
  <si>
    <t>C11.6.1.10</t>
  </si>
  <si>
    <t>C11.6.1.8</t>
  </si>
  <si>
    <t>Warning signs, temporary</t>
  </si>
  <si>
    <t>1200mm diammeter (pre-painted galvanised steel signboard material, 1.4mm thick with class III background and class III symbol retro-reflective material)</t>
  </si>
  <si>
    <t>1200mm diameter (pre-painted galvanised steel signboard material, 1.4mm thick with class III background and class III symbol retro-reflective material)</t>
  </si>
  <si>
    <t>1500mm diameter (pre-painted galvanised steel signboard material, 1.4mm thick with class III background and class III symbol retro-reflective material)</t>
  </si>
  <si>
    <t>C1.5.1</t>
  </si>
  <si>
    <t>Accommodation of pedestrian and non-motorised traffic</t>
  </si>
  <si>
    <t>C1.5.1.1</t>
  </si>
  <si>
    <t>C1.5.7.1</t>
  </si>
  <si>
    <t>Delineators including mounting bases and ballast:</t>
  </si>
  <si>
    <r>
      <t xml:space="preserve">Single sided, reversible left or right </t>
    </r>
    <r>
      <rPr>
        <i/>
        <sz val="10"/>
        <color theme="1"/>
        <rFont val="Arial"/>
        <family val="2"/>
      </rPr>
      <t>(Class III, 200mm x 800mm, SANS 1555)</t>
    </r>
  </si>
  <si>
    <r>
      <t xml:space="preserve">Double sided, reversible left or right </t>
    </r>
    <r>
      <rPr>
        <i/>
        <sz val="10"/>
        <color theme="1"/>
        <rFont val="Arial"/>
        <family val="2"/>
      </rPr>
      <t>(Class III, 200mm x 800mm, SANS 1555)</t>
    </r>
  </si>
  <si>
    <t>Sign mounted flashing amber lights (2 lights with the specified power supply) mounted on a backing board which is:</t>
  </si>
  <si>
    <t>900mm wide x 150mm high</t>
  </si>
  <si>
    <t>C1.5.7.6</t>
  </si>
  <si>
    <t>Maintenance of illuminated traffic signs:</t>
  </si>
  <si>
    <r>
      <t xml:space="preserve">Sign mounted flashing amber lights </t>
    </r>
    <r>
      <rPr>
        <i/>
        <sz val="10"/>
        <color theme="1"/>
        <rFont val="Arial"/>
        <family val="2"/>
      </rPr>
      <t>(a pair of two lights mounted on a separate backing board)</t>
    </r>
    <r>
      <rPr>
        <sz val="10"/>
        <color theme="1"/>
        <rFont val="Arial"/>
        <family val="2"/>
      </rPr>
      <t xml:space="preserve"> </t>
    </r>
  </si>
  <si>
    <t>C1.5.7.4</t>
  </si>
  <si>
    <t>Traffic controllers</t>
  </si>
  <si>
    <t>C1.5.8</t>
  </si>
  <si>
    <t>Traffic safety officer</t>
  </si>
  <si>
    <t>man-month</t>
  </si>
  <si>
    <t>D10.06</t>
  </si>
  <si>
    <t>Training, coaching, guidance, mentoring and assistance</t>
  </si>
  <si>
    <t>Training Provider</t>
  </si>
  <si>
    <t>Practitioners</t>
  </si>
  <si>
    <t>Assessors</t>
  </si>
  <si>
    <t>Moderators</t>
  </si>
  <si>
    <t>Construction Manager</t>
  </si>
  <si>
    <t>Construction Mentors</t>
  </si>
  <si>
    <t>Construction Supervisors</t>
  </si>
  <si>
    <t>Clerks of Works</t>
  </si>
  <si>
    <t>NQF level 2 training.</t>
  </si>
  <si>
    <t>NQF level 3 training.</t>
  </si>
  <si>
    <t>NQF level 4 training.</t>
  </si>
  <si>
    <t>NQF level 5 training.</t>
  </si>
  <si>
    <t>Targeted Enterprise Suppliers, Service Providers and Subcontractors</t>
  </si>
  <si>
    <t xml:space="preserve">Handling cost and profit i.r.o. item A1000.04(b)(i) </t>
  </si>
  <si>
    <t>Targeted Labour</t>
  </si>
  <si>
    <t xml:space="preserve">Handling cost and profit i.r.o. item A1000.04(c)(i) </t>
  </si>
  <si>
    <t>Interns (Students) Completing their National Diplomas</t>
  </si>
  <si>
    <t xml:space="preserve">Handling cost and profit i.r.o. item A1000.04(d)(i) </t>
  </si>
  <si>
    <t>Graduates (Candidates) towards Registration in a Professional Category</t>
  </si>
  <si>
    <t xml:space="preserve">Handling cost and profit i.r.o. item A1000.04(e)(i) </t>
  </si>
  <si>
    <t>Community Members and/or Groups</t>
  </si>
  <si>
    <t xml:space="preserve">Handling cost and profit i.r.o. item A1000.04(f)(i) </t>
  </si>
  <si>
    <t>Trainee Sustenance</t>
  </si>
  <si>
    <t xml:space="preserve">Handling cost and profit i.r.o. item A1000.07(a)(i) </t>
  </si>
  <si>
    <t>Trainee Stipends</t>
  </si>
  <si>
    <t xml:space="preserve">Handling cost and profit i.r.o. item A1000.07(b)(i) </t>
  </si>
  <si>
    <t>Vertical formwork to provide</t>
  </si>
  <si>
    <t>SCHEDULE A
GENERAL REQUIREMENTS AND TRAINING AND SKILLS DEVELOPMENT PROGRAMME</t>
  </si>
  <si>
    <t>A1000</t>
  </si>
  <si>
    <t>SUB-TOTAL:</t>
  </si>
  <si>
    <t>SUB-TOTAL CARRIED FORWARD FOR SCHEDULE A:</t>
  </si>
  <si>
    <t xml:space="preserve">SCHEDULE B
CONSTRUCTION OF THE WORKS (COTO) STANDARD SPECIFICATIONS FOR ROAD AND BRIDGE WORKS FOR SOUTH AFRICAN ROAD AUTHORITIES (DRAFT STANDARD OCTOBER 2020 EDITION).
</t>
  </si>
  <si>
    <t xml:space="preserve">THE COMMUNITY DEVELOPMENT AND SMALL CONTRACTOR TRAINING AND DEVELOPMENT ON GA-MAMPA SERVICE ROAD TO NATIONAL ROAD R37 SECTION. </t>
  </si>
  <si>
    <t>SUB-TOTAL CARRIED FORWARD FOR SCHEDULE B:</t>
  </si>
  <si>
    <t>SCHEDULE C
STAKEHOLDER AND COMMUNITY LIAISON, AND TARGET LABOUR AND TARGETED ENTERPRISES UTILISATION AND DEVELOPMENT</t>
  </si>
  <si>
    <t>D1010</t>
  </si>
  <si>
    <t>TRAINING, COACHING, GUIDANCE, MENTORING AND ASSISTANCE</t>
  </si>
  <si>
    <t>CONTRACT SKILLS DEVELOPMENT GOAL:</t>
  </si>
  <si>
    <t>SUB-TOTAL CARRIED FORWARD FOR SCHEDULE C:</t>
  </si>
  <si>
    <t>CONTRACT SKILLS DEVELOPMENT GOAL</t>
  </si>
  <si>
    <t>0.25% OF TOTAL CARRIED FORWARD FOR SCHEDULE A, B AND C:</t>
  </si>
  <si>
    <t>TOTAL CARRIED FORWARD FOR CONTRACT SKILLS DEVELOPMENT GOAL:</t>
  </si>
  <si>
    <t>SUMMARY OF TOTALS CARRIED FORWARD</t>
  </si>
  <si>
    <t>TOTAL SUMMARY (EXCLUDING VAT)</t>
  </si>
  <si>
    <t>15% TOTAL TENDER AMMOUNT (EXCLUDING VAT)</t>
  </si>
  <si>
    <t>Lump</t>
  </si>
  <si>
    <t>SCHEDULE A
A1000</t>
  </si>
  <si>
    <t>SCHEDULE B
C1.2</t>
  </si>
  <si>
    <t>SCHEDULE B
C1.3</t>
  </si>
  <si>
    <t>SCHEDULE B
C1.4</t>
  </si>
  <si>
    <t>SCHEDULE B
C1.5</t>
  </si>
  <si>
    <t>SCHEDULE B
C1.6</t>
  </si>
  <si>
    <t>SCHEDULE B
C1.7</t>
  </si>
  <si>
    <t>SCHEDULE B
C2.1</t>
  </si>
  <si>
    <t>SCHEDULE B
C3.1</t>
  </si>
  <si>
    <t>SCHEDULE B
C3.2</t>
  </si>
  <si>
    <t>SCHEDULE B
C3.3</t>
  </si>
  <si>
    <t>SCHEDULE B
C4.2</t>
  </si>
  <si>
    <t>SCHEDULE B 
C4.1</t>
  </si>
  <si>
    <t>SCHEDULE B
C4.4</t>
  </si>
  <si>
    <t>SCHEDULE B
C5.1</t>
  </si>
  <si>
    <t>SCHEDULE B
C5.2</t>
  </si>
  <si>
    <t>SCHEDULE B
C5.3</t>
  </si>
  <si>
    <t>SCHEDULE B
C5.4</t>
  </si>
  <si>
    <t>SCHEDULE B 
C6.1</t>
  </si>
  <si>
    <t>SCHEDULE B
C8.1</t>
  </si>
  <si>
    <t>SCHEDULE B 
C10.1</t>
  </si>
  <si>
    <t>SCHEDULE B
C11.1</t>
  </si>
  <si>
    <t xml:space="preserve">prime </t>
  </si>
  <si>
    <t>SCHEDULE B
C11.2</t>
  </si>
  <si>
    <t>SCHEDULE B
C11.4</t>
  </si>
  <si>
    <t>SCHEDULE B
C11.5</t>
  </si>
  <si>
    <t>SCHEDULE B
C11.6</t>
  </si>
  <si>
    <t>SCHEDULE B
C11.7</t>
  </si>
  <si>
    <t>SCHEDULE B
C11.8</t>
  </si>
  <si>
    <t>SCHEDULE B
C11.9</t>
  </si>
  <si>
    <t>SCHEDULE B
C20.1</t>
  </si>
  <si>
    <t>SCHEDULE B
C12.1</t>
  </si>
  <si>
    <t>SCHEDULE B
C13.1</t>
  </si>
  <si>
    <t>SCHEDULE B
C13.2</t>
  </si>
  <si>
    <t>SCHEDULE B
C13.3</t>
  </si>
  <si>
    <t>SCHEDULE B
C13.4</t>
  </si>
  <si>
    <t>SCHEDULE B
C13.7</t>
  </si>
  <si>
    <t>SCHEDULE B
C13.8</t>
  </si>
  <si>
    <t>SCHEDULE C
D1000</t>
  </si>
  <si>
    <t xml:space="preserve">Prov </t>
  </si>
  <si>
    <t>no.</t>
  </si>
  <si>
    <t>Salary rate per hr (R)</t>
  </si>
  <si>
    <t xml:space="preserve">Montly Salary (R)  </t>
  </si>
  <si>
    <t xml:space="preserve">Cost of accommodation per month  (R)  </t>
  </si>
  <si>
    <t>Cost Travel (R)</t>
  </si>
  <si>
    <t>30% project duration</t>
  </si>
  <si>
    <t>Amount</t>
  </si>
  <si>
    <t>1.7% Mark up</t>
  </si>
  <si>
    <t>Exceeding 3m and up to 4.5m</t>
  </si>
  <si>
    <t>cubic metre (m3)</t>
  </si>
  <si>
    <t>Extra over sub-item C3.2.1.1 for excavation in hard or boulder material, irrespective of depth</t>
  </si>
  <si>
    <t>Excavating soft material 0m to 1,5m below the surface level using labour enhanced construction methods, or instructed by hand under Clause A3.2.7.2(d)</t>
  </si>
  <si>
    <t>Excavating intermediate material 0m to 1,5m below the surface level using labour enhanced construction methods, or instructed by hand under Clause A3.2.7.2(d)</t>
  </si>
  <si>
    <t>From commercial sources (G7)</t>
  </si>
  <si>
    <t>Rockfill</t>
  </si>
  <si>
    <t>C3.2.1.3</t>
  </si>
  <si>
    <t>C3.2.1.4</t>
  </si>
  <si>
    <t>Prefabricated portal culverts; wall and roof combination (2 x 3000mm x 1000mm)</t>
  </si>
  <si>
    <t>Prefabricated portal culverts; wall and roof combination (3 x 2500mm x 1500mm)</t>
  </si>
  <si>
    <t>Prefabricated portal culverts; wall and roof combination (3 x 3000mm x 2100mm)</t>
  </si>
  <si>
    <t>C3.2.7.2</t>
  </si>
  <si>
    <t xml:space="preserve">In complete in situ floor slabs for rectangular culverts, (D25/30) (installed at a standard depth of 350mm) </t>
  </si>
  <si>
    <t>In inlet and outlet structures including Wingwalls, apron slabs and, excluding formwork but including Class U2 surfacing finish (D25/30)</t>
  </si>
  <si>
    <t>Formwork of concrete under items C3.2.7.3 to 5 above (F2)</t>
  </si>
  <si>
    <r>
      <t xml:space="preserve">Concrete backfill or encasement for culverts </t>
    </r>
    <r>
      <rPr>
        <i/>
        <sz val="10"/>
        <color theme="1"/>
        <rFont val="Arial"/>
        <family val="2"/>
      </rPr>
      <t>(D10/15)</t>
    </r>
  </si>
  <si>
    <t>Welded steel fabric (Ref 395)</t>
  </si>
  <si>
    <t>Galvanized gabion boxes (1m x 1m x 1m)</t>
  </si>
  <si>
    <t>Galvanized gabion mattresses (6,0 m x 2,0 m x 0,3 m deep, 80 mm x 100 mm mesh with 2,7 mm diameter wire, diaphragm spacing 1,0 m)</t>
  </si>
  <si>
    <t>C13.1.1</t>
  </si>
  <si>
    <r>
      <rPr>
        <b/>
        <sz val="10"/>
        <rFont val="Arial"/>
        <family val="2"/>
      </rPr>
      <t>Provision of designs and drawings of temporary works by an ECSA-registered Professional Engineer or Technologist or Geotechnical Engineer</t>
    </r>
    <r>
      <rPr>
        <sz val="10"/>
        <rFont val="Arial"/>
        <family val="2"/>
      </rPr>
      <t xml:space="preserve"> (description of works to which applicable)</t>
    </r>
  </si>
  <si>
    <t>Depth greater than 100 mm (measured per square metre)</t>
  </si>
  <si>
    <t>100mm thick concrete infill</t>
  </si>
  <si>
    <t>10 x 10mm silicone Sealant Joint between wall and wingwall</t>
  </si>
  <si>
    <t>Accredited occupational qualification training</t>
  </si>
  <si>
    <t>Stipend/wages for unemployed learners</t>
  </si>
  <si>
    <t>Handling costs and profit in respect of payment associated with sub-item D10.06(a)(i).</t>
  </si>
  <si>
    <t>Mentorship and other costs</t>
  </si>
  <si>
    <t>TVET college graduates and apprenticeships</t>
  </si>
  <si>
    <t>Handling costs and profit in respect of payment associated with sub-item D10.06(b)(i).</t>
  </si>
  <si>
    <t>P1 and P2 learners and learners with a 240 credits qualification</t>
  </si>
  <si>
    <t>Handling costs and profit in respect of payment associated with sub-item D10.06(c)(i).</t>
  </si>
  <si>
    <t>Travel and Accommodation</t>
  </si>
  <si>
    <t>Handling costs and profit in respect of payment associated with sub-item D10.06(c)(iv).</t>
  </si>
  <si>
    <t>Candidates with 360 credits or more qualification</t>
  </si>
  <si>
    <t>Handling costs and profit in respect of payment associated with sub-item D10.06(d)(i).</t>
  </si>
  <si>
    <t>Handling costs and profit in respect of payment associated with sub-item D10.06(d)(iv).</t>
  </si>
  <si>
    <t>Generic skills training</t>
  </si>
  <si>
    <t>Handling costs and profit in respect of payment associated with sub-item D10.06(e)(i).</t>
  </si>
  <si>
    <t>Community training</t>
  </si>
  <si>
    <t>Handling costs and profit in respect of payment associated with sub-item D10.06(f)(i).</t>
  </si>
  <si>
    <t>(v)</t>
  </si>
  <si>
    <t xml:space="preserve">Full member or element (Existing inlet and outlet structures  and esisting culverts 4.5 and 6 at various positions) </t>
  </si>
  <si>
    <t>Geotextile (Filter fabric and grade indicated)</t>
  </si>
  <si>
    <t>C3.2.13</t>
  </si>
  <si>
    <t>Removing and re-laying existing culverts:</t>
  </si>
  <si>
    <t>C3.2.13.1</t>
  </si>
  <si>
    <t xml:space="preserve">Removing and stacking existing culverts for re-use </t>
  </si>
  <si>
    <t>Dia 750mm Pipe</t>
  </si>
  <si>
    <t>Dia 850mm Pipe</t>
  </si>
  <si>
    <t xml:space="preserve">Formed surfaces to barrel sections </t>
  </si>
  <si>
    <t>Unformed surfaces to barrel</t>
  </si>
  <si>
    <t>Cement (Sidewalk subbase)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</si>
</sst>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&quot;R&quot;#,##0.00;[Red]\-&quot;R&quot;#,##0.00"/>
    <numFmt numFmtId="44" formatCode="_-&quot;R&quot;* #,##0.00_-;\-&quot;R&quot;* #,##0.00_-;_-&quot;R&quot;* &quot;-&quot;??_-;_-@_-"/>
    <numFmt numFmtId="43" formatCode="_-* #,##0.00_-;\-* #,##0.00_-;_-* &quot;-&quot;??_-;_-@_-"/>
    <numFmt numFmtId="164" formatCode="[$R-1C09]#,##0.00;[Red]\-[$R-1C09]#,##0.00"/>
    <numFmt numFmtId="165" formatCode="_-[$R-1C09]* #,##0.00_-;\-[$R-1C09]* #,##0.00_-;_-[$R-1C09]* &quot;-&quot;??_-;_-@_-"/>
    <numFmt numFmtId="166" formatCode="[$R-1C09]#,##0.00"/>
    <numFmt numFmtId="167" formatCode="_ &quot;R&quot;\ * #,##0.00_ ;_ &quot;R&quot;\ * \-#,##0.00_ ;_ &quot;R&quot;\ * &quot;-&quot;??_ ;_ @_ "/>
    <numFmt numFmtId="168" formatCode="&quot;R&quot;#,##0.00"/>
    <numFmt numFmtId="169" formatCode="0.0"/>
    <numFmt numFmtId="170" formatCode="_ [$R-1C09]\ * #,##0.00_ ;_ [$R-1C09]\ * \-#,##0.00_ ;_ [$R-1C09]\ * &quot;-&quot;??_ ;_ @_ "/>
    <numFmt numFmtId="171" formatCode="[$R-1C09]\ #,##0.00;[Red][$R-1C09]\ \-#,##0.00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000000"/>
      <name val="Arial"/>
      <family val="2"/>
    </font>
    <font>
      <vertAlign val="superscript"/>
      <sz val="10"/>
      <color rgb="FF000000"/>
      <name val="Arial"/>
      <family val="2"/>
    </font>
    <font>
      <b/>
      <sz val="10"/>
      <color theme="1"/>
      <name val="Arial"/>
      <family val="2"/>
    </font>
    <font>
      <vertAlign val="superscript"/>
      <sz val="10"/>
      <name val="Arial"/>
      <family val="2"/>
    </font>
    <font>
      <b/>
      <sz val="10"/>
      <color rgb="FF000000"/>
      <name val="Arial"/>
      <family val="2"/>
    </font>
    <font>
      <b/>
      <i/>
      <sz val="10"/>
      <color rgb="FF000000"/>
      <name val="Arial"/>
      <family val="2"/>
    </font>
    <font>
      <i/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sz val="11"/>
      <name val="Calibri"/>
      <family val="2"/>
      <scheme val="minor"/>
    </font>
    <font>
      <sz val="8"/>
      <color rgb="FF000000"/>
      <name val="Arial"/>
      <family val="2"/>
    </font>
    <font>
      <b/>
      <sz val="10"/>
      <color rgb="FF000000"/>
      <name val="Arial Bold"/>
    </font>
    <font>
      <b/>
      <sz val="8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vertAlign val="superscript"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 Bold"/>
    </font>
    <font>
      <sz val="10"/>
      <color rgb="FF002060"/>
      <name val="Arial"/>
      <family val="2"/>
    </font>
    <font>
      <sz val="10"/>
      <color rgb="FFC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9">
    <xf numFmtId="0" fontId="0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/>
    <xf numFmtId="0" fontId="3" fillId="0" borderId="0"/>
    <xf numFmtId="0" fontId="18" fillId="0" borderId="0"/>
    <xf numFmtId="4" fontId="6" fillId="0" borderId="7" applyProtection="0"/>
    <xf numFmtId="167" fontId="3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501">
    <xf numFmtId="0" fontId="0" fillId="0" borderId="0" xfId="0"/>
    <xf numFmtId="0" fontId="0" fillId="0" borderId="0" xfId="0" applyProtection="1">
      <protection locked="0"/>
    </xf>
    <xf numFmtId="165" fontId="0" fillId="0" borderId="4" xfId="1" applyFont="1" applyBorder="1" applyAlignment="1" applyProtection="1">
      <alignment vertical="center"/>
    </xf>
    <xf numFmtId="165" fontId="6" fillId="0" borderId="4" xfId="1" applyFont="1" applyBorder="1" applyAlignment="1" applyProtection="1">
      <alignment horizontal="center" vertical="center" wrapText="1"/>
    </xf>
    <xf numFmtId="165" fontId="6" fillId="0" borderId="4" xfId="1" applyFont="1" applyBorder="1" applyAlignment="1" applyProtection="1">
      <alignment vertical="center" wrapText="1"/>
    </xf>
    <xf numFmtId="165" fontId="6" fillId="0" borderId="6" xfId="1" applyFont="1" applyBorder="1" applyAlignment="1" applyProtection="1">
      <alignment vertical="center"/>
    </xf>
    <xf numFmtId="165" fontId="6" fillId="0" borderId="6" xfId="1" applyFont="1" applyBorder="1" applyAlignment="1" applyProtection="1">
      <alignment horizontal="center" vertical="center"/>
    </xf>
    <xf numFmtId="165" fontId="0" fillId="0" borderId="4" xfId="1" applyFont="1" applyBorder="1" applyAlignment="1" applyProtection="1">
      <alignment horizontal="center" vertical="center"/>
    </xf>
    <xf numFmtId="165" fontId="0" fillId="0" borderId="4" xfId="1" applyFont="1" applyBorder="1" applyAlignment="1" applyProtection="1">
      <alignment horizontal="right" vertical="center"/>
    </xf>
    <xf numFmtId="165" fontId="6" fillId="0" borderId="4" xfId="1" applyFont="1" applyBorder="1" applyAlignment="1" applyProtection="1">
      <alignment horizontal="right" vertical="center" wrapText="1"/>
    </xf>
    <xf numFmtId="165" fontId="6" fillId="0" borderId="4" xfId="1" applyFont="1" applyBorder="1" applyAlignment="1" applyProtection="1">
      <alignment horizontal="right" vertical="center"/>
    </xf>
    <xf numFmtId="0" fontId="4" fillId="0" borderId="0" xfId="7" applyFont="1" applyAlignment="1">
      <alignment vertical="center"/>
    </xf>
    <xf numFmtId="0" fontId="6" fillId="0" borderId="0" xfId="7"/>
    <xf numFmtId="0" fontId="6" fillId="0" borderId="0" xfId="7" applyAlignment="1">
      <alignment vertical="center"/>
    </xf>
    <xf numFmtId="0" fontId="6" fillId="0" borderId="0" xfId="7" applyAlignment="1">
      <alignment vertical="center" wrapText="1"/>
    </xf>
    <xf numFmtId="164" fontId="6" fillId="0" borderId="0" xfId="7" applyNumberFormat="1" applyAlignment="1">
      <alignment vertical="center"/>
    </xf>
    <xf numFmtId="164" fontId="6" fillId="0" borderId="1" xfId="7" applyNumberFormat="1" applyBorder="1" applyAlignment="1">
      <alignment vertical="center"/>
    </xf>
    <xf numFmtId="164" fontId="6" fillId="0" borderId="0" xfId="7" applyNumberFormat="1"/>
    <xf numFmtId="0" fontId="6" fillId="0" borderId="0" xfId="7" applyProtection="1">
      <protection locked="0"/>
    </xf>
    <xf numFmtId="165" fontId="6" fillId="0" borderId="4" xfId="1" applyFont="1" applyBorder="1" applyAlignment="1" applyProtection="1">
      <alignment horizontal="center" vertical="center"/>
    </xf>
    <xf numFmtId="165" fontId="6" fillId="0" borderId="4" xfId="1" applyFont="1" applyBorder="1" applyAlignment="1" applyProtection="1">
      <alignment vertical="center"/>
    </xf>
    <xf numFmtId="0" fontId="6" fillId="0" borderId="0" xfId="4" applyProtection="1"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164" fontId="0" fillId="0" borderId="0" xfId="0" applyNumberFormat="1"/>
    <xf numFmtId="164" fontId="6" fillId="0" borderId="0" xfId="4" applyNumberFormat="1" applyAlignment="1">
      <alignment vertical="center"/>
    </xf>
    <xf numFmtId="0" fontId="6" fillId="0" borderId="0" xfId="4"/>
    <xf numFmtId="0" fontId="6" fillId="0" borderId="0" xfId="4" applyAlignment="1">
      <alignment vertical="center" wrapText="1"/>
    </xf>
    <xf numFmtId="164" fontId="6" fillId="0" borderId="0" xfId="0" applyNumberFormat="1" applyFont="1" applyAlignment="1">
      <alignment vertical="center"/>
    </xf>
    <xf numFmtId="165" fontId="0" fillId="0" borderId="6" xfId="1" applyFont="1" applyBorder="1" applyAlignment="1" applyProtection="1">
      <alignment horizontal="center" vertical="center"/>
    </xf>
    <xf numFmtId="43" fontId="0" fillId="0" borderId="4" xfId="16" applyFont="1" applyBorder="1" applyAlignment="1" applyProtection="1">
      <alignment vertical="center"/>
    </xf>
    <xf numFmtId="10" fontId="6" fillId="0" borderId="0" xfId="7" applyNumberFormat="1" applyProtection="1">
      <protection locked="0"/>
    </xf>
    <xf numFmtId="43" fontId="0" fillId="0" borderId="6" xfId="16" applyFont="1" applyBorder="1" applyAlignment="1" applyProtection="1">
      <alignment vertical="center"/>
    </xf>
    <xf numFmtId="165" fontId="0" fillId="0" borderId="4" xfId="1" applyFont="1" applyFill="1" applyBorder="1" applyAlignment="1" applyProtection="1">
      <alignment vertical="center"/>
    </xf>
    <xf numFmtId="165" fontId="0" fillId="0" borderId="6" xfId="1" applyFont="1" applyBorder="1" applyAlignment="1" applyProtection="1">
      <alignment vertical="center"/>
    </xf>
    <xf numFmtId="165" fontId="6" fillId="0" borderId="4" xfId="1" applyFont="1" applyFill="1" applyBorder="1" applyAlignment="1" applyProtection="1">
      <alignment horizontal="center" vertical="center"/>
    </xf>
    <xf numFmtId="165" fontId="0" fillId="0" borderId="9" xfId="1" applyFont="1" applyBorder="1" applyAlignment="1" applyProtection="1">
      <alignment vertical="center"/>
    </xf>
    <xf numFmtId="165" fontId="0" fillId="0" borderId="4" xfId="1" applyFont="1" applyFill="1" applyBorder="1" applyAlignment="1" applyProtection="1">
      <alignment horizontal="center" vertical="center"/>
    </xf>
    <xf numFmtId="0" fontId="6" fillId="0" borderId="0" xfId="7" applyAlignment="1">
      <alignment horizontal="left" vertical="center"/>
    </xf>
    <xf numFmtId="0" fontId="6" fillId="0" borderId="1" xfId="7" applyBorder="1" applyAlignment="1">
      <alignment vertical="center"/>
    </xf>
    <xf numFmtId="166" fontId="6" fillId="0" borderId="0" xfId="7" applyNumberFormat="1"/>
    <xf numFmtId="165" fontId="6" fillId="0" borderId="4" xfId="1" applyFont="1" applyFill="1" applyBorder="1" applyAlignment="1" applyProtection="1">
      <alignment horizontal="center" vertical="center" wrapText="1"/>
    </xf>
    <xf numFmtId="165" fontId="6" fillId="0" borderId="4" xfId="1" applyFont="1" applyFill="1" applyBorder="1" applyAlignment="1" applyProtection="1">
      <alignment vertical="center" wrapText="1"/>
    </xf>
    <xf numFmtId="165" fontId="6" fillId="0" borderId="6" xfId="1" applyFont="1" applyFill="1" applyBorder="1" applyAlignment="1" applyProtection="1">
      <alignment vertical="center"/>
    </xf>
    <xf numFmtId="165" fontId="6" fillId="0" borderId="4" xfId="1" applyFont="1" applyFill="1" applyBorder="1" applyAlignment="1" applyProtection="1">
      <alignment vertical="center"/>
    </xf>
    <xf numFmtId="165" fontId="0" fillId="0" borderId="6" xfId="1" applyFont="1" applyFill="1" applyBorder="1" applyAlignment="1" applyProtection="1">
      <alignment vertical="center"/>
    </xf>
    <xf numFmtId="165" fontId="6" fillId="0" borderId="13" xfId="1" applyFont="1" applyBorder="1" applyAlignment="1" applyProtection="1">
      <alignment vertical="center" wrapText="1"/>
    </xf>
    <xf numFmtId="165" fontId="6" fillId="0" borderId="13" xfId="1" applyFont="1" applyFill="1" applyBorder="1" applyAlignment="1" applyProtection="1">
      <alignment vertical="center" wrapText="1"/>
    </xf>
    <xf numFmtId="165" fontId="6" fillId="0" borderId="10" xfId="1" applyFont="1" applyBorder="1" applyAlignment="1" applyProtection="1">
      <alignment vertical="center"/>
    </xf>
    <xf numFmtId="165" fontId="0" fillId="0" borderId="13" xfId="1" applyFont="1" applyBorder="1" applyAlignment="1" applyProtection="1">
      <alignment vertical="center"/>
    </xf>
    <xf numFmtId="165" fontId="6" fillId="0" borderId="5" xfId="1" applyFont="1" applyBorder="1" applyAlignment="1" applyProtection="1">
      <alignment vertical="center" wrapText="1"/>
    </xf>
    <xf numFmtId="165" fontId="6" fillId="0" borderId="16" xfId="1" applyFont="1" applyBorder="1" applyAlignment="1" applyProtection="1">
      <alignment vertical="center" wrapText="1"/>
    </xf>
    <xf numFmtId="165" fontId="6" fillId="0" borderId="9" xfId="1" applyFont="1" applyBorder="1" applyAlignment="1" applyProtection="1">
      <alignment vertical="center" wrapText="1"/>
    </xf>
    <xf numFmtId="165" fontId="6" fillId="0" borderId="9" xfId="1" applyFont="1" applyBorder="1" applyAlignment="1" applyProtection="1">
      <alignment horizontal="center" vertical="center" wrapText="1"/>
    </xf>
    <xf numFmtId="43" fontId="6" fillId="0" borderId="0" xfId="15" applyFont="1"/>
    <xf numFmtId="43" fontId="6" fillId="0" borderId="0" xfId="7" applyNumberFormat="1"/>
    <xf numFmtId="165" fontId="7" fillId="0" borderId="4" xfId="1" applyFont="1" applyBorder="1" applyAlignment="1" applyProtection="1">
      <alignment vertical="center"/>
    </xf>
    <xf numFmtId="164" fontId="7" fillId="0" borderId="0" xfId="7" applyNumberFormat="1" applyFont="1"/>
    <xf numFmtId="165" fontId="7" fillId="0" borderId="4" xfId="1" applyFont="1" applyFill="1" applyBorder="1" applyAlignment="1" applyProtection="1">
      <alignment vertical="center" wrapText="1"/>
    </xf>
    <xf numFmtId="165" fontId="0" fillId="0" borderId="9" xfId="1" applyFont="1" applyBorder="1" applyAlignment="1" applyProtection="1">
      <alignment vertical="center" wrapText="1"/>
    </xf>
    <xf numFmtId="10" fontId="6" fillId="0" borderId="0" xfId="2" applyNumberFormat="1"/>
    <xf numFmtId="10" fontId="6" fillId="2" borderId="0" xfId="2" applyNumberFormat="1" applyFill="1"/>
    <xf numFmtId="9" fontId="6" fillId="0" borderId="0" xfId="2" applyAlignment="1">
      <alignment horizontal="center"/>
    </xf>
    <xf numFmtId="164" fontId="4" fillId="0" borderId="0" xfId="7" applyNumberFormat="1" applyFont="1"/>
    <xf numFmtId="0" fontId="4" fillId="0" borderId="0" xfId="7" applyFont="1" applyAlignment="1">
      <alignment horizontal="left" vertical="center"/>
    </xf>
    <xf numFmtId="0" fontId="4" fillId="0" borderId="0" xfId="7" applyFont="1" applyAlignment="1">
      <alignment horizontal="center" vertical="center" wrapText="1"/>
    </xf>
    <xf numFmtId="0" fontId="6" fillId="0" borderId="0" xfId="7" applyAlignment="1">
      <alignment horizontal="center" vertical="center" wrapText="1"/>
    </xf>
    <xf numFmtId="0" fontId="4" fillId="0" borderId="0" xfId="7" applyFont="1" applyAlignment="1">
      <alignment horizontal="left"/>
    </xf>
    <xf numFmtId="0" fontId="6" fillId="0" borderId="0" xfId="0" applyFont="1" applyAlignment="1">
      <alignment horizontal="right" vertical="center" wrapText="1"/>
    </xf>
    <xf numFmtId="164" fontId="6" fillId="0" borderId="18" xfId="0" applyNumberFormat="1" applyFont="1" applyBorder="1"/>
    <xf numFmtId="0" fontId="4" fillId="0" borderId="0" xfId="0" applyFont="1" applyAlignment="1">
      <alignment horizontal="right" vertical="center" wrapText="1"/>
    </xf>
    <xf numFmtId="164" fontId="4" fillId="0" borderId="32" xfId="0" applyNumberFormat="1" applyFont="1" applyBorder="1"/>
    <xf numFmtId="0" fontId="4" fillId="0" borderId="0" xfId="0" applyFont="1" applyAlignment="1">
      <alignment horizontal="left" vertical="top" wrapText="1"/>
    </xf>
    <xf numFmtId="0" fontId="4" fillId="0" borderId="0" xfId="7" applyFont="1"/>
    <xf numFmtId="164" fontId="6" fillId="0" borderId="0" xfId="0" applyNumberFormat="1" applyFont="1"/>
    <xf numFmtId="0" fontId="6" fillId="0" borderId="0" xfId="0" applyFont="1" applyAlignment="1">
      <alignment horizontal="left" vertical="center"/>
    </xf>
    <xf numFmtId="0" fontId="6" fillId="0" borderId="0" xfId="4" applyAlignment="1">
      <alignment horizontal="left" vertical="center"/>
    </xf>
    <xf numFmtId="164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64" fontId="4" fillId="0" borderId="0" xfId="0" applyNumberFormat="1" applyFont="1"/>
    <xf numFmtId="0" fontId="6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/>
    </xf>
    <xf numFmtId="166" fontId="6" fillId="0" borderId="0" xfId="0" applyNumberFormat="1" applyFont="1" applyAlignment="1">
      <alignment vertical="center"/>
    </xf>
    <xf numFmtId="166" fontId="4" fillId="0" borderId="18" xfId="0" applyNumberFormat="1" applyFont="1" applyBorder="1" applyAlignment="1">
      <alignment vertical="center"/>
    </xf>
    <xf numFmtId="0" fontId="6" fillId="0" borderId="1" xfId="7" applyBorder="1"/>
    <xf numFmtId="165" fontId="0" fillId="0" borderId="6" xfId="1" applyFont="1" applyBorder="1" applyAlignment="1" applyProtection="1"/>
    <xf numFmtId="9" fontId="0" fillId="0" borderId="4" xfId="2" applyFont="1" applyFill="1" applyBorder="1" applyAlignment="1" applyProtection="1">
      <alignment horizontal="center" vertical="center"/>
    </xf>
    <xf numFmtId="165" fontId="0" fillId="0" borderId="0" xfId="1" applyFont="1" applyBorder="1" applyAlignment="1" applyProtection="1"/>
    <xf numFmtId="10" fontId="6" fillId="0" borderId="0" xfId="2" applyNumberFormat="1" applyBorder="1"/>
    <xf numFmtId="171" fontId="6" fillId="0" borderId="0" xfId="7" applyNumberFormat="1"/>
    <xf numFmtId="9" fontId="6" fillId="0" borderId="0" xfId="2" applyBorder="1" applyAlignment="1">
      <alignment horizontal="center"/>
    </xf>
    <xf numFmtId="164" fontId="0" fillId="0" borderId="0" xfId="0" applyNumberFormat="1" applyAlignment="1">
      <alignment vertical="center"/>
    </xf>
    <xf numFmtId="165" fontId="0" fillId="5" borderId="4" xfId="1" applyFont="1" applyFill="1" applyBorder="1" applyAlignment="1" applyProtection="1">
      <alignment vertical="center"/>
      <protection locked="0"/>
    </xf>
    <xf numFmtId="9" fontId="0" fillId="5" borderId="4" xfId="2" applyFont="1" applyFill="1" applyBorder="1" applyAlignment="1" applyProtection="1">
      <alignment horizontal="center" vertical="center"/>
      <protection locked="0"/>
    </xf>
    <xf numFmtId="165" fontId="0" fillId="5" borderId="4" xfId="1" applyFont="1" applyFill="1" applyBorder="1" applyAlignment="1" applyProtection="1">
      <alignment horizontal="center" vertical="center"/>
      <protection locked="0"/>
    </xf>
    <xf numFmtId="43" fontId="0" fillId="5" borderId="4" xfId="16" applyFont="1" applyFill="1" applyBorder="1" applyAlignment="1" applyProtection="1">
      <alignment vertical="center"/>
      <protection locked="0"/>
    </xf>
    <xf numFmtId="10" fontId="0" fillId="5" borderId="4" xfId="1" applyNumberFormat="1" applyFont="1" applyFill="1" applyBorder="1" applyAlignment="1" applyProtection="1">
      <alignment horizontal="center" vertical="center"/>
      <protection locked="0"/>
    </xf>
    <xf numFmtId="10" fontId="0" fillId="5" borderId="4" xfId="2" applyNumberFormat="1" applyFont="1" applyFill="1" applyBorder="1" applyAlignment="1" applyProtection="1">
      <alignment horizontal="center" vertical="center"/>
      <protection locked="0"/>
    </xf>
    <xf numFmtId="165" fontId="0" fillId="5" borderId="4" xfId="1" applyFont="1" applyFill="1" applyBorder="1" applyAlignment="1" applyProtection="1">
      <alignment horizontal="center" vertical="center"/>
    </xf>
    <xf numFmtId="10" fontId="6" fillId="5" borderId="4" xfId="7" applyNumberFormat="1" applyFill="1" applyBorder="1" applyAlignment="1" applyProtection="1">
      <alignment horizontal="center" vertical="center"/>
      <protection locked="0"/>
    </xf>
    <xf numFmtId="165" fontId="0" fillId="5" borderId="9" xfId="1" applyFont="1" applyFill="1" applyBorder="1" applyAlignment="1" applyProtection="1">
      <alignment vertical="center"/>
      <protection locked="0"/>
    </xf>
    <xf numFmtId="165" fontId="6" fillId="5" borderId="4" xfId="1" applyFont="1" applyFill="1" applyBorder="1" applyAlignment="1" applyProtection="1">
      <alignment horizontal="center" vertical="center"/>
      <protection locked="0"/>
    </xf>
    <xf numFmtId="0" fontId="6" fillId="5" borderId="4" xfId="7" applyFill="1" applyBorder="1" applyAlignment="1" applyProtection="1">
      <alignment horizontal="center" vertical="center"/>
      <protection locked="0"/>
    </xf>
    <xf numFmtId="9" fontId="0" fillId="5" borderId="4" xfId="16" applyNumberFormat="1" applyFont="1" applyFill="1" applyBorder="1" applyAlignment="1" applyProtection="1">
      <alignment horizontal="center" vertical="center"/>
      <protection locked="0"/>
    </xf>
    <xf numFmtId="43" fontId="0" fillId="5" borderId="4" xfId="16" applyFont="1" applyFill="1" applyBorder="1" applyAlignment="1" applyProtection="1">
      <alignment horizontal="center" vertical="center"/>
      <protection locked="0"/>
    </xf>
    <xf numFmtId="165" fontId="6" fillId="6" borderId="4" xfId="1" applyFont="1" applyFill="1" applyBorder="1" applyAlignment="1" applyProtection="1">
      <alignment vertical="center" wrapText="1"/>
    </xf>
    <xf numFmtId="9" fontId="6" fillId="5" borderId="4" xfId="2" applyFont="1" applyFill="1" applyBorder="1" applyAlignment="1" applyProtection="1">
      <alignment horizontal="center" vertical="center" wrapText="1"/>
      <protection locked="0"/>
    </xf>
    <xf numFmtId="165" fontId="6" fillId="5" borderId="4" xfId="1" applyFont="1" applyFill="1" applyBorder="1" applyAlignment="1" applyProtection="1">
      <alignment horizontal="center" vertical="center" wrapText="1"/>
      <protection locked="0"/>
    </xf>
    <xf numFmtId="165" fontId="6" fillId="5" borderId="5" xfId="1" applyFont="1" applyFill="1" applyBorder="1" applyAlignment="1" applyProtection="1">
      <alignment horizontal="center" vertical="center" wrapText="1"/>
      <protection locked="0"/>
    </xf>
    <xf numFmtId="165" fontId="6" fillId="5" borderId="21" xfId="1" applyFont="1" applyFill="1" applyBorder="1" applyAlignment="1" applyProtection="1">
      <alignment horizontal="center" vertical="center" wrapText="1"/>
      <protection locked="0"/>
    </xf>
    <xf numFmtId="165" fontId="7" fillId="5" borderId="4" xfId="1" applyFont="1" applyFill="1" applyBorder="1" applyAlignment="1" applyProtection="1">
      <alignment horizontal="center" vertical="center" wrapText="1"/>
      <protection locked="0"/>
    </xf>
    <xf numFmtId="0" fontId="6" fillId="5" borderId="4" xfId="0" applyFont="1" applyFill="1" applyBorder="1" applyAlignment="1" applyProtection="1">
      <alignment horizontal="center" vertical="center" wrapText="1"/>
      <protection locked="0"/>
    </xf>
    <xf numFmtId="165" fontId="6" fillId="5" borderId="4" xfId="1" applyFont="1" applyFill="1" applyBorder="1" applyAlignment="1" applyProtection="1">
      <alignment vertical="center" wrapText="1"/>
      <protection locked="0"/>
    </xf>
    <xf numFmtId="165" fontId="0" fillId="5" borderId="4" xfId="1" applyFont="1" applyFill="1" applyBorder="1" applyAlignment="1" applyProtection="1">
      <alignment horizontal="center" vertical="center" wrapText="1"/>
      <protection locked="0"/>
    </xf>
    <xf numFmtId="165" fontId="6" fillId="5" borderId="13" xfId="1" applyFont="1" applyFill="1" applyBorder="1" applyAlignment="1" applyProtection="1">
      <alignment vertical="center" wrapText="1"/>
      <protection locked="0"/>
    </xf>
    <xf numFmtId="165" fontId="0" fillId="6" borderId="4" xfId="1" applyFont="1" applyFill="1" applyBorder="1" applyAlignment="1" applyProtection="1">
      <alignment vertical="center"/>
    </xf>
    <xf numFmtId="0" fontId="4" fillId="0" borderId="2" xfId="7" applyFont="1" applyBorder="1" applyAlignment="1">
      <alignment horizontal="left" vertical="center"/>
    </xf>
    <xf numFmtId="0" fontId="4" fillId="0" borderId="2" xfId="7" applyFont="1" applyBorder="1" applyAlignment="1">
      <alignment horizontal="center" vertical="center"/>
    </xf>
    <xf numFmtId="0" fontId="4" fillId="0" borderId="7" xfId="7" applyFont="1" applyBorder="1" applyAlignment="1">
      <alignment horizontal="left" vertical="center"/>
    </xf>
    <xf numFmtId="0" fontId="4" fillId="0" borderId="14" xfId="7" applyFont="1" applyBorder="1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4" fillId="0" borderId="28" xfId="7" applyFont="1" applyBorder="1" applyAlignment="1">
      <alignment vertical="center" wrapText="1"/>
    </xf>
    <xf numFmtId="0" fontId="4" fillId="0" borderId="9" xfId="7" applyFont="1" applyBorder="1" applyAlignment="1">
      <alignment horizontal="center" vertical="center"/>
    </xf>
    <xf numFmtId="0" fontId="4" fillId="0" borderId="8" xfId="7" applyFont="1" applyBorder="1" applyAlignment="1">
      <alignment horizontal="left" vertical="center"/>
    </xf>
    <xf numFmtId="0" fontId="4" fillId="0" borderId="30" xfId="7" applyFont="1" applyBorder="1" applyAlignment="1">
      <alignment vertical="center" wrapText="1"/>
    </xf>
    <xf numFmtId="0" fontId="0" fillId="0" borderId="24" xfId="0" quotePrefix="1" applyBorder="1" applyAlignment="1">
      <alignment horizontal="center" vertical="center"/>
    </xf>
    <xf numFmtId="0" fontId="4" fillId="0" borderId="31" xfId="7" applyFont="1" applyBorder="1" applyAlignment="1">
      <alignment vertical="center" wrapText="1"/>
    </xf>
    <xf numFmtId="0" fontId="4" fillId="0" borderId="8" xfId="7" applyFont="1" applyBorder="1" applyAlignment="1">
      <alignment horizontal="center" vertical="center"/>
    </xf>
    <xf numFmtId="0" fontId="4" fillId="0" borderId="4" xfId="7" applyFont="1" applyBorder="1" applyAlignment="1">
      <alignment vertical="center" wrapText="1"/>
    </xf>
    <xf numFmtId="0" fontId="4" fillId="0" borderId="13" xfId="7" applyFont="1" applyBorder="1" applyAlignment="1">
      <alignment vertical="center"/>
    </xf>
    <xf numFmtId="0" fontId="4" fillId="0" borderId="29" xfId="7" applyFont="1" applyBorder="1" applyAlignment="1">
      <alignment vertical="center" wrapText="1"/>
    </xf>
    <xf numFmtId="0" fontId="6" fillId="0" borderId="4" xfId="7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0" fillId="4" borderId="0" xfId="0" applyFont="1" applyFill="1" applyAlignment="1">
      <alignment vertical="center" wrapText="1"/>
    </xf>
    <xf numFmtId="0" fontId="6" fillId="0" borderId="4" xfId="7" applyBorder="1" applyAlignment="1">
      <alignment vertical="center" wrapText="1"/>
    </xf>
    <xf numFmtId="0" fontId="0" fillId="0" borderId="9" xfId="0" applyBorder="1" applyAlignment="1">
      <alignment horizontal="center" vertical="center"/>
    </xf>
    <xf numFmtId="0" fontId="6" fillId="0" borderId="21" xfId="7" applyBorder="1" applyAlignment="1">
      <alignment vertical="center" wrapText="1"/>
    </xf>
    <xf numFmtId="170" fontId="0" fillId="0" borderId="0" xfId="0" applyNumberFormat="1"/>
    <xf numFmtId="0" fontId="30" fillId="4" borderId="0" xfId="0" applyFont="1" applyFill="1"/>
    <xf numFmtId="0" fontId="6" fillId="0" borderId="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0" fontId="0" fillId="3" borderId="0" xfId="0" applyNumberFormat="1" applyFill="1" applyAlignment="1">
      <alignment vertical="center"/>
    </xf>
    <xf numFmtId="170" fontId="0" fillId="0" borderId="0" xfId="0" applyNumberFormat="1" applyAlignment="1">
      <alignment vertical="center"/>
    </xf>
    <xf numFmtId="170" fontId="30" fillId="4" borderId="0" xfId="0" applyNumberFormat="1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0" fillId="4" borderId="0" xfId="0" applyFont="1" applyFill="1" applyAlignment="1">
      <alignment vertical="center"/>
    </xf>
    <xf numFmtId="0" fontId="4" fillId="0" borderId="4" xfId="7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6" fillId="0" borderId="4" xfId="7" applyBorder="1" applyAlignment="1">
      <alignment horizontal="justify" vertical="center" wrapText="1"/>
    </xf>
    <xf numFmtId="0" fontId="6" fillId="0" borderId="8" xfId="0" applyFont="1" applyBorder="1" applyAlignment="1">
      <alignment horizontal="center" vertical="center"/>
    </xf>
    <xf numFmtId="0" fontId="4" fillId="0" borderId="0" xfId="7" applyFont="1" applyAlignment="1">
      <alignment horizontal="center" vertical="center"/>
    </xf>
    <xf numFmtId="0" fontId="6" fillId="0" borderId="4" xfId="7" applyBorder="1" applyAlignment="1">
      <alignment horizontal="center"/>
    </xf>
    <xf numFmtId="44" fontId="6" fillId="0" borderId="4" xfId="16" applyNumberFormat="1" applyFont="1" applyBorder="1" applyProtection="1"/>
    <xf numFmtId="44" fontId="6" fillId="0" borderId="0" xfId="7" applyNumberFormat="1"/>
    <xf numFmtId="165" fontId="6" fillId="0" borderId="0" xfId="7" applyNumberFormat="1"/>
    <xf numFmtId="165" fontId="0" fillId="0" borderId="4" xfId="0" applyNumberFormat="1" applyBorder="1" applyAlignment="1">
      <alignment horizontal="center" vertical="center"/>
    </xf>
    <xf numFmtId="0" fontId="31" fillId="0" borderId="0" xfId="7" applyFont="1"/>
    <xf numFmtId="44" fontId="31" fillId="0" borderId="0" xfId="7" applyNumberFormat="1" applyFont="1"/>
    <xf numFmtId="9" fontId="31" fillId="0" borderId="0" xfId="7" applyNumberFormat="1" applyFont="1"/>
    <xf numFmtId="0" fontId="4" fillId="0" borderId="9" xfId="7" applyFont="1" applyBorder="1" applyAlignment="1">
      <alignment vertical="center"/>
    </xf>
    <xf numFmtId="0" fontId="6" fillId="0" borderId="9" xfId="7" applyBorder="1" applyAlignment="1">
      <alignment vertical="center" wrapText="1"/>
    </xf>
    <xf numFmtId="0" fontId="4" fillId="0" borderId="7" xfId="7" applyFont="1" applyBorder="1" applyAlignment="1">
      <alignment vertical="center" wrapText="1"/>
    </xf>
    <xf numFmtId="0" fontId="4" fillId="0" borderId="14" xfId="7" applyFont="1" applyBorder="1" applyAlignment="1">
      <alignment vertical="center"/>
    </xf>
    <xf numFmtId="0" fontId="6" fillId="0" borderId="33" xfId="7" applyBorder="1" applyAlignment="1">
      <alignment vertical="center" wrapText="1"/>
    </xf>
    <xf numFmtId="0" fontId="6" fillId="0" borderId="7" xfId="7" applyBorder="1" applyAlignment="1">
      <alignment horizontal="center"/>
    </xf>
    <xf numFmtId="170" fontId="6" fillId="0" borderId="9" xfId="7" applyNumberFormat="1" applyBorder="1"/>
    <xf numFmtId="0" fontId="4" fillId="0" borderId="25" xfId="7" applyFont="1" applyBorder="1" applyAlignment="1">
      <alignment vertical="center" wrapText="1"/>
    </xf>
    <xf numFmtId="0" fontId="4" fillId="0" borderId="26" xfId="7" applyFont="1" applyBorder="1" applyAlignment="1">
      <alignment vertical="center" wrapText="1"/>
    </xf>
    <xf numFmtId="0" fontId="6" fillId="0" borderId="25" xfId="0" applyFont="1" applyBorder="1" applyAlignment="1">
      <alignment horizontal="left" vertical="center"/>
    </xf>
    <xf numFmtId="0" fontId="6" fillId="0" borderId="27" xfId="7" applyBorder="1" applyAlignment="1">
      <alignment vertical="center" wrapText="1"/>
    </xf>
    <xf numFmtId="0" fontId="6" fillId="0" borderId="25" xfId="7" applyBorder="1" applyAlignment="1">
      <alignment horizontal="center"/>
    </xf>
    <xf numFmtId="43" fontId="6" fillId="0" borderId="6" xfId="16" applyFont="1" applyBorder="1" applyProtection="1"/>
    <xf numFmtId="43" fontId="6" fillId="0" borderId="6" xfId="7" applyNumberFormat="1" applyBorder="1"/>
    <xf numFmtId="0" fontId="6" fillId="0" borderId="6" xfId="7" applyBorder="1" applyAlignment="1">
      <alignment vertical="center"/>
    </xf>
    <xf numFmtId="0" fontId="6" fillId="0" borderId="10" xfId="7" applyBorder="1" applyAlignment="1">
      <alignment vertical="center"/>
    </xf>
    <xf numFmtId="0" fontId="0" fillId="0" borderId="18" xfId="0" applyBorder="1" applyAlignment="1">
      <alignment horizontal="left" vertical="center"/>
    </xf>
    <xf numFmtId="0" fontId="6" fillId="0" borderId="11" xfId="7" applyBorder="1" applyAlignment="1">
      <alignment vertical="center"/>
    </xf>
    <xf numFmtId="0" fontId="6" fillId="0" borderId="12" xfId="7" applyBorder="1" applyAlignment="1">
      <alignment vertical="center"/>
    </xf>
    <xf numFmtId="0" fontId="6" fillId="0" borderId="6" xfId="7" applyBorder="1" applyAlignment="1">
      <alignment horizontal="center" vertical="center"/>
    </xf>
    <xf numFmtId="0" fontId="0" fillId="0" borderId="0" xfId="0" applyAlignment="1">
      <alignment horizontal="left" vertical="center"/>
    </xf>
    <xf numFmtId="44" fontId="6" fillId="5" borderId="4" xfId="16" applyNumberFormat="1" applyFont="1" applyFill="1" applyBorder="1" applyAlignment="1" applyProtection="1">
      <alignment horizontal="center"/>
      <protection locked="0"/>
    </xf>
    <xf numFmtId="0" fontId="4" fillId="0" borderId="3" xfId="7" applyFont="1" applyBorder="1" applyAlignment="1">
      <alignment horizontal="center" vertical="center"/>
    </xf>
    <xf numFmtId="0" fontId="5" fillId="2" borderId="0" xfId="7" applyFont="1" applyFill="1"/>
    <xf numFmtId="0" fontId="6" fillId="0" borderId="4" xfId="7" applyBorder="1" applyAlignment="1">
      <alignment horizontal="left" vertical="center"/>
    </xf>
    <xf numFmtId="0" fontId="6" fillId="0" borderId="5" xfId="7" applyBorder="1" applyAlignment="1">
      <alignment horizontal="center" vertical="center"/>
    </xf>
    <xf numFmtId="0" fontId="4" fillId="0" borderId="4" xfId="7" applyFont="1" applyBorder="1" applyAlignment="1">
      <alignment horizontal="left" vertical="center" wrapText="1"/>
    </xf>
    <xf numFmtId="0" fontId="6" fillId="0" borderId="4" xfId="7" applyBorder="1" applyAlignment="1">
      <alignment horizontal="center" vertical="center"/>
    </xf>
    <xf numFmtId="164" fontId="6" fillId="0" borderId="4" xfId="7" applyNumberFormat="1" applyBorder="1" applyAlignment="1">
      <alignment vertical="center"/>
    </xf>
    <xf numFmtId="0" fontId="6" fillId="0" borderId="4" xfId="7" applyBorder="1" applyAlignment="1">
      <alignment horizontal="left" vertical="center" wrapText="1"/>
    </xf>
    <xf numFmtId="0" fontId="13" fillId="0" borderId="4" xfId="7" applyFont="1" applyBorder="1" applyAlignment="1">
      <alignment horizontal="left" wrapText="1"/>
    </xf>
    <xf numFmtId="0" fontId="9" fillId="0" borderId="4" xfId="7" applyFont="1" applyBorder="1" applyAlignment="1">
      <alignment horizontal="left" wrapText="1"/>
    </xf>
    <xf numFmtId="10" fontId="6" fillId="0" borderId="0" xfId="7" applyNumberFormat="1"/>
    <xf numFmtId="0" fontId="9" fillId="0" borderId="4" xfId="7" applyFont="1" applyBorder="1" applyAlignment="1">
      <alignment horizontal="center" vertical="center"/>
    </xf>
    <xf numFmtId="0" fontId="9" fillId="0" borderId="4" xfId="7" applyFont="1" applyBorder="1"/>
    <xf numFmtId="0" fontId="6" fillId="0" borderId="4" xfId="7" applyBorder="1" applyAlignment="1">
      <alignment vertical="center"/>
    </xf>
    <xf numFmtId="0" fontId="6" fillId="0" borderId="13" xfId="7" applyBorder="1" applyAlignment="1">
      <alignment vertical="center"/>
    </xf>
    <xf numFmtId="0" fontId="6" fillId="0" borderId="13" xfId="7" applyBorder="1" applyAlignment="1">
      <alignment horizontal="center" vertical="center"/>
    </xf>
    <xf numFmtId="0" fontId="13" fillId="0" borderId="4" xfId="7" applyFont="1" applyBorder="1"/>
    <xf numFmtId="0" fontId="9" fillId="0" borderId="4" xfId="7" applyFont="1" applyBorder="1" applyAlignment="1">
      <alignment wrapText="1"/>
    </xf>
    <xf numFmtId="0" fontId="13" fillId="0" borderId="4" xfId="7" applyFont="1" applyBorder="1" applyAlignment="1">
      <alignment wrapText="1"/>
    </xf>
    <xf numFmtId="0" fontId="6" fillId="0" borderId="13" xfId="7" applyBorder="1" applyAlignment="1">
      <alignment horizontal="right" vertical="center"/>
    </xf>
    <xf numFmtId="0" fontId="9" fillId="0" borderId="4" xfId="7" applyFont="1" applyBorder="1" applyAlignment="1">
      <alignment vertical="center" wrapText="1"/>
    </xf>
    <xf numFmtId="0" fontId="6" fillId="0" borderId="0" xfId="7" applyAlignment="1">
      <alignment horizontal="center"/>
    </xf>
    <xf numFmtId="0" fontId="6" fillId="0" borderId="5" xfId="7" applyBorder="1"/>
    <xf numFmtId="0" fontId="7" fillId="0" borderId="4" xfId="7" applyFont="1" applyBorder="1"/>
    <xf numFmtId="0" fontId="9" fillId="0" borderId="4" xfId="7" applyFont="1" applyBorder="1" applyAlignment="1">
      <alignment horizontal="left" vertical="center"/>
    </xf>
    <xf numFmtId="0" fontId="7" fillId="0" borderId="4" xfId="7" applyFont="1" applyBorder="1" applyAlignment="1">
      <alignment vertical="center"/>
    </xf>
    <xf numFmtId="0" fontId="9" fillId="0" borderId="4" xfId="7" applyFont="1" applyBorder="1" applyAlignment="1">
      <alignment horizontal="left" vertical="center" wrapText="1"/>
    </xf>
    <xf numFmtId="43" fontId="0" fillId="6" borderId="4" xfId="16" applyFont="1" applyFill="1" applyBorder="1" applyAlignment="1" applyProtection="1">
      <alignment vertical="center"/>
    </xf>
    <xf numFmtId="0" fontId="5" fillId="0" borderId="4" xfId="7" applyFont="1" applyBorder="1" applyAlignment="1">
      <alignment horizontal="left" vertical="center" wrapText="1"/>
    </xf>
    <xf numFmtId="0" fontId="6" fillId="0" borderId="4" xfId="7" applyBorder="1" applyAlignment="1">
      <alignment wrapText="1"/>
    </xf>
    <xf numFmtId="0" fontId="13" fillId="0" borderId="4" xfId="7" applyFont="1" applyBorder="1" applyAlignment="1">
      <alignment vertical="center"/>
    </xf>
    <xf numFmtId="0" fontId="9" fillId="0" borderId="4" xfId="7" applyFont="1" applyBorder="1" applyAlignment="1">
      <alignment vertical="center"/>
    </xf>
    <xf numFmtId="0" fontId="6" fillId="0" borderId="13" xfId="7" applyBorder="1" applyAlignment="1">
      <alignment horizontal="left" vertical="center"/>
    </xf>
    <xf numFmtId="0" fontId="9" fillId="0" borderId="13" xfId="7" applyFont="1" applyBorder="1" applyAlignment="1">
      <alignment vertical="center"/>
    </xf>
    <xf numFmtId="0" fontId="13" fillId="0" borderId="13" xfId="7" applyFont="1" applyBorder="1" applyAlignment="1">
      <alignment vertical="center"/>
    </xf>
    <xf numFmtId="0" fontId="19" fillId="0" borderId="4" xfId="7" applyFont="1" applyBorder="1"/>
    <xf numFmtId="43" fontId="0" fillId="0" borderId="0" xfId="16" applyFont="1" applyProtection="1"/>
    <xf numFmtId="0" fontId="6" fillId="0" borderId="0" xfId="7" applyAlignment="1">
      <alignment horizontal="center" vertical="center"/>
    </xf>
    <xf numFmtId="0" fontId="6" fillId="0" borderId="14" xfId="7" applyBorder="1"/>
    <xf numFmtId="0" fontId="6" fillId="0" borderId="7" xfId="7" applyBorder="1"/>
    <xf numFmtId="0" fontId="4" fillId="0" borderId="0" xfId="7" applyFont="1" applyAlignment="1">
      <alignment horizontal="justify" vertical="center" wrapText="1"/>
    </xf>
    <xf numFmtId="0" fontId="6" fillId="0" borderId="0" xfId="7" applyAlignment="1">
      <alignment horizontal="justify" vertical="center" wrapText="1"/>
    </xf>
    <xf numFmtId="0" fontId="9" fillId="0" borderId="0" xfId="7" applyFont="1" applyAlignment="1">
      <alignment horizontal="justify" vertical="center" wrapText="1"/>
    </xf>
    <xf numFmtId="0" fontId="21" fillId="0" borderId="0" xfId="7" applyFont="1" applyAlignment="1">
      <alignment horizontal="left" vertical="center" wrapText="1"/>
    </xf>
    <xf numFmtId="0" fontId="9" fillId="0" borderId="13" xfId="7" applyFont="1" applyBorder="1" applyAlignment="1">
      <alignment vertical="center" wrapText="1"/>
    </xf>
    <xf numFmtId="0" fontId="7" fillId="0" borderId="13" xfId="7" applyFont="1" applyBorder="1" applyAlignment="1">
      <alignment vertical="center" wrapText="1"/>
    </xf>
    <xf numFmtId="0" fontId="6" fillId="0" borderId="5" xfId="7" applyBorder="1" applyAlignment="1">
      <alignment vertical="center"/>
    </xf>
    <xf numFmtId="0" fontId="13" fillId="0" borderId="4" xfId="7" applyFont="1" applyBorder="1" applyAlignment="1">
      <alignment vertical="center" wrapText="1"/>
    </xf>
    <xf numFmtId="0" fontId="7" fillId="0" borderId="4" xfId="7" applyFont="1" applyBorder="1" applyAlignment="1">
      <alignment horizontal="left" vertical="center" wrapText="1"/>
    </xf>
    <xf numFmtId="0" fontId="13" fillId="0" borderId="13" xfId="7" applyFont="1" applyBorder="1"/>
    <xf numFmtId="0" fontId="9" fillId="0" borderId="13" xfId="7" applyFont="1" applyBorder="1" applyAlignment="1">
      <alignment horizontal="left" vertical="center" wrapText="1"/>
    </xf>
    <xf numFmtId="43" fontId="0" fillId="6" borderId="4" xfId="15" applyFont="1" applyFill="1" applyBorder="1" applyAlignment="1" applyProtection="1">
      <alignment vertical="center"/>
    </xf>
    <xf numFmtId="0" fontId="6" fillId="0" borderId="13" xfId="0" applyFont="1" applyBorder="1" applyAlignment="1">
      <alignment vertical="center"/>
    </xf>
    <xf numFmtId="0" fontId="9" fillId="0" borderId="1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10" fontId="0" fillId="0" borderId="4" xfId="2" applyNumberFormat="1" applyFont="1" applyBorder="1" applyAlignment="1" applyProtection="1">
      <alignment horizontal="center" vertical="center"/>
    </xf>
    <xf numFmtId="0" fontId="6" fillId="0" borderId="13" xfId="7" applyBorder="1" applyAlignment="1">
      <alignment vertical="center" wrapText="1"/>
    </xf>
    <xf numFmtId="0" fontId="13" fillId="0" borderId="13" xfId="7" applyFont="1" applyBorder="1" applyAlignment="1">
      <alignment wrapText="1"/>
    </xf>
    <xf numFmtId="0" fontId="9" fillId="0" borderId="13" xfId="7" applyFont="1" applyBorder="1" applyAlignment="1">
      <alignment wrapText="1"/>
    </xf>
    <xf numFmtId="0" fontId="9" fillId="0" borderId="4" xfId="7" applyFont="1" applyBorder="1" applyAlignment="1">
      <alignment horizontal="center" vertical="center" wrapText="1"/>
    </xf>
    <xf numFmtId="0" fontId="13" fillId="0" borderId="13" xfId="7" applyFont="1" applyBorder="1" applyAlignment="1">
      <alignment vertical="center" wrapText="1"/>
    </xf>
    <xf numFmtId="0" fontId="7" fillId="0" borderId="13" xfId="7" applyFont="1" applyBorder="1" applyAlignment="1">
      <alignment horizontal="left" vertical="center" wrapText="1"/>
    </xf>
    <xf numFmtId="0" fontId="6" fillId="0" borderId="4" xfId="7" applyBorder="1" applyAlignment="1">
      <alignment horizontal="center" vertical="center" wrapText="1"/>
    </xf>
    <xf numFmtId="0" fontId="4" fillId="0" borderId="13" xfId="7" applyFont="1" applyBorder="1" applyAlignment="1">
      <alignment horizontal="left" vertical="center" wrapText="1"/>
    </xf>
    <xf numFmtId="0" fontId="19" fillId="0" borderId="4" xfId="7" applyFont="1" applyBorder="1" applyAlignment="1">
      <alignment horizontal="center" vertical="center"/>
    </xf>
    <xf numFmtId="0" fontId="6" fillId="0" borderId="13" xfId="7" applyBorder="1" applyAlignment="1">
      <alignment horizontal="left" vertical="center" wrapText="1"/>
    </xf>
    <xf numFmtId="0" fontId="6" fillId="0" borderId="6" xfId="7" applyBorder="1" applyAlignment="1">
      <alignment horizontal="left" vertical="center"/>
    </xf>
    <xf numFmtId="0" fontId="4" fillId="0" borderId="3" xfId="7" applyFont="1" applyBorder="1" applyAlignment="1">
      <alignment horizontal="left" vertical="center"/>
    </xf>
    <xf numFmtId="0" fontId="5" fillId="0" borderId="0" xfId="7" applyFont="1"/>
    <xf numFmtId="0" fontId="6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3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5" xfId="7" applyBorder="1" applyAlignment="1">
      <alignment horizontal="left" vertical="center"/>
    </xf>
    <xf numFmtId="0" fontId="23" fillId="0" borderId="0" xfId="7" applyFont="1"/>
    <xf numFmtId="0" fontId="6" fillId="0" borderId="15" xfId="7" applyBorder="1" applyAlignment="1">
      <alignment horizontal="left" vertical="center"/>
    </xf>
    <xf numFmtId="0" fontId="9" fillId="0" borderId="16" xfId="7" applyFont="1" applyBorder="1" applyAlignment="1">
      <alignment vertical="center" wrapText="1"/>
    </xf>
    <xf numFmtId="0" fontId="9" fillId="0" borderId="9" xfId="7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0" fontId="6" fillId="0" borderId="13" xfId="7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0" fillId="0" borderId="5" xfId="0" applyBorder="1"/>
    <xf numFmtId="0" fontId="6" fillId="0" borderId="4" xfId="0" applyFont="1" applyBorder="1" applyAlignment="1">
      <alignment vertical="center"/>
    </xf>
    <xf numFmtId="0" fontId="13" fillId="0" borderId="4" xfId="0" applyFont="1" applyBorder="1"/>
    <xf numFmtId="0" fontId="4" fillId="0" borderId="4" xfId="7" applyFont="1" applyBorder="1" applyAlignment="1">
      <alignment horizontal="left" vertical="center"/>
    </xf>
    <xf numFmtId="0" fontId="4" fillId="0" borderId="4" xfId="7" applyFont="1" applyBorder="1" applyAlignment="1">
      <alignment wrapText="1"/>
    </xf>
    <xf numFmtId="165" fontId="6" fillId="0" borderId="4" xfId="7" applyNumberFormat="1" applyBorder="1" applyAlignment="1">
      <alignment horizontal="center" vertical="center"/>
    </xf>
    <xf numFmtId="43" fontId="0" fillId="0" borderId="0" xfId="16" applyFont="1" applyFill="1" applyProtection="1"/>
    <xf numFmtId="0" fontId="4" fillId="0" borderId="8" xfId="7" applyFont="1" applyBorder="1" applyAlignment="1">
      <alignment horizontal="center" vertical="center" wrapText="1"/>
    </xf>
    <xf numFmtId="0" fontId="6" fillId="0" borderId="4" xfId="7" quotePrefix="1" applyBorder="1" applyAlignment="1">
      <alignment horizontal="left" vertical="center"/>
    </xf>
    <xf numFmtId="0" fontId="13" fillId="0" borderId="4" xfId="7" applyFont="1" applyBorder="1" applyAlignment="1">
      <alignment horizontal="left" vertical="center" wrapText="1"/>
    </xf>
    <xf numFmtId="0" fontId="7" fillId="0" borderId="4" xfId="7" applyFont="1" applyBorder="1" applyAlignment="1">
      <alignment wrapText="1"/>
    </xf>
    <xf numFmtId="0" fontId="8" fillId="0" borderId="4" xfId="7" applyFont="1" applyBorder="1" applyAlignment="1">
      <alignment wrapText="1"/>
    </xf>
    <xf numFmtId="0" fontId="19" fillId="0" borderId="0" xfId="7" applyFont="1"/>
    <xf numFmtId="0" fontId="6" fillId="0" borderId="5" xfId="7" quotePrefix="1" applyBorder="1" applyAlignment="1">
      <alignment horizontal="left" vertical="center"/>
    </xf>
    <xf numFmtId="0" fontId="13" fillId="0" borderId="4" xfId="7" applyFont="1" applyBorder="1" applyAlignment="1">
      <alignment horizontal="left" vertical="center"/>
    </xf>
    <xf numFmtId="0" fontId="6" fillId="0" borderId="9" xfId="7" applyBorder="1" applyAlignment="1">
      <alignment vertical="center"/>
    </xf>
    <xf numFmtId="0" fontId="6" fillId="0" borderId="16" xfId="7" applyBorder="1" applyAlignment="1">
      <alignment vertical="center"/>
    </xf>
    <xf numFmtId="0" fontId="6" fillId="0" borderId="9" xfId="7" applyBorder="1" applyAlignment="1">
      <alignment wrapText="1"/>
    </xf>
    <xf numFmtId="164" fontId="6" fillId="0" borderId="9" xfId="7" applyNumberFormat="1" applyBorder="1" applyAlignment="1">
      <alignment vertical="center"/>
    </xf>
    <xf numFmtId="0" fontId="13" fillId="0" borderId="14" xfId="7" applyFont="1" applyBorder="1"/>
    <xf numFmtId="0" fontId="6" fillId="0" borderId="9" xfId="7" applyBorder="1" applyAlignment="1">
      <alignment horizontal="center" vertical="center"/>
    </xf>
    <xf numFmtId="168" fontId="6" fillId="0" borderId="4" xfId="7" applyNumberFormat="1" applyBorder="1" applyAlignment="1">
      <alignment horizontal="center" vertical="center"/>
    </xf>
    <xf numFmtId="0" fontId="11" fillId="0" borderId="4" xfId="7" applyFont="1" applyBorder="1" applyAlignment="1">
      <alignment vertical="center" wrapText="1"/>
    </xf>
    <xf numFmtId="0" fontId="7" fillId="0" borderId="4" xfId="7" applyFont="1" applyBorder="1" applyAlignment="1">
      <alignment vertical="center" wrapText="1"/>
    </xf>
    <xf numFmtId="165" fontId="0" fillId="0" borderId="4" xfId="1" applyFont="1" applyBorder="1" applyProtection="1"/>
    <xf numFmtId="0" fontId="6" fillId="0" borderId="13" xfId="7" applyBorder="1"/>
    <xf numFmtId="0" fontId="6" fillId="0" borderId="4" xfId="7" quotePrefix="1" applyBorder="1" applyAlignment="1">
      <alignment horizontal="center" vertical="center"/>
    </xf>
    <xf numFmtId="0" fontId="4" fillId="0" borderId="4" xfId="7" applyFont="1" applyBorder="1" applyAlignment="1">
      <alignment horizontal="justify" vertical="center" wrapText="1"/>
    </xf>
    <xf numFmtId="0" fontId="11" fillId="0" borderId="4" xfId="7" applyFont="1" applyBorder="1" applyAlignment="1">
      <alignment horizontal="left" vertical="center" wrapText="1"/>
    </xf>
    <xf numFmtId="0" fontId="7" fillId="0" borderId="4" xfId="7" applyFont="1" applyBorder="1" applyAlignment="1">
      <alignment horizontal="justify" vertical="center"/>
    </xf>
    <xf numFmtId="0" fontId="4" fillId="0" borderId="4" xfId="7" applyFont="1" applyBorder="1" applyAlignment="1">
      <alignment horizontal="justify" vertical="center"/>
    </xf>
    <xf numFmtId="0" fontId="19" fillId="0" borderId="0" xfId="7" applyFont="1" applyAlignment="1">
      <alignment vertical="center" wrapText="1"/>
    </xf>
    <xf numFmtId="0" fontId="6" fillId="0" borderId="0" xfId="7" applyAlignment="1">
      <alignment horizontal="left"/>
    </xf>
    <xf numFmtId="0" fontId="13" fillId="0" borderId="4" xfId="7" applyFont="1" applyBorder="1" applyAlignment="1">
      <alignment horizontal="justify" vertical="center" wrapText="1"/>
    </xf>
    <xf numFmtId="0" fontId="19" fillId="0" borderId="0" xfId="7" applyFont="1" applyAlignment="1">
      <alignment horizontal="justify" vertical="center" wrapText="1"/>
    </xf>
    <xf numFmtId="0" fontId="11" fillId="0" borderId="4" xfId="7" applyFont="1" applyBorder="1" applyAlignment="1">
      <alignment horizontal="justify" vertical="center" wrapText="1"/>
    </xf>
    <xf numFmtId="0" fontId="7" fillId="0" borderId="4" xfId="7" applyFont="1" applyBorder="1" applyAlignment="1">
      <alignment horizontal="justify" vertical="center" wrapText="1"/>
    </xf>
    <xf numFmtId="0" fontId="28" fillId="0" borderId="4" xfId="7" applyFont="1" applyBorder="1" applyAlignment="1">
      <alignment vertical="center" wrapText="1"/>
    </xf>
    <xf numFmtId="0" fontId="27" fillId="0" borderId="4" xfId="7" applyFont="1" applyBorder="1" applyAlignment="1">
      <alignment vertical="center" wrapText="1"/>
    </xf>
    <xf numFmtId="0" fontId="9" fillId="0" borderId="4" xfId="7" applyFont="1" applyBorder="1" applyAlignment="1">
      <alignment horizontal="justify" vertical="center" wrapText="1"/>
    </xf>
    <xf numFmtId="0" fontId="7" fillId="0" borderId="4" xfId="7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0" xfId="0" applyFont="1" applyFill="1"/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quotePrefix="1" applyBorder="1" applyAlignment="1">
      <alignment horizontal="left" vertical="center"/>
    </xf>
    <xf numFmtId="0" fontId="0" fillId="0" borderId="4" xfId="0" quotePrefix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justify" vertical="center" wrapText="1"/>
    </xf>
    <xf numFmtId="0" fontId="6" fillId="0" borderId="4" xfId="0" applyFont="1" applyBorder="1" applyAlignment="1">
      <alignment vertical="center" wrapText="1"/>
    </xf>
    <xf numFmtId="164" fontId="6" fillId="0" borderId="4" xfId="0" applyNumberFormat="1" applyFont="1" applyBorder="1" applyAlignment="1">
      <alignment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164" fontId="6" fillId="0" borderId="4" xfId="0" applyNumberFormat="1" applyFont="1" applyBorder="1" applyAlignment="1">
      <alignment horizontal="right" vertical="center" wrapText="1"/>
    </xf>
    <xf numFmtId="0" fontId="6" fillId="0" borderId="4" xfId="0" applyFont="1" applyBorder="1" applyAlignment="1">
      <alignment horizontal="justify" vertical="center" wrapText="1"/>
    </xf>
    <xf numFmtId="0" fontId="6" fillId="0" borderId="0" xfId="0" applyFont="1"/>
    <xf numFmtId="165" fontId="0" fillId="0" borderId="0" xfId="0" applyNumberFormat="1"/>
    <xf numFmtId="0" fontId="9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/>
    </xf>
    <xf numFmtId="0" fontId="6" fillId="0" borderId="6" xfId="0" applyFont="1" applyBorder="1" applyAlignment="1">
      <alignment horizontal="left" vertical="center"/>
    </xf>
    <xf numFmtId="0" fontId="5" fillId="0" borderId="0" xfId="0" applyFont="1"/>
    <xf numFmtId="0" fontId="6" fillId="0" borderId="4" xfId="0" quotePrefix="1" applyFont="1" applyBorder="1" applyAlignment="1">
      <alignment horizontal="left" vertical="center" wrapText="1"/>
    </xf>
    <xf numFmtId="0" fontId="6" fillId="0" borderId="4" xfId="0" quotePrefix="1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8" fontId="0" fillId="0" borderId="0" xfId="0" applyNumberFormat="1"/>
    <xf numFmtId="43" fontId="0" fillId="0" borderId="0" xfId="15" applyFont="1" applyProtection="1"/>
    <xf numFmtId="0" fontId="4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7" fillId="0" borderId="4" xfId="0" quotePrefix="1" applyFont="1" applyBorder="1" applyAlignment="1">
      <alignment horizontal="left" vertical="center" wrapText="1"/>
    </xf>
    <xf numFmtId="0" fontId="7" fillId="0" borderId="4" xfId="0" quotePrefix="1" applyFont="1" applyBorder="1" applyAlignment="1">
      <alignment horizontal="center" vertical="center" wrapText="1"/>
    </xf>
    <xf numFmtId="165" fontId="7" fillId="0" borderId="4" xfId="1" applyFont="1" applyBorder="1" applyAlignment="1" applyProtection="1">
      <alignment horizontal="center" vertical="center" wrapText="1"/>
    </xf>
    <xf numFmtId="1" fontId="7" fillId="0" borderId="4" xfId="0" applyNumberFormat="1" applyFont="1" applyBorder="1" applyAlignment="1">
      <alignment horizontal="center" vertical="center" wrapText="1"/>
    </xf>
    <xf numFmtId="0" fontId="0" fillId="2" borderId="0" xfId="0" applyFill="1"/>
    <xf numFmtId="0" fontId="11" fillId="0" borderId="4" xfId="0" applyFont="1" applyBorder="1" applyAlignment="1">
      <alignment vertical="center" wrapText="1"/>
    </xf>
    <xf numFmtId="1" fontId="6" fillId="0" borderId="4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5" fillId="0" borderId="0" xfId="7" applyFont="1" applyAlignment="1">
      <alignment horizontal="center"/>
    </xf>
    <xf numFmtId="0" fontId="6" fillId="0" borderId="4" xfId="7" quotePrefix="1" applyBorder="1" applyAlignment="1">
      <alignment horizontal="left" vertical="center" wrapText="1"/>
    </xf>
    <xf numFmtId="0" fontId="6" fillId="0" borderId="4" xfId="7" quotePrefix="1" applyBorder="1" applyAlignment="1">
      <alignment horizontal="center" vertical="center" wrapText="1"/>
    </xf>
    <xf numFmtId="0" fontId="13" fillId="0" borderId="4" xfId="0" applyFont="1" applyBorder="1" applyAlignment="1">
      <alignment horizontal="justify" vertic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9" fillId="0" borderId="4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justify" vertical="center" wrapText="1"/>
    </xf>
    <xf numFmtId="0" fontId="6" fillId="0" borderId="4" xfId="0" applyFont="1" applyBorder="1"/>
    <xf numFmtId="0" fontId="11" fillId="0" borderId="4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left" vertical="center"/>
    </xf>
    <xf numFmtId="0" fontId="4" fillId="2" borderId="0" xfId="0" applyFont="1" applyFill="1"/>
    <xf numFmtId="0" fontId="7" fillId="0" borderId="4" xfId="0" applyFont="1" applyBorder="1" applyAlignment="1">
      <alignment vertical="center" wrapText="1"/>
    </xf>
    <xf numFmtId="164" fontId="6" fillId="0" borderId="4" xfId="7" applyNumberForma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4" fillId="0" borderId="2" xfId="4" applyFont="1" applyBorder="1" applyAlignment="1">
      <alignment horizontal="left" vertical="center"/>
    </xf>
    <xf numFmtId="0" fontId="4" fillId="0" borderId="3" xfId="4" applyFont="1" applyBorder="1" applyAlignment="1">
      <alignment horizontal="center" vertical="center"/>
    </xf>
    <xf numFmtId="0" fontId="4" fillId="0" borderId="2" xfId="4" applyFont="1" applyBorder="1" applyAlignment="1">
      <alignment horizontal="center" vertical="center"/>
    </xf>
    <xf numFmtId="0" fontId="5" fillId="2" borderId="0" xfId="4" applyFont="1" applyFill="1"/>
    <xf numFmtId="0" fontId="6" fillId="0" borderId="4" xfId="4" applyBorder="1" applyAlignment="1">
      <alignment horizontal="left" vertical="center"/>
    </xf>
    <xf numFmtId="0" fontId="6" fillId="0" borderId="5" xfId="4" applyBorder="1" applyAlignment="1">
      <alignment horizontal="center" vertical="center"/>
    </xf>
    <xf numFmtId="0" fontId="6" fillId="0" borderId="4" xfId="4" applyBorder="1" applyAlignment="1">
      <alignment vertical="center"/>
    </xf>
    <xf numFmtId="0" fontId="6" fillId="0" borderId="4" xfId="4" applyBorder="1" applyAlignment="1">
      <alignment horizontal="center" vertical="center"/>
    </xf>
    <xf numFmtId="0" fontId="6" fillId="0" borderId="4" xfId="4" quotePrefix="1" applyBorder="1" applyAlignment="1">
      <alignment horizontal="left" vertical="center" wrapText="1"/>
    </xf>
    <xf numFmtId="0" fontId="6" fillId="0" borderId="4" xfId="4" quotePrefix="1" applyBorder="1" applyAlignment="1">
      <alignment horizontal="center" vertical="center" wrapText="1"/>
    </xf>
    <xf numFmtId="0" fontId="6" fillId="0" borderId="4" xfId="4" applyBorder="1" applyAlignment="1">
      <alignment vertical="center" wrapText="1"/>
    </xf>
    <xf numFmtId="0" fontId="6" fillId="0" borderId="4" xfId="4" applyBorder="1" applyAlignment="1">
      <alignment horizontal="center" vertical="center" wrapText="1"/>
    </xf>
    <xf numFmtId="0" fontId="13" fillId="0" borderId="4" xfId="4" applyFont="1" applyBorder="1" applyAlignment="1">
      <alignment horizontal="left" vertical="center" wrapText="1"/>
    </xf>
    <xf numFmtId="0" fontId="9" fillId="0" borderId="4" xfId="4" applyFont="1" applyBorder="1" applyAlignment="1">
      <alignment horizontal="left" vertical="center" wrapText="1"/>
    </xf>
    <xf numFmtId="0" fontId="6" fillId="0" borderId="4" xfId="4" applyBorder="1" applyAlignment="1">
      <alignment horizontal="center"/>
    </xf>
    <xf numFmtId="0" fontId="7" fillId="0" borderId="4" xfId="4" applyFont="1" applyBorder="1" applyAlignment="1">
      <alignment horizontal="left" vertical="center" wrapText="1"/>
    </xf>
    <xf numFmtId="0" fontId="6" fillId="0" borderId="0" xfId="4" applyAlignment="1">
      <alignment horizontal="center"/>
    </xf>
    <xf numFmtId="0" fontId="9" fillId="0" borderId="4" xfId="4" applyFont="1" applyBorder="1" applyAlignment="1">
      <alignment horizontal="center" vertical="center" wrapText="1"/>
    </xf>
    <xf numFmtId="43" fontId="6" fillId="0" borderId="4" xfId="15" applyFont="1" applyBorder="1" applyAlignment="1" applyProtection="1">
      <alignment horizontal="center" vertical="center" wrapText="1"/>
    </xf>
    <xf numFmtId="0" fontId="9" fillId="0" borderId="4" xfId="4" applyFont="1" applyBorder="1" applyAlignment="1">
      <alignment horizontal="center" vertical="center"/>
    </xf>
    <xf numFmtId="165" fontId="6" fillId="0" borderId="4" xfId="4" applyNumberFormat="1" applyBorder="1" applyAlignment="1">
      <alignment horizontal="center" vertical="center" wrapText="1"/>
    </xf>
    <xf numFmtId="0" fontId="9" fillId="0" borderId="4" xfId="4" applyFont="1" applyBorder="1" applyAlignment="1">
      <alignment vertical="center" wrapText="1"/>
    </xf>
    <xf numFmtId="0" fontId="6" fillId="0" borderId="6" xfId="4" applyBorder="1" applyAlignment="1">
      <alignment vertical="center"/>
    </xf>
    <xf numFmtId="0" fontId="6" fillId="0" borderId="6" xfId="4" applyBorder="1" applyAlignment="1">
      <alignment horizontal="left" vertical="center"/>
    </xf>
    <xf numFmtId="0" fontId="6" fillId="0" borderId="6" xfId="4" applyBorder="1" applyAlignment="1">
      <alignment horizontal="center" vertical="center"/>
    </xf>
    <xf numFmtId="0" fontId="20" fillId="0" borderId="4" xfId="4" applyFont="1" applyBorder="1" applyAlignment="1">
      <alignment horizontal="left" vertical="center"/>
    </xf>
    <xf numFmtId="164" fontId="6" fillId="0" borderId="4" xfId="4" applyNumberFormat="1" applyBorder="1" applyAlignment="1">
      <alignment vertical="center" wrapText="1"/>
    </xf>
    <xf numFmtId="0" fontId="9" fillId="0" borderId="8" xfId="4" applyFont="1" applyBorder="1" applyAlignment="1">
      <alignment vertical="center" wrapText="1"/>
    </xf>
    <xf numFmtId="0" fontId="9" fillId="0" borderId="7" xfId="4" applyFont="1" applyBorder="1" applyAlignment="1">
      <alignment vertical="center" wrapText="1"/>
    </xf>
    <xf numFmtId="0" fontId="20" fillId="0" borderId="8" xfId="4" applyFont="1" applyBorder="1" applyAlignment="1">
      <alignment horizontal="left" vertical="center" wrapText="1"/>
    </xf>
    <xf numFmtId="0" fontId="7" fillId="0" borderId="8" xfId="4" applyFont="1" applyBorder="1" applyAlignment="1">
      <alignment horizontal="justify" vertical="center" wrapText="1"/>
    </xf>
    <xf numFmtId="0" fontId="29" fillId="0" borderId="0" xfId="4" applyFont="1" applyAlignment="1">
      <alignment horizontal="left" vertical="center" wrapText="1"/>
    </xf>
    <xf numFmtId="0" fontId="7" fillId="0" borderId="4" xfId="4" applyFont="1" applyBorder="1" applyAlignment="1">
      <alignment horizontal="center" vertical="center" wrapText="1"/>
    </xf>
    <xf numFmtId="0" fontId="13" fillId="0" borderId="4" xfId="4" applyFont="1" applyBorder="1" applyAlignment="1">
      <alignment horizontal="justify" vertical="center" wrapText="1"/>
    </xf>
    <xf numFmtId="0" fontId="23" fillId="0" borderId="0" xfId="7" applyFont="1" applyAlignment="1">
      <alignment horizontal="left"/>
    </xf>
    <xf numFmtId="0" fontId="7" fillId="0" borderId="4" xfId="7" applyFont="1" applyBorder="1" applyAlignment="1">
      <alignment horizontal="center" vertical="center" wrapText="1"/>
    </xf>
    <xf numFmtId="0" fontId="6" fillId="2" borderId="0" xfId="7" applyFill="1"/>
    <xf numFmtId="0" fontId="4" fillId="0" borderId="4" xfId="4" applyFont="1" applyBorder="1" applyAlignment="1">
      <alignment horizontal="justify" vertical="center" wrapText="1"/>
    </xf>
    <xf numFmtId="0" fontId="6" fillId="0" borderId="4" xfId="4" applyBorder="1" applyAlignment="1">
      <alignment horizontal="left" vertical="center" wrapText="1"/>
    </xf>
    <xf numFmtId="0" fontId="4" fillId="0" borderId="4" xfId="4" applyFont="1" applyBorder="1" applyAlignment="1">
      <alignment horizontal="left" vertical="center" wrapText="1"/>
    </xf>
    <xf numFmtId="0" fontId="4" fillId="0" borderId="4" xfId="4" applyFont="1" applyBorder="1" applyAlignment="1">
      <alignment horizontal="justify" vertical="center"/>
    </xf>
    <xf numFmtId="0" fontId="6" fillId="0" borderId="4" xfId="4" applyBorder="1" applyAlignment="1">
      <alignment horizontal="justify" vertical="center" wrapText="1"/>
    </xf>
    <xf numFmtId="0" fontId="6" fillId="0" borderId="4" xfId="4" applyBorder="1"/>
    <xf numFmtId="0" fontId="6" fillId="0" borderId="4" xfId="4" applyBorder="1" applyAlignment="1">
      <alignment wrapText="1"/>
    </xf>
    <xf numFmtId="165" fontId="6" fillId="0" borderId="0" xfId="4" applyNumberFormat="1"/>
    <xf numFmtId="0" fontId="7" fillId="0" borderId="4" xfId="4" applyFont="1" applyBorder="1" applyAlignment="1">
      <alignment horizontal="justify" vertical="center" wrapText="1"/>
    </xf>
    <xf numFmtId="0" fontId="6" fillId="0" borderId="8" xfId="4" quotePrefix="1" applyBorder="1" applyAlignment="1">
      <alignment horizontal="left" vertical="center" wrapText="1"/>
    </xf>
    <xf numFmtId="0" fontId="6" fillId="0" borderId="8" xfId="4" applyBorder="1" applyAlignment="1">
      <alignment vertical="center" wrapText="1"/>
    </xf>
    <xf numFmtId="0" fontId="6" fillId="0" borderId="9" xfId="4" applyBorder="1" applyAlignment="1">
      <alignment wrapText="1"/>
    </xf>
    <xf numFmtId="0" fontId="9" fillId="0" borderId="9" xfId="4" applyFont="1" applyBorder="1" applyAlignment="1">
      <alignment horizontal="left" vertical="center" wrapText="1"/>
    </xf>
    <xf numFmtId="0" fontId="4" fillId="0" borderId="0" xfId="4" applyFont="1" applyAlignment="1">
      <alignment horizontal="justify" vertical="center"/>
    </xf>
    <xf numFmtId="0" fontId="6" fillId="0" borderId="7" xfId="4" quotePrefix="1" applyBorder="1" applyAlignment="1">
      <alignment horizontal="left" vertical="center" wrapText="1"/>
    </xf>
    <xf numFmtId="0" fontId="6" fillId="0" borderId="8" xfId="4" applyBorder="1" applyAlignment="1">
      <alignment horizontal="justify" vertical="center"/>
    </xf>
    <xf numFmtId="0" fontId="21" fillId="0" borderId="0" xfId="4" applyFont="1" applyAlignment="1">
      <alignment horizontal="justify" vertical="center" wrapText="1"/>
    </xf>
    <xf numFmtId="0" fontId="4" fillId="0" borderId="24" xfId="7" applyFont="1" applyBorder="1" applyAlignment="1">
      <alignment horizontal="center" vertical="center"/>
    </xf>
    <xf numFmtId="169" fontId="7" fillId="0" borderId="4" xfId="7" applyNumberFormat="1" applyFont="1" applyBorder="1" applyAlignment="1">
      <alignment horizontal="center" vertical="center" wrapText="1"/>
    </xf>
    <xf numFmtId="0" fontId="4" fillId="0" borderId="23" xfId="7" applyFont="1" applyBorder="1" applyAlignment="1">
      <alignment horizontal="center" vertical="center"/>
    </xf>
    <xf numFmtId="0" fontId="11" fillId="0" borderId="4" xfId="7" applyFont="1" applyBorder="1" applyAlignment="1">
      <alignment wrapText="1"/>
    </xf>
    <xf numFmtId="165" fontId="6" fillId="6" borderId="13" xfId="1" applyFont="1" applyFill="1" applyBorder="1" applyAlignment="1" applyProtection="1">
      <alignment vertical="center" wrapText="1"/>
    </xf>
    <xf numFmtId="165" fontId="6" fillId="0" borderId="4" xfId="7" applyNumberFormat="1" applyBorder="1" applyAlignment="1">
      <alignment horizontal="center" vertical="center" wrapText="1"/>
    </xf>
    <xf numFmtId="9" fontId="6" fillId="0" borderId="0" xfId="7" applyNumberFormat="1" applyAlignment="1">
      <alignment horizontal="center" vertical="center"/>
    </xf>
    <xf numFmtId="169" fontId="6" fillId="0" borderId="4" xfId="7" applyNumberFormat="1" applyBorder="1" applyAlignment="1">
      <alignment horizontal="center" vertical="center" wrapText="1"/>
    </xf>
    <xf numFmtId="0" fontId="6" fillId="0" borderId="13" xfId="7" quotePrefix="1" applyBorder="1" applyAlignment="1">
      <alignment horizontal="left" vertical="center" wrapText="1"/>
    </xf>
    <xf numFmtId="0" fontId="6" fillId="0" borderId="13" xfId="7" quotePrefix="1" applyBorder="1" applyAlignment="1">
      <alignment horizontal="left" vertical="center"/>
    </xf>
    <xf numFmtId="0" fontId="6" fillId="0" borderId="13" xfId="7" quotePrefix="1" applyBorder="1" applyAlignment="1">
      <alignment horizontal="center" vertical="center" wrapText="1"/>
    </xf>
    <xf numFmtId="0" fontId="11" fillId="0" borderId="13" xfId="7" applyFont="1" applyBorder="1" applyAlignment="1">
      <alignment horizontal="justify" vertical="center" wrapText="1"/>
    </xf>
    <xf numFmtId="165" fontId="6" fillId="0" borderId="13" xfId="1" applyFont="1" applyBorder="1" applyAlignment="1" applyProtection="1">
      <alignment horizontal="center" vertical="center" wrapText="1"/>
    </xf>
    <xf numFmtId="2" fontId="6" fillId="0" borderId="4" xfId="7" applyNumberFormat="1" applyBorder="1" applyAlignment="1">
      <alignment horizontal="center" vertical="center" wrapText="1"/>
    </xf>
    <xf numFmtId="0" fontId="19" fillId="0" borderId="6" xfId="7" applyFont="1" applyBorder="1" applyAlignment="1">
      <alignment horizontal="center" vertical="center"/>
    </xf>
    <xf numFmtId="2" fontId="6" fillId="0" borderId="0" xfId="7" applyNumberFormat="1"/>
    <xf numFmtId="0" fontId="6" fillId="0" borderId="20" xfId="7" applyBorder="1" applyAlignment="1">
      <alignment horizontal="center" vertical="center" wrapText="1"/>
    </xf>
    <xf numFmtId="0" fontId="6" fillId="0" borderId="20" xfId="7" applyBorder="1"/>
    <xf numFmtId="0" fontId="6" fillId="5" borderId="4" xfId="7" applyFill="1" applyBorder="1" applyAlignment="1" applyProtection="1">
      <alignment horizontal="center" vertical="center" wrapText="1"/>
      <protection locked="0"/>
    </xf>
    <xf numFmtId="0" fontId="5" fillId="2" borderId="0" xfId="7" applyFont="1" applyFill="1" applyAlignment="1">
      <alignment horizontal="left" vertical="top" wrapText="1"/>
    </xf>
    <xf numFmtId="0" fontId="9" fillId="0" borderId="9" xfId="7" applyFont="1" applyBorder="1" applyAlignment="1">
      <alignment vertical="center" wrapText="1"/>
    </xf>
    <xf numFmtId="0" fontId="6" fillId="0" borderId="9" xfId="7" applyBorder="1" applyAlignment="1">
      <alignment horizontal="center" vertical="center" wrapText="1"/>
    </xf>
    <xf numFmtId="0" fontId="6" fillId="0" borderId="6" xfId="7" applyBorder="1"/>
    <xf numFmtId="0" fontId="6" fillId="0" borderId="5" xfId="7" quotePrefix="1" applyBorder="1" applyAlignment="1">
      <alignment horizontal="center" vertical="center" wrapText="1"/>
    </xf>
    <xf numFmtId="0" fontId="6" fillId="0" borderId="5" xfId="7" applyBorder="1" applyAlignment="1">
      <alignment horizontal="center" vertical="center" wrapText="1"/>
    </xf>
    <xf numFmtId="165" fontId="6" fillId="0" borderId="5" xfId="1" applyFont="1" applyBorder="1" applyAlignment="1" applyProtection="1">
      <alignment horizontal="center" vertical="center" wrapText="1"/>
    </xf>
    <xf numFmtId="0" fontId="6" fillId="0" borderId="5" xfId="7" quotePrefix="1" applyBorder="1" applyAlignment="1">
      <alignment horizontal="left" vertical="center" wrapText="1"/>
    </xf>
    <xf numFmtId="0" fontId="6" fillId="0" borderId="9" xfId="7" quotePrefix="1" applyBorder="1" applyAlignment="1">
      <alignment horizontal="left" vertical="center" wrapText="1"/>
    </xf>
    <xf numFmtId="0" fontId="6" fillId="0" borderId="9" xfId="7" quotePrefix="1" applyBorder="1" applyAlignment="1">
      <alignment horizontal="center" vertical="center" wrapText="1"/>
    </xf>
    <xf numFmtId="0" fontId="7" fillId="0" borderId="9" xfId="7" applyFont="1" applyBorder="1" applyAlignment="1">
      <alignment horizontal="left" vertical="center" wrapText="1"/>
    </xf>
    <xf numFmtId="165" fontId="6" fillId="0" borderId="15" xfId="1" applyFont="1" applyBorder="1" applyAlignment="1" applyProtection="1">
      <alignment horizontal="center" vertical="center" wrapText="1"/>
    </xf>
    <xf numFmtId="0" fontId="7" fillId="0" borderId="5" xfId="7" applyFont="1" applyBorder="1" applyAlignment="1">
      <alignment horizontal="left" vertical="center" wrapText="1"/>
    </xf>
    <xf numFmtId="0" fontId="26" fillId="0" borderId="4" xfId="7" applyFont="1" applyBorder="1" applyAlignment="1">
      <alignment horizontal="left" vertical="center" wrapText="1"/>
    </xf>
    <xf numFmtId="0" fontId="6" fillId="0" borderId="8" xfId="7" applyBorder="1" applyAlignment="1">
      <alignment horizontal="left" vertical="center"/>
    </xf>
    <xf numFmtId="0" fontId="6" fillId="0" borderId="24" xfId="7" applyBorder="1" applyAlignment="1">
      <alignment horizontal="center" vertical="center"/>
    </xf>
    <xf numFmtId="0" fontId="6" fillId="0" borderId="8" xfId="7" applyBorder="1" applyAlignment="1">
      <alignment horizontal="center" vertical="center"/>
    </xf>
    <xf numFmtId="0" fontId="6" fillId="0" borderId="8" xfId="7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0" fontId="4" fillId="0" borderId="9" xfId="7" applyFont="1" applyBorder="1" applyAlignment="1">
      <alignment horizontal="left" vertical="center" wrapText="1"/>
    </xf>
    <xf numFmtId="165" fontId="0" fillId="0" borderId="9" xfId="1" applyFont="1" applyBorder="1" applyAlignment="1" applyProtection="1">
      <alignment horizontal="center" vertical="center" wrapText="1"/>
    </xf>
    <xf numFmtId="43" fontId="6" fillId="0" borderId="0" xfId="15" applyFont="1" applyProtection="1"/>
    <xf numFmtId="0" fontId="5" fillId="0" borderId="4" xfId="0" applyFont="1" applyBorder="1" applyAlignment="1">
      <alignment horizontal="center" vertical="center" wrapText="1"/>
    </xf>
    <xf numFmtId="0" fontId="4" fillId="0" borderId="22" xfId="7" applyFont="1" applyBorder="1" applyAlignment="1">
      <alignment horizontal="center" vertical="top"/>
    </xf>
    <xf numFmtId="0" fontId="4" fillId="0" borderId="7" xfId="7" applyFont="1" applyBorder="1" applyAlignment="1">
      <alignment horizontal="center" vertical="top"/>
    </xf>
    <xf numFmtId="43" fontId="0" fillId="0" borderId="4" xfId="16" applyFont="1" applyBorder="1" applyAlignment="1" applyProtection="1">
      <alignment horizontal="left" vertical="center" indent="2"/>
    </xf>
    <xf numFmtId="165" fontId="30" fillId="0" borderId="0" xfId="7" applyNumberFormat="1" applyFont="1"/>
    <xf numFmtId="170" fontId="31" fillId="0" borderId="0" xfId="7" applyNumberFormat="1" applyFont="1"/>
    <xf numFmtId="43" fontId="6" fillId="0" borderId="4" xfId="16" applyFont="1" applyBorder="1" applyAlignment="1" applyProtection="1">
      <alignment horizontal="left" vertical="center" indent="2"/>
    </xf>
    <xf numFmtId="9" fontId="6" fillId="0" borderId="0" xfId="2" applyBorder="1" applyProtection="1"/>
    <xf numFmtId="43" fontId="0" fillId="0" borderId="4" xfId="16" applyFont="1" applyBorder="1" applyAlignment="1" applyProtection="1">
      <alignment horizontal="center" vertical="center"/>
    </xf>
    <xf numFmtId="0" fontId="30" fillId="0" borderId="0" xfId="7" applyFont="1"/>
    <xf numFmtId="0" fontId="6" fillId="0" borderId="4" xfId="7" applyBorder="1" applyAlignment="1">
      <alignment horizontal="left"/>
    </xf>
    <xf numFmtId="43" fontId="7" fillId="0" borderId="4" xfId="16" applyFont="1" applyFill="1" applyBorder="1" applyAlignment="1" applyProtection="1">
      <alignment horizontal="center" vertical="center"/>
    </xf>
    <xf numFmtId="165" fontId="6" fillId="6" borderId="4" xfId="1" applyFont="1" applyFill="1" applyBorder="1" applyAlignment="1" applyProtection="1">
      <alignment horizontal="right" vertical="center"/>
    </xf>
    <xf numFmtId="43" fontId="6" fillId="0" borderId="4" xfId="16" applyFont="1" applyFill="1" applyBorder="1" applyAlignment="1" applyProtection="1">
      <alignment horizontal="center" vertical="center"/>
    </xf>
    <xf numFmtId="0" fontId="6" fillId="0" borderId="9" xfId="7" applyBorder="1" applyAlignment="1">
      <alignment horizontal="left"/>
    </xf>
    <xf numFmtId="43" fontId="0" fillId="0" borderId="9" xfId="16" applyFont="1" applyFill="1" applyBorder="1" applyAlignment="1" applyProtection="1">
      <alignment horizontal="center" vertical="center"/>
    </xf>
    <xf numFmtId="165" fontId="0" fillId="0" borderId="9" xfId="1" applyFont="1" applyFill="1" applyBorder="1" applyAlignment="1" applyProtection="1">
      <alignment vertical="center"/>
    </xf>
    <xf numFmtId="165" fontId="0" fillId="6" borderId="9" xfId="1" applyFont="1" applyFill="1" applyBorder="1" applyAlignment="1" applyProtection="1">
      <alignment vertical="center"/>
    </xf>
    <xf numFmtId="43" fontId="6" fillId="0" borderId="9" xfId="16" applyFont="1" applyFill="1" applyBorder="1" applyAlignment="1" applyProtection="1">
      <alignment horizontal="center" vertical="center"/>
    </xf>
    <xf numFmtId="0" fontId="6" fillId="0" borderId="6" xfId="7" applyBorder="1" applyAlignment="1">
      <alignment horizontal="left"/>
    </xf>
    <xf numFmtId="0" fontId="6" fillId="0" borderId="6" xfId="7" applyBorder="1" applyAlignment="1">
      <alignment horizontal="center"/>
    </xf>
    <xf numFmtId="0" fontId="4" fillId="0" borderId="1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0" xfId="7" applyFont="1" applyAlignment="1">
      <alignment horizontal="left" vertical="center"/>
    </xf>
    <xf numFmtId="0" fontId="6" fillId="0" borderId="0" xfId="7" applyAlignment="1">
      <alignment horizontal="left" vertical="center" wrapText="1"/>
    </xf>
    <xf numFmtId="0" fontId="4" fillId="0" borderId="0" xfId="7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18" xfId="0" applyFont="1" applyBorder="1" applyAlignment="1">
      <alignment horizontal="right" vertical="center"/>
    </xf>
    <xf numFmtId="0" fontId="4" fillId="0" borderId="0" xfId="7" applyFont="1" applyAlignment="1">
      <alignment vertical="center" wrapText="1"/>
    </xf>
    <xf numFmtId="0" fontId="4" fillId="0" borderId="2" xfId="7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/>
    </xf>
    <xf numFmtId="0" fontId="5" fillId="2" borderId="0" xfId="7" applyFont="1" applyFill="1" applyAlignment="1">
      <alignment horizontal="center" vertical="center"/>
    </xf>
    <xf numFmtId="0" fontId="5" fillId="2" borderId="0" xfId="7" applyFont="1" applyFill="1" applyAlignment="1">
      <alignment horizontal="left" vertical="top" wrapText="1"/>
    </xf>
  </cellXfs>
  <cellStyles count="19">
    <cellStyle name="Comma" xfId="15" builtinId="3"/>
    <cellStyle name="Comma 2" xfId="5" xr:uid="{00000000-0005-0000-0000-000001000000}"/>
    <cellStyle name="Comma 2 2 6" xfId="11" xr:uid="{00000000-0005-0000-0000-000002000000}"/>
    <cellStyle name="Comma 3" xfId="16" xr:uid="{00000000-0005-0000-0000-000003000000}"/>
    <cellStyle name="Comma 4" xfId="18" xr:uid="{00000000-0005-0000-0000-000004000000}"/>
    <cellStyle name="Currency" xfId="1" builtinId="4" customBuiltin="1"/>
    <cellStyle name="Currency 2" xfId="12" xr:uid="{00000000-0005-0000-0000-000006000000}"/>
    <cellStyle name="Currency 2 2" xfId="14" xr:uid="{00000000-0005-0000-0000-000007000000}"/>
    <cellStyle name="Currency 3" xfId="17" xr:uid="{00000000-0005-0000-0000-000008000000}"/>
    <cellStyle name="Normal" xfId="0" builtinId="0"/>
    <cellStyle name="Normal 13" xfId="7" xr:uid="{00000000-0005-0000-0000-00000A000000}"/>
    <cellStyle name="Normal 15 2 6" xfId="9" xr:uid="{00000000-0005-0000-0000-00000B000000}"/>
    <cellStyle name="Normal 2" xfId="4" xr:uid="{00000000-0005-0000-0000-00000C000000}"/>
    <cellStyle name="Normal 2 2" xfId="13" xr:uid="{00000000-0005-0000-0000-00000D000000}"/>
    <cellStyle name="Normal 3" xfId="3" xr:uid="{00000000-0005-0000-0000-00000E000000}"/>
    <cellStyle name="Normal 4 10" xfId="10" xr:uid="{00000000-0005-0000-0000-00000F000000}"/>
    <cellStyle name="Normal 5" xfId="8" xr:uid="{00000000-0005-0000-0000-000010000000}"/>
    <cellStyle name="Percent" xfId="2" builtinId="5"/>
    <cellStyle name="Percent 2" xfId="6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45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aserver\MSA%20Projects%20Only\Users\Atish%20Jahmohun\Desktop\Manuals\COTO\Copy%20of%20BOQ%20Frame%20work%20Combined%20Chapter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6800\AppData\Local\Temp\12423e4b-2110-49c3-be9d-445ad5b5f618_OneDrive-2023-12-08.zip.618\20220923_Bill%20of%20Quantities%20%20BoQ%20Traffic%20Accommodation.xlsx" TargetMode="External"/><Relationship Id="rId1" Type="http://schemas.openxmlformats.org/officeDocument/2006/relationships/externalLinkPath" Target="file:///C:\Users\M6800\AppData\Local\Temp\12423e4b-2110-49c3-be9d-445ad5b5f618_OneDrive-2023-12-08.zip.618\20220923_Bill%20of%20Quantities%20%20BoQ%20Traffic%20Accommod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"/>
      <sheetName val="C1.2"/>
      <sheetName val="C1.3"/>
      <sheetName val="C1.4"/>
      <sheetName val="C1.5"/>
      <sheetName val="C1.6"/>
      <sheetName val="C1.7"/>
      <sheetName val="C2.1"/>
      <sheetName val="C2.2"/>
      <sheetName val="C2.3"/>
      <sheetName val="C2.4"/>
      <sheetName val="C3.1"/>
      <sheetName val="C3.2"/>
      <sheetName val="C3.3"/>
      <sheetName val="C4.1"/>
      <sheetName val="C4.2"/>
      <sheetName val="C4.3"/>
      <sheetName val="C4.4"/>
      <sheetName val="C4.5"/>
      <sheetName val="C5.1"/>
      <sheetName val="C5.2"/>
      <sheetName val="C5.3"/>
      <sheetName val="C5.4"/>
      <sheetName val="C5.5"/>
      <sheetName val="C6.1"/>
      <sheetName val="C6.2"/>
      <sheetName val="C7.1"/>
      <sheetName val="C7.2"/>
      <sheetName val="C7.3"/>
      <sheetName val="C7.4"/>
      <sheetName val="C7.5"/>
      <sheetName val="C7.6"/>
      <sheetName val="C8.1"/>
      <sheetName val="C8.2"/>
      <sheetName val="C8.3"/>
      <sheetName val="C8.4"/>
      <sheetName val="C8.5"/>
      <sheetName val="C8.6"/>
      <sheetName val="C8.7"/>
      <sheetName val="C8.8"/>
      <sheetName val="C8.9"/>
      <sheetName val="C9.1"/>
      <sheetName val="C10.1"/>
      <sheetName val="C11.1"/>
      <sheetName val="C11.2"/>
      <sheetName val="C11.3"/>
      <sheetName val="C11.4"/>
      <sheetName val="C11.5"/>
      <sheetName val="C11.6"/>
      <sheetName val="C11.7"/>
      <sheetName val="C11.8"/>
      <sheetName val="C11.9"/>
      <sheetName val="C12.1"/>
      <sheetName val="C12.2"/>
      <sheetName val="C12.3"/>
      <sheetName val="C12.4"/>
      <sheetName val="C12.5"/>
      <sheetName val="C12.6"/>
      <sheetName val="C12.7"/>
      <sheetName val="C12.8"/>
      <sheetName val="C12.9"/>
      <sheetName val="C12.10"/>
      <sheetName val="C12.12"/>
      <sheetName val="C13.1"/>
      <sheetName val="C13.2"/>
      <sheetName val="C13.3"/>
      <sheetName val="C13.4"/>
      <sheetName val="C13.5"/>
      <sheetName val="C13.6"/>
      <sheetName val="C13.7"/>
      <sheetName val="C13.8"/>
      <sheetName val="C13.9"/>
      <sheetName val="C13.10"/>
      <sheetName val="C13.11"/>
      <sheetName val="C13.12"/>
      <sheetName val="C13.13"/>
      <sheetName val="C13.14"/>
      <sheetName val="C14.1"/>
      <sheetName val="C14.2"/>
      <sheetName val="C14.3"/>
      <sheetName val="C14.4"/>
      <sheetName val="C14.5"/>
      <sheetName val="C14.6"/>
      <sheetName val="C14.7"/>
      <sheetName val="C14.8"/>
      <sheetName val="C14.9"/>
      <sheetName val="C14.10"/>
      <sheetName val="C14.11"/>
      <sheetName val="C20.1"/>
      <sheetName val="A"/>
      <sheetName val="Section F"/>
      <sheetName val="F"/>
      <sheetName val="Section G"/>
      <sheetName val="G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chedule A1000"/>
      <sheetName val="C1.2"/>
      <sheetName val="C1.3"/>
      <sheetName val="C1.4"/>
      <sheetName val="C1.5"/>
      <sheetName val="C1.6"/>
      <sheetName val="C1.7"/>
      <sheetName val="C2.1"/>
      <sheetName val="C3.1 "/>
      <sheetName val="C3.2"/>
      <sheetName val="C3.3"/>
      <sheetName val="C4.1"/>
      <sheetName val="C4.3"/>
      <sheetName val="C5.1"/>
      <sheetName val="C5.3"/>
      <sheetName val="C5.4"/>
      <sheetName val="C6.1"/>
      <sheetName val="C8.1"/>
      <sheetName val="C10.1"/>
      <sheetName val="C11.1"/>
      <sheetName val="C11.5"/>
      <sheetName val="C11.6"/>
      <sheetName val="C11.7"/>
      <sheetName val="C11.8"/>
      <sheetName val="C11.9"/>
      <sheetName val="C13.2"/>
      <sheetName val="C20.1"/>
      <sheetName val="Schedule C - D1000"/>
      <sheetName val="Summary of Pricing"/>
    </sheetNames>
    <sheetDataSet>
      <sheetData sheetId="0"/>
      <sheetData sheetId="1"/>
      <sheetData sheetId="2">
        <row r="8">
          <cell r="F8">
            <v>22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>
        <row r="9">
          <cell r="G9">
            <v>6000</v>
          </cell>
        </row>
        <row r="10">
          <cell r="G10">
            <v>800</v>
          </cell>
        </row>
      </sheetData>
      <sheetData sheetId="14">
        <row r="8">
          <cell r="F8">
            <v>3990</v>
          </cell>
        </row>
        <row r="9">
          <cell r="F9">
            <v>7680</v>
          </cell>
        </row>
        <row r="10">
          <cell r="F10">
            <v>7680</v>
          </cell>
        </row>
        <row r="12">
          <cell r="F12">
            <v>1900</v>
          </cell>
        </row>
        <row r="15">
          <cell r="F15">
            <v>270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15"/>
  <sheetViews>
    <sheetView view="pageBreakPreview" topLeftCell="A96" zoomScaleNormal="100" zoomScaleSheetLayoutView="100" workbookViewId="0">
      <selection activeCell="E6" sqref="E6"/>
    </sheetView>
  </sheetViews>
  <sheetFormatPr defaultColWidth="9.21875" defaultRowHeight="13.2" x14ac:dyDescent="0.25"/>
  <cols>
    <col min="1" max="1" width="8.21875" style="12" customWidth="1"/>
    <col min="2" max="2" width="68.21875" style="12" customWidth="1"/>
    <col min="3" max="3" width="21.5546875" style="12" customWidth="1"/>
    <col min="4" max="4" width="16.77734375" style="12" customWidth="1"/>
    <col min="5" max="5" width="18" style="12" bestFit="1" customWidth="1"/>
    <col min="6" max="6" width="14.77734375" style="12" bestFit="1" customWidth="1"/>
    <col min="7" max="7" width="14.21875" style="12" bestFit="1" customWidth="1"/>
    <col min="8" max="8" width="9.21875" style="12"/>
    <col min="9" max="9" width="14.21875" style="12" bestFit="1" customWidth="1"/>
    <col min="10" max="10" width="14" style="12" bestFit="1" customWidth="1"/>
    <col min="11" max="16384" width="9.21875" style="12"/>
  </cols>
  <sheetData>
    <row r="1" spans="1:6" x14ac:dyDescent="0.25">
      <c r="A1" s="483" t="s">
        <v>1100</v>
      </c>
      <c r="B1" s="483"/>
    </row>
    <row r="2" spans="1:6" x14ac:dyDescent="0.25">
      <c r="B2" s="11"/>
    </row>
    <row r="3" spans="1:6" ht="12.75" customHeight="1" x14ac:dyDescent="0.25">
      <c r="A3" s="484" t="s">
        <v>1101</v>
      </c>
      <c r="B3" s="484"/>
    </row>
    <row r="4" spans="1:6" ht="28.2" customHeight="1" x14ac:dyDescent="0.25">
      <c r="A4" s="491" t="s">
        <v>1295</v>
      </c>
      <c r="B4" s="491"/>
      <c r="C4" s="491"/>
      <c r="D4" s="14"/>
    </row>
    <row r="5" spans="1:6" x14ac:dyDescent="0.25">
      <c r="A5" s="65"/>
      <c r="B5" s="66"/>
      <c r="C5" s="66"/>
      <c r="D5" s="66"/>
    </row>
    <row r="6" spans="1:6" ht="26.55" customHeight="1" x14ac:dyDescent="0.25">
      <c r="A6" s="485" t="s">
        <v>1290</v>
      </c>
      <c r="B6" s="485"/>
      <c r="C6" s="485"/>
      <c r="D6" s="485"/>
    </row>
    <row r="7" spans="1:6" x14ac:dyDescent="0.25">
      <c r="A7" s="64" t="s">
        <v>1102</v>
      </c>
      <c r="B7" s="64" t="s">
        <v>0</v>
      </c>
      <c r="D7" s="17"/>
    </row>
    <row r="8" spans="1:6" ht="26.4" x14ac:dyDescent="0.25">
      <c r="A8" s="22" t="s">
        <v>1291</v>
      </c>
      <c r="B8" s="23" t="s">
        <v>0</v>
      </c>
      <c r="C8" s="24">
        <f>'Schedule A1000'!H57</f>
        <v>16994400</v>
      </c>
      <c r="D8" s="17"/>
    </row>
    <row r="9" spans="1:6" x14ac:dyDescent="0.25">
      <c r="A9" s="22"/>
      <c r="B9" s="68" t="s">
        <v>1292</v>
      </c>
      <c r="C9" s="69">
        <f>SUM(C3:C8)</f>
        <v>16994400</v>
      </c>
      <c r="D9" s="17"/>
      <c r="E9" s="74"/>
      <c r="F9" s="89"/>
    </row>
    <row r="10" spans="1:6" x14ac:dyDescent="0.25">
      <c r="A10" s="64"/>
      <c r="B10" s="64"/>
      <c r="D10" s="17"/>
    </row>
    <row r="11" spans="1:6" ht="13.8" thickBot="1" x14ac:dyDescent="0.3">
      <c r="A11" s="64"/>
      <c r="B11" s="70" t="s">
        <v>1293</v>
      </c>
      <c r="C11" s="71">
        <f>SUM(C8)</f>
        <v>16994400</v>
      </c>
      <c r="D11" s="17"/>
    </row>
    <row r="12" spans="1:6" x14ac:dyDescent="0.25">
      <c r="A12" s="38"/>
      <c r="B12" s="38"/>
    </row>
    <row r="13" spans="1:6" x14ac:dyDescent="0.25">
      <c r="A13" s="486" t="s">
        <v>1294</v>
      </c>
      <c r="B13" s="486"/>
      <c r="C13" s="486"/>
    </row>
    <row r="14" spans="1:6" x14ac:dyDescent="0.25">
      <c r="A14" s="72"/>
      <c r="B14" s="72"/>
      <c r="C14" s="72"/>
    </row>
    <row r="15" spans="1:6" x14ac:dyDescent="0.25">
      <c r="A15" s="67">
        <v>1</v>
      </c>
      <c r="B15" s="73" t="s">
        <v>1104</v>
      </c>
      <c r="F15" s="60"/>
    </row>
    <row r="16" spans="1:6" x14ac:dyDescent="0.25">
      <c r="A16" s="38" t="s">
        <v>52</v>
      </c>
      <c r="B16" s="14" t="s">
        <v>53</v>
      </c>
      <c r="C16" s="15">
        <f>'B-C1.2'!H46</f>
        <v>540000</v>
      </c>
      <c r="F16" s="60"/>
    </row>
    <row r="17" spans="1:7" x14ac:dyDescent="0.25">
      <c r="A17" s="38" t="s">
        <v>137</v>
      </c>
      <c r="B17" s="14" t="s">
        <v>138</v>
      </c>
      <c r="C17" s="15">
        <f>'B-C1.3'!H17</f>
        <v>0</v>
      </c>
      <c r="F17" s="60"/>
    </row>
    <row r="18" spans="1:7" x14ac:dyDescent="0.25">
      <c r="A18" s="38" t="s">
        <v>176</v>
      </c>
      <c r="B18" s="14" t="s">
        <v>177</v>
      </c>
      <c r="C18" s="15">
        <f>'B-C1.4'!G56</f>
        <v>394000</v>
      </c>
      <c r="F18" s="60"/>
    </row>
    <row r="19" spans="1:7" x14ac:dyDescent="0.25">
      <c r="A19" s="38" t="s">
        <v>278</v>
      </c>
      <c r="B19" s="14" t="s">
        <v>279</v>
      </c>
      <c r="C19" s="15">
        <f>'B-C1.5'!I45</f>
        <v>50000</v>
      </c>
      <c r="F19" s="60"/>
    </row>
    <row r="20" spans="1:7" x14ac:dyDescent="0.25">
      <c r="A20" s="38" t="s">
        <v>346</v>
      </c>
      <c r="B20" s="14" t="s">
        <v>347</v>
      </c>
      <c r="C20" s="15">
        <f>'B-C1.6'!G21</f>
        <v>0</v>
      </c>
      <c r="F20" s="60"/>
    </row>
    <row r="21" spans="1:7" x14ac:dyDescent="0.25">
      <c r="A21" s="38" t="s">
        <v>371</v>
      </c>
      <c r="B21" s="14" t="s">
        <v>372</v>
      </c>
      <c r="C21" s="16">
        <f>'B-C1.7'!H19</f>
        <v>0</v>
      </c>
      <c r="D21" s="57"/>
      <c r="F21" s="60"/>
      <c r="G21" s="62"/>
    </row>
    <row r="22" spans="1:7" x14ac:dyDescent="0.25">
      <c r="A22" s="38"/>
      <c r="B22" s="68" t="s">
        <v>1292</v>
      </c>
      <c r="C22" s="69">
        <f>SUM(C16:C21)</f>
        <v>984000</v>
      </c>
      <c r="D22" s="57"/>
      <c r="E22" s="74"/>
      <c r="F22" s="89"/>
      <c r="G22" s="90"/>
    </row>
    <row r="23" spans="1:7" x14ac:dyDescent="0.25">
      <c r="A23" s="38"/>
      <c r="B23" s="14"/>
      <c r="C23" s="15"/>
    </row>
    <row r="24" spans="1:7" x14ac:dyDescent="0.25">
      <c r="A24" s="64">
        <v>2</v>
      </c>
      <c r="B24" s="11" t="s">
        <v>1105</v>
      </c>
      <c r="C24" s="15"/>
      <c r="F24" s="88"/>
    </row>
    <row r="25" spans="1:7" x14ac:dyDescent="0.25">
      <c r="A25" s="38" t="s">
        <v>377</v>
      </c>
      <c r="B25" s="14" t="s">
        <v>378</v>
      </c>
      <c r="C25" s="16">
        <f>'B-C2.1'!H36</f>
        <v>1100000</v>
      </c>
      <c r="F25" s="88"/>
      <c r="G25" s="90"/>
    </row>
    <row r="26" spans="1:7" x14ac:dyDescent="0.25">
      <c r="A26" s="38"/>
      <c r="B26" s="68" t="s">
        <v>1292</v>
      </c>
      <c r="C26" s="69">
        <f>C25</f>
        <v>1100000</v>
      </c>
    </row>
    <row r="27" spans="1:7" x14ac:dyDescent="0.25">
      <c r="A27" s="38"/>
      <c r="B27" s="68"/>
      <c r="C27" s="74"/>
    </row>
    <row r="28" spans="1:7" x14ac:dyDescent="0.25">
      <c r="A28" s="64">
        <v>3</v>
      </c>
      <c r="B28" s="11" t="s">
        <v>1106</v>
      </c>
      <c r="C28" s="15"/>
    </row>
    <row r="29" spans="1:7" x14ac:dyDescent="0.25">
      <c r="A29" s="38" t="s">
        <v>430</v>
      </c>
      <c r="B29" s="14" t="s">
        <v>431</v>
      </c>
      <c r="C29" s="15">
        <f>'B-C3.1'!H30</f>
        <v>0</v>
      </c>
      <c r="F29" s="88"/>
    </row>
    <row r="30" spans="1:7" x14ac:dyDescent="0.25">
      <c r="A30" s="38" t="s">
        <v>477</v>
      </c>
      <c r="B30" s="14" t="s">
        <v>478</v>
      </c>
      <c r="C30" s="15">
        <f>'B-C3.2 '!H45</f>
        <v>0</v>
      </c>
      <c r="E30" s="74"/>
      <c r="F30" s="89"/>
    </row>
    <row r="31" spans="1:7" ht="39.6" x14ac:dyDescent="0.25">
      <c r="A31" s="38" t="s">
        <v>514</v>
      </c>
      <c r="B31" s="14" t="s">
        <v>515</v>
      </c>
      <c r="C31" s="16">
        <f>'B-C3.3'!H37</f>
        <v>0</v>
      </c>
      <c r="F31" s="88"/>
      <c r="G31" s="90"/>
    </row>
    <row r="32" spans="1:7" x14ac:dyDescent="0.25">
      <c r="A32" s="38"/>
      <c r="B32" s="68" t="s">
        <v>1292</v>
      </c>
      <c r="C32" s="69">
        <f>SUM(C29:C31)</f>
        <v>0</v>
      </c>
    </row>
    <row r="33" spans="1:7" x14ac:dyDescent="0.25">
      <c r="A33" s="38"/>
      <c r="B33" s="14"/>
      <c r="C33" s="15"/>
    </row>
    <row r="34" spans="1:7" x14ac:dyDescent="0.25">
      <c r="A34" s="64">
        <v>4</v>
      </c>
      <c r="B34" s="11" t="s">
        <v>1107</v>
      </c>
      <c r="C34" s="15"/>
    </row>
    <row r="35" spans="1:7" x14ac:dyDescent="0.25">
      <c r="A35" s="38" t="s">
        <v>560</v>
      </c>
      <c r="B35" s="14" t="s">
        <v>561</v>
      </c>
      <c r="C35" s="15">
        <f>'B-C4.1'!H35</f>
        <v>500000</v>
      </c>
      <c r="F35" s="60"/>
    </row>
    <row r="36" spans="1:7" x14ac:dyDescent="0.25">
      <c r="A36" s="38" t="s">
        <v>616</v>
      </c>
      <c r="B36" s="14" t="s">
        <v>617</v>
      </c>
      <c r="C36" s="15">
        <f>'B-C4.2'!H17</f>
        <v>0</v>
      </c>
      <c r="F36" s="60"/>
    </row>
    <row r="37" spans="1:7" x14ac:dyDescent="0.25">
      <c r="A37" s="38" t="s">
        <v>635</v>
      </c>
      <c r="B37" s="14" t="s">
        <v>636</v>
      </c>
      <c r="C37" s="16">
        <f>'B-C4.4'!H28</f>
        <v>208000</v>
      </c>
      <c r="F37" s="61"/>
      <c r="G37" s="62"/>
    </row>
    <row r="38" spans="1:7" x14ac:dyDescent="0.25">
      <c r="A38" s="38"/>
      <c r="B38" s="68" t="s">
        <v>1292</v>
      </c>
      <c r="C38" s="69">
        <f>SUM(C35:C37)</f>
        <v>708000</v>
      </c>
    </row>
    <row r="39" spans="1:7" x14ac:dyDescent="0.25">
      <c r="A39" s="38"/>
      <c r="B39" s="14"/>
      <c r="C39" s="15"/>
    </row>
    <row r="40" spans="1:7" x14ac:dyDescent="0.25">
      <c r="A40" s="64">
        <v>5</v>
      </c>
      <c r="B40" s="11" t="s">
        <v>1108</v>
      </c>
      <c r="C40" s="15"/>
    </row>
    <row r="41" spans="1:7" x14ac:dyDescent="0.25">
      <c r="A41" s="38" t="s">
        <v>659</v>
      </c>
      <c r="B41" s="14" t="s">
        <v>660</v>
      </c>
      <c r="C41" s="15">
        <f>'B-C5.1 '!I17</f>
        <v>0</v>
      </c>
      <c r="F41" s="60"/>
    </row>
    <row r="42" spans="1:7" x14ac:dyDescent="0.25">
      <c r="A42" s="38" t="s">
        <v>665</v>
      </c>
      <c r="B42" s="14" t="s">
        <v>666</v>
      </c>
      <c r="C42" s="15">
        <f>'B-C5.2'!H14</f>
        <v>0</v>
      </c>
      <c r="F42" s="60"/>
    </row>
    <row r="43" spans="1:7" x14ac:dyDescent="0.25">
      <c r="A43" s="38" t="s">
        <v>677</v>
      </c>
      <c r="B43" s="14" t="s">
        <v>678</v>
      </c>
      <c r="C43" s="15">
        <f>'B-C5.3'!H28</f>
        <v>0</v>
      </c>
      <c r="F43" s="60"/>
    </row>
    <row r="44" spans="1:7" x14ac:dyDescent="0.25">
      <c r="A44" s="38" t="s">
        <v>699</v>
      </c>
      <c r="B44" s="14" t="s">
        <v>700</v>
      </c>
      <c r="C44" s="16">
        <f>'B-C5.4'!H28</f>
        <v>0</v>
      </c>
      <c r="F44" s="60"/>
      <c r="G44" s="62"/>
    </row>
    <row r="45" spans="1:7" x14ac:dyDescent="0.25">
      <c r="A45" s="38"/>
      <c r="B45" s="68" t="s">
        <v>1292</v>
      </c>
      <c r="C45" s="69">
        <f>SUM(C41:C44)</f>
        <v>0</v>
      </c>
    </row>
    <row r="46" spans="1:7" x14ac:dyDescent="0.25">
      <c r="A46" s="38"/>
      <c r="B46" s="14"/>
      <c r="C46" s="15"/>
    </row>
    <row r="47" spans="1:7" x14ac:dyDescent="0.25">
      <c r="A47" s="64">
        <v>6</v>
      </c>
      <c r="B47" s="11" t="s">
        <v>1109</v>
      </c>
      <c r="C47" s="15"/>
    </row>
    <row r="48" spans="1:7" x14ac:dyDescent="0.25">
      <c r="A48" s="38" t="s">
        <v>733</v>
      </c>
      <c r="B48" s="14" t="s">
        <v>734</v>
      </c>
      <c r="C48" s="16">
        <f>'B-C6.1'!H26</f>
        <v>0</v>
      </c>
      <c r="F48" s="60"/>
      <c r="G48" s="62"/>
    </row>
    <row r="49" spans="1:7" x14ac:dyDescent="0.25">
      <c r="A49" s="38"/>
      <c r="B49" s="68" t="s">
        <v>1292</v>
      </c>
      <c r="C49" s="69">
        <f>C48</f>
        <v>0</v>
      </c>
    </row>
    <row r="50" spans="1:7" x14ac:dyDescent="0.25">
      <c r="A50" s="38"/>
      <c r="B50" s="14"/>
      <c r="C50" s="15"/>
    </row>
    <row r="51" spans="1:7" x14ac:dyDescent="0.25">
      <c r="A51" s="64">
        <v>8</v>
      </c>
      <c r="B51" s="11" t="s">
        <v>1110</v>
      </c>
      <c r="C51" s="15"/>
      <c r="F51" s="60"/>
    </row>
    <row r="52" spans="1:7" x14ac:dyDescent="0.25">
      <c r="A52" s="38" t="s">
        <v>759</v>
      </c>
      <c r="B52" s="14" t="s">
        <v>760</v>
      </c>
      <c r="C52" s="16">
        <f>'B-C8.1'!G13</f>
        <v>0</v>
      </c>
      <c r="F52" s="60"/>
      <c r="G52" s="62"/>
    </row>
    <row r="53" spans="1:7" x14ac:dyDescent="0.25">
      <c r="A53" s="38"/>
      <c r="B53" s="68" t="s">
        <v>1292</v>
      </c>
      <c r="C53" s="69">
        <f>C52</f>
        <v>0</v>
      </c>
    </row>
    <row r="54" spans="1:7" x14ac:dyDescent="0.25">
      <c r="A54" s="38"/>
      <c r="B54" s="14"/>
      <c r="C54" s="15"/>
    </row>
    <row r="55" spans="1:7" x14ac:dyDescent="0.25">
      <c r="A55" s="64">
        <v>10</v>
      </c>
      <c r="B55" s="11" t="s">
        <v>1111</v>
      </c>
      <c r="C55" s="15"/>
    </row>
    <row r="56" spans="1:7" x14ac:dyDescent="0.25">
      <c r="A56" s="38" t="s">
        <v>771</v>
      </c>
      <c r="B56" s="14" t="s">
        <v>772</v>
      </c>
      <c r="C56" s="16">
        <f>'B-C10.1'!H15</f>
        <v>0</v>
      </c>
      <c r="F56" s="60"/>
      <c r="G56" s="62"/>
    </row>
    <row r="57" spans="1:7" x14ac:dyDescent="0.25">
      <c r="A57" s="38"/>
      <c r="B57" s="68" t="s">
        <v>1292</v>
      </c>
      <c r="C57" s="69">
        <f>SUM(C56)</f>
        <v>0</v>
      </c>
    </row>
    <row r="58" spans="1:7" x14ac:dyDescent="0.25">
      <c r="A58" s="38"/>
      <c r="B58" s="14"/>
      <c r="C58" s="15"/>
    </row>
    <row r="59" spans="1:7" x14ac:dyDescent="0.25">
      <c r="A59" s="64">
        <v>11</v>
      </c>
      <c r="B59" s="11" t="s">
        <v>1112</v>
      </c>
      <c r="C59" s="15"/>
    </row>
    <row r="60" spans="1:7" ht="26.4" x14ac:dyDescent="0.25">
      <c r="A60" s="38" t="s">
        <v>782</v>
      </c>
      <c r="B60" s="14" t="s">
        <v>783</v>
      </c>
      <c r="C60" s="15">
        <f>'B-C11.1'!H15</f>
        <v>50000</v>
      </c>
      <c r="F60" s="60"/>
    </row>
    <row r="61" spans="1:7" customFormat="1" x14ac:dyDescent="0.25">
      <c r="A61" s="75" t="s">
        <v>797</v>
      </c>
      <c r="B61" s="23" t="s">
        <v>798</v>
      </c>
      <c r="C61" s="28">
        <f>'B-C11.2'!H16</f>
        <v>0</v>
      </c>
      <c r="D61" s="24"/>
      <c r="F61" s="60"/>
    </row>
    <row r="62" spans="1:7" s="26" customFormat="1" x14ac:dyDescent="0.25">
      <c r="A62" s="76" t="s">
        <v>810</v>
      </c>
      <c r="B62" s="27" t="s">
        <v>811</v>
      </c>
      <c r="C62" s="25">
        <f>'B-C11.4'!H19</f>
        <v>0</v>
      </c>
      <c r="F62" s="60"/>
    </row>
    <row r="63" spans="1:7" s="26" customFormat="1" x14ac:dyDescent="0.25">
      <c r="A63" s="76" t="s">
        <v>831</v>
      </c>
      <c r="B63" s="27" t="s">
        <v>832</v>
      </c>
      <c r="C63" s="25">
        <f>'B-C11.5'!I27</f>
        <v>0</v>
      </c>
      <c r="F63" s="60"/>
    </row>
    <row r="64" spans="1:7" x14ac:dyDescent="0.25">
      <c r="A64" s="38" t="s">
        <v>859</v>
      </c>
      <c r="B64" s="14" t="s">
        <v>1113</v>
      </c>
      <c r="C64" s="15">
        <f>'B-C11.6'!H39</f>
        <v>0</v>
      </c>
      <c r="F64" s="60"/>
    </row>
    <row r="65" spans="1:7" x14ac:dyDescent="0.25">
      <c r="A65" s="38" t="s">
        <v>880</v>
      </c>
      <c r="B65" s="14" t="s">
        <v>881</v>
      </c>
      <c r="C65" s="15">
        <f>'B-C11.7'!H28</f>
        <v>0</v>
      </c>
      <c r="F65" s="60"/>
    </row>
    <row r="66" spans="1:7" x14ac:dyDescent="0.25">
      <c r="A66" s="38" t="s">
        <v>897</v>
      </c>
      <c r="B66" s="14" t="s">
        <v>898</v>
      </c>
      <c r="C66" s="15">
        <f>'B-C11.8'!H10</f>
        <v>0</v>
      </c>
      <c r="F66" s="88"/>
    </row>
    <row r="67" spans="1:7" x14ac:dyDescent="0.25">
      <c r="A67" s="38" t="s">
        <v>903</v>
      </c>
      <c r="B67" s="14" t="s">
        <v>904</v>
      </c>
      <c r="C67" s="16">
        <f>'B-C11.9'!G13</f>
        <v>0</v>
      </c>
      <c r="F67" s="88"/>
      <c r="G67" s="62"/>
    </row>
    <row r="68" spans="1:7" x14ac:dyDescent="0.25">
      <c r="A68" s="38"/>
      <c r="B68" s="68" t="s">
        <v>1292</v>
      </c>
      <c r="C68" s="69">
        <f>SUM(C60:C67)</f>
        <v>50000</v>
      </c>
      <c r="E68" s="74"/>
      <c r="F68" s="89"/>
    </row>
    <row r="69" spans="1:7" x14ac:dyDescent="0.25">
      <c r="A69" s="38"/>
      <c r="B69" s="14"/>
      <c r="C69" s="15"/>
    </row>
    <row r="70" spans="1:7" x14ac:dyDescent="0.25">
      <c r="A70" s="64">
        <v>13</v>
      </c>
      <c r="B70" s="11" t="s">
        <v>1114</v>
      </c>
      <c r="C70" s="15"/>
    </row>
    <row r="71" spans="1:7" x14ac:dyDescent="0.25">
      <c r="A71" s="38" t="s">
        <v>967</v>
      </c>
      <c r="B71" s="23" t="s">
        <v>968</v>
      </c>
      <c r="C71" s="15">
        <f>'B-C13.1 '!H38</f>
        <v>170000</v>
      </c>
      <c r="F71" s="88"/>
    </row>
    <row r="72" spans="1:7" x14ac:dyDescent="0.25">
      <c r="A72" s="38" t="s">
        <v>1024</v>
      </c>
      <c r="B72" s="14" t="s">
        <v>1025</v>
      </c>
      <c r="C72" s="15">
        <f>'B-C13.2 '!G12</f>
        <v>0</v>
      </c>
      <c r="D72" s="17"/>
      <c r="F72" s="88"/>
    </row>
    <row r="73" spans="1:7" x14ac:dyDescent="0.25">
      <c r="A73" s="38" t="s">
        <v>1035</v>
      </c>
      <c r="B73" s="23" t="s">
        <v>1036</v>
      </c>
      <c r="C73" s="15">
        <f>'B-C13.3 '!H12</f>
        <v>0</v>
      </c>
      <c r="D73" s="17"/>
      <c r="F73" s="88"/>
    </row>
    <row r="74" spans="1:7" x14ac:dyDescent="0.25">
      <c r="A74" s="38" t="s">
        <v>1046</v>
      </c>
      <c r="B74" s="23" t="s">
        <v>1047</v>
      </c>
      <c r="C74" s="15">
        <f>'B-C13.4 '!H8</f>
        <v>0</v>
      </c>
      <c r="D74" s="17"/>
      <c r="F74" s="88"/>
    </row>
    <row r="75" spans="1:7" x14ac:dyDescent="0.25">
      <c r="A75" s="38" t="s">
        <v>1052</v>
      </c>
      <c r="B75" s="23" t="s">
        <v>1053</v>
      </c>
      <c r="C75" s="15">
        <f>'B-C13.7'!H14</f>
        <v>0</v>
      </c>
      <c r="D75" s="17"/>
      <c r="F75" s="88"/>
    </row>
    <row r="76" spans="1:7" x14ac:dyDescent="0.25">
      <c r="A76" s="38" t="s">
        <v>1060</v>
      </c>
      <c r="B76" s="23" t="s">
        <v>1061</v>
      </c>
      <c r="C76" s="16">
        <f>'B-C13.8'!H10</f>
        <v>0</v>
      </c>
      <c r="F76" s="88"/>
      <c r="G76" s="62"/>
    </row>
    <row r="77" spans="1:7" x14ac:dyDescent="0.25">
      <c r="A77" s="38"/>
      <c r="B77" s="68" t="s">
        <v>1292</v>
      </c>
      <c r="C77" s="69">
        <f>SUM(C71:C76)</f>
        <v>170000</v>
      </c>
      <c r="E77" s="74"/>
      <c r="F77" s="89"/>
    </row>
    <row r="78" spans="1:7" x14ac:dyDescent="0.25">
      <c r="A78" s="38"/>
      <c r="B78" s="14"/>
      <c r="C78" s="15"/>
    </row>
    <row r="79" spans="1:7" x14ac:dyDescent="0.25">
      <c r="A79" s="64">
        <v>20</v>
      </c>
      <c r="B79" s="11" t="s">
        <v>1115</v>
      </c>
      <c r="C79" s="15"/>
    </row>
    <row r="80" spans="1:7" x14ac:dyDescent="0.25">
      <c r="A80" s="38" t="s">
        <v>1072</v>
      </c>
      <c r="B80" s="14" t="s">
        <v>1073</v>
      </c>
      <c r="C80" s="16">
        <f>'B-C20.1'!I13</f>
        <v>16920000</v>
      </c>
      <c r="F80" s="88"/>
      <c r="G80" s="62"/>
    </row>
    <row r="81" spans="1:10" x14ac:dyDescent="0.25">
      <c r="A81" s="13"/>
      <c r="B81" s="68" t="s">
        <v>1292</v>
      </c>
      <c r="C81" s="69">
        <f>SUM(C80)</f>
        <v>16920000</v>
      </c>
      <c r="D81" s="17"/>
      <c r="E81" s="74"/>
      <c r="F81" s="89"/>
      <c r="G81" s="62"/>
    </row>
    <row r="82" spans="1:10" x14ac:dyDescent="0.25">
      <c r="A82" s="13"/>
      <c r="B82" s="14"/>
      <c r="C82" s="15"/>
      <c r="D82" s="17"/>
    </row>
    <row r="83" spans="1:10" ht="13.8" thickBot="1" x14ac:dyDescent="0.3">
      <c r="A83" s="13"/>
      <c r="B83" s="70" t="s">
        <v>1296</v>
      </c>
      <c r="C83" s="71">
        <f>SUM(C22,C26,C32,C38,C45,C49,C53,C57,C68,C77,C81)</f>
        <v>19932000</v>
      </c>
      <c r="D83" s="17"/>
    </row>
    <row r="84" spans="1:10" x14ac:dyDescent="0.25">
      <c r="A84" s="13"/>
      <c r="B84" s="14"/>
      <c r="C84" s="15"/>
      <c r="D84" s="17"/>
    </row>
    <row r="85" spans="1:10" ht="39" customHeight="1" x14ac:dyDescent="0.25">
      <c r="A85" s="487" t="s">
        <v>1297</v>
      </c>
      <c r="B85" s="487"/>
      <c r="C85" s="487"/>
      <c r="D85" s="63"/>
      <c r="J85" s="54"/>
    </row>
    <row r="86" spans="1:10" ht="12.75" customHeight="1" x14ac:dyDescent="0.25">
      <c r="A86" s="22" t="s">
        <v>1298</v>
      </c>
      <c r="B86" s="23" t="s">
        <v>1299</v>
      </c>
      <c r="C86" s="77">
        <f>'Schedule C - D1000'!H59</f>
        <v>13812200</v>
      </c>
      <c r="D86" s="15"/>
      <c r="J86" s="55"/>
    </row>
    <row r="87" spans="1:10" x14ac:dyDescent="0.25">
      <c r="A87" s="22"/>
      <c r="B87" s="23" t="s">
        <v>1300</v>
      </c>
      <c r="C87" s="77"/>
    </row>
    <row r="88" spans="1:10" x14ac:dyDescent="0.25">
      <c r="A88" s="78"/>
      <c r="B88" s="68" t="s">
        <v>1292</v>
      </c>
      <c r="C88" s="69">
        <f>SUM(C86)</f>
        <v>13812200</v>
      </c>
      <c r="D88" s="17"/>
    </row>
    <row r="89" spans="1:10" x14ac:dyDescent="0.25">
      <c r="A89"/>
      <c r="B89" s="22"/>
      <c r="C89"/>
      <c r="G89" s="40"/>
    </row>
    <row r="90" spans="1:10" ht="13.8" thickBot="1" x14ac:dyDescent="0.3">
      <c r="A90"/>
      <c r="B90" s="70" t="s">
        <v>1301</v>
      </c>
      <c r="C90" s="71">
        <f>SUM(C88)</f>
        <v>13812200</v>
      </c>
    </row>
    <row r="91" spans="1:10" x14ac:dyDescent="0.25">
      <c r="A91"/>
      <c r="B91" s="70"/>
      <c r="C91" s="79"/>
    </row>
    <row r="92" spans="1:10" x14ac:dyDescent="0.25">
      <c r="A92" s="488" t="s">
        <v>1302</v>
      </c>
      <c r="B92" s="488"/>
      <c r="C92"/>
    </row>
    <row r="93" spans="1:10" ht="30.6" customHeight="1" x14ac:dyDescent="0.25">
      <c r="A93"/>
      <c r="B93" s="22" t="s">
        <v>1303</v>
      </c>
      <c r="C93" s="91">
        <f>0.25/100*(C90+C83+C11)</f>
        <v>126846.5</v>
      </c>
    </row>
    <row r="94" spans="1:10" x14ac:dyDescent="0.25">
      <c r="A94"/>
      <c r="B94" s="68" t="s">
        <v>1292</v>
      </c>
      <c r="C94" s="69">
        <f>SUM(C93)</f>
        <v>126846.5</v>
      </c>
    </row>
    <row r="95" spans="1:10" x14ac:dyDescent="0.25">
      <c r="A95"/>
      <c r="B95" s="22"/>
      <c r="C95"/>
      <c r="G95" s="17"/>
    </row>
    <row r="96" spans="1:10" ht="27" thickBot="1" x14ac:dyDescent="0.3">
      <c r="A96"/>
      <c r="B96" s="70" t="s">
        <v>1304</v>
      </c>
      <c r="C96" s="71">
        <f>C94</f>
        <v>126846.5</v>
      </c>
      <c r="D96" s="13"/>
    </row>
    <row r="97" spans="1:7" x14ac:dyDescent="0.25">
      <c r="A97"/>
      <c r="B97" s="70"/>
      <c r="C97" s="79"/>
    </row>
    <row r="98" spans="1:7" x14ac:dyDescent="0.25">
      <c r="A98" s="489" t="s">
        <v>1305</v>
      </c>
      <c r="B98" s="489"/>
      <c r="C98" s="79"/>
    </row>
    <row r="99" spans="1:7" x14ac:dyDescent="0.25">
      <c r="A99"/>
      <c r="B99" s="80" t="s">
        <v>1102</v>
      </c>
      <c r="C99" s="74">
        <f>C11</f>
        <v>16994400</v>
      </c>
      <c r="G99" s="40"/>
    </row>
    <row r="100" spans="1:7" x14ac:dyDescent="0.25">
      <c r="A100"/>
      <c r="B100" s="80" t="s">
        <v>1103</v>
      </c>
      <c r="C100" s="74">
        <f>C83</f>
        <v>19932000</v>
      </c>
    </row>
    <row r="101" spans="1:7" x14ac:dyDescent="0.25">
      <c r="A101"/>
      <c r="B101" s="80" t="s">
        <v>1116</v>
      </c>
      <c r="C101" s="74">
        <f>C90</f>
        <v>13812200</v>
      </c>
    </row>
    <row r="102" spans="1:7" x14ac:dyDescent="0.25">
      <c r="A102"/>
      <c r="B102" s="80" t="s">
        <v>1302</v>
      </c>
      <c r="C102" s="74">
        <f>C96</f>
        <v>126846.5</v>
      </c>
    </row>
    <row r="103" spans="1:7" x14ac:dyDescent="0.25">
      <c r="A103"/>
      <c r="B103" s="70"/>
      <c r="C103" s="79"/>
    </row>
    <row r="104" spans="1:7" ht="13.8" thickBot="1" x14ac:dyDescent="0.3">
      <c r="A104"/>
      <c r="B104" s="81" t="s">
        <v>1306</v>
      </c>
      <c r="C104" s="71">
        <f>SUM(C99:C102)</f>
        <v>50865446.5</v>
      </c>
    </row>
    <row r="105" spans="1:7" x14ac:dyDescent="0.25">
      <c r="A105"/>
      <c r="B105" s="22"/>
      <c r="C105"/>
    </row>
    <row r="106" spans="1:7" x14ac:dyDescent="0.25">
      <c r="A106" s="489" t="s">
        <v>1117</v>
      </c>
      <c r="B106" s="489"/>
      <c r="C106"/>
    </row>
    <row r="107" spans="1:7" x14ac:dyDescent="0.25">
      <c r="A107"/>
      <c r="B107" s="22" t="s">
        <v>1307</v>
      </c>
      <c r="C107" s="82">
        <f>C104*0.15</f>
        <v>7629816.9749999996</v>
      </c>
    </row>
    <row r="108" spans="1:7" x14ac:dyDescent="0.25">
      <c r="A108"/>
      <c r="B108" s="22"/>
      <c r="C108"/>
    </row>
    <row r="109" spans="1:7" x14ac:dyDescent="0.25">
      <c r="A109" s="490" t="s">
        <v>1118</v>
      </c>
      <c r="B109" s="490"/>
      <c r="C109" s="83">
        <f>C104+C107</f>
        <v>58495263.475000001</v>
      </c>
    </row>
    <row r="110" spans="1:7" x14ac:dyDescent="0.25">
      <c r="B110" s="13"/>
    </row>
    <row r="111" spans="1:7" x14ac:dyDescent="0.25">
      <c r="B111" s="13"/>
    </row>
    <row r="112" spans="1:7" x14ac:dyDescent="0.25">
      <c r="B112" s="13"/>
    </row>
    <row r="113" spans="2:3" x14ac:dyDescent="0.25">
      <c r="B113" s="13"/>
    </row>
    <row r="114" spans="2:3" x14ac:dyDescent="0.25">
      <c r="B114" s="13"/>
    </row>
    <row r="115" spans="2:3" x14ac:dyDescent="0.25">
      <c r="B115" s="39" t="s">
        <v>1119</v>
      </c>
      <c r="C115" s="84"/>
    </row>
  </sheetData>
  <sheetProtection algorithmName="SHA-512" hashValue="us6wuwQLuOAo8jVX/qOzMo/9xPKY8sqwPOPuZHXlloWivLshTvetoOMS5/k3wsBaXKSWoKPk13cT+v9osxOXnA==" saltValue="T4Teu+qDTrVyKrDvblO2mQ==" spinCount="100000" sheet="1" objects="1" scenarios="1"/>
  <mergeCells count="10">
    <mergeCell ref="A92:B92"/>
    <mergeCell ref="A98:B98"/>
    <mergeCell ref="A106:B106"/>
    <mergeCell ref="A109:B109"/>
    <mergeCell ref="A4:C4"/>
    <mergeCell ref="A1:B1"/>
    <mergeCell ref="A3:B3"/>
    <mergeCell ref="A6:D6"/>
    <mergeCell ref="A13:C13"/>
    <mergeCell ref="A85:C85"/>
  </mergeCells>
  <pageMargins left="0.70866141732283472" right="0.70866141732283472" top="0.74803149606299213" bottom="0.74803149606299213" header="0.31496062992125984" footer="0.31496062992125984"/>
  <pageSetup paperSize="9" scale="52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  <rowBreaks count="1" manualBreakCount="1">
    <brk id="96" max="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1048306"/>
  <sheetViews>
    <sheetView view="pageBreakPreview" topLeftCell="A14" zoomScaleNormal="100" zoomScaleSheetLayoutView="100" workbookViewId="0">
      <selection activeCell="G23" activeCellId="7" sqref="G6:G7 G9:G11 G13 G15 G17 G19 G21 G23:G26"/>
    </sheetView>
  </sheetViews>
  <sheetFormatPr defaultRowHeight="13.2" x14ac:dyDescent="0.25"/>
  <cols>
    <col min="1" max="1" width="9.21875" style="12" customWidth="1"/>
    <col min="2" max="2" width="9" style="12" bestFit="1" customWidth="1"/>
    <col min="3" max="3" width="3.21875" style="12" bestFit="1" customWidth="1"/>
    <col min="4" max="4" width="40.77734375" style="12" customWidth="1"/>
    <col min="5" max="5" width="18.44140625" style="12" bestFit="1" customWidth="1"/>
    <col min="6" max="6" width="14.21875" style="12" customWidth="1"/>
    <col min="7" max="7" width="19" style="12" customWidth="1"/>
    <col min="8" max="8" width="20.77734375" style="12" customWidth="1"/>
    <col min="9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9" customFormat="1" ht="48" customHeight="1" x14ac:dyDescent="0.25">
      <c r="A1" s="493" t="s">
        <v>1317</v>
      </c>
      <c r="B1" s="493"/>
      <c r="C1" s="493"/>
      <c r="D1" s="493"/>
      <c r="E1" s="493" t="s">
        <v>431</v>
      </c>
      <c r="F1" s="493"/>
      <c r="G1" s="493"/>
      <c r="H1" s="493"/>
    </row>
    <row r="2" spans="1:9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  <c r="I2" s="251"/>
    </row>
    <row r="3" spans="1:9" x14ac:dyDescent="0.25">
      <c r="A3" s="185"/>
      <c r="B3" s="185"/>
      <c r="C3" s="186"/>
      <c r="D3" s="196"/>
      <c r="E3" s="188"/>
      <c r="F3" s="188"/>
      <c r="G3" s="196"/>
      <c r="H3" s="196"/>
    </row>
    <row r="4" spans="1:9" x14ac:dyDescent="0.25">
      <c r="A4" s="277"/>
      <c r="B4" s="277"/>
      <c r="C4" s="295"/>
      <c r="D4" s="196"/>
      <c r="E4" s="188"/>
      <c r="F4" s="188"/>
      <c r="G4" s="196"/>
      <c r="H4" s="196"/>
    </row>
    <row r="5" spans="1:9" x14ac:dyDescent="0.25">
      <c r="A5" s="185" t="s">
        <v>432</v>
      </c>
      <c r="B5" s="185"/>
      <c r="C5" s="188"/>
      <c r="D5" s="296" t="s">
        <v>433</v>
      </c>
      <c r="E5" s="188"/>
      <c r="F5" s="188"/>
      <c r="G5" s="188"/>
      <c r="H5" s="189"/>
    </row>
    <row r="6" spans="1:9" ht="39.6" x14ac:dyDescent="0.25">
      <c r="A6" s="185"/>
      <c r="B6" s="185" t="s">
        <v>434</v>
      </c>
      <c r="C6" s="188"/>
      <c r="D6" s="203" t="s">
        <v>435</v>
      </c>
      <c r="E6" s="194" t="s">
        <v>300</v>
      </c>
      <c r="F6" s="188">
        <v>2649</v>
      </c>
      <c r="G6" s="101"/>
      <c r="H6" s="33">
        <f t="shared" ref="H6:H7" si="0">F6*G6</f>
        <v>0</v>
      </c>
    </row>
    <row r="7" spans="1:9" ht="39.6" x14ac:dyDescent="0.25">
      <c r="A7" s="185"/>
      <c r="B7" s="185" t="s">
        <v>436</v>
      </c>
      <c r="C7" s="188"/>
      <c r="D7" s="203" t="s">
        <v>437</v>
      </c>
      <c r="E7" s="194" t="s">
        <v>300</v>
      </c>
      <c r="F7" s="188">
        <v>662</v>
      </c>
      <c r="G7" s="101"/>
      <c r="H7" s="33">
        <f t="shared" si="0"/>
        <v>0</v>
      </c>
    </row>
    <row r="8" spans="1:9" ht="26.4" x14ac:dyDescent="0.25">
      <c r="A8" s="185" t="s">
        <v>438</v>
      </c>
      <c r="B8" s="185"/>
      <c r="C8" s="188"/>
      <c r="D8" s="278" t="s">
        <v>439</v>
      </c>
      <c r="E8" s="194"/>
      <c r="F8" s="188"/>
      <c r="G8" s="35"/>
      <c r="H8" s="44"/>
    </row>
    <row r="9" spans="1:9" ht="39.6" x14ac:dyDescent="0.25">
      <c r="A9" s="185"/>
      <c r="B9" s="185" t="s">
        <v>440</v>
      </c>
      <c r="C9" s="188"/>
      <c r="D9" s="209" t="s">
        <v>441</v>
      </c>
      <c r="E9" s="194" t="s">
        <v>300</v>
      </c>
      <c r="F9" s="188">
        <v>1560</v>
      </c>
      <c r="G9" s="101"/>
      <c r="H9" s="33">
        <f t="shared" ref="H9:H11" si="1">F9*G9</f>
        <v>0</v>
      </c>
    </row>
    <row r="10" spans="1:9" ht="39.6" x14ac:dyDescent="0.25">
      <c r="A10" s="185"/>
      <c r="B10" s="185" t="s">
        <v>442</v>
      </c>
      <c r="C10" s="188"/>
      <c r="D10" s="209" t="s">
        <v>443</v>
      </c>
      <c r="E10" s="194" t="s">
        <v>300</v>
      </c>
      <c r="F10" s="188">
        <v>10</v>
      </c>
      <c r="G10" s="101"/>
      <c r="H10" s="33">
        <f t="shared" si="1"/>
        <v>0</v>
      </c>
    </row>
    <row r="11" spans="1:9" ht="26.4" x14ac:dyDescent="0.25">
      <c r="A11" s="185"/>
      <c r="B11" s="185" t="s">
        <v>444</v>
      </c>
      <c r="C11" s="188"/>
      <c r="D11" s="203" t="s">
        <v>445</v>
      </c>
      <c r="E11" s="194" t="s">
        <v>300</v>
      </c>
      <c r="F11" s="188">
        <v>5</v>
      </c>
      <c r="G11" s="101"/>
      <c r="H11" s="33">
        <f t="shared" si="1"/>
        <v>0</v>
      </c>
    </row>
    <row r="12" spans="1:9" ht="26.4" x14ac:dyDescent="0.25">
      <c r="A12" s="185" t="s">
        <v>446</v>
      </c>
      <c r="B12" s="185"/>
      <c r="C12" s="188"/>
      <c r="D12" s="278" t="s">
        <v>447</v>
      </c>
      <c r="E12" s="245"/>
      <c r="F12" s="188"/>
      <c r="G12" s="35"/>
      <c r="H12" s="44"/>
    </row>
    <row r="13" spans="1:9" ht="26.4" x14ac:dyDescent="0.25">
      <c r="A13" s="185"/>
      <c r="B13" s="185" t="s">
        <v>448</v>
      </c>
      <c r="C13" s="188"/>
      <c r="D13" s="203" t="s">
        <v>449</v>
      </c>
      <c r="E13" s="194" t="s">
        <v>300</v>
      </c>
      <c r="F13" s="188">
        <v>5</v>
      </c>
      <c r="G13" s="101"/>
      <c r="H13" s="33">
        <f>F13*G13</f>
        <v>0</v>
      </c>
    </row>
    <row r="14" spans="1:9" x14ac:dyDescent="0.25">
      <c r="A14" s="185" t="s">
        <v>450</v>
      </c>
      <c r="B14" s="185"/>
      <c r="C14" s="188"/>
      <c r="D14" s="278" t="s">
        <v>451</v>
      </c>
      <c r="E14" s="194"/>
      <c r="F14" s="188"/>
      <c r="G14" s="35"/>
      <c r="H14" s="44"/>
    </row>
    <row r="15" spans="1:9" ht="26.4" x14ac:dyDescent="0.25">
      <c r="A15" s="185"/>
      <c r="B15" s="185" t="s">
        <v>452</v>
      </c>
      <c r="C15" s="188"/>
      <c r="D15" s="203" t="s">
        <v>453</v>
      </c>
      <c r="E15" s="194" t="s">
        <v>300</v>
      </c>
      <c r="F15" s="188">
        <v>200</v>
      </c>
      <c r="G15" s="101"/>
      <c r="H15" s="33">
        <f>F15*G15</f>
        <v>0</v>
      </c>
    </row>
    <row r="16" spans="1:9" ht="26.4" x14ac:dyDescent="0.25">
      <c r="A16" s="185" t="s">
        <v>454</v>
      </c>
      <c r="B16" s="185"/>
      <c r="C16" s="188"/>
      <c r="D16" s="278" t="s">
        <v>455</v>
      </c>
      <c r="E16" s="194"/>
      <c r="F16" s="188"/>
      <c r="G16" s="35"/>
      <c r="H16" s="44"/>
    </row>
    <row r="17" spans="1:9" ht="26.4" x14ac:dyDescent="0.25">
      <c r="A17" s="196"/>
      <c r="B17" s="196" t="s">
        <v>456</v>
      </c>
      <c r="C17" s="188"/>
      <c r="D17" s="292" t="s">
        <v>457</v>
      </c>
      <c r="E17" s="194" t="s">
        <v>300</v>
      </c>
      <c r="F17" s="188">
        <v>30</v>
      </c>
      <c r="G17" s="101"/>
      <c r="H17" s="33">
        <f>F17*G17</f>
        <v>0</v>
      </c>
      <c r="I17" s="204"/>
    </row>
    <row r="18" spans="1:9" x14ac:dyDescent="0.25">
      <c r="A18" s="196" t="s">
        <v>458</v>
      </c>
      <c r="B18" s="196"/>
      <c r="C18" s="188"/>
      <c r="D18" s="297" t="s">
        <v>459</v>
      </c>
      <c r="E18" s="196"/>
      <c r="F18" s="188"/>
      <c r="G18" s="35"/>
      <c r="H18" s="44"/>
    </row>
    <row r="19" spans="1:9" ht="26.4" x14ac:dyDescent="0.25">
      <c r="A19" s="196"/>
      <c r="B19" s="196" t="s">
        <v>460</v>
      </c>
      <c r="C19" s="188"/>
      <c r="D19" s="298" t="s">
        <v>461</v>
      </c>
      <c r="E19" s="188" t="s">
        <v>158</v>
      </c>
      <c r="F19" s="188">
        <v>1500</v>
      </c>
      <c r="G19" s="101"/>
      <c r="H19" s="33">
        <f>F19*G19</f>
        <v>0</v>
      </c>
      <c r="I19" s="204"/>
    </row>
    <row r="20" spans="1:9" ht="26.4" x14ac:dyDescent="0.25">
      <c r="A20" s="196" t="s">
        <v>462</v>
      </c>
      <c r="B20" s="196"/>
      <c r="C20" s="188"/>
      <c r="D20" s="297" t="s">
        <v>463</v>
      </c>
      <c r="E20" s="196"/>
      <c r="F20" s="188"/>
      <c r="G20" s="35"/>
      <c r="H20" s="44"/>
    </row>
    <row r="21" spans="1:9" ht="15.6" x14ac:dyDescent="0.25">
      <c r="A21" s="196"/>
      <c r="B21" s="196" t="s">
        <v>464</v>
      </c>
      <c r="C21" s="188"/>
      <c r="D21" s="292" t="s">
        <v>465</v>
      </c>
      <c r="E21" s="194" t="s">
        <v>157</v>
      </c>
      <c r="F21" s="188">
        <v>75</v>
      </c>
      <c r="G21" s="101"/>
      <c r="H21" s="33">
        <f>F21*G21</f>
        <v>0</v>
      </c>
    </row>
    <row r="22" spans="1:9" ht="39.6" x14ac:dyDescent="0.25">
      <c r="A22" s="196" t="s">
        <v>466</v>
      </c>
      <c r="B22" s="196"/>
      <c r="C22" s="188"/>
      <c r="D22" s="278" t="s">
        <v>467</v>
      </c>
      <c r="E22" s="196"/>
      <c r="F22" s="188"/>
      <c r="G22" s="35"/>
      <c r="H22" s="44"/>
    </row>
    <row r="23" spans="1:9" ht="26.4" x14ac:dyDescent="0.25">
      <c r="A23" s="196"/>
      <c r="B23" s="196" t="s">
        <v>468</v>
      </c>
      <c r="C23" s="188"/>
      <c r="D23" s="292" t="s">
        <v>469</v>
      </c>
      <c r="E23" s="245" t="s">
        <v>192</v>
      </c>
      <c r="F23" s="188">
        <v>10</v>
      </c>
      <c r="G23" s="101"/>
      <c r="H23" s="33">
        <f>F23*G23</f>
        <v>0</v>
      </c>
      <c r="I23" s="204"/>
    </row>
    <row r="24" spans="1:9" ht="26.4" x14ac:dyDescent="0.25">
      <c r="A24" s="196" t="s">
        <v>470</v>
      </c>
      <c r="B24" s="196"/>
      <c r="C24" s="188"/>
      <c r="D24" s="278" t="s">
        <v>471</v>
      </c>
      <c r="E24" s="242" t="s">
        <v>472</v>
      </c>
      <c r="F24" s="188">
        <v>500</v>
      </c>
      <c r="G24" s="101"/>
      <c r="H24" s="33">
        <f>F24*G24</f>
        <v>0</v>
      </c>
    </row>
    <row r="25" spans="1:9" ht="52.8" x14ac:dyDescent="0.25">
      <c r="A25" s="196" t="s">
        <v>473</v>
      </c>
      <c r="B25" s="196"/>
      <c r="C25" s="188"/>
      <c r="D25" s="278" t="s">
        <v>474</v>
      </c>
      <c r="E25" s="194" t="s">
        <v>300</v>
      </c>
      <c r="F25" s="188">
        <v>600</v>
      </c>
      <c r="G25" s="101"/>
      <c r="H25" s="33">
        <f>F25*G25</f>
        <v>0</v>
      </c>
    </row>
    <row r="26" spans="1:9" x14ac:dyDescent="0.25">
      <c r="A26" s="196" t="s">
        <v>475</v>
      </c>
      <c r="B26" s="196"/>
      <c r="C26" s="188"/>
      <c r="D26" s="278" t="s">
        <v>476</v>
      </c>
      <c r="E26" s="188" t="s">
        <v>192</v>
      </c>
      <c r="F26" s="188">
        <v>5</v>
      </c>
      <c r="G26" s="101"/>
      <c r="H26" s="33">
        <f>F26*G26</f>
        <v>0</v>
      </c>
    </row>
    <row r="27" spans="1:9" x14ac:dyDescent="0.25">
      <c r="A27" s="196"/>
      <c r="B27" s="196"/>
      <c r="C27" s="188"/>
      <c r="D27" s="196"/>
      <c r="E27" s="196"/>
      <c r="F27" s="196"/>
      <c r="G27" s="196"/>
      <c r="H27" s="189"/>
    </row>
    <row r="28" spans="1:9" x14ac:dyDescent="0.25">
      <c r="A28" s="196"/>
      <c r="B28" s="196"/>
      <c r="C28" s="188"/>
      <c r="D28" s="196"/>
      <c r="E28" s="196"/>
      <c r="F28" s="196"/>
      <c r="G28" s="196"/>
      <c r="H28" s="189"/>
    </row>
    <row r="29" spans="1:9" x14ac:dyDescent="0.25">
      <c r="A29" s="196"/>
      <c r="B29" s="196"/>
      <c r="C29" s="188"/>
      <c r="D29" s="196"/>
      <c r="E29" s="196"/>
      <c r="F29" s="196"/>
      <c r="G29" s="196"/>
      <c r="H29" s="189"/>
    </row>
    <row r="30" spans="1:9" x14ac:dyDescent="0.25">
      <c r="A30" s="175" t="s">
        <v>51</v>
      </c>
      <c r="B30" s="175"/>
      <c r="C30" s="175"/>
      <c r="D30" s="175"/>
      <c r="E30" s="249"/>
      <c r="F30" s="175"/>
      <c r="G30" s="175"/>
      <c r="H30" s="43">
        <f>SUM(H6:H29)</f>
        <v>0</v>
      </c>
    </row>
    <row r="1048306" spans="5:5" x14ac:dyDescent="0.25">
      <c r="E1048306" s="188"/>
    </row>
  </sheetData>
  <sheetProtection algorithmName="SHA-512" hashValue="Befoe+RwmZLdO4mvJDRe7odXrrOsUTZM5fU8XJAKflNm1FjxQXPum7+RhB5jF8JL9ox+BCDDoAw7ie0agihW9Q==" saltValue="P0Utqj6oAHmEmwAzpI4voA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62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K1048321"/>
  <sheetViews>
    <sheetView view="pageBreakPreview" topLeftCell="A25" zoomScaleNormal="100" zoomScaleSheetLayoutView="100" workbookViewId="0">
      <selection activeCell="J32" sqref="J32"/>
    </sheetView>
  </sheetViews>
  <sheetFormatPr defaultRowHeight="13.2" x14ac:dyDescent="0.25"/>
  <cols>
    <col min="1" max="1" width="9.21875" style="12" customWidth="1"/>
    <col min="2" max="2" width="9" style="12" bestFit="1" customWidth="1"/>
    <col min="3" max="3" width="3.21875" style="12" bestFit="1" customWidth="1"/>
    <col min="4" max="4" width="40.77734375" style="12" customWidth="1"/>
    <col min="5" max="5" width="16" style="12" bestFit="1" customWidth="1"/>
    <col min="6" max="6" width="9.21875" style="12" bestFit="1" customWidth="1"/>
    <col min="7" max="7" width="11.5546875" style="12" bestFit="1" customWidth="1"/>
    <col min="8" max="8" width="14.21875" style="12" bestFit="1" customWidth="1"/>
    <col min="9" max="9" width="9.21875" style="12"/>
    <col min="10" max="10" width="14.21875" style="12" bestFit="1" customWidth="1"/>
    <col min="11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9" customFormat="1" ht="48" customHeight="1" x14ac:dyDescent="0.25">
      <c r="A1" s="493" t="s">
        <v>1318</v>
      </c>
      <c r="B1" s="494"/>
      <c r="C1" s="494"/>
      <c r="D1" s="494"/>
      <c r="E1" s="493" t="s">
        <v>478</v>
      </c>
      <c r="F1" s="493"/>
      <c r="G1" s="493"/>
      <c r="H1" s="493"/>
    </row>
    <row r="2" spans="1:9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  <c r="I2" s="184"/>
    </row>
    <row r="3" spans="1:9" x14ac:dyDescent="0.25">
      <c r="A3" s="185"/>
      <c r="B3" s="185"/>
      <c r="C3" s="186"/>
      <c r="D3" s="196"/>
      <c r="E3" s="188"/>
      <c r="F3" s="188"/>
      <c r="G3" s="196"/>
      <c r="H3" s="196"/>
    </row>
    <row r="4" spans="1:9" x14ac:dyDescent="0.25">
      <c r="A4" s="277"/>
      <c r="B4" s="277"/>
      <c r="C4" s="295"/>
      <c r="D4" s="196"/>
      <c r="E4" s="188"/>
      <c r="F4" s="188"/>
      <c r="G4" s="196"/>
      <c r="H4" s="196"/>
    </row>
    <row r="5" spans="1:9" x14ac:dyDescent="0.25">
      <c r="A5" s="185" t="s">
        <v>479</v>
      </c>
      <c r="B5" s="185"/>
      <c r="C5" s="188"/>
      <c r="D5" s="299" t="s">
        <v>480</v>
      </c>
      <c r="E5" s="188"/>
      <c r="F5" s="188"/>
      <c r="G5" s="188"/>
      <c r="H5" s="189"/>
    </row>
    <row r="6" spans="1:9" ht="26.4" x14ac:dyDescent="0.25">
      <c r="A6" s="185"/>
      <c r="B6" s="185" t="s">
        <v>481</v>
      </c>
      <c r="C6" s="188"/>
      <c r="D6" s="203" t="s">
        <v>482</v>
      </c>
      <c r="E6" s="194"/>
      <c r="F6" s="188"/>
      <c r="G6" s="188"/>
      <c r="H6" s="189"/>
    </row>
    <row r="7" spans="1:9" x14ac:dyDescent="0.25">
      <c r="A7" s="185"/>
      <c r="B7" s="185"/>
      <c r="C7" s="188" t="s">
        <v>9</v>
      </c>
      <c r="D7" s="203" t="s">
        <v>483</v>
      </c>
      <c r="E7" s="194" t="s">
        <v>1358</v>
      </c>
      <c r="F7" s="188">
        <f>310+670+440</f>
        <v>1420</v>
      </c>
      <c r="G7" s="101"/>
      <c r="H7" s="2">
        <f t="shared" ref="H7:H8" si="0">F7*G7</f>
        <v>0</v>
      </c>
    </row>
    <row r="8" spans="1:9" x14ac:dyDescent="0.25">
      <c r="A8" s="185"/>
      <c r="B8" s="185"/>
      <c r="C8" s="188" t="s">
        <v>12</v>
      </c>
      <c r="D8" s="203" t="s">
        <v>484</v>
      </c>
      <c r="E8" s="194" t="s">
        <v>1358</v>
      </c>
      <c r="F8" s="188">
        <f>160+120+112</f>
        <v>392</v>
      </c>
      <c r="G8" s="101"/>
      <c r="H8" s="2">
        <f t="shared" si="0"/>
        <v>0</v>
      </c>
    </row>
    <row r="9" spans="1:9" x14ac:dyDescent="0.25">
      <c r="A9" s="185"/>
      <c r="B9" s="185"/>
      <c r="C9" s="188" t="s">
        <v>18</v>
      </c>
      <c r="D9" s="203" t="s">
        <v>1357</v>
      </c>
      <c r="E9" s="194" t="s">
        <v>1358</v>
      </c>
      <c r="F9" s="188" t="s">
        <v>566</v>
      </c>
      <c r="G9" s="101"/>
      <c r="H9" s="2"/>
    </row>
    <row r="10" spans="1:9" ht="52.8" x14ac:dyDescent="0.25">
      <c r="A10" s="185"/>
      <c r="B10" s="185" t="s">
        <v>485</v>
      </c>
      <c r="C10" s="188"/>
      <c r="D10" s="209" t="s">
        <v>1360</v>
      </c>
      <c r="E10" s="194" t="s">
        <v>1358</v>
      </c>
      <c r="F10" s="188">
        <v>45</v>
      </c>
      <c r="G10" s="101"/>
      <c r="H10" s="2">
        <f t="shared" ref="H10:H13" si="1">F10*G10</f>
        <v>0</v>
      </c>
    </row>
    <row r="11" spans="1:9" ht="52.8" x14ac:dyDescent="0.25">
      <c r="A11" s="185"/>
      <c r="B11" s="185" t="s">
        <v>1364</v>
      </c>
      <c r="C11" s="188"/>
      <c r="D11" s="209" t="s">
        <v>1361</v>
      </c>
      <c r="E11" s="194" t="s">
        <v>1358</v>
      </c>
      <c r="F11" s="188">
        <v>45</v>
      </c>
      <c r="G11" s="101"/>
      <c r="H11" s="2">
        <f t="shared" si="1"/>
        <v>0</v>
      </c>
    </row>
    <row r="12" spans="1:9" ht="26.4" x14ac:dyDescent="0.25">
      <c r="A12" s="185"/>
      <c r="B12" s="185" t="s">
        <v>1365</v>
      </c>
      <c r="C12" s="188"/>
      <c r="D12" s="209" t="s">
        <v>1359</v>
      </c>
      <c r="E12" s="194" t="s">
        <v>1358</v>
      </c>
      <c r="F12" s="188">
        <v>45</v>
      </c>
      <c r="G12" s="101"/>
      <c r="H12" s="2">
        <f t="shared" si="1"/>
        <v>0</v>
      </c>
    </row>
    <row r="13" spans="1:9" ht="39.6" x14ac:dyDescent="0.25">
      <c r="A13" s="185"/>
      <c r="B13" s="185" t="s">
        <v>486</v>
      </c>
      <c r="C13" s="188"/>
      <c r="D13" s="203" t="s">
        <v>487</v>
      </c>
      <c r="E13" s="194" t="s">
        <v>1358</v>
      </c>
      <c r="F13" s="188">
        <v>45</v>
      </c>
      <c r="G13" s="101"/>
      <c r="H13" s="2">
        <f t="shared" si="1"/>
        <v>0</v>
      </c>
    </row>
    <row r="14" spans="1:9" x14ac:dyDescent="0.25">
      <c r="A14" s="185" t="s">
        <v>488</v>
      </c>
      <c r="B14" s="185"/>
      <c r="C14" s="188"/>
      <c r="D14" s="148" t="s">
        <v>489</v>
      </c>
      <c r="E14" s="194"/>
      <c r="F14" s="188"/>
      <c r="G14" s="188"/>
      <c r="H14" s="189"/>
    </row>
    <row r="15" spans="1:9" ht="15.6" x14ac:dyDescent="0.25">
      <c r="A15" s="185"/>
      <c r="B15" s="185" t="s">
        <v>490</v>
      </c>
      <c r="C15" s="188"/>
      <c r="D15" s="203" t="s">
        <v>491</v>
      </c>
      <c r="E15" s="194" t="s">
        <v>300</v>
      </c>
      <c r="F15" s="188">
        <v>304</v>
      </c>
      <c r="G15" s="101"/>
      <c r="H15" s="2">
        <f>F15*G15</f>
        <v>0</v>
      </c>
    </row>
    <row r="16" spans="1:9" x14ac:dyDescent="0.25">
      <c r="A16" s="185"/>
      <c r="B16" s="185" t="s">
        <v>492</v>
      </c>
      <c r="C16" s="188"/>
      <c r="D16" s="203" t="s">
        <v>493</v>
      </c>
      <c r="E16" s="194"/>
      <c r="F16" s="188"/>
      <c r="G16" s="188"/>
      <c r="H16" s="189"/>
    </row>
    <row r="17" spans="1:11" x14ac:dyDescent="0.25">
      <c r="A17" s="185"/>
      <c r="B17" s="185"/>
      <c r="C17" s="188" t="s">
        <v>9</v>
      </c>
      <c r="D17" s="292" t="s">
        <v>1362</v>
      </c>
      <c r="E17" s="194" t="s">
        <v>1358</v>
      </c>
      <c r="F17" s="188">
        <f>180+115+160</f>
        <v>455</v>
      </c>
      <c r="G17" s="101"/>
      <c r="H17" s="2">
        <f>F17*G17</f>
        <v>0</v>
      </c>
      <c r="I17" s="204"/>
    </row>
    <row r="18" spans="1:11" x14ac:dyDescent="0.25">
      <c r="A18" s="185"/>
      <c r="B18" s="185"/>
      <c r="C18" s="188" t="s">
        <v>12</v>
      </c>
      <c r="D18" s="292" t="s">
        <v>1363</v>
      </c>
      <c r="E18" s="194" t="s">
        <v>1358</v>
      </c>
      <c r="F18" s="188">
        <f>(300+220+156)</f>
        <v>676</v>
      </c>
      <c r="G18" s="101"/>
      <c r="H18" s="2">
        <f>G18*F18</f>
        <v>0</v>
      </c>
      <c r="I18" s="204"/>
    </row>
    <row r="19" spans="1:11" ht="26.4" x14ac:dyDescent="0.25">
      <c r="A19" s="185" t="s">
        <v>494</v>
      </c>
      <c r="B19" s="185"/>
      <c r="C19" s="188"/>
      <c r="D19" s="296" t="s">
        <v>495</v>
      </c>
      <c r="E19" s="194"/>
      <c r="F19" s="188"/>
      <c r="G19" s="188"/>
      <c r="H19" s="189"/>
      <c r="K19" s="300"/>
    </row>
    <row r="20" spans="1:11" ht="26.4" x14ac:dyDescent="0.25">
      <c r="A20" s="185"/>
      <c r="B20" s="185" t="s">
        <v>496</v>
      </c>
      <c r="C20" s="188"/>
      <c r="D20" s="292" t="s">
        <v>1366</v>
      </c>
      <c r="E20" s="194" t="s">
        <v>158</v>
      </c>
      <c r="F20" s="188">
        <v>45</v>
      </c>
      <c r="G20" s="101"/>
      <c r="H20" s="2">
        <f>G20*F20</f>
        <v>0</v>
      </c>
      <c r="I20" s="301"/>
      <c r="K20" s="300"/>
    </row>
    <row r="21" spans="1:11" ht="26.4" x14ac:dyDescent="0.25">
      <c r="A21" s="185"/>
      <c r="B21" s="185"/>
      <c r="C21" s="188"/>
      <c r="D21" s="292" t="s">
        <v>1367</v>
      </c>
      <c r="E21" s="194" t="s">
        <v>158</v>
      </c>
      <c r="F21" s="188">
        <v>155</v>
      </c>
      <c r="G21" s="101"/>
      <c r="H21" s="2">
        <f>G21*F21</f>
        <v>0</v>
      </c>
      <c r="I21" s="204"/>
      <c r="K21" s="300"/>
    </row>
    <row r="22" spans="1:11" ht="26.4" x14ac:dyDescent="0.25">
      <c r="A22" s="185"/>
      <c r="B22" s="185"/>
      <c r="C22" s="188"/>
      <c r="D22" s="292" t="s">
        <v>1368</v>
      </c>
      <c r="E22" s="194" t="s">
        <v>158</v>
      </c>
      <c r="F22" s="188">
        <v>82</v>
      </c>
      <c r="G22" s="101"/>
      <c r="H22" s="2">
        <f>F22*G22</f>
        <v>0</v>
      </c>
      <c r="I22" s="204"/>
      <c r="K22" s="300"/>
    </row>
    <row r="23" spans="1:11" x14ac:dyDescent="0.25">
      <c r="A23" s="185" t="s">
        <v>497</v>
      </c>
      <c r="B23" s="185"/>
      <c r="C23" s="188"/>
      <c r="D23" s="302" t="s">
        <v>498</v>
      </c>
      <c r="E23" s="194"/>
      <c r="F23" s="188"/>
      <c r="G23" s="188"/>
      <c r="H23" s="189"/>
      <c r="J23" s="303"/>
    </row>
    <row r="24" spans="1:11" ht="39.6" x14ac:dyDescent="0.25">
      <c r="A24" s="185"/>
      <c r="B24" s="185" t="s">
        <v>1369</v>
      </c>
      <c r="C24" s="188"/>
      <c r="D24" s="302" t="s">
        <v>1370</v>
      </c>
      <c r="E24" s="194" t="s">
        <v>1358</v>
      </c>
      <c r="F24" s="188">
        <v>330</v>
      </c>
      <c r="G24" s="102"/>
      <c r="H24" s="2">
        <f>F24*G24</f>
        <v>0</v>
      </c>
      <c r="J24" s="303"/>
    </row>
    <row r="25" spans="1:11" ht="39.6" x14ac:dyDescent="0.25">
      <c r="A25" s="185"/>
      <c r="B25" s="185" t="s">
        <v>499</v>
      </c>
      <c r="C25" s="188"/>
      <c r="D25" s="292" t="s">
        <v>1371</v>
      </c>
      <c r="E25" s="194" t="s">
        <v>1358</v>
      </c>
      <c r="F25" s="188">
        <v>105</v>
      </c>
      <c r="G25" s="101"/>
      <c r="H25" s="2">
        <f>F25*G25</f>
        <v>0</v>
      </c>
      <c r="I25" s="204"/>
      <c r="J25" s="303"/>
    </row>
    <row r="26" spans="1:11" ht="26.4" x14ac:dyDescent="0.25">
      <c r="A26" s="185"/>
      <c r="B26" s="185" t="s">
        <v>500</v>
      </c>
      <c r="C26" s="188"/>
      <c r="D26" s="292" t="s">
        <v>1372</v>
      </c>
      <c r="E26" s="194" t="s">
        <v>1152</v>
      </c>
      <c r="F26" s="188">
        <v>445</v>
      </c>
      <c r="G26" s="101"/>
      <c r="H26" s="2">
        <f t="shared" ref="H26:H27" si="2">F26*G26</f>
        <v>0</v>
      </c>
      <c r="I26" s="204"/>
      <c r="J26" s="303"/>
    </row>
    <row r="27" spans="1:11" ht="25.5" customHeight="1" x14ac:dyDescent="0.25">
      <c r="A27" s="185" t="s">
        <v>501</v>
      </c>
      <c r="B27" s="185"/>
      <c r="C27" s="188"/>
      <c r="D27" s="304" t="s">
        <v>1373</v>
      </c>
      <c r="E27" s="194" t="s">
        <v>1358</v>
      </c>
      <c r="F27" s="188">
        <v>70</v>
      </c>
      <c r="G27" s="101"/>
      <c r="H27" s="2">
        <f t="shared" si="2"/>
        <v>0</v>
      </c>
      <c r="I27" s="204"/>
    </row>
    <row r="28" spans="1:11" x14ac:dyDescent="0.25">
      <c r="A28" s="185" t="s">
        <v>502</v>
      </c>
      <c r="B28" s="185"/>
      <c r="C28" s="188"/>
      <c r="D28" s="296" t="s">
        <v>503</v>
      </c>
      <c r="E28" s="194"/>
      <c r="F28" s="188"/>
      <c r="G28" s="188"/>
      <c r="H28" s="189"/>
    </row>
    <row r="29" spans="1:11" x14ac:dyDescent="0.25">
      <c r="A29" s="185"/>
      <c r="B29" s="185" t="s">
        <v>504</v>
      </c>
      <c r="C29" s="188"/>
      <c r="D29" s="203" t="s">
        <v>505</v>
      </c>
      <c r="E29" s="194" t="s">
        <v>506</v>
      </c>
      <c r="F29" s="188">
        <v>3</v>
      </c>
      <c r="G29" s="101"/>
      <c r="H29" s="2">
        <f>F29*G29</f>
        <v>0</v>
      </c>
    </row>
    <row r="30" spans="1:11" x14ac:dyDescent="0.25">
      <c r="A30" s="185"/>
      <c r="B30" s="185" t="s">
        <v>507</v>
      </c>
      <c r="C30" s="188"/>
      <c r="D30" s="203" t="s">
        <v>508</v>
      </c>
      <c r="E30" s="194" t="s">
        <v>506</v>
      </c>
      <c r="F30" s="188">
        <v>40</v>
      </c>
      <c r="G30" s="101"/>
      <c r="H30" s="2">
        <f>F30*G30</f>
        <v>0</v>
      </c>
    </row>
    <row r="31" spans="1:11" x14ac:dyDescent="0.25">
      <c r="A31" s="185"/>
      <c r="B31" s="185" t="s">
        <v>509</v>
      </c>
      <c r="C31" s="188"/>
      <c r="D31" s="203" t="s">
        <v>1374</v>
      </c>
      <c r="E31" s="194" t="s">
        <v>417</v>
      </c>
      <c r="F31" s="188">
        <v>4700</v>
      </c>
      <c r="G31" s="101"/>
      <c r="H31" s="2">
        <f>F31*G31</f>
        <v>0</v>
      </c>
      <c r="J31" s="156"/>
    </row>
    <row r="32" spans="1:11" ht="26.4" x14ac:dyDescent="0.25">
      <c r="A32" s="185" t="s">
        <v>511</v>
      </c>
      <c r="B32" s="185"/>
      <c r="C32" s="188"/>
      <c r="D32" s="291" t="s">
        <v>512</v>
      </c>
      <c r="E32" s="194"/>
      <c r="F32" s="188"/>
      <c r="G32" s="188"/>
      <c r="H32" s="189"/>
    </row>
    <row r="33" spans="1:11" ht="39.6" x14ac:dyDescent="0.25">
      <c r="A33" s="185"/>
      <c r="B33" s="185" t="s">
        <v>513</v>
      </c>
      <c r="C33" s="188"/>
      <c r="D33" s="292" t="s">
        <v>1400</v>
      </c>
      <c r="E33" s="194" t="s">
        <v>300</v>
      </c>
      <c r="F33" s="188">
        <v>310</v>
      </c>
      <c r="G33" s="101"/>
      <c r="H33" s="2">
        <f>F33*G33</f>
        <v>0</v>
      </c>
      <c r="I33" s="204"/>
    </row>
    <row r="34" spans="1:11" x14ac:dyDescent="0.25">
      <c r="A34" s="185" t="s">
        <v>1402</v>
      </c>
      <c r="B34" s="185"/>
      <c r="C34" s="188"/>
      <c r="D34" s="302" t="s">
        <v>1403</v>
      </c>
      <c r="E34" s="194"/>
      <c r="F34" s="188"/>
      <c r="G34" s="188"/>
      <c r="H34" s="189"/>
    </row>
    <row r="35" spans="1:11" ht="26.4" x14ac:dyDescent="0.25">
      <c r="A35" s="185"/>
      <c r="B35" s="185" t="s">
        <v>1404</v>
      </c>
      <c r="C35" s="188"/>
      <c r="D35" s="305" t="s">
        <v>1405</v>
      </c>
      <c r="E35" s="194"/>
      <c r="F35" s="188"/>
      <c r="G35" s="19"/>
      <c r="H35" s="2"/>
      <c r="I35" s="204"/>
      <c r="K35" s="300"/>
    </row>
    <row r="36" spans="1:11" x14ac:dyDescent="0.25">
      <c r="A36" s="185"/>
      <c r="B36" s="185"/>
      <c r="C36" s="188"/>
      <c r="D36" s="305" t="s">
        <v>1406</v>
      </c>
      <c r="E36" s="194" t="s">
        <v>158</v>
      </c>
      <c r="F36" s="188">
        <v>100</v>
      </c>
      <c r="G36" s="101"/>
      <c r="H36" s="2">
        <f t="shared" ref="H36:H37" si="3">F36*G36</f>
        <v>0</v>
      </c>
      <c r="I36" s="204"/>
      <c r="K36" s="300"/>
    </row>
    <row r="37" spans="1:11" x14ac:dyDescent="0.25">
      <c r="A37" s="185"/>
      <c r="B37" s="185"/>
      <c r="C37" s="188"/>
      <c r="D37" s="305" t="s">
        <v>1407</v>
      </c>
      <c r="E37" s="194" t="s">
        <v>158</v>
      </c>
      <c r="F37" s="188">
        <v>70</v>
      </c>
      <c r="G37" s="101"/>
      <c r="H37" s="2">
        <f t="shared" si="3"/>
        <v>0</v>
      </c>
      <c r="I37" s="204"/>
      <c r="K37" s="300"/>
    </row>
    <row r="38" spans="1:11" x14ac:dyDescent="0.25">
      <c r="A38" s="185"/>
      <c r="B38" s="185"/>
      <c r="C38" s="188"/>
      <c r="D38" s="305"/>
      <c r="E38" s="194"/>
      <c r="F38" s="188"/>
      <c r="G38" s="19"/>
      <c r="H38" s="2"/>
      <c r="I38" s="204"/>
      <c r="K38" s="300"/>
    </row>
    <row r="39" spans="1:11" x14ac:dyDescent="0.25">
      <c r="A39" s="196"/>
      <c r="B39" s="196"/>
      <c r="C39" s="188"/>
      <c r="D39" s="296"/>
      <c r="E39" s="188"/>
      <c r="F39" s="188"/>
      <c r="G39" s="188"/>
      <c r="H39" s="189"/>
    </row>
    <row r="40" spans="1:11" x14ac:dyDescent="0.25">
      <c r="A40" s="196"/>
      <c r="B40" s="196"/>
      <c r="C40" s="188"/>
      <c r="D40" s="231"/>
      <c r="E40" s="194"/>
      <c r="F40" s="188"/>
      <c r="G40" s="19"/>
      <c r="H40" s="2"/>
      <c r="I40" s="204"/>
    </row>
    <row r="41" spans="1:11" x14ac:dyDescent="0.25">
      <c r="A41" s="196"/>
      <c r="B41" s="196"/>
      <c r="C41" s="188"/>
      <c r="D41" s="305"/>
      <c r="E41" s="194"/>
      <c r="F41" s="188"/>
      <c r="G41" s="19"/>
      <c r="H41" s="2"/>
      <c r="I41" s="204"/>
    </row>
    <row r="42" spans="1:11" x14ac:dyDescent="0.25">
      <c r="A42" s="196"/>
      <c r="B42" s="196"/>
      <c r="C42" s="188"/>
      <c r="D42" s="203"/>
      <c r="E42" s="188"/>
      <c r="F42" s="196"/>
      <c r="G42" s="196"/>
      <c r="H42" s="189"/>
    </row>
    <row r="43" spans="1:11" x14ac:dyDescent="0.25">
      <c r="A43" s="196"/>
      <c r="B43" s="196"/>
      <c r="C43" s="188"/>
      <c r="D43" s="203"/>
      <c r="E43" s="188"/>
      <c r="F43" s="196"/>
      <c r="G43" s="196"/>
      <c r="H43" s="189"/>
    </row>
    <row r="44" spans="1:11" x14ac:dyDescent="0.25">
      <c r="A44" s="196"/>
      <c r="B44" s="196"/>
      <c r="C44" s="188"/>
      <c r="D44" s="203"/>
      <c r="E44" s="188"/>
      <c r="F44" s="196"/>
      <c r="G44" s="196"/>
      <c r="H44" s="189"/>
    </row>
    <row r="45" spans="1:11" x14ac:dyDescent="0.25">
      <c r="A45" s="175" t="s">
        <v>51</v>
      </c>
      <c r="B45" s="175"/>
      <c r="C45" s="175"/>
      <c r="D45" s="175"/>
      <c r="E45" s="249"/>
      <c r="F45" s="175"/>
      <c r="G45" s="175"/>
      <c r="H45" s="5">
        <f>SUM(H7:H43)</f>
        <v>0</v>
      </c>
      <c r="J45" s="156"/>
    </row>
    <row r="1048321" spans="5:5" x14ac:dyDescent="0.25">
      <c r="E1048321" s="188"/>
    </row>
  </sheetData>
  <sheetProtection algorithmName="SHA-512" hashValue="k3TxJajgtdOuRJ+fInEkKakOzcWqaik1EZrYK+w0Ga7HFfc/naVaMHvxsctQ4Kn+egWrUcIF7DpjvttaJO/BIg==" saltValue="y7gri4C8ONYs6INFQwuGkA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I1048313"/>
  <sheetViews>
    <sheetView view="pageBreakPreview" topLeftCell="A4" zoomScaleNormal="100" zoomScaleSheetLayoutView="100" workbookViewId="0">
      <selection activeCell="L24" sqref="L24"/>
    </sheetView>
  </sheetViews>
  <sheetFormatPr defaultRowHeight="13.2" x14ac:dyDescent="0.25"/>
  <cols>
    <col min="1" max="1" width="9.21875" style="12" customWidth="1"/>
    <col min="2" max="2" width="9" style="12" bestFit="1" customWidth="1"/>
    <col min="3" max="3" width="3.21875" style="12" bestFit="1" customWidth="1"/>
    <col min="4" max="4" width="40.77734375" style="12" customWidth="1"/>
    <col min="5" max="5" width="18.44140625" style="12" bestFit="1" customWidth="1"/>
    <col min="6" max="6" width="16.77734375" style="12" customWidth="1"/>
    <col min="7" max="7" width="17.44140625" style="12" customWidth="1"/>
    <col min="8" max="8" width="17" style="12" customWidth="1"/>
    <col min="9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9" customFormat="1" ht="48" customHeight="1" x14ac:dyDescent="0.25">
      <c r="A1" s="493" t="s">
        <v>1319</v>
      </c>
      <c r="B1" s="493"/>
      <c r="C1" s="493"/>
      <c r="D1" s="493"/>
      <c r="E1" s="493" t="s">
        <v>515</v>
      </c>
      <c r="F1" s="493"/>
      <c r="G1" s="493"/>
      <c r="H1" s="493"/>
    </row>
    <row r="2" spans="1:9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  <c r="I2" s="184"/>
    </row>
    <row r="3" spans="1:9" x14ac:dyDescent="0.25">
      <c r="A3" s="185"/>
      <c r="B3" s="185"/>
      <c r="C3" s="186"/>
      <c r="D3" s="196"/>
      <c r="E3" s="188"/>
      <c r="F3" s="188"/>
      <c r="G3" s="196"/>
      <c r="H3" s="196"/>
    </row>
    <row r="4" spans="1:9" x14ac:dyDescent="0.25">
      <c r="A4" s="277"/>
      <c r="B4" s="277"/>
      <c r="C4" s="295"/>
      <c r="D4" s="196"/>
      <c r="E4" s="188"/>
      <c r="F4" s="188"/>
      <c r="G4" s="196"/>
      <c r="H4" s="196"/>
    </row>
    <row r="5" spans="1:9" x14ac:dyDescent="0.25">
      <c r="A5" s="185" t="s">
        <v>516</v>
      </c>
      <c r="B5" s="185"/>
      <c r="C5" s="188"/>
      <c r="D5" s="296" t="s">
        <v>517</v>
      </c>
      <c r="E5" s="188"/>
      <c r="F5" s="188"/>
      <c r="G5" s="196"/>
      <c r="H5" s="189"/>
    </row>
    <row r="6" spans="1:9" ht="26.4" x14ac:dyDescent="0.25">
      <c r="A6" s="185"/>
      <c r="B6" s="185" t="s">
        <v>518</v>
      </c>
      <c r="C6" s="188"/>
      <c r="D6" s="292" t="s">
        <v>519</v>
      </c>
      <c r="E6" s="188"/>
      <c r="F6" s="188"/>
      <c r="G6" s="20"/>
      <c r="H6" s="20"/>
      <c r="I6" s="204"/>
    </row>
    <row r="7" spans="1:9" x14ac:dyDescent="0.25">
      <c r="A7" s="185"/>
      <c r="B7" s="185"/>
      <c r="C7" s="188" t="s">
        <v>9</v>
      </c>
      <c r="D7" s="292" t="s">
        <v>520</v>
      </c>
      <c r="E7" s="245" t="s">
        <v>158</v>
      </c>
      <c r="F7" s="188">
        <v>11500</v>
      </c>
      <c r="G7" s="101"/>
      <c r="H7" s="2">
        <f>F7*G7</f>
        <v>0</v>
      </c>
      <c r="I7" s="204"/>
    </row>
    <row r="8" spans="1:9" ht="39.6" x14ac:dyDescent="0.25">
      <c r="A8" s="185" t="s">
        <v>521</v>
      </c>
      <c r="B8" s="185"/>
      <c r="C8" s="188"/>
      <c r="D8" s="302" t="s">
        <v>522</v>
      </c>
      <c r="E8" s="188"/>
      <c r="F8" s="188"/>
      <c r="G8" s="19"/>
      <c r="H8" s="20"/>
    </row>
    <row r="9" spans="1:9" ht="26.4" x14ac:dyDescent="0.25">
      <c r="A9" s="185"/>
      <c r="B9" s="185" t="s">
        <v>523</v>
      </c>
      <c r="C9" s="188"/>
      <c r="D9" s="203" t="s">
        <v>524</v>
      </c>
      <c r="E9" s="188" t="s">
        <v>158</v>
      </c>
      <c r="F9" s="188">
        <v>700</v>
      </c>
      <c r="G9" s="101"/>
      <c r="H9" s="2">
        <f>F9*G9</f>
        <v>0</v>
      </c>
    </row>
    <row r="10" spans="1:9" ht="26.4" x14ac:dyDescent="0.25">
      <c r="A10" s="185" t="s">
        <v>525</v>
      </c>
      <c r="B10" s="185"/>
      <c r="C10" s="188"/>
      <c r="D10" s="296" t="s">
        <v>526</v>
      </c>
      <c r="E10" s="188"/>
      <c r="F10" s="188"/>
      <c r="G10" s="19"/>
      <c r="H10" s="20"/>
    </row>
    <row r="11" spans="1:9" ht="15.6" x14ac:dyDescent="0.25">
      <c r="A11" s="185"/>
      <c r="B11" s="185" t="s">
        <v>527</v>
      </c>
      <c r="C11" s="188"/>
      <c r="D11" s="292" t="s">
        <v>1223</v>
      </c>
      <c r="E11" s="194" t="s">
        <v>300</v>
      </c>
      <c r="F11" s="188">
        <v>100</v>
      </c>
      <c r="G11" s="101"/>
      <c r="H11" s="2">
        <f>F11*G11</f>
        <v>0</v>
      </c>
      <c r="I11" s="204"/>
    </row>
    <row r="12" spans="1:9" ht="15.6" x14ac:dyDescent="0.25">
      <c r="A12" s="185"/>
      <c r="B12" s="185" t="s">
        <v>528</v>
      </c>
      <c r="C12" s="188"/>
      <c r="D12" s="292" t="s">
        <v>529</v>
      </c>
      <c r="E12" s="194" t="s">
        <v>157</v>
      </c>
      <c r="F12" s="188">
        <v>55</v>
      </c>
      <c r="G12" s="101"/>
      <c r="H12" s="2">
        <f>F12*G12</f>
        <v>0</v>
      </c>
      <c r="I12" s="204"/>
    </row>
    <row r="13" spans="1:9" x14ac:dyDescent="0.25">
      <c r="A13" s="185" t="s">
        <v>530</v>
      </c>
      <c r="B13" s="185"/>
      <c r="C13" s="188"/>
      <c r="D13" s="296" t="s">
        <v>531</v>
      </c>
      <c r="E13" s="188"/>
      <c r="F13" s="188"/>
      <c r="G13" s="19"/>
      <c r="H13" s="20"/>
    </row>
    <row r="14" spans="1:9" ht="26.4" x14ac:dyDescent="0.25">
      <c r="A14" s="185"/>
      <c r="B14" s="185" t="s">
        <v>532</v>
      </c>
      <c r="C14" s="188"/>
      <c r="D14" s="292" t="s">
        <v>533</v>
      </c>
      <c r="E14" s="194"/>
      <c r="F14" s="188"/>
      <c r="G14" s="19"/>
      <c r="H14" s="2"/>
      <c r="I14" s="204"/>
    </row>
    <row r="15" spans="1:9" ht="15.6" x14ac:dyDescent="0.25">
      <c r="A15" s="185"/>
      <c r="B15" s="185"/>
      <c r="C15" s="188">
        <v>1</v>
      </c>
      <c r="D15" s="306" t="s">
        <v>1201</v>
      </c>
      <c r="E15" s="194" t="s">
        <v>300</v>
      </c>
      <c r="F15" s="188">
        <v>150</v>
      </c>
      <c r="G15" s="101"/>
      <c r="H15" s="2">
        <f t="shared" ref="H15:H17" si="0">F15*G15</f>
        <v>0</v>
      </c>
      <c r="I15" s="204"/>
    </row>
    <row r="16" spans="1:9" ht="15.6" x14ac:dyDescent="0.25">
      <c r="A16" s="185"/>
      <c r="B16" s="185"/>
      <c r="C16" s="188">
        <v>2</v>
      </c>
      <c r="D16" s="307" t="s">
        <v>1202</v>
      </c>
      <c r="E16" s="194" t="s">
        <v>300</v>
      </c>
      <c r="F16" s="188">
        <v>1300</v>
      </c>
      <c r="G16" s="101"/>
      <c r="H16" s="2">
        <f t="shared" si="0"/>
        <v>0</v>
      </c>
      <c r="I16" s="204"/>
    </row>
    <row r="17" spans="1:9" ht="15.6" x14ac:dyDescent="0.25">
      <c r="A17" s="185"/>
      <c r="B17" s="185"/>
      <c r="C17" s="188">
        <v>3</v>
      </c>
      <c r="D17" s="307" t="s">
        <v>1203</v>
      </c>
      <c r="E17" s="194" t="s">
        <v>300</v>
      </c>
      <c r="F17" s="188">
        <v>55</v>
      </c>
      <c r="G17" s="101"/>
      <c r="H17" s="2">
        <f t="shared" si="0"/>
        <v>0</v>
      </c>
      <c r="I17" s="204"/>
    </row>
    <row r="18" spans="1:9" ht="26.4" x14ac:dyDescent="0.25">
      <c r="A18" s="185"/>
      <c r="B18" s="185" t="s">
        <v>534</v>
      </c>
      <c r="C18" s="188"/>
      <c r="D18" s="292" t="s">
        <v>535</v>
      </c>
      <c r="E18" s="194" t="s">
        <v>157</v>
      </c>
      <c r="F18" s="188">
        <v>12500</v>
      </c>
      <c r="G18" s="101"/>
      <c r="H18" s="2">
        <f>F18*G18</f>
        <v>0</v>
      </c>
      <c r="I18" s="204"/>
    </row>
    <row r="19" spans="1:9" x14ac:dyDescent="0.25">
      <c r="A19" s="185"/>
      <c r="B19" s="185" t="s">
        <v>536</v>
      </c>
      <c r="C19" s="188"/>
      <c r="D19" s="305" t="s">
        <v>537</v>
      </c>
      <c r="E19" s="188"/>
      <c r="F19" s="188"/>
      <c r="G19" s="19"/>
      <c r="H19" s="20"/>
    </row>
    <row r="20" spans="1:9" ht="39.6" x14ac:dyDescent="0.25">
      <c r="A20" s="185"/>
      <c r="B20" s="185"/>
      <c r="C20" s="188" t="s">
        <v>12</v>
      </c>
      <c r="D20" s="306" t="s">
        <v>1204</v>
      </c>
      <c r="E20" s="194" t="s">
        <v>157</v>
      </c>
      <c r="F20" s="188">
        <v>3800</v>
      </c>
      <c r="G20" s="101"/>
      <c r="H20" s="2">
        <f>F20*G20</f>
        <v>0</v>
      </c>
      <c r="I20" s="204"/>
    </row>
    <row r="21" spans="1:9" ht="26.4" x14ac:dyDescent="0.25">
      <c r="A21" s="185" t="s">
        <v>538</v>
      </c>
      <c r="B21" s="185"/>
      <c r="C21" s="188"/>
      <c r="D21" s="302" t="s">
        <v>539</v>
      </c>
      <c r="E21" s="188"/>
      <c r="F21" s="188"/>
      <c r="G21" s="19"/>
      <c r="H21" s="20"/>
    </row>
    <row r="22" spans="1:9" ht="15.6" x14ac:dyDescent="0.25">
      <c r="A22" s="185"/>
      <c r="B22" s="185" t="s">
        <v>540</v>
      </c>
      <c r="C22" s="188"/>
      <c r="D22" s="203" t="s">
        <v>541</v>
      </c>
      <c r="E22" s="194" t="s">
        <v>157</v>
      </c>
      <c r="F22" s="188">
        <v>650</v>
      </c>
      <c r="G22" s="101"/>
      <c r="H22" s="2">
        <f>F22*G22</f>
        <v>0</v>
      </c>
    </row>
    <row r="23" spans="1:9" ht="26.4" x14ac:dyDescent="0.25">
      <c r="A23" s="185"/>
      <c r="B23" s="185" t="s">
        <v>542</v>
      </c>
      <c r="C23" s="188"/>
      <c r="D23" s="292" t="s">
        <v>543</v>
      </c>
      <c r="E23" s="194" t="s">
        <v>157</v>
      </c>
      <c r="F23" s="188">
        <v>3000</v>
      </c>
      <c r="G23" s="101"/>
      <c r="H23" s="2">
        <f>F23*G23</f>
        <v>0</v>
      </c>
      <c r="I23" s="204"/>
    </row>
    <row r="24" spans="1:9" ht="15.6" x14ac:dyDescent="0.25">
      <c r="A24" s="185"/>
      <c r="B24" s="185" t="s">
        <v>544</v>
      </c>
      <c r="C24" s="188"/>
      <c r="D24" s="308" t="s">
        <v>545</v>
      </c>
      <c r="E24" s="194" t="s">
        <v>157</v>
      </c>
      <c r="F24" s="188">
        <v>1100</v>
      </c>
      <c r="G24" s="101"/>
      <c r="H24" s="2">
        <f>F24*G24</f>
        <v>0</v>
      </c>
    </row>
    <row r="25" spans="1:9" ht="26.4" x14ac:dyDescent="0.25">
      <c r="A25" s="185" t="s">
        <v>546</v>
      </c>
      <c r="B25" s="185"/>
      <c r="C25" s="188"/>
      <c r="D25" s="297" t="s">
        <v>547</v>
      </c>
      <c r="E25" s="188" t="s">
        <v>158</v>
      </c>
      <c r="F25" s="309">
        <v>1500</v>
      </c>
      <c r="G25" s="101"/>
      <c r="H25" s="2">
        <f>F25*G25</f>
        <v>0</v>
      </c>
      <c r="I25" s="204"/>
    </row>
    <row r="26" spans="1:9" x14ac:dyDescent="0.25">
      <c r="A26" s="185" t="s">
        <v>548</v>
      </c>
      <c r="B26" s="185"/>
      <c r="C26" s="188"/>
      <c r="D26" s="296" t="s">
        <v>503</v>
      </c>
      <c r="E26" s="188"/>
      <c r="F26" s="188"/>
      <c r="G26" s="19"/>
      <c r="H26" s="20"/>
    </row>
    <row r="27" spans="1:9" x14ac:dyDescent="0.25">
      <c r="A27" s="185"/>
      <c r="B27" s="185" t="s">
        <v>549</v>
      </c>
      <c r="C27" s="188"/>
      <c r="D27" s="292" t="s">
        <v>505</v>
      </c>
      <c r="E27" s="188" t="s">
        <v>506</v>
      </c>
      <c r="F27" s="188">
        <v>1</v>
      </c>
      <c r="G27" s="101"/>
      <c r="H27" s="2">
        <f t="shared" ref="H27:H30" si="1">F27*G27</f>
        <v>0</v>
      </c>
    </row>
    <row r="28" spans="1:9" x14ac:dyDescent="0.25">
      <c r="A28" s="185"/>
      <c r="B28" s="185" t="s">
        <v>550</v>
      </c>
      <c r="C28" s="188"/>
      <c r="D28" s="292" t="s">
        <v>508</v>
      </c>
      <c r="E28" s="188" t="s">
        <v>506</v>
      </c>
      <c r="F28" s="188">
        <v>2</v>
      </c>
      <c r="G28" s="101"/>
      <c r="H28" s="2">
        <f t="shared" si="1"/>
        <v>0</v>
      </c>
    </row>
    <row r="29" spans="1:9" x14ac:dyDescent="0.25">
      <c r="A29" s="185"/>
      <c r="B29" s="185" t="s">
        <v>551</v>
      </c>
      <c r="C29" s="188"/>
      <c r="D29" s="305" t="s">
        <v>510</v>
      </c>
      <c r="E29" s="188" t="s">
        <v>417</v>
      </c>
      <c r="F29" s="188">
        <v>10896</v>
      </c>
      <c r="G29" s="101"/>
      <c r="H29" s="2">
        <f t="shared" si="1"/>
        <v>0</v>
      </c>
    </row>
    <row r="30" spans="1:9" ht="26.4" x14ac:dyDescent="0.25">
      <c r="A30" s="185" t="s">
        <v>552</v>
      </c>
      <c r="B30" s="185"/>
      <c r="C30" s="188"/>
      <c r="D30" s="304" t="s">
        <v>553</v>
      </c>
      <c r="E30" s="194" t="s">
        <v>157</v>
      </c>
      <c r="F30" s="188">
        <v>5000</v>
      </c>
      <c r="G30" s="101"/>
      <c r="H30" s="2">
        <f t="shared" si="1"/>
        <v>0</v>
      </c>
      <c r="I30" s="204"/>
    </row>
    <row r="31" spans="1:9" x14ac:dyDescent="0.25">
      <c r="A31" s="185" t="s">
        <v>554</v>
      </c>
      <c r="B31" s="185"/>
      <c r="C31" s="188"/>
      <c r="D31" s="297" t="s">
        <v>555</v>
      </c>
      <c r="E31" s="188"/>
      <c r="F31" s="188"/>
      <c r="G31" s="19"/>
      <c r="H31" s="20"/>
    </row>
    <row r="32" spans="1:9" x14ac:dyDescent="0.25">
      <c r="A32" s="185"/>
      <c r="B32" s="185" t="s">
        <v>556</v>
      </c>
      <c r="C32" s="188"/>
      <c r="D32" s="231" t="s">
        <v>557</v>
      </c>
      <c r="E32" s="194" t="s">
        <v>192</v>
      </c>
      <c r="F32" s="188">
        <v>50</v>
      </c>
      <c r="G32" s="101"/>
      <c r="H32" s="2">
        <f>F32*G32</f>
        <v>0</v>
      </c>
    </row>
    <row r="33" spans="1:8" ht="15.6" x14ac:dyDescent="0.25">
      <c r="A33" s="185"/>
      <c r="B33" s="185" t="s">
        <v>558</v>
      </c>
      <c r="C33" s="188"/>
      <c r="D33" s="231" t="s">
        <v>559</v>
      </c>
      <c r="E33" s="194" t="s">
        <v>157</v>
      </c>
      <c r="F33" s="188">
        <v>300</v>
      </c>
      <c r="G33" s="101"/>
      <c r="H33" s="2">
        <f>F33*G33</f>
        <v>0</v>
      </c>
    </row>
    <row r="34" spans="1:8" x14ac:dyDescent="0.25">
      <c r="A34" s="185"/>
      <c r="B34" s="185"/>
      <c r="C34" s="188"/>
      <c r="D34" s="203"/>
      <c r="E34" s="194"/>
      <c r="F34" s="188"/>
      <c r="G34" s="188"/>
      <c r="H34" s="189"/>
    </row>
    <row r="35" spans="1:8" x14ac:dyDescent="0.25">
      <c r="A35" s="185"/>
      <c r="B35" s="185"/>
      <c r="C35" s="188"/>
      <c r="D35" s="209"/>
      <c r="E35" s="194"/>
      <c r="F35" s="188"/>
      <c r="G35" s="188"/>
      <c r="H35" s="189"/>
    </row>
    <row r="36" spans="1:8" x14ac:dyDescent="0.25">
      <c r="A36" s="196"/>
      <c r="B36" s="196"/>
      <c r="C36" s="188"/>
      <c r="D36" s="203"/>
      <c r="E36" s="188"/>
      <c r="F36" s="188"/>
      <c r="G36" s="188"/>
      <c r="H36" s="189"/>
    </row>
    <row r="37" spans="1:8" x14ac:dyDescent="0.25">
      <c r="A37" s="175" t="s">
        <v>51</v>
      </c>
      <c r="B37" s="175"/>
      <c r="C37" s="175"/>
      <c r="D37" s="175"/>
      <c r="E37" s="249"/>
      <c r="F37" s="180"/>
      <c r="G37" s="180"/>
      <c r="H37" s="5">
        <f>SUM(H7:H36)</f>
        <v>0</v>
      </c>
    </row>
    <row r="1048313" spans="5:5" x14ac:dyDescent="0.25">
      <c r="E1048313" s="188"/>
    </row>
  </sheetData>
  <sheetProtection algorithmName="SHA-512" hashValue="COJrgSed1G+hrP7FELFe6SHia1SRV053ajtoJ6Gaa8n4xNox3M/nmZ82ytUdgyEcohdxaH29YUVhXYWxjjDDfA==" saltValue="Ag3jp4dS76S1oAVNxl8XUQ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P1048311"/>
  <sheetViews>
    <sheetView view="pageBreakPreview" topLeftCell="A3" zoomScaleNormal="100" zoomScaleSheetLayoutView="100" workbookViewId="0">
      <selection activeCell="K10" sqref="K10"/>
    </sheetView>
  </sheetViews>
  <sheetFormatPr defaultRowHeight="13.2" x14ac:dyDescent="0.25"/>
  <cols>
    <col min="1" max="1" width="9.21875" customWidth="1"/>
    <col min="2" max="2" width="9" bestFit="1" customWidth="1"/>
    <col min="3" max="3" width="3.21875" bestFit="1" customWidth="1"/>
    <col min="4" max="4" width="40.77734375" customWidth="1"/>
    <col min="5" max="5" width="23.21875" bestFit="1" customWidth="1"/>
    <col min="6" max="6" width="16" customWidth="1"/>
    <col min="7" max="7" width="18.21875" customWidth="1"/>
    <col min="8" max="8" width="20.77734375" customWidth="1"/>
    <col min="9" max="9" width="14.21875" bestFit="1" customWidth="1"/>
    <col min="10" max="15" width="9.21875"/>
    <col min="16" max="16" width="14.21875" bestFit="1" customWidth="1"/>
    <col min="17" max="257" width="9.21875"/>
    <col min="258" max="258" width="9.21875" customWidth="1"/>
    <col min="259" max="259" width="6.77734375" customWidth="1"/>
    <col min="260" max="260" width="40.77734375" customWidth="1"/>
    <col min="261" max="264" width="9.21875" customWidth="1"/>
    <col min="265" max="513" width="9.21875"/>
    <col min="514" max="514" width="9.21875" customWidth="1"/>
    <col min="515" max="515" width="6.77734375" customWidth="1"/>
    <col min="516" max="516" width="40.77734375" customWidth="1"/>
    <col min="517" max="520" width="9.21875" customWidth="1"/>
    <col min="521" max="769" width="9.21875"/>
    <col min="770" max="770" width="9.21875" customWidth="1"/>
    <col min="771" max="771" width="6.77734375" customWidth="1"/>
    <col min="772" max="772" width="40.77734375" customWidth="1"/>
    <col min="773" max="776" width="9.21875" customWidth="1"/>
    <col min="777" max="1025" width="9.21875"/>
    <col min="1026" max="1026" width="9.21875" customWidth="1"/>
    <col min="1027" max="1027" width="6.77734375" customWidth="1"/>
    <col min="1028" max="1028" width="40.77734375" customWidth="1"/>
    <col min="1029" max="1032" width="9.21875" customWidth="1"/>
    <col min="1033" max="1281" width="9.21875"/>
    <col min="1282" max="1282" width="9.21875" customWidth="1"/>
    <col min="1283" max="1283" width="6.77734375" customWidth="1"/>
    <col min="1284" max="1284" width="40.77734375" customWidth="1"/>
    <col min="1285" max="1288" width="9.21875" customWidth="1"/>
    <col min="1289" max="1537" width="9.21875"/>
    <col min="1538" max="1538" width="9.21875" customWidth="1"/>
    <col min="1539" max="1539" width="6.77734375" customWidth="1"/>
    <col min="1540" max="1540" width="40.77734375" customWidth="1"/>
    <col min="1541" max="1544" width="9.21875" customWidth="1"/>
    <col min="1545" max="1793" width="9.21875"/>
    <col min="1794" max="1794" width="9.21875" customWidth="1"/>
    <col min="1795" max="1795" width="6.77734375" customWidth="1"/>
    <col min="1796" max="1796" width="40.77734375" customWidth="1"/>
    <col min="1797" max="1800" width="9.21875" customWidth="1"/>
    <col min="1801" max="2049" width="9.21875"/>
    <col min="2050" max="2050" width="9.21875" customWidth="1"/>
    <col min="2051" max="2051" width="6.77734375" customWidth="1"/>
    <col min="2052" max="2052" width="40.77734375" customWidth="1"/>
    <col min="2053" max="2056" width="9.21875" customWidth="1"/>
    <col min="2057" max="2305" width="9.21875"/>
    <col min="2306" max="2306" width="9.21875" customWidth="1"/>
    <col min="2307" max="2307" width="6.77734375" customWidth="1"/>
    <col min="2308" max="2308" width="40.77734375" customWidth="1"/>
    <col min="2309" max="2312" width="9.21875" customWidth="1"/>
    <col min="2313" max="2561" width="9.21875"/>
    <col min="2562" max="2562" width="9.21875" customWidth="1"/>
    <col min="2563" max="2563" width="6.77734375" customWidth="1"/>
    <col min="2564" max="2564" width="40.77734375" customWidth="1"/>
    <col min="2565" max="2568" width="9.21875" customWidth="1"/>
    <col min="2569" max="2817" width="9.21875"/>
    <col min="2818" max="2818" width="9.21875" customWidth="1"/>
    <col min="2819" max="2819" width="6.77734375" customWidth="1"/>
    <col min="2820" max="2820" width="40.77734375" customWidth="1"/>
    <col min="2821" max="2824" width="9.21875" customWidth="1"/>
    <col min="2825" max="3073" width="9.21875"/>
    <col min="3074" max="3074" width="9.21875" customWidth="1"/>
    <col min="3075" max="3075" width="6.77734375" customWidth="1"/>
    <col min="3076" max="3076" width="40.77734375" customWidth="1"/>
    <col min="3077" max="3080" width="9.21875" customWidth="1"/>
    <col min="3081" max="3329" width="9.21875"/>
    <col min="3330" max="3330" width="9.21875" customWidth="1"/>
    <col min="3331" max="3331" width="6.77734375" customWidth="1"/>
    <col min="3332" max="3332" width="40.77734375" customWidth="1"/>
    <col min="3333" max="3336" width="9.21875" customWidth="1"/>
    <col min="3337" max="3585" width="9.21875"/>
    <col min="3586" max="3586" width="9.21875" customWidth="1"/>
    <col min="3587" max="3587" width="6.77734375" customWidth="1"/>
    <col min="3588" max="3588" width="40.77734375" customWidth="1"/>
    <col min="3589" max="3592" width="9.21875" customWidth="1"/>
    <col min="3593" max="3841" width="9.21875"/>
    <col min="3842" max="3842" width="9.21875" customWidth="1"/>
    <col min="3843" max="3843" width="6.77734375" customWidth="1"/>
    <col min="3844" max="3844" width="40.77734375" customWidth="1"/>
    <col min="3845" max="3848" width="9.21875" customWidth="1"/>
    <col min="3849" max="4097" width="9.21875"/>
    <col min="4098" max="4098" width="9.21875" customWidth="1"/>
    <col min="4099" max="4099" width="6.77734375" customWidth="1"/>
    <col min="4100" max="4100" width="40.77734375" customWidth="1"/>
    <col min="4101" max="4104" width="9.21875" customWidth="1"/>
    <col min="4105" max="4353" width="9.21875"/>
    <col min="4354" max="4354" width="9.21875" customWidth="1"/>
    <col min="4355" max="4355" width="6.77734375" customWidth="1"/>
    <col min="4356" max="4356" width="40.77734375" customWidth="1"/>
    <col min="4357" max="4360" width="9.21875" customWidth="1"/>
    <col min="4361" max="4609" width="9.21875"/>
    <col min="4610" max="4610" width="9.21875" customWidth="1"/>
    <col min="4611" max="4611" width="6.77734375" customWidth="1"/>
    <col min="4612" max="4612" width="40.77734375" customWidth="1"/>
    <col min="4613" max="4616" width="9.21875" customWidth="1"/>
    <col min="4617" max="4865" width="9.21875"/>
    <col min="4866" max="4866" width="9.21875" customWidth="1"/>
    <col min="4867" max="4867" width="6.77734375" customWidth="1"/>
    <col min="4868" max="4868" width="40.77734375" customWidth="1"/>
    <col min="4869" max="4872" width="9.21875" customWidth="1"/>
    <col min="4873" max="5121" width="9.21875"/>
    <col min="5122" max="5122" width="9.21875" customWidth="1"/>
    <col min="5123" max="5123" width="6.77734375" customWidth="1"/>
    <col min="5124" max="5124" width="40.77734375" customWidth="1"/>
    <col min="5125" max="5128" width="9.21875" customWidth="1"/>
    <col min="5129" max="5377" width="9.21875"/>
    <col min="5378" max="5378" width="9.21875" customWidth="1"/>
    <col min="5379" max="5379" width="6.77734375" customWidth="1"/>
    <col min="5380" max="5380" width="40.77734375" customWidth="1"/>
    <col min="5381" max="5384" width="9.21875" customWidth="1"/>
    <col min="5385" max="5633" width="9.21875"/>
    <col min="5634" max="5634" width="9.21875" customWidth="1"/>
    <col min="5635" max="5635" width="6.77734375" customWidth="1"/>
    <col min="5636" max="5636" width="40.77734375" customWidth="1"/>
    <col min="5637" max="5640" width="9.21875" customWidth="1"/>
    <col min="5641" max="5889" width="9.21875"/>
    <col min="5890" max="5890" width="9.21875" customWidth="1"/>
    <col min="5891" max="5891" width="6.77734375" customWidth="1"/>
    <col min="5892" max="5892" width="40.77734375" customWidth="1"/>
    <col min="5893" max="5896" width="9.21875" customWidth="1"/>
    <col min="5897" max="6145" width="9.21875"/>
    <col min="6146" max="6146" width="9.21875" customWidth="1"/>
    <col min="6147" max="6147" width="6.77734375" customWidth="1"/>
    <col min="6148" max="6148" width="40.77734375" customWidth="1"/>
    <col min="6149" max="6152" width="9.21875" customWidth="1"/>
    <col min="6153" max="6401" width="9.21875"/>
    <col min="6402" max="6402" width="9.21875" customWidth="1"/>
    <col min="6403" max="6403" width="6.77734375" customWidth="1"/>
    <col min="6404" max="6404" width="40.77734375" customWidth="1"/>
    <col min="6405" max="6408" width="9.21875" customWidth="1"/>
    <col min="6409" max="6657" width="9.21875"/>
    <col min="6658" max="6658" width="9.21875" customWidth="1"/>
    <col min="6659" max="6659" width="6.77734375" customWidth="1"/>
    <col min="6660" max="6660" width="40.77734375" customWidth="1"/>
    <col min="6661" max="6664" width="9.21875" customWidth="1"/>
    <col min="6665" max="6913" width="9.21875"/>
    <col min="6914" max="6914" width="9.21875" customWidth="1"/>
    <col min="6915" max="6915" width="6.77734375" customWidth="1"/>
    <col min="6916" max="6916" width="40.77734375" customWidth="1"/>
    <col min="6917" max="6920" width="9.21875" customWidth="1"/>
    <col min="6921" max="7169" width="9.21875"/>
    <col min="7170" max="7170" width="9.21875" customWidth="1"/>
    <col min="7171" max="7171" width="6.77734375" customWidth="1"/>
    <col min="7172" max="7172" width="40.77734375" customWidth="1"/>
    <col min="7173" max="7176" width="9.21875" customWidth="1"/>
    <col min="7177" max="7425" width="9.21875"/>
    <col min="7426" max="7426" width="9.21875" customWidth="1"/>
    <col min="7427" max="7427" width="6.77734375" customWidth="1"/>
    <col min="7428" max="7428" width="40.77734375" customWidth="1"/>
    <col min="7429" max="7432" width="9.21875" customWidth="1"/>
    <col min="7433" max="7681" width="9.21875"/>
    <col min="7682" max="7682" width="9.21875" customWidth="1"/>
    <col min="7683" max="7683" width="6.77734375" customWidth="1"/>
    <col min="7684" max="7684" width="40.77734375" customWidth="1"/>
    <col min="7685" max="7688" width="9.21875" customWidth="1"/>
    <col min="7689" max="7937" width="9.21875"/>
    <col min="7938" max="7938" width="9.21875" customWidth="1"/>
    <col min="7939" max="7939" width="6.77734375" customWidth="1"/>
    <col min="7940" max="7940" width="40.77734375" customWidth="1"/>
    <col min="7941" max="7944" width="9.21875" customWidth="1"/>
    <col min="7945" max="8193" width="9.21875"/>
    <col min="8194" max="8194" width="9.21875" customWidth="1"/>
    <col min="8195" max="8195" width="6.77734375" customWidth="1"/>
    <col min="8196" max="8196" width="40.77734375" customWidth="1"/>
    <col min="8197" max="8200" width="9.21875" customWidth="1"/>
    <col min="8201" max="8449" width="9.21875"/>
    <col min="8450" max="8450" width="9.21875" customWidth="1"/>
    <col min="8451" max="8451" width="6.77734375" customWidth="1"/>
    <col min="8452" max="8452" width="40.77734375" customWidth="1"/>
    <col min="8453" max="8456" width="9.21875" customWidth="1"/>
    <col min="8457" max="8705" width="9.21875"/>
    <col min="8706" max="8706" width="9.21875" customWidth="1"/>
    <col min="8707" max="8707" width="6.77734375" customWidth="1"/>
    <col min="8708" max="8708" width="40.77734375" customWidth="1"/>
    <col min="8709" max="8712" width="9.21875" customWidth="1"/>
    <col min="8713" max="8961" width="9.21875"/>
    <col min="8962" max="8962" width="9.21875" customWidth="1"/>
    <col min="8963" max="8963" width="6.77734375" customWidth="1"/>
    <col min="8964" max="8964" width="40.77734375" customWidth="1"/>
    <col min="8965" max="8968" width="9.21875" customWidth="1"/>
    <col min="8969" max="9217" width="9.21875"/>
    <col min="9218" max="9218" width="9.21875" customWidth="1"/>
    <col min="9219" max="9219" width="6.77734375" customWidth="1"/>
    <col min="9220" max="9220" width="40.77734375" customWidth="1"/>
    <col min="9221" max="9224" width="9.21875" customWidth="1"/>
    <col min="9225" max="9473" width="9.21875"/>
    <col min="9474" max="9474" width="9.21875" customWidth="1"/>
    <col min="9475" max="9475" width="6.77734375" customWidth="1"/>
    <col min="9476" max="9476" width="40.77734375" customWidth="1"/>
    <col min="9477" max="9480" width="9.21875" customWidth="1"/>
    <col min="9481" max="9729" width="9.21875"/>
    <col min="9730" max="9730" width="9.21875" customWidth="1"/>
    <col min="9731" max="9731" width="6.77734375" customWidth="1"/>
    <col min="9732" max="9732" width="40.77734375" customWidth="1"/>
    <col min="9733" max="9736" width="9.21875" customWidth="1"/>
    <col min="9737" max="9985" width="9.21875"/>
    <col min="9986" max="9986" width="9.21875" customWidth="1"/>
    <col min="9987" max="9987" width="6.77734375" customWidth="1"/>
    <col min="9988" max="9988" width="40.77734375" customWidth="1"/>
    <col min="9989" max="9992" width="9.21875" customWidth="1"/>
    <col min="9993" max="10241" width="9.21875"/>
    <col min="10242" max="10242" width="9.21875" customWidth="1"/>
    <col min="10243" max="10243" width="6.77734375" customWidth="1"/>
    <col min="10244" max="10244" width="40.77734375" customWidth="1"/>
    <col min="10245" max="10248" width="9.21875" customWidth="1"/>
    <col min="10249" max="10497" width="9.21875"/>
    <col min="10498" max="10498" width="9.21875" customWidth="1"/>
    <col min="10499" max="10499" width="6.77734375" customWidth="1"/>
    <col min="10500" max="10500" width="40.77734375" customWidth="1"/>
    <col min="10501" max="10504" width="9.21875" customWidth="1"/>
    <col min="10505" max="10753" width="9.21875"/>
    <col min="10754" max="10754" width="9.21875" customWidth="1"/>
    <col min="10755" max="10755" width="6.77734375" customWidth="1"/>
    <col min="10756" max="10756" width="40.77734375" customWidth="1"/>
    <col min="10757" max="10760" width="9.21875" customWidth="1"/>
    <col min="10761" max="11009" width="9.21875"/>
    <col min="11010" max="11010" width="9.21875" customWidth="1"/>
    <col min="11011" max="11011" width="6.77734375" customWidth="1"/>
    <col min="11012" max="11012" width="40.77734375" customWidth="1"/>
    <col min="11013" max="11016" width="9.21875" customWidth="1"/>
    <col min="11017" max="11265" width="9.21875"/>
    <col min="11266" max="11266" width="9.21875" customWidth="1"/>
    <col min="11267" max="11267" width="6.77734375" customWidth="1"/>
    <col min="11268" max="11268" width="40.77734375" customWidth="1"/>
    <col min="11269" max="11272" width="9.21875" customWidth="1"/>
    <col min="11273" max="11521" width="9.21875"/>
    <col min="11522" max="11522" width="9.21875" customWidth="1"/>
    <col min="11523" max="11523" width="6.77734375" customWidth="1"/>
    <col min="11524" max="11524" width="40.77734375" customWidth="1"/>
    <col min="11525" max="11528" width="9.21875" customWidth="1"/>
    <col min="11529" max="11777" width="9.21875"/>
    <col min="11778" max="11778" width="9.21875" customWidth="1"/>
    <col min="11779" max="11779" width="6.77734375" customWidth="1"/>
    <col min="11780" max="11780" width="40.77734375" customWidth="1"/>
    <col min="11781" max="11784" width="9.21875" customWidth="1"/>
    <col min="11785" max="12033" width="9.21875"/>
    <col min="12034" max="12034" width="9.21875" customWidth="1"/>
    <col min="12035" max="12035" width="6.77734375" customWidth="1"/>
    <col min="12036" max="12036" width="40.77734375" customWidth="1"/>
    <col min="12037" max="12040" width="9.21875" customWidth="1"/>
    <col min="12041" max="12289" width="9.21875"/>
    <col min="12290" max="12290" width="9.21875" customWidth="1"/>
    <col min="12291" max="12291" width="6.77734375" customWidth="1"/>
    <col min="12292" max="12292" width="40.77734375" customWidth="1"/>
    <col min="12293" max="12296" width="9.21875" customWidth="1"/>
    <col min="12297" max="12545" width="9.21875"/>
    <col min="12546" max="12546" width="9.21875" customWidth="1"/>
    <col min="12547" max="12547" width="6.77734375" customWidth="1"/>
    <col min="12548" max="12548" width="40.77734375" customWidth="1"/>
    <col min="12549" max="12552" width="9.21875" customWidth="1"/>
    <col min="12553" max="12801" width="9.21875"/>
    <col min="12802" max="12802" width="9.21875" customWidth="1"/>
    <col min="12803" max="12803" width="6.77734375" customWidth="1"/>
    <col min="12804" max="12804" width="40.77734375" customWidth="1"/>
    <col min="12805" max="12808" width="9.21875" customWidth="1"/>
    <col min="12809" max="13057" width="9.21875"/>
    <col min="13058" max="13058" width="9.21875" customWidth="1"/>
    <col min="13059" max="13059" width="6.77734375" customWidth="1"/>
    <col min="13060" max="13060" width="40.77734375" customWidth="1"/>
    <col min="13061" max="13064" width="9.21875" customWidth="1"/>
    <col min="13065" max="13313" width="9.21875"/>
    <col min="13314" max="13314" width="9.21875" customWidth="1"/>
    <col min="13315" max="13315" width="6.77734375" customWidth="1"/>
    <col min="13316" max="13316" width="40.77734375" customWidth="1"/>
    <col min="13317" max="13320" width="9.21875" customWidth="1"/>
    <col min="13321" max="13569" width="9.21875"/>
    <col min="13570" max="13570" width="9.21875" customWidth="1"/>
    <col min="13571" max="13571" width="6.77734375" customWidth="1"/>
    <col min="13572" max="13572" width="40.77734375" customWidth="1"/>
    <col min="13573" max="13576" width="9.21875" customWidth="1"/>
    <col min="13577" max="13825" width="9.21875"/>
    <col min="13826" max="13826" width="9.21875" customWidth="1"/>
    <col min="13827" max="13827" width="6.77734375" customWidth="1"/>
    <col min="13828" max="13828" width="40.77734375" customWidth="1"/>
    <col min="13829" max="13832" width="9.21875" customWidth="1"/>
    <col min="13833" max="14081" width="9.21875"/>
    <col min="14082" max="14082" width="9.21875" customWidth="1"/>
    <col min="14083" max="14083" width="6.77734375" customWidth="1"/>
    <col min="14084" max="14084" width="40.77734375" customWidth="1"/>
    <col min="14085" max="14088" width="9.21875" customWidth="1"/>
    <col min="14089" max="14337" width="9.21875"/>
    <col min="14338" max="14338" width="9.21875" customWidth="1"/>
    <col min="14339" max="14339" width="6.77734375" customWidth="1"/>
    <col min="14340" max="14340" width="40.77734375" customWidth="1"/>
    <col min="14341" max="14344" width="9.21875" customWidth="1"/>
    <col min="14345" max="14593" width="9.21875"/>
    <col min="14594" max="14594" width="9.21875" customWidth="1"/>
    <col min="14595" max="14595" width="6.77734375" customWidth="1"/>
    <col min="14596" max="14596" width="40.77734375" customWidth="1"/>
    <col min="14597" max="14600" width="9.21875" customWidth="1"/>
    <col min="14601" max="14849" width="9.21875"/>
    <col min="14850" max="14850" width="9.21875" customWidth="1"/>
    <col min="14851" max="14851" width="6.77734375" customWidth="1"/>
    <col min="14852" max="14852" width="40.77734375" customWidth="1"/>
    <col min="14853" max="14856" width="9.21875" customWidth="1"/>
    <col min="14857" max="15105" width="9.21875"/>
    <col min="15106" max="15106" width="9.21875" customWidth="1"/>
    <col min="15107" max="15107" width="6.77734375" customWidth="1"/>
    <col min="15108" max="15108" width="40.77734375" customWidth="1"/>
    <col min="15109" max="15112" width="9.21875" customWidth="1"/>
    <col min="15113" max="15361" width="9.21875"/>
    <col min="15362" max="15362" width="9.21875" customWidth="1"/>
    <col min="15363" max="15363" width="6.77734375" customWidth="1"/>
    <col min="15364" max="15364" width="40.77734375" customWidth="1"/>
    <col min="15365" max="15368" width="9.21875" customWidth="1"/>
    <col min="15369" max="15617" width="9.21875"/>
    <col min="15618" max="15618" width="9.21875" customWidth="1"/>
    <col min="15619" max="15619" width="6.77734375" customWidth="1"/>
    <col min="15620" max="15620" width="40.77734375" customWidth="1"/>
    <col min="15621" max="15624" width="9.21875" customWidth="1"/>
    <col min="15625" max="15873" width="9.21875"/>
    <col min="15874" max="15874" width="9.21875" customWidth="1"/>
    <col min="15875" max="15875" width="6.77734375" customWidth="1"/>
    <col min="15876" max="15876" width="40.77734375" customWidth="1"/>
    <col min="15877" max="15880" width="9.21875" customWidth="1"/>
    <col min="15881" max="16129" width="9.21875"/>
    <col min="16130" max="16130" width="9.21875" customWidth="1"/>
    <col min="16131" max="16131" width="6.77734375" customWidth="1"/>
    <col min="16132" max="16132" width="40.77734375" customWidth="1"/>
    <col min="16133" max="16136" width="9.21875" customWidth="1"/>
    <col min="16137" max="16384" width="9.21875"/>
  </cols>
  <sheetData>
    <row r="1" spans="1:16" ht="48" customHeight="1" x14ac:dyDescent="0.25">
      <c r="A1" s="493" t="s">
        <v>1321</v>
      </c>
      <c r="B1" s="494"/>
      <c r="C1" s="494"/>
      <c r="D1" s="494"/>
      <c r="E1" s="493" t="s">
        <v>561</v>
      </c>
      <c r="F1" s="493"/>
      <c r="G1" s="493"/>
      <c r="H1" s="493"/>
    </row>
    <row r="2" spans="1:16" x14ac:dyDescent="0.25">
      <c r="A2" s="310" t="s">
        <v>1</v>
      </c>
      <c r="B2" s="310"/>
      <c r="C2" s="311"/>
      <c r="D2" s="312" t="s">
        <v>2</v>
      </c>
      <c r="E2" s="312" t="s">
        <v>3</v>
      </c>
      <c r="F2" s="312" t="s">
        <v>4</v>
      </c>
      <c r="G2" s="312" t="s">
        <v>5</v>
      </c>
      <c r="H2" s="312" t="s">
        <v>6</v>
      </c>
      <c r="I2" s="313"/>
    </row>
    <row r="3" spans="1:16" x14ac:dyDescent="0.25">
      <c r="A3" s="253"/>
      <c r="B3" s="253"/>
      <c r="C3" s="314"/>
      <c r="D3" s="315"/>
      <c r="E3" s="149"/>
      <c r="F3" s="149"/>
      <c r="G3" s="315"/>
      <c r="H3" s="315"/>
    </row>
    <row r="4" spans="1:16" x14ac:dyDescent="0.25">
      <c r="A4" s="316"/>
      <c r="B4" s="316"/>
      <c r="C4" s="317"/>
      <c r="D4" s="315"/>
      <c r="E4" s="149"/>
      <c r="F4" s="149"/>
      <c r="G4" s="315"/>
      <c r="H4" s="315"/>
    </row>
    <row r="5" spans="1:16" x14ac:dyDescent="0.25">
      <c r="A5" s="318" t="s">
        <v>562</v>
      </c>
      <c r="B5" s="318"/>
      <c r="C5" s="264"/>
      <c r="D5" s="319" t="s">
        <v>563</v>
      </c>
      <c r="E5" s="264"/>
      <c r="F5" s="264"/>
      <c r="G5" s="320"/>
      <c r="H5" s="321"/>
    </row>
    <row r="6" spans="1:16" x14ac:dyDescent="0.25">
      <c r="A6" s="318"/>
      <c r="B6" s="318" t="s">
        <v>564</v>
      </c>
      <c r="C6" s="264"/>
      <c r="D6" s="322" t="s">
        <v>565</v>
      </c>
      <c r="E6" s="257" t="s">
        <v>192</v>
      </c>
      <c r="F6" s="264">
        <v>1</v>
      </c>
      <c r="G6" s="111"/>
      <c r="H6" s="8" t="s">
        <v>566</v>
      </c>
      <c r="I6" s="323"/>
    </row>
    <row r="7" spans="1:16" ht="26.4" x14ac:dyDescent="0.25">
      <c r="A7" s="318" t="s">
        <v>567</v>
      </c>
      <c r="B7" s="318"/>
      <c r="C7" s="264"/>
      <c r="D7" s="319" t="s">
        <v>568</v>
      </c>
      <c r="E7" s="257"/>
      <c r="F7" s="264"/>
      <c r="G7" s="264"/>
      <c r="H7" s="324"/>
    </row>
    <row r="8" spans="1:16" x14ac:dyDescent="0.25">
      <c r="A8" s="318"/>
      <c r="B8" s="318" t="s">
        <v>569</v>
      </c>
      <c r="C8" s="264"/>
      <c r="D8" s="318" t="s">
        <v>570</v>
      </c>
      <c r="E8" s="264" t="s">
        <v>73</v>
      </c>
      <c r="F8" s="264">
        <v>0.5</v>
      </c>
      <c r="G8" s="111"/>
      <c r="H8" s="8">
        <f>G8</f>
        <v>0</v>
      </c>
    </row>
    <row r="9" spans="1:16" x14ac:dyDescent="0.25">
      <c r="A9" s="318"/>
      <c r="B9" s="318" t="s">
        <v>571</v>
      </c>
      <c r="C9" s="264"/>
      <c r="D9" s="318" t="s">
        <v>572</v>
      </c>
      <c r="E9" s="257" t="s">
        <v>81</v>
      </c>
      <c r="F9" s="264" t="s">
        <v>82</v>
      </c>
      <c r="G9" s="111"/>
      <c r="H9" s="8" t="s">
        <v>566</v>
      </c>
    </row>
    <row r="10" spans="1:16" ht="26.4" x14ac:dyDescent="0.25">
      <c r="A10" s="318"/>
      <c r="B10" s="318" t="s">
        <v>573</v>
      </c>
      <c r="C10" s="264"/>
      <c r="D10" s="318" t="s">
        <v>574</v>
      </c>
      <c r="E10" s="264" t="s">
        <v>86</v>
      </c>
      <c r="F10" s="3">
        <f>G9</f>
        <v>0</v>
      </c>
      <c r="G10" s="106"/>
      <c r="H10" s="9" t="s">
        <v>566</v>
      </c>
    </row>
    <row r="11" spans="1:16" x14ac:dyDescent="0.25">
      <c r="A11" s="318" t="s">
        <v>575</v>
      </c>
      <c r="B11" s="318"/>
      <c r="C11" s="264"/>
      <c r="D11" s="319" t="s">
        <v>576</v>
      </c>
      <c r="E11" s="257"/>
      <c r="F11" s="264"/>
      <c r="G11" s="264"/>
      <c r="H11" s="324"/>
    </row>
    <row r="12" spans="1:16" ht="15.6" x14ac:dyDescent="0.25">
      <c r="A12" s="318"/>
      <c r="B12" s="318" t="s">
        <v>577</v>
      </c>
      <c r="C12" s="264"/>
      <c r="D12" s="325" t="s">
        <v>578</v>
      </c>
      <c r="E12" s="237" t="s">
        <v>300</v>
      </c>
      <c r="F12" s="264">
        <v>3750</v>
      </c>
      <c r="G12" s="107"/>
      <c r="H12" s="8" t="s">
        <v>566</v>
      </c>
    </row>
    <row r="13" spans="1:16" ht="26.4" x14ac:dyDescent="0.25">
      <c r="A13" s="318" t="s">
        <v>579</v>
      </c>
      <c r="B13" s="318"/>
      <c r="C13" s="264"/>
      <c r="D13" s="319" t="s">
        <v>580</v>
      </c>
      <c r="E13" s="257"/>
      <c r="F13" s="264"/>
      <c r="G13" s="264"/>
      <c r="H13" s="324"/>
    </row>
    <row r="14" spans="1:16" ht="15.6" x14ac:dyDescent="0.25">
      <c r="A14" s="318"/>
      <c r="B14" s="318" t="s">
        <v>581</v>
      </c>
      <c r="C14" s="264"/>
      <c r="D14" s="318" t="s">
        <v>582</v>
      </c>
      <c r="E14" s="237" t="s">
        <v>300</v>
      </c>
      <c r="F14" s="264">
        <f>22789+4254</f>
        <v>27043</v>
      </c>
      <c r="G14" s="107"/>
      <c r="H14" s="8" t="s">
        <v>566</v>
      </c>
      <c r="I14" s="326"/>
      <c r="P14" s="327"/>
    </row>
    <row r="15" spans="1:16" ht="15.6" x14ac:dyDescent="0.25">
      <c r="A15" s="318"/>
      <c r="B15" s="318" t="s">
        <v>583</v>
      </c>
      <c r="C15" s="264"/>
      <c r="D15" s="318" t="s">
        <v>584</v>
      </c>
      <c r="E15" s="237" t="s">
        <v>300</v>
      </c>
      <c r="F15" s="264">
        <v>4884</v>
      </c>
      <c r="G15" s="107"/>
      <c r="H15" s="8" t="s">
        <v>566</v>
      </c>
      <c r="P15" s="327"/>
    </row>
    <row r="16" spans="1:16" ht="15.6" x14ac:dyDescent="0.25">
      <c r="A16" s="318"/>
      <c r="B16" s="318" t="s">
        <v>585</v>
      </c>
      <c r="C16" s="264"/>
      <c r="D16" s="318" t="s">
        <v>586</v>
      </c>
      <c r="E16" s="237" t="s">
        <v>300</v>
      </c>
      <c r="F16" s="264">
        <v>4884</v>
      </c>
      <c r="G16" s="107"/>
      <c r="H16" s="8" t="s">
        <v>566</v>
      </c>
      <c r="I16" s="327"/>
      <c r="P16" s="327"/>
    </row>
    <row r="17" spans="1:16" ht="15.6" x14ac:dyDescent="0.25">
      <c r="A17" s="318" t="s">
        <v>587</v>
      </c>
      <c r="B17" s="318"/>
      <c r="C17" s="264"/>
      <c r="D17" s="319" t="s">
        <v>588</v>
      </c>
      <c r="E17" s="237" t="s">
        <v>300</v>
      </c>
      <c r="F17" s="264">
        <v>2931</v>
      </c>
      <c r="G17" s="107"/>
      <c r="H17" s="8" t="s">
        <v>566</v>
      </c>
      <c r="P17" s="327"/>
    </row>
    <row r="18" spans="1:16" ht="15.6" x14ac:dyDescent="0.25">
      <c r="A18" s="318" t="s">
        <v>589</v>
      </c>
      <c r="B18" s="318"/>
      <c r="C18" s="264"/>
      <c r="D18" s="319" t="s">
        <v>590</v>
      </c>
      <c r="E18" s="237" t="s">
        <v>300</v>
      </c>
      <c r="F18" s="264">
        <v>60</v>
      </c>
      <c r="G18" s="107"/>
      <c r="H18" s="8" t="s">
        <v>566</v>
      </c>
    </row>
    <row r="19" spans="1:16" ht="26.4" x14ac:dyDescent="0.25">
      <c r="A19" s="318" t="s">
        <v>591</v>
      </c>
      <c r="B19" s="318"/>
      <c r="C19" s="264"/>
      <c r="D19" s="319" t="s">
        <v>592</v>
      </c>
      <c r="E19" s="237" t="s">
        <v>300</v>
      </c>
      <c r="F19" s="264">
        <v>90</v>
      </c>
      <c r="G19" s="107"/>
      <c r="H19" s="8" t="s">
        <v>566</v>
      </c>
    </row>
    <row r="20" spans="1:16" x14ac:dyDescent="0.25">
      <c r="A20" s="318" t="s">
        <v>593</v>
      </c>
      <c r="B20" s="318"/>
      <c r="C20" s="264"/>
      <c r="D20" s="319" t="s">
        <v>594</v>
      </c>
      <c r="E20" s="257"/>
      <c r="F20" s="264"/>
      <c r="G20" s="111"/>
      <c r="H20" s="324"/>
    </row>
    <row r="21" spans="1:16" ht="15.6" x14ac:dyDescent="0.25">
      <c r="A21" s="318"/>
      <c r="B21" s="318" t="s">
        <v>595</v>
      </c>
      <c r="C21" s="264"/>
      <c r="D21" s="318" t="s">
        <v>596</v>
      </c>
      <c r="E21" s="237" t="s">
        <v>300</v>
      </c>
      <c r="F21" s="264">
        <v>32556</v>
      </c>
      <c r="G21" s="107"/>
      <c r="H21" s="8" t="s">
        <v>566</v>
      </c>
    </row>
    <row r="22" spans="1:16" ht="26.4" x14ac:dyDescent="0.25">
      <c r="A22" s="318" t="s">
        <v>597</v>
      </c>
      <c r="B22" s="318"/>
      <c r="C22" s="264"/>
      <c r="D22" s="319" t="s">
        <v>598</v>
      </c>
      <c r="E22" s="257"/>
      <c r="F22" s="264"/>
      <c r="G22" s="264"/>
      <c r="H22" s="324"/>
    </row>
    <row r="23" spans="1:16" ht="26.4" x14ac:dyDescent="0.25">
      <c r="A23" s="318"/>
      <c r="B23" s="318" t="s">
        <v>599</v>
      </c>
      <c r="C23" s="264"/>
      <c r="D23" s="325" t="s">
        <v>600</v>
      </c>
      <c r="E23" s="257"/>
      <c r="F23" s="264"/>
      <c r="G23" s="264"/>
      <c r="H23" s="324"/>
    </row>
    <row r="24" spans="1:16" ht="26.4" x14ac:dyDescent="0.25">
      <c r="A24" s="318"/>
      <c r="B24" s="318"/>
      <c r="C24" s="264" t="s">
        <v>9</v>
      </c>
      <c r="D24" s="322" t="s">
        <v>601</v>
      </c>
      <c r="E24" s="264" t="s">
        <v>287</v>
      </c>
      <c r="F24" s="264">
        <v>2.25</v>
      </c>
      <c r="G24" s="107"/>
      <c r="H24" s="8" t="s">
        <v>566</v>
      </c>
      <c r="I24" s="323"/>
    </row>
    <row r="25" spans="1:16" ht="26.4" x14ac:dyDescent="0.25">
      <c r="A25" s="318"/>
      <c r="B25" s="318"/>
      <c r="C25" s="264" t="s">
        <v>18</v>
      </c>
      <c r="D25" s="318" t="s">
        <v>602</v>
      </c>
      <c r="E25" s="264" t="s">
        <v>287</v>
      </c>
      <c r="F25" s="264">
        <v>0.25</v>
      </c>
      <c r="G25" s="107"/>
      <c r="H25" s="8" t="s">
        <v>566</v>
      </c>
    </row>
    <row r="26" spans="1:16" x14ac:dyDescent="0.25">
      <c r="A26" s="318" t="s">
        <v>603</v>
      </c>
      <c r="B26" s="318"/>
      <c r="C26" s="264"/>
      <c r="D26" s="319" t="s">
        <v>108</v>
      </c>
      <c r="E26" s="257"/>
      <c r="F26" s="264"/>
      <c r="G26" s="264"/>
      <c r="H26" s="324"/>
    </row>
    <row r="27" spans="1:16" x14ac:dyDescent="0.25">
      <c r="A27" s="318"/>
      <c r="B27" s="318" t="s">
        <v>604</v>
      </c>
      <c r="C27" s="264"/>
      <c r="D27" s="318" t="s">
        <v>605</v>
      </c>
      <c r="E27" s="264" t="s">
        <v>58</v>
      </c>
      <c r="F27" s="264">
        <v>2</v>
      </c>
      <c r="G27" s="107"/>
      <c r="H27" s="8" t="s">
        <v>566</v>
      </c>
    </row>
    <row r="28" spans="1:16" x14ac:dyDescent="0.25">
      <c r="A28" s="318"/>
      <c r="B28" s="318" t="s">
        <v>606</v>
      </c>
      <c r="C28" s="264"/>
      <c r="D28" s="318" t="s">
        <v>607</v>
      </c>
      <c r="E28" s="264" t="s">
        <v>58</v>
      </c>
      <c r="F28" s="264">
        <v>2</v>
      </c>
      <c r="G28" s="107"/>
      <c r="H28" s="8" t="s">
        <v>566</v>
      </c>
    </row>
    <row r="29" spans="1:16" x14ac:dyDescent="0.25">
      <c r="A29" s="318"/>
      <c r="B29" s="318" t="s">
        <v>608</v>
      </c>
      <c r="C29" s="264"/>
      <c r="D29" s="318" t="s">
        <v>609</v>
      </c>
      <c r="E29" s="264" t="s">
        <v>58</v>
      </c>
      <c r="F29" s="264">
        <v>2</v>
      </c>
      <c r="G29" s="107"/>
      <c r="H29" s="10" t="s">
        <v>566</v>
      </c>
    </row>
    <row r="30" spans="1:16" ht="39.6" x14ac:dyDescent="0.25">
      <c r="A30" s="318" t="s">
        <v>610</v>
      </c>
      <c r="B30" s="318"/>
      <c r="C30" s="264"/>
      <c r="D30" s="319" t="s">
        <v>611</v>
      </c>
      <c r="E30" s="257"/>
      <c r="F30" s="264"/>
      <c r="G30" s="264"/>
      <c r="H30" s="321"/>
    </row>
    <row r="31" spans="1:16" ht="26.4" x14ac:dyDescent="0.25">
      <c r="A31" s="318"/>
      <c r="B31" s="318" t="s">
        <v>612</v>
      </c>
      <c r="C31" s="264"/>
      <c r="D31" s="318" t="s">
        <v>613</v>
      </c>
      <c r="E31" s="257" t="s">
        <v>81</v>
      </c>
      <c r="F31" s="264" t="s">
        <v>82</v>
      </c>
      <c r="G31" s="264" t="s">
        <v>83</v>
      </c>
      <c r="H31" s="105">
        <v>500000</v>
      </c>
    </row>
    <row r="32" spans="1:16" ht="26.4" x14ac:dyDescent="0.25">
      <c r="A32" s="318"/>
      <c r="B32" s="318" t="s">
        <v>614</v>
      </c>
      <c r="C32" s="264"/>
      <c r="D32" s="318" t="s">
        <v>615</v>
      </c>
      <c r="E32" s="257" t="s">
        <v>86</v>
      </c>
      <c r="F32" s="3">
        <f>H31</f>
        <v>500000</v>
      </c>
      <c r="G32" s="106"/>
      <c r="H32" s="4">
        <f>F32*G32</f>
        <v>0</v>
      </c>
    </row>
    <row r="33" spans="1:8" x14ac:dyDescent="0.25">
      <c r="A33" s="318"/>
      <c r="B33" s="318"/>
      <c r="C33" s="264"/>
      <c r="D33" s="318"/>
      <c r="E33" s="257"/>
      <c r="F33" s="264"/>
      <c r="G33" s="320"/>
      <c r="H33" s="321"/>
    </row>
    <row r="34" spans="1:8" x14ac:dyDescent="0.25">
      <c r="A34" s="320"/>
      <c r="B34" s="320"/>
      <c r="C34" s="264"/>
      <c r="D34" s="328"/>
      <c r="E34" s="264"/>
      <c r="F34" s="320"/>
      <c r="G34" s="320"/>
      <c r="H34" s="321"/>
    </row>
    <row r="35" spans="1:8" x14ac:dyDescent="0.25">
      <c r="A35" s="329" t="s">
        <v>51</v>
      </c>
      <c r="B35" s="329"/>
      <c r="C35" s="329"/>
      <c r="D35" s="329"/>
      <c r="E35" s="330"/>
      <c r="F35" s="329"/>
      <c r="G35" s="329"/>
      <c r="H35" s="5">
        <f>SUM(H6:H33)</f>
        <v>500000</v>
      </c>
    </row>
    <row r="1048311" spans="5:5" x14ac:dyDescent="0.25">
      <c r="E1048311" s="141"/>
    </row>
  </sheetData>
  <sheetProtection algorithmName="SHA-512" hashValue="mZ7YgGP83yIoOgVuNVZh9QFn0wbraSTMbAKbIA7OOnn1eS4dQc2sKeJNYYKAM5gQzjSHi3IQH3K+B8r7WgnsjA==" saltValue="eB+BYQm4C9QjgjoyqU2F/A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63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M1048293"/>
  <sheetViews>
    <sheetView view="pageBreakPreview" zoomScaleNormal="100" zoomScaleSheetLayoutView="100" workbookViewId="0">
      <selection activeCell="H10" sqref="H10"/>
    </sheetView>
  </sheetViews>
  <sheetFormatPr defaultRowHeight="13.2" x14ac:dyDescent="0.25"/>
  <cols>
    <col min="1" max="1" width="9.21875" customWidth="1"/>
    <col min="2" max="2" width="9" bestFit="1" customWidth="1"/>
    <col min="3" max="3" width="3.21875" bestFit="1" customWidth="1"/>
    <col min="4" max="4" width="40.77734375" customWidth="1"/>
    <col min="5" max="5" width="23.21875" bestFit="1" customWidth="1"/>
    <col min="6" max="8" width="20.77734375" customWidth="1"/>
    <col min="9" max="11" width="9.21875"/>
    <col min="12" max="13" width="10.44140625" bestFit="1" customWidth="1"/>
    <col min="14" max="257" width="9.21875"/>
    <col min="258" max="258" width="9.21875" customWidth="1"/>
    <col min="259" max="259" width="6.77734375" customWidth="1"/>
    <col min="260" max="260" width="40.77734375" customWidth="1"/>
    <col min="261" max="264" width="9.21875" customWidth="1"/>
    <col min="265" max="513" width="9.21875"/>
    <col min="514" max="514" width="9.21875" customWidth="1"/>
    <col min="515" max="515" width="6.77734375" customWidth="1"/>
    <col min="516" max="516" width="40.77734375" customWidth="1"/>
    <col min="517" max="520" width="9.21875" customWidth="1"/>
    <col min="521" max="769" width="9.21875"/>
    <col min="770" max="770" width="9.21875" customWidth="1"/>
    <col min="771" max="771" width="6.77734375" customWidth="1"/>
    <col min="772" max="772" width="40.77734375" customWidth="1"/>
    <col min="773" max="776" width="9.21875" customWidth="1"/>
    <col min="777" max="1025" width="9.21875"/>
    <col min="1026" max="1026" width="9.21875" customWidth="1"/>
    <col min="1027" max="1027" width="6.77734375" customWidth="1"/>
    <col min="1028" max="1028" width="40.77734375" customWidth="1"/>
    <col min="1029" max="1032" width="9.21875" customWidth="1"/>
    <col min="1033" max="1281" width="9.21875"/>
    <col min="1282" max="1282" width="9.21875" customWidth="1"/>
    <col min="1283" max="1283" width="6.77734375" customWidth="1"/>
    <col min="1284" max="1284" width="40.77734375" customWidth="1"/>
    <col min="1285" max="1288" width="9.21875" customWidth="1"/>
    <col min="1289" max="1537" width="9.21875"/>
    <col min="1538" max="1538" width="9.21875" customWidth="1"/>
    <col min="1539" max="1539" width="6.77734375" customWidth="1"/>
    <col min="1540" max="1540" width="40.77734375" customWidth="1"/>
    <col min="1541" max="1544" width="9.21875" customWidth="1"/>
    <col min="1545" max="1793" width="9.21875"/>
    <col min="1794" max="1794" width="9.21875" customWidth="1"/>
    <col min="1795" max="1795" width="6.77734375" customWidth="1"/>
    <col min="1796" max="1796" width="40.77734375" customWidth="1"/>
    <col min="1797" max="1800" width="9.21875" customWidth="1"/>
    <col min="1801" max="2049" width="9.21875"/>
    <col min="2050" max="2050" width="9.21875" customWidth="1"/>
    <col min="2051" max="2051" width="6.77734375" customWidth="1"/>
    <col min="2052" max="2052" width="40.77734375" customWidth="1"/>
    <col min="2053" max="2056" width="9.21875" customWidth="1"/>
    <col min="2057" max="2305" width="9.21875"/>
    <col min="2306" max="2306" width="9.21875" customWidth="1"/>
    <col min="2307" max="2307" width="6.77734375" customWidth="1"/>
    <col min="2308" max="2308" width="40.77734375" customWidth="1"/>
    <col min="2309" max="2312" width="9.21875" customWidth="1"/>
    <col min="2313" max="2561" width="9.21875"/>
    <col min="2562" max="2562" width="9.21875" customWidth="1"/>
    <col min="2563" max="2563" width="6.77734375" customWidth="1"/>
    <col min="2564" max="2564" width="40.77734375" customWidth="1"/>
    <col min="2565" max="2568" width="9.21875" customWidth="1"/>
    <col min="2569" max="2817" width="9.21875"/>
    <col min="2818" max="2818" width="9.21875" customWidth="1"/>
    <col min="2819" max="2819" width="6.77734375" customWidth="1"/>
    <col min="2820" max="2820" width="40.77734375" customWidth="1"/>
    <col min="2821" max="2824" width="9.21875" customWidth="1"/>
    <col min="2825" max="3073" width="9.21875"/>
    <col min="3074" max="3074" width="9.21875" customWidth="1"/>
    <col min="3075" max="3075" width="6.77734375" customWidth="1"/>
    <col min="3076" max="3076" width="40.77734375" customWidth="1"/>
    <col min="3077" max="3080" width="9.21875" customWidth="1"/>
    <col min="3081" max="3329" width="9.21875"/>
    <col min="3330" max="3330" width="9.21875" customWidth="1"/>
    <col min="3331" max="3331" width="6.77734375" customWidth="1"/>
    <col min="3332" max="3332" width="40.77734375" customWidth="1"/>
    <col min="3333" max="3336" width="9.21875" customWidth="1"/>
    <col min="3337" max="3585" width="9.21875"/>
    <col min="3586" max="3586" width="9.21875" customWidth="1"/>
    <col min="3587" max="3587" width="6.77734375" customWidth="1"/>
    <col min="3588" max="3588" width="40.77734375" customWidth="1"/>
    <col min="3589" max="3592" width="9.21875" customWidth="1"/>
    <col min="3593" max="3841" width="9.21875"/>
    <col min="3842" max="3842" width="9.21875" customWidth="1"/>
    <col min="3843" max="3843" width="6.77734375" customWidth="1"/>
    <col min="3844" max="3844" width="40.77734375" customWidth="1"/>
    <col min="3845" max="3848" width="9.21875" customWidth="1"/>
    <col min="3849" max="4097" width="9.21875"/>
    <col min="4098" max="4098" width="9.21875" customWidth="1"/>
    <col min="4099" max="4099" width="6.77734375" customWidth="1"/>
    <col min="4100" max="4100" width="40.77734375" customWidth="1"/>
    <col min="4101" max="4104" width="9.21875" customWidth="1"/>
    <col min="4105" max="4353" width="9.21875"/>
    <col min="4354" max="4354" width="9.21875" customWidth="1"/>
    <col min="4355" max="4355" width="6.77734375" customWidth="1"/>
    <col min="4356" max="4356" width="40.77734375" customWidth="1"/>
    <col min="4357" max="4360" width="9.21875" customWidth="1"/>
    <col min="4361" max="4609" width="9.21875"/>
    <col min="4610" max="4610" width="9.21875" customWidth="1"/>
    <col min="4611" max="4611" width="6.77734375" customWidth="1"/>
    <col min="4612" max="4612" width="40.77734375" customWidth="1"/>
    <col min="4613" max="4616" width="9.21875" customWidth="1"/>
    <col min="4617" max="4865" width="9.21875"/>
    <col min="4866" max="4866" width="9.21875" customWidth="1"/>
    <col min="4867" max="4867" width="6.77734375" customWidth="1"/>
    <col min="4868" max="4868" width="40.77734375" customWidth="1"/>
    <col min="4869" max="4872" width="9.21875" customWidth="1"/>
    <col min="4873" max="5121" width="9.21875"/>
    <col min="5122" max="5122" width="9.21875" customWidth="1"/>
    <col min="5123" max="5123" width="6.77734375" customWidth="1"/>
    <col min="5124" max="5124" width="40.77734375" customWidth="1"/>
    <col min="5125" max="5128" width="9.21875" customWidth="1"/>
    <col min="5129" max="5377" width="9.21875"/>
    <col min="5378" max="5378" width="9.21875" customWidth="1"/>
    <col min="5379" max="5379" width="6.77734375" customWidth="1"/>
    <col min="5380" max="5380" width="40.77734375" customWidth="1"/>
    <col min="5381" max="5384" width="9.21875" customWidth="1"/>
    <col min="5385" max="5633" width="9.21875"/>
    <col min="5634" max="5634" width="9.21875" customWidth="1"/>
    <col min="5635" max="5635" width="6.77734375" customWidth="1"/>
    <col min="5636" max="5636" width="40.77734375" customWidth="1"/>
    <col min="5637" max="5640" width="9.21875" customWidth="1"/>
    <col min="5641" max="5889" width="9.21875"/>
    <col min="5890" max="5890" width="9.21875" customWidth="1"/>
    <col min="5891" max="5891" width="6.77734375" customWidth="1"/>
    <col min="5892" max="5892" width="40.77734375" customWidth="1"/>
    <col min="5893" max="5896" width="9.21875" customWidth="1"/>
    <col min="5897" max="6145" width="9.21875"/>
    <col min="6146" max="6146" width="9.21875" customWidth="1"/>
    <col min="6147" max="6147" width="6.77734375" customWidth="1"/>
    <col min="6148" max="6148" width="40.77734375" customWidth="1"/>
    <col min="6149" max="6152" width="9.21875" customWidth="1"/>
    <col min="6153" max="6401" width="9.21875"/>
    <col min="6402" max="6402" width="9.21875" customWidth="1"/>
    <col min="6403" max="6403" width="6.77734375" customWidth="1"/>
    <col min="6404" max="6404" width="40.77734375" customWidth="1"/>
    <col min="6405" max="6408" width="9.21875" customWidth="1"/>
    <col min="6409" max="6657" width="9.21875"/>
    <col min="6658" max="6658" width="9.21875" customWidth="1"/>
    <col min="6659" max="6659" width="6.77734375" customWidth="1"/>
    <col min="6660" max="6660" width="40.77734375" customWidth="1"/>
    <col min="6661" max="6664" width="9.21875" customWidth="1"/>
    <col min="6665" max="6913" width="9.21875"/>
    <col min="6914" max="6914" width="9.21875" customWidth="1"/>
    <col min="6915" max="6915" width="6.77734375" customWidth="1"/>
    <col min="6916" max="6916" width="40.77734375" customWidth="1"/>
    <col min="6917" max="6920" width="9.21875" customWidth="1"/>
    <col min="6921" max="7169" width="9.21875"/>
    <col min="7170" max="7170" width="9.21875" customWidth="1"/>
    <col min="7171" max="7171" width="6.77734375" customWidth="1"/>
    <col min="7172" max="7172" width="40.77734375" customWidth="1"/>
    <col min="7173" max="7176" width="9.21875" customWidth="1"/>
    <col min="7177" max="7425" width="9.21875"/>
    <col min="7426" max="7426" width="9.21875" customWidth="1"/>
    <col min="7427" max="7427" width="6.77734375" customWidth="1"/>
    <col min="7428" max="7428" width="40.77734375" customWidth="1"/>
    <col min="7429" max="7432" width="9.21875" customWidth="1"/>
    <col min="7433" max="7681" width="9.21875"/>
    <col min="7682" max="7682" width="9.21875" customWidth="1"/>
    <col min="7683" max="7683" width="6.77734375" customWidth="1"/>
    <col min="7684" max="7684" width="40.77734375" customWidth="1"/>
    <col min="7685" max="7688" width="9.21875" customWidth="1"/>
    <col min="7689" max="7937" width="9.21875"/>
    <col min="7938" max="7938" width="9.21875" customWidth="1"/>
    <col min="7939" max="7939" width="6.77734375" customWidth="1"/>
    <col min="7940" max="7940" width="40.77734375" customWidth="1"/>
    <col min="7941" max="7944" width="9.21875" customWidth="1"/>
    <col min="7945" max="8193" width="9.21875"/>
    <col min="8194" max="8194" width="9.21875" customWidth="1"/>
    <col min="8195" max="8195" width="6.77734375" customWidth="1"/>
    <col min="8196" max="8196" width="40.77734375" customWidth="1"/>
    <col min="8197" max="8200" width="9.21875" customWidth="1"/>
    <col min="8201" max="8449" width="9.21875"/>
    <col min="8450" max="8450" width="9.21875" customWidth="1"/>
    <col min="8451" max="8451" width="6.77734375" customWidth="1"/>
    <col min="8452" max="8452" width="40.77734375" customWidth="1"/>
    <col min="8453" max="8456" width="9.21875" customWidth="1"/>
    <col min="8457" max="8705" width="9.21875"/>
    <col min="8706" max="8706" width="9.21875" customWidth="1"/>
    <col min="8707" max="8707" width="6.77734375" customWidth="1"/>
    <col min="8708" max="8708" width="40.77734375" customWidth="1"/>
    <col min="8709" max="8712" width="9.21875" customWidth="1"/>
    <col min="8713" max="8961" width="9.21875"/>
    <col min="8962" max="8962" width="9.21875" customWidth="1"/>
    <col min="8963" max="8963" width="6.77734375" customWidth="1"/>
    <col min="8964" max="8964" width="40.77734375" customWidth="1"/>
    <col min="8965" max="8968" width="9.21875" customWidth="1"/>
    <col min="8969" max="9217" width="9.21875"/>
    <col min="9218" max="9218" width="9.21875" customWidth="1"/>
    <col min="9219" max="9219" width="6.77734375" customWidth="1"/>
    <col min="9220" max="9220" width="40.77734375" customWidth="1"/>
    <col min="9221" max="9224" width="9.21875" customWidth="1"/>
    <col min="9225" max="9473" width="9.21875"/>
    <col min="9474" max="9474" width="9.21875" customWidth="1"/>
    <col min="9475" max="9475" width="6.77734375" customWidth="1"/>
    <col min="9476" max="9476" width="40.77734375" customWidth="1"/>
    <col min="9477" max="9480" width="9.21875" customWidth="1"/>
    <col min="9481" max="9729" width="9.21875"/>
    <col min="9730" max="9730" width="9.21875" customWidth="1"/>
    <col min="9731" max="9731" width="6.77734375" customWidth="1"/>
    <col min="9732" max="9732" width="40.77734375" customWidth="1"/>
    <col min="9733" max="9736" width="9.21875" customWidth="1"/>
    <col min="9737" max="9985" width="9.21875"/>
    <col min="9986" max="9986" width="9.21875" customWidth="1"/>
    <col min="9987" max="9987" width="6.77734375" customWidth="1"/>
    <col min="9988" max="9988" width="40.77734375" customWidth="1"/>
    <col min="9989" max="9992" width="9.21875" customWidth="1"/>
    <col min="9993" max="10241" width="9.21875"/>
    <col min="10242" max="10242" width="9.21875" customWidth="1"/>
    <col min="10243" max="10243" width="6.77734375" customWidth="1"/>
    <col min="10244" max="10244" width="40.77734375" customWidth="1"/>
    <col min="10245" max="10248" width="9.21875" customWidth="1"/>
    <col min="10249" max="10497" width="9.21875"/>
    <col min="10498" max="10498" width="9.21875" customWidth="1"/>
    <col min="10499" max="10499" width="6.77734375" customWidth="1"/>
    <col min="10500" max="10500" width="40.77734375" customWidth="1"/>
    <col min="10501" max="10504" width="9.21875" customWidth="1"/>
    <col min="10505" max="10753" width="9.21875"/>
    <col min="10754" max="10754" width="9.21875" customWidth="1"/>
    <col min="10755" max="10755" width="6.77734375" customWidth="1"/>
    <col min="10756" max="10756" width="40.77734375" customWidth="1"/>
    <col min="10757" max="10760" width="9.21875" customWidth="1"/>
    <col min="10761" max="11009" width="9.21875"/>
    <col min="11010" max="11010" width="9.21875" customWidth="1"/>
    <col min="11011" max="11011" width="6.77734375" customWidth="1"/>
    <col min="11012" max="11012" width="40.77734375" customWidth="1"/>
    <col min="11013" max="11016" width="9.21875" customWidth="1"/>
    <col min="11017" max="11265" width="9.21875"/>
    <col min="11266" max="11266" width="9.21875" customWidth="1"/>
    <col min="11267" max="11267" width="6.77734375" customWidth="1"/>
    <col min="11268" max="11268" width="40.77734375" customWidth="1"/>
    <col min="11269" max="11272" width="9.21875" customWidth="1"/>
    <col min="11273" max="11521" width="9.21875"/>
    <col min="11522" max="11522" width="9.21875" customWidth="1"/>
    <col min="11523" max="11523" width="6.77734375" customWidth="1"/>
    <col min="11524" max="11524" width="40.77734375" customWidth="1"/>
    <col min="11525" max="11528" width="9.21875" customWidth="1"/>
    <col min="11529" max="11777" width="9.21875"/>
    <col min="11778" max="11778" width="9.21875" customWidth="1"/>
    <col min="11779" max="11779" width="6.77734375" customWidth="1"/>
    <col min="11780" max="11780" width="40.77734375" customWidth="1"/>
    <col min="11781" max="11784" width="9.21875" customWidth="1"/>
    <col min="11785" max="12033" width="9.21875"/>
    <col min="12034" max="12034" width="9.21875" customWidth="1"/>
    <col min="12035" max="12035" width="6.77734375" customWidth="1"/>
    <col min="12036" max="12036" width="40.77734375" customWidth="1"/>
    <col min="12037" max="12040" width="9.21875" customWidth="1"/>
    <col min="12041" max="12289" width="9.21875"/>
    <col min="12290" max="12290" width="9.21875" customWidth="1"/>
    <col min="12291" max="12291" width="6.77734375" customWidth="1"/>
    <col min="12292" max="12292" width="40.77734375" customWidth="1"/>
    <col min="12293" max="12296" width="9.21875" customWidth="1"/>
    <col min="12297" max="12545" width="9.21875"/>
    <col min="12546" max="12546" width="9.21875" customWidth="1"/>
    <col min="12547" max="12547" width="6.77734375" customWidth="1"/>
    <col min="12548" max="12548" width="40.77734375" customWidth="1"/>
    <col min="12549" max="12552" width="9.21875" customWidth="1"/>
    <col min="12553" max="12801" width="9.21875"/>
    <col min="12802" max="12802" width="9.21875" customWidth="1"/>
    <col min="12803" max="12803" width="6.77734375" customWidth="1"/>
    <col min="12804" max="12804" width="40.77734375" customWidth="1"/>
    <col min="12805" max="12808" width="9.21875" customWidth="1"/>
    <col min="12809" max="13057" width="9.21875"/>
    <col min="13058" max="13058" width="9.21875" customWidth="1"/>
    <col min="13059" max="13059" width="6.77734375" customWidth="1"/>
    <col min="13060" max="13060" width="40.77734375" customWidth="1"/>
    <col min="13061" max="13064" width="9.21875" customWidth="1"/>
    <col min="13065" max="13313" width="9.21875"/>
    <col min="13314" max="13314" width="9.21875" customWidth="1"/>
    <col min="13315" max="13315" width="6.77734375" customWidth="1"/>
    <col min="13316" max="13316" width="40.77734375" customWidth="1"/>
    <col min="13317" max="13320" width="9.21875" customWidth="1"/>
    <col min="13321" max="13569" width="9.21875"/>
    <col min="13570" max="13570" width="9.21875" customWidth="1"/>
    <col min="13571" max="13571" width="6.77734375" customWidth="1"/>
    <col min="13572" max="13572" width="40.77734375" customWidth="1"/>
    <col min="13573" max="13576" width="9.21875" customWidth="1"/>
    <col min="13577" max="13825" width="9.21875"/>
    <col min="13826" max="13826" width="9.21875" customWidth="1"/>
    <col min="13827" max="13827" width="6.77734375" customWidth="1"/>
    <col min="13828" max="13828" width="40.77734375" customWidth="1"/>
    <col min="13829" max="13832" width="9.21875" customWidth="1"/>
    <col min="13833" max="14081" width="9.21875"/>
    <col min="14082" max="14082" width="9.21875" customWidth="1"/>
    <col min="14083" max="14083" width="6.77734375" customWidth="1"/>
    <col min="14084" max="14084" width="40.77734375" customWidth="1"/>
    <col min="14085" max="14088" width="9.21875" customWidth="1"/>
    <col min="14089" max="14337" width="9.21875"/>
    <col min="14338" max="14338" width="9.21875" customWidth="1"/>
    <col min="14339" max="14339" width="6.77734375" customWidth="1"/>
    <col min="14340" max="14340" width="40.77734375" customWidth="1"/>
    <col min="14341" max="14344" width="9.21875" customWidth="1"/>
    <col min="14345" max="14593" width="9.21875"/>
    <col min="14594" max="14594" width="9.21875" customWidth="1"/>
    <col min="14595" max="14595" width="6.77734375" customWidth="1"/>
    <col min="14596" max="14596" width="40.77734375" customWidth="1"/>
    <col min="14597" max="14600" width="9.21875" customWidth="1"/>
    <col min="14601" max="14849" width="9.21875"/>
    <col min="14850" max="14850" width="9.21875" customWidth="1"/>
    <col min="14851" max="14851" width="6.77734375" customWidth="1"/>
    <col min="14852" max="14852" width="40.77734375" customWidth="1"/>
    <col min="14853" max="14856" width="9.21875" customWidth="1"/>
    <col min="14857" max="15105" width="9.21875"/>
    <col min="15106" max="15106" width="9.21875" customWidth="1"/>
    <col min="15107" max="15107" width="6.77734375" customWidth="1"/>
    <col min="15108" max="15108" width="40.77734375" customWidth="1"/>
    <col min="15109" max="15112" width="9.21875" customWidth="1"/>
    <col min="15113" max="15361" width="9.21875"/>
    <col min="15362" max="15362" width="9.21875" customWidth="1"/>
    <col min="15363" max="15363" width="6.77734375" customWidth="1"/>
    <col min="15364" max="15364" width="40.77734375" customWidth="1"/>
    <col min="15365" max="15368" width="9.21875" customWidth="1"/>
    <col min="15369" max="15617" width="9.21875"/>
    <col min="15618" max="15618" width="9.21875" customWidth="1"/>
    <col min="15619" max="15619" width="6.77734375" customWidth="1"/>
    <col min="15620" max="15620" width="40.77734375" customWidth="1"/>
    <col min="15621" max="15624" width="9.21875" customWidth="1"/>
    <col min="15625" max="15873" width="9.21875"/>
    <col min="15874" max="15874" width="9.21875" customWidth="1"/>
    <col min="15875" max="15875" width="6.77734375" customWidth="1"/>
    <col min="15876" max="15876" width="40.77734375" customWidth="1"/>
    <col min="15877" max="15880" width="9.21875" customWidth="1"/>
    <col min="15881" max="16129" width="9.21875"/>
    <col min="16130" max="16130" width="9.21875" customWidth="1"/>
    <col min="16131" max="16131" width="6.77734375" customWidth="1"/>
    <col min="16132" max="16132" width="40.77734375" customWidth="1"/>
    <col min="16133" max="16136" width="9.21875" customWidth="1"/>
    <col min="16137" max="16384" width="9.21875"/>
  </cols>
  <sheetData>
    <row r="1" spans="1:9" ht="48" customHeight="1" x14ac:dyDescent="0.25">
      <c r="A1" s="493" t="s">
        <v>1320</v>
      </c>
      <c r="B1" s="494"/>
      <c r="C1" s="494"/>
      <c r="D1" s="494"/>
      <c r="E1" s="493" t="s">
        <v>617</v>
      </c>
      <c r="F1" s="493"/>
      <c r="G1" s="493"/>
      <c r="H1" s="493"/>
    </row>
    <row r="2" spans="1:9" x14ac:dyDescent="0.25">
      <c r="A2" s="310" t="s">
        <v>1</v>
      </c>
      <c r="B2" s="310"/>
      <c r="C2" s="311"/>
      <c r="D2" s="312" t="s">
        <v>2</v>
      </c>
      <c r="E2" s="312" t="s">
        <v>3</v>
      </c>
      <c r="F2" s="312" t="s">
        <v>4</v>
      </c>
      <c r="G2" s="312" t="s">
        <v>5</v>
      </c>
      <c r="H2" s="312" t="s">
        <v>6</v>
      </c>
      <c r="I2" s="331"/>
    </row>
    <row r="3" spans="1:9" x14ac:dyDescent="0.25">
      <c r="A3" s="253"/>
      <c r="B3" s="253"/>
      <c r="C3" s="314"/>
      <c r="D3" s="315"/>
      <c r="E3" s="149"/>
      <c r="F3" s="149"/>
      <c r="G3" s="315"/>
      <c r="H3" s="315"/>
    </row>
    <row r="4" spans="1:9" x14ac:dyDescent="0.25">
      <c r="A4" s="316"/>
      <c r="B4" s="316"/>
      <c r="C4" s="317"/>
      <c r="D4" s="315"/>
      <c r="E4" s="149"/>
      <c r="F4" s="149"/>
      <c r="G4" s="315"/>
      <c r="H4" s="315"/>
    </row>
    <row r="5" spans="1:9" ht="26.4" x14ac:dyDescent="0.25">
      <c r="A5" s="332" t="s">
        <v>618</v>
      </c>
      <c r="B5" s="332"/>
      <c r="C5" s="333"/>
      <c r="D5" s="334" t="s">
        <v>619</v>
      </c>
      <c r="E5" s="264"/>
      <c r="F5" s="264"/>
      <c r="G5" s="264"/>
      <c r="H5" s="42"/>
    </row>
    <row r="6" spans="1:9" ht="15.6" x14ac:dyDescent="0.25">
      <c r="A6" s="332"/>
      <c r="B6" s="332" t="s">
        <v>620</v>
      </c>
      <c r="C6" s="333"/>
      <c r="D6" s="318" t="s">
        <v>582</v>
      </c>
      <c r="E6" s="264" t="s">
        <v>621</v>
      </c>
      <c r="F6" s="264">
        <v>3058</v>
      </c>
      <c r="G6" s="107"/>
      <c r="H6" s="33">
        <f>F6*G6</f>
        <v>0</v>
      </c>
    </row>
    <row r="7" spans="1:9" ht="26.4" x14ac:dyDescent="0.25">
      <c r="A7" s="332" t="s">
        <v>622</v>
      </c>
      <c r="B7" s="332"/>
      <c r="C7" s="333"/>
      <c r="D7" s="334" t="s">
        <v>623</v>
      </c>
      <c r="E7" s="264"/>
      <c r="F7" s="264"/>
      <c r="G7" s="264"/>
      <c r="H7" s="42"/>
    </row>
    <row r="8" spans="1:9" ht="15.6" x14ac:dyDescent="0.25">
      <c r="A8" s="332"/>
      <c r="B8" s="332" t="s">
        <v>624</v>
      </c>
      <c r="C8" s="333"/>
      <c r="D8" s="318" t="s">
        <v>582</v>
      </c>
      <c r="E8" s="264" t="s">
        <v>621</v>
      </c>
      <c r="F8" s="335">
        <f>14400-F10</f>
        <v>11500</v>
      </c>
      <c r="G8" s="107"/>
      <c r="H8" s="33">
        <f>F8*G8</f>
        <v>0</v>
      </c>
    </row>
    <row r="9" spans="1:9" ht="39.6" x14ac:dyDescent="0.25">
      <c r="A9" s="318" t="s">
        <v>625</v>
      </c>
      <c r="B9" s="318"/>
      <c r="C9" s="264"/>
      <c r="D9" s="334" t="s">
        <v>626</v>
      </c>
      <c r="E9" s="264"/>
      <c r="F9" s="335"/>
      <c r="G9" s="264"/>
      <c r="H9" s="42"/>
    </row>
    <row r="10" spans="1:9" ht="26.4" x14ac:dyDescent="0.25">
      <c r="A10" s="318"/>
      <c r="B10" s="318" t="s">
        <v>627</v>
      </c>
      <c r="C10" s="264"/>
      <c r="D10" s="318" t="s">
        <v>628</v>
      </c>
      <c r="E10" s="264" t="s">
        <v>621</v>
      </c>
      <c r="F10" s="335">
        <f>14500*20%</f>
        <v>2900</v>
      </c>
      <c r="G10" s="107"/>
      <c r="H10" s="33">
        <f>F10*G10</f>
        <v>0</v>
      </c>
    </row>
    <row r="11" spans="1:9" x14ac:dyDescent="0.25">
      <c r="A11" s="318" t="s">
        <v>629</v>
      </c>
      <c r="B11" s="318"/>
      <c r="C11" s="264"/>
      <c r="D11" s="334" t="s">
        <v>630</v>
      </c>
      <c r="E11" s="264"/>
      <c r="F11" s="335"/>
      <c r="G11" s="264"/>
      <c r="H11" s="42"/>
    </row>
    <row r="12" spans="1:9" x14ac:dyDescent="0.25">
      <c r="A12" s="318"/>
      <c r="B12" s="318" t="s">
        <v>631</v>
      </c>
      <c r="C12" s="264"/>
      <c r="D12" s="318" t="s">
        <v>632</v>
      </c>
      <c r="E12" s="264"/>
      <c r="F12" s="335"/>
      <c r="G12" s="264"/>
      <c r="H12" s="42"/>
    </row>
    <row r="13" spans="1:9" ht="26.4" x14ac:dyDescent="0.25">
      <c r="A13" s="318"/>
      <c r="B13" s="318"/>
      <c r="C13" s="264" t="s">
        <v>25</v>
      </c>
      <c r="D13" s="318" t="s">
        <v>633</v>
      </c>
      <c r="E13" s="264" t="s">
        <v>634</v>
      </c>
      <c r="F13" s="335">
        <f>3*6500*2</f>
        <v>39000</v>
      </c>
      <c r="G13" s="107"/>
      <c r="H13" s="33">
        <f t="shared" ref="H13" si="0">F13*G13</f>
        <v>0</v>
      </c>
    </row>
    <row r="14" spans="1:9" x14ac:dyDescent="0.25">
      <c r="A14" s="318"/>
      <c r="B14" s="318"/>
      <c r="C14" s="264"/>
      <c r="D14" s="318"/>
      <c r="E14" s="257"/>
      <c r="F14" s="264"/>
      <c r="G14" s="320"/>
      <c r="H14" s="42"/>
    </row>
    <row r="15" spans="1:9" x14ac:dyDescent="0.25">
      <c r="A15" s="318"/>
      <c r="B15" s="318"/>
      <c r="C15" s="264"/>
      <c r="D15" s="318"/>
      <c r="E15" s="257"/>
      <c r="F15" s="264"/>
      <c r="G15" s="320"/>
      <c r="H15" s="42"/>
    </row>
    <row r="16" spans="1:9" x14ac:dyDescent="0.25">
      <c r="A16" s="320"/>
      <c r="B16" s="320"/>
      <c r="C16" s="264"/>
      <c r="D16" s="328"/>
      <c r="E16" s="264"/>
      <c r="F16" s="320"/>
      <c r="G16" s="320"/>
      <c r="H16" s="42"/>
    </row>
    <row r="17" spans="1:13" x14ac:dyDescent="0.25">
      <c r="A17" s="329" t="s">
        <v>51</v>
      </c>
      <c r="B17" s="329"/>
      <c r="C17" s="329"/>
      <c r="D17" s="329"/>
      <c r="E17" s="330"/>
      <c r="F17" s="329"/>
      <c r="G17" s="329"/>
      <c r="H17" s="43">
        <f>SUM(H6:H15)</f>
        <v>0</v>
      </c>
    </row>
    <row r="26" spans="1:13" x14ac:dyDescent="0.25">
      <c r="L26" s="336"/>
      <c r="M26" s="336"/>
    </row>
    <row r="27" spans="1:13" x14ac:dyDescent="0.25">
      <c r="L27" s="337"/>
      <c r="M27" s="336"/>
    </row>
    <row r="28" spans="1:13" x14ac:dyDescent="0.25">
      <c r="L28" s="336"/>
    </row>
    <row r="29" spans="1:13" x14ac:dyDescent="0.25">
      <c r="L29" s="336"/>
    </row>
    <row r="1048293" spans="5:5" x14ac:dyDescent="0.25">
      <c r="E1048293" s="141"/>
    </row>
  </sheetData>
  <sheetProtection algorithmName="SHA-512" hashValue="KZH8kRtpAp4Gl/vglFiSjgLtFxeFgEEW6zCrprSnJgTAe+Nx+TZ22rOTcMvPsYFn2A8zQNSvAWNaqilahx5K6Q==" saltValue="sxsrtNMbnZzQR91pOa8vOA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M1048304"/>
  <sheetViews>
    <sheetView view="pageBreakPreview" topLeftCell="A8" zoomScaleNormal="100" zoomScaleSheetLayoutView="100" workbookViewId="0">
      <selection activeCell="L16" sqref="L16"/>
    </sheetView>
  </sheetViews>
  <sheetFormatPr defaultRowHeight="13.2" x14ac:dyDescent="0.25"/>
  <cols>
    <col min="1" max="1" width="9.21875" customWidth="1"/>
    <col min="2" max="2" width="9" bestFit="1" customWidth="1"/>
    <col min="3" max="3" width="3.77734375" customWidth="1"/>
    <col min="4" max="4" width="40.77734375" customWidth="1"/>
    <col min="5" max="5" width="23.21875" bestFit="1" customWidth="1"/>
    <col min="6" max="8" width="20.77734375" customWidth="1"/>
    <col min="9" max="257" width="9.21875"/>
    <col min="258" max="258" width="9.21875" customWidth="1"/>
    <col min="259" max="259" width="6.77734375" customWidth="1"/>
    <col min="260" max="260" width="40.77734375" customWidth="1"/>
    <col min="261" max="264" width="9.21875" customWidth="1"/>
    <col min="265" max="513" width="9.21875"/>
    <col min="514" max="514" width="9.21875" customWidth="1"/>
    <col min="515" max="515" width="6.77734375" customWidth="1"/>
    <col min="516" max="516" width="40.77734375" customWidth="1"/>
    <col min="517" max="520" width="9.21875" customWidth="1"/>
    <col min="521" max="769" width="9.21875"/>
    <col min="770" max="770" width="9.21875" customWidth="1"/>
    <col min="771" max="771" width="6.77734375" customWidth="1"/>
    <col min="772" max="772" width="40.77734375" customWidth="1"/>
    <col min="773" max="776" width="9.21875" customWidth="1"/>
    <col min="777" max="1025" width="9.21875"/>
    <col min="1026" max="1026" width="9.21875" customWidth="1"/>
    <col min="1027" max="1027" width="6.77734375" customWidth="1"/>
    <col min="1028" max="1028" width="40.77734375" customWidth="1"/>
    <col min="1029" max="1032" width="9.21875" customWidth="1"/>
    <col min="1033" max="1281" width="9.21875"/>
    <col min="1282" max="1282" width="9.21875" customWidth="1"/>
    <col min="1283" max="1283" width="6.77734375" customWidth="1"/>
    <col min="1284" max="1284" width="40.77734375" customWidth="1"/>
    <col min="1285" max="1288" width="9.21875" customWidth="1"/>
    <col min="1289" max="1537" width="9.21875"/>
    <col min="1538" max="1538" width="9.21875" customWidth="1"/>
    <col min="1539" max="1539" width="6.77734375" customWidth="1"/>
    <col min="1540" max="1540" width="40.77734375" customWidth="1"/>
    <col min="1541" max="1544" width="9.21875" customWidth="1"/>
    <col min="1545" max="1793" width="9.21875"/>
    <col min="1794" max="1794" width="9.21875" customWidth="1"/>
    <col min="1795" max="1795" width="6.77734375" customWidth="1"/>
    <col min="1796" max="1796" width="40.77734375" customWidth="1"/>
    <col min="1797" max="1800" width="9.21875" customWidth="1"/>
    <col min="1801" max="2049" width="9.21875"/>
    <col min="2050" max="2050" width="9.21875" customWidth="1"/>
    <col min="2051" max="2051" width="6.77734375" customWidth="1"/>
    <col min="2052" max="2052" width="40.77734375" customWidth="1"/>
    <col min="2053" max="2056" width="9.21875" customWidth="1"/>
    <col min="2057" max="2305" width="9.21875"/>
    <col min="2306" max="2306" width="9.21875" customWidth="1"/>
    <col min="2307" max="2307" width="6.77734375" customWidth="1"/>
    <col min="2308" max="2308" width="40.77734375" customWidth="1"/>
    <col min="2309" max="2312" width="9.21875" customWidth="1"/>
    <col min="2313" max="2561" width="9.21875"/>
    <col min="2562" max="2562" width="9.21875" customWidth="1"/>
    <col min="2563" max="2563" width="6.77734375" customWidth="1"/>
    <col min="2564" max="2564" width="40.77734375" customWidth="1"/>
    <col min="2565" max="2568" width="9.21875" customWidth="1"/>
    <col min="2569" max="2817" width="9.21875"/>
    <col min="2818" max="2818" width="9.21875" customWidth="1"/>
    <col min="2819" max="2819" width="6.77734375" customWidth="1"/>
    <col min="2820" max="2820" width="40.77734375" customWidth="1"/>
    <col min="2821" max="2824" width="9.21875" customWidth="1"/>
    <col min="2825" max="3073" width="9.21875"/>
    <col min="3074" max="3074" width="9.21875" customWidth="1"/>
    <col min="3075" max="3075" width="6.77734375" customWidth="1"/>
    <col min="3076" max="3076" width="40.77734375" customWidth="1"/>
    <col min="3077" max="3080" width="9.21875" customWidth="1"/>
    <col min="3081" max="3329" width="9.21875"/>
    <col min="3330" max="3330" width="9.21875" customWidth="1"/>
    <col min="3331" max="3331" width="6.77734375" customWidth="1"/>
    <col min="3332" max="3332" width="40.77734375" customWidth="1"/>
    <col min="3333" max="3336" width="9.21875" customWidth="1"/>
    <col min="3337" max="3585" width="9.21875"/>
    <col min="3586" max="3586" width="9.21875" customWidth="1"/>
    <col min="3587" max="3587" width="6.77734375" customWidth="1"/>
    <col min="3588" max="3588" width="40.77734375" customWidth="1"/>
    <col min="3589" max="3592" width="9.21875" customWidth="1"/>
    <col min="3593" max="3841" width="9.21875"/>
    <col min="3842" max="3842" width="9.21875" customWidth="1"/>
    <col min="3843" max="3843" width="6.77734375" customWidth="1"/>
    <col min="3844" max="3844" width="40.77734375" customWidth="1"/>
    <col min="3845" max="3848" width="9.21875" customWidth="1"/>
    <col min="3849" max="4097" width="9.21875"/>
    <col min="4098" max="4098" width="9.21875" customWidth="1"/>
    <col min="4099" max="4099" width="6.77734375" customWidth="1"/>
    <col min="4100" max="4100" width="40.77734375" customWidth="1"/>
    <col min="4101" max="4104" width="9.21875" customWidth="1"/>
    <col min="4105" max="4353" width="9.21875"/>
    <col min="4354" max="4354" width="9.21875" customWidth="1"/>
    <col min="4355" max="4355" width="6.77734375" customWidth="1"/>
    <col min="4356" max="4356" width="40.77734375" customWidth="1"/>
    <col min="4357" max="4360" width="9.21875" customWidth="1"/>
    <col min="4361" max="4609" width="9.21875"/>
    <col min="4610" max="4610" width="9.21875" customWidth="1"/>
    <col min="4611" max="4611" width="6.77734375" customWidth="1"/>
    <col min="4612" max="4612" width="40.77734375" customWidth="1"/>
    <col min="4613" max="4616" width="9.21875" customWidth="1"/>
    <col min="4617" max="4865" width="9.21875"/>
    <col min="4866" max="4866" width="9.21875" customWidth="1"/>
    <col min="4867" max="4867" width="6.77734375" customWidth="1"/>
    <col min="4868" max="4868" width="40.77734375" customWidth="1"/>
    <col min="4869" max="4872" width="9.21875" customWidth="1"/>
    <col min="4873" max="5121" width="9.21875"/>
    <col min="5122" max="5122" width="9.21875" customWidth="1"/>
    <col min="5123" max="5123" width="6.77734375" customWidth="1"/>
    <col min="5124" max="5124" width="40.77734375" customWidth="1"/>
    <col min="5125" max="5128" width="9.21875" customWidth="1"/>
    <col min="5129" max="5377" width="9.21875"/>
    <col min="5378" max="5378" width="9.21875" customWidth="1"/>
    <col min="5379" max="5379" width="6.77734375" customWidth="1"/>
    <col min="5380" max="5380" width="40.77734375" customWidth="1"/>
    <col min="5381" max="5384" width="9.21875" customWidth="1"/>
    <col min="5385" max="5633" width="9.21875"/>
    <col min="5634" max="5634" width="9.21875" customWidth="1"/>
    <col min="5635" max="5635" width="6.77734375" customWidth="1"/>
    <col min="5636" max="5636" width="40.77734375" customWidth="1"/>
    <col min="5637" max="5640" width="9.21875" customWidth="1"/>
    <col min="5641" max="5889" width="9.21875"/>
    <col min="5890" max="5890" width="9.21875" customWidth="1"/>
    <col min="5891" max="5891" width="6.77734375" customWidth="1"/>
    <col min="5892" max="5892" width="40.77734375" customWidth="1"/>
    <col min="5893" max="5896" width="9.21875" customWidth="1"/>
    <col min="5897" max="6145" width="9.21875"/>
    <col min="6146" max="6146" width="9.21875" customWidth="1"/>
    <col min="6147" max="6147" width="6.77734375" customWidth="1"/>
    <col min="6148" max="6148" width="40.77734375" customWidth="1"/>
    <col min="6149" max="6152" width="9.21875" customWidth="1"/>
    <col min="6153" max="6401" width="9.21875"/>
    <col min="6402" max="6402" width="9.21875" customWidth="1"/>
    <col min="6403" max="6403" width="6.77734375" customWidth="1"/>
    <col min="6404" max="6404" width="40.77734375" customWidth="1"/>
    <col min="6405" max="6408" width="9.21875" customWidth="1"/>
    <col min="6409" max="6657" width="9.21875"/>
    <col min="6658" max="6658" width="9.21875" customWidth="1"/>
    <col min="6659" max="6659" width="6.77734375" customWidth="1"/>
    <col min="6660" max="6660" width="40.77734375" customWidth="1"/>
    <col min="6661" max="6664" width="9.21875" customWidth="1"/>
    <col min="6665" max="6913" width="9.21875"/>
    <col min="6914" max="6914" width="9.21875" customWidth="1"/>
    <col min="6915" max="6915" width="6.77734375" customWidth="1"/>
    <col min="6916" max="6916" width="40.77734375" customWidth="1"/>
    <col min="6917" max="6920" width="9.21875" customWidth="1"/>
    <col min="6921" max="7169" width="9.21875"/>
    <col min="7170" max="7170" width="9.21875" customWidth="1"/>
    <col min="7171" max="7171" width="6.77734375" customWidth="1"/>
    <col min="7172" max="7172" width="40.77734375" customWidth="1"/>
    <col min="7173" max="7176" width="9.21875" customWidth="1"/>
    <col min="7177" max="7425" width="9.21875"/>
    <col min="7426" max="7426" width="9.21875" customWidth="1"/>
    <col min="7427" max="7427" width="6.77734375" customWidth="1"/>
    <col min="7428" max="7428" width="40.77734375" customWidth="1"/>
    <col min="7429" max="7432" width="9.21875" customWidth="1"/>
    <col min="7433" max="7681" width="9.21875"/>
    <col min="7682" max="7682" width="9.21875" customWidth="1"/>
    <col min="7683" max="7683" width="6.77734375" customWidth="1"/>
    <col min="7684" max="7684" width="40.77734375" customWidth="1"/>
    <col min="7685" max="7688" width="9.21875" customWidth="1"/>
    <col min="7689" max="7937" width="9.21875"/>
    <col min="7938" max="7938" width="9.21875" customWidth="1"/>
    <col min="7939" max="7939" width="6.77734375" customWidth="1"/>
    <col min="7940" max="7940" width="40.77734375" customWidth="1"/>
    <col min="7941" max="7944" width="9.21875" customWidth="1"/>
    <col min="7945" max="8193" width="9.21875"/>
    <col min="8194" max="8194" width="9.21875" customWidth="1"/>
    <col min="8195" max="8195" width="6.77734375" customWidth="1"/>
    <col min="8196" max="8196" width="40.77734375" customWidth="1"/>
    <col min="8197" max="8200" width="9.21875" customWidth="1"/>
    <col min="8201" max="8449" width="9.21875"/>
    <col min="8450" max="8450" width="9.21875" customWidth="1"/>
    <col min="8451" max="8451" width="6.77734375" customWidth="1"/>
    <col min="8452" max="8452" width="40.77734375" customWidth="1"/>
    <col min="8453" max="8456" width="9.21875" customWidth="1"/>
    <col min="8457" max="8705" width="9.21875"/>
    <col min="8706" max="8706" width="9.21875" customWidth="1"/>
    <col min="8707" max="8707" width="6.77734375" customWidth="1"/>
    <col min="8708" max="8708" width="40.77734375" customWidth="1"/>
    <col min="8709" max="8712" width="9.21875" customWidth="1"/>
    <col min="8713" max="8961" width="9.21875"/>
    <col min="8962" max="8962" width="9.21875" customWidth="1"/>
    <col min="8963" max="8963" width="6.77734375" customWidth="1"/>
    <col min="8964" max="8964" width="40.77734375" customWidth="1"/>
    <col min="8965" max="8968" width="9.21875" customWidth="1"/>
    <col min="8969" max="9217" width="9.21875"/>
    <col min="9218" max="9218" width="9.21875" customWidth="1"/>
    <col min="9219" max="9219" width="6.77734375" customWidth="1"/>
    <col min="9220" max="9220" width="40.77734375" customWidth="1"/>
    <col min="9221" max="9224" width="9.21875" customWidth="1"/>
    <col min="9225" max="9473" width="9.21875"/>
    <col min="9474" max="9474" width="9.21875" customWidth="1"/>
    <col min="9475" max="9475" width="6.77734375" customWidth="1"/>
    <col min="9476" max="9476" width="40.77734375" customWidth="1"/>
    <col min="9477" max="9480" width="9.21875" customWidth="1"/>
    <col min="9481" max="9729" width="9.21875"/>
    <col min="9730" max="9730" width="9.21875" customWidth="1"/>
    <col min="9731" max="9731" width="6.77734375" customWidth="1"/>
    <col min="9732" max="9732" width="40.77734375" customWidth="1"/>
    <col min="9733" max="9736" width="9.21875" customWidth="1"/>
    <col min="9737" max="9985" width="9.21875"/>
    <col min="9986" max="9986" width="9.21875" customWidth="1"/>
    <col min="9987" max="9987" width="6.77734375" customWidth="1"/>
    <col min="9988" max="9988" width="40.77734375" customWidth="1"/>
    <col min="9989" max="9992" width="9.21875" customWidth="1"/>
    <col min="9993" max="10241" width="9.21875"/>
    <col min="10242" max="10242" width="9.21875" customWidth="1"/>
    <col min="10243" max="10243" width="6.77734375" customWidth="1"/>
    <col min="10244" max="10244" width="40.77734375" customWidth="1"/>
    <col min="10245" max="10248" width="9.21875" customWidth="1"/>
    <col min="10249" max="10497" width="9.21875"/>
    <col min="10498" max="10498" width="9.21875" customWidth="1"/>
    <col min="10499" max="10499" width="6.77734375" customWidth="1"/>
    <col min="10500" max="10500" width="40.77734375" customWidth="1"/>
    <col min="10501" max="10504" width="9.21875" customWidth="1"/>
    <col min="10505" max="10753" width="9.21875"/>
    <col min="10754" max="10754" width="9.21875" customWidth="1"/>
    <col min="10755" max="10755" width="6.77734375" customWidth="1"/>
    <col min="10756" max="10756" width="40.77734375" customWidth="1"/>
    <col min="10757" max="10760" width="9.21875" customWidth="1"/>
    <col min="10761" max="11009" width="9.21875"/>
    <col min="11010" max="11010" width="9.21875" customWidth="1"/>
    <col min="11011" max="11011" width="6.77734375" customWidth="1"/>
    <col min="11012" max="11012" width="40.77734375" customWidth="1"/>
    <col min="11013" max="11016" width="9.21875" customWidth="1"/>
    <col min="11017" max="11265" width="9.21875"/>
    <col min="11266" max="11266" width="9.21875" customWidth="1"/>
    <col min="11267" max="11267" width="6.77734375" customWidth="1"/>
    <col min="11268" max="11268" width="40.77734375" customWidth="1"/>
    <col min="11269" max="11272" width="9.21875" customWidth="1"/>
    <col min="11273" max="11521" width="9.21875"/>
    <col min="11522" max="11522" width="9.21875" customWidth="1"/>
    <col min="11523" max="11523" width="6.77734375" customWidth="1"/>
    <col min="11524" max="11524" width="40.77734375" customWidth="1"/>
    <col min="11525" max="11528" width="9.21875" customWidth="1"/>
    <col min="11529" max="11777" width="9.21875"/>
    <col min="11778" max="11778" width="9.21875" customWidth="1"/>
    <col min="11779" max="11779" width="6.77734375" customWidth="1"/>
    <col min="11780" max="11780" width="40.77734375" customWidth="1"/>
    <col min="11781" max="11784" width="9.21875" customWidth="1"/>
    <col min="11785" max="12033" width="9.21875"/>
    <col min="12034" max="12034" width="9.21875" customWidth="1"/>
    <col min="12035" max="12035" width="6.77734375" customWidth="1"/>
    <col min="12036" max="12036" width="40.77734375" customWidth="1"/>
    <col min="12037" max="12040" width="9.21875" customWidth="1"/>
    <col min="12041" max="12289" width="9.21875"/>
    <col min="12290" max="12290" width="9.21875" customWidth="1"/>
    <col min="12291" max="12291" width="6.77734375" customWidth="1"/>
    <col min="12292" max="12292" width="40.77734375" customWidth="1"/>
    <col min="12293" max="12296" width="9.21875" customWidth="1"/>
    <col min="12297" max="12545" width="9.21875"/>
    <col min="12546" max="12546" width="9.21875" customWidth="1"/>
    <col min="12547" max="12547" width="6.77734375" customWidth="1"/>
    <col min="12548" max="12548" width="40.77734375" customWidth="1"/>
    <col min="12549" max="12552" width="9.21875" customWidth="1"/>
    <col min="12553" max="12801" width="9.21875"/>
    <col min="12802" max="12802" width="9.21875" customWidth="1"/>
    <col min="12803" max="12803" width="6.77734375" customWidth="1"/>
    <col min="12804" max="12804" width="40.77734375" customWidth="1"/>
    <col min="12805" max="12808" width="9.21875" customWidth="1"/>
    <col min="12809" max="13057" width="9.21875"/>
    <col min="13058" max="13058" width="9.21875" customWidth="1"/>
    <col min="13059" max="13059" width="6.77734375" customWidth="1"/>
    <col min="13060" max="13060" width="40.77734375" customWidth="1"/>
    <col min="13061" max="13064" width="9.21875" customWidth="1"/>
    <col min="13065" max="13313" width="9.21875"/>
    <col min="13314" max="13314" width="9.21875" customWidth="1"/>
    <col min="13315" max="13315" width="6.77734375" customWidth="1"/>
    <col min="13316" max="13316" width="40.77734375" customWidth="1"/>
    <col min="13317" max="13320" width="9.21875" customWidth="1"/>
    <col min="13321" max="13569" width="9.21875"/>
    <col min="13570" max="13570" width="9.21875" customWidth="1"/>
    <col min="13571" max="13571" width="6.77734375" customWidth="1"/>
    <col min="13572" max="13572" width="40.77734375" customWidth="1"/>
    <col min="13573" max="13576" width="9.21875" customWidth="1"/>
    <col min="13577" max="13825" width="9.21875"/>
    <col min="13826" max="13826" width="9.21875" customWidth="1"/>
    <col min="13827" max="13827" width="6.77734375" customWidth="1"/>
    <col min="13828" max="13828" width="40.77734375" customWidth="1"/>
    <col min="13829" max="13832" width="9.21875" customWidth="1"/>
    <col min="13833" max="14081" width="9.21875"/>
    <col min="14082" max="14082" width="9.21875" customWidth="1"/>
    <col min="14083" max="14083" width="6.77734375" customWidth="1"/>
    <col min="14084" max="14084" width="40.77734375" customWidth="1"/>
    <col min="14085" max="14088" width="9.21875" customWidth="1"/>
    <col min="14089" max="14337" width="9.21875"/>
    <col min="14338" max="14338" width="9.21875" customWidth="1"/>
    <col min="14339" max="14339" width="6.77734375" customWidth="1"/>
    <col min="14340" max="14340" width="40.77734375" customWidth="1"/>
    <col min="14341" max="14344" width="9.21875" customWidth="1"/>
    <col min="14345" max="14593" width="9.21875"/>
    <col min="14594" max="14594" width="9.21875" customWidth="1"/>
    <col min="14595" max="14595" width="6.77734375" customWidth="1"/>
    <col min="14596" max="14596" width="40.77734375" customWidth="1"/>
    <col min="14597" max="14600" width="9.21875" customWidth="1"/>
    <col min="14601" max="14849" width="9.21875"/>
    <col min="14850" max="14850" width="9.21875" customWidth="1"/>
    <col min="14851" max="14851" width="6.77734375" customWidth="1"/>
    <col min="14852" max="14852" width="40.77734375" customWidth="1"/>
    <col min="14853" max="14856" width="9.21875" customWidth="1"/>
    <col min="14857" max="15105" width="9.21875"/>
    <col min="15106" max="15106" width="9.21875" customWidth="1"/>
    <col min="15107" max="15107" width="6.77734375" customWidth="1"/>
    <col min="15108" max="15108" width="40.77734375" customWidth="1"/>
    <col min="15109" max="15112" width="9.21875" customWidth="1"/>
    <col min="15113" max="15361" width="9.21875"/>
    <col min="15362" max="15362" width="9.21875" customWidth="1"/>
    <col min="15363" max="15363" width="6.77734375" customWidth="1"/>
    <col min="15364" max="15364" width="40.77734375" customWidth="1"/>
    <col min="15365" max="15368" width="9.21875" customWidth="1"/>
    <col min="15369" max="15617" width="9.21875"/>
    <col min="15618" max="15618" width="9.21875" customWidth="1"/>
    <col min="15619" max="15619" width="6.77734375" customWidth="1"/>
    <col min="15620" max="15620" width="40.77734375" customWidth="1"/>
    <col min="15621" max="15624" width="9.21875" customWidth="1"/>
    <col min="15625" max="15873" width="9.21875"/>
    <col min="15874" max="15874" width="9.21875" customWidth="1"/>
    <col min="15875" max="15875" width="6.77734375" customWidth="1"/>
    <col min="15876" max="15876" width="40.77734375" customWidth="1"/>
    <col min="15877" max="15880" width="9.21875" customWidth="1"/>
    <col min="15881" max="16129" width="9.21875"/>
    <col min="16130" max="16130" width="9.21875" customWidth="1"/>
    <col min="16131" max="16131" width="6.77734375" customWidth="1"/>
    <col min="16132" max="16132" width="40.77734375" customWidth="1"/>
    <col min="16133" max="16136" width="9.21875" customWidth="1"/>
    <col min="16137" max="16384" width="9.21875"/>
  </cols>
  <sheetData>
    <row r="1" spans="1:9" ht="48" customHeight="1" x14ac:dyDescent="0.25">
      <c r="A1" s="493" t="s">
        <v>1322</v>
      </c>
      <c r="B1" s="493"/>
      <c r="C1" s="493"/>
      <c r="D1" s="493"/>
      <c r="E1" s="493" t="s">
        <v>636</v>
      </c>
      <c r="F1" s="493"/>
      <c r="G1" s="493"/>
      <c r="H1" s="493"/>
    </row>
    <row r="2" spans="1:9" x14ac:dyDescent="0.25">
      <c r="A2" s="310" t="s">
        <v>1</v>
      </c>
      <c r="B2" s="310"/>
      <c r="C2" s="311"/>
      <c r="D2" s="312" t="s">
        <v>2</v>
      </c>
      <c r="E2" s="312" t="s">
        <v>3</v>
      </c>
      <c r="F2" s="312" t="s">
        <v>4</v>
      </c>
      <c r="G2" s="312" t="s">
        <v>5</v>
      </c>
      <c r="H2" s="312" t="s">
        <v>6</v>
      </c>
      <c r="I2" s="313"/>
    </row>
    <row r="3" spans="1:9" x14ac:dyDescent="0.25">
      <c r="A3" s="253"/>
      <c r="B3" s="253"/>
      <c r="C3" s="314"/>
      <c r="D3" s="315"/>
      <c r="E3" s="149"/>
      <c r="F3" s="149"/>
      <c r="G3" s="315"/>
      <c r="H3" s="315"/>
    </row>
    <row r="4" spans="1:9" x14ac:dyDescent="0.25">
      <c r="A4" s="332"/>
      <c r="B4" s="332"/>
      <c r="C4" s="333"/>
      <c r="D4" s="320"/>
      <c r="E4" s="264"/>
      <c r="F4" s="264"/>
      <c r="G4" s="320"/>
      <c r="H4" s="320"/>
    </row>
    <row r="5" spans="1:9" ht="39.6" x14ac:dyDescent="0.25">
      <c r="A5" s="332" t="s">
        <v>637</v>
      </c>
      <c r="B5" s="332"/>
      <c r="C5" s="333"/>
      <c r="D5" s="338" t="s">
        <v>638</v>
      </c>
      <c r="E5" s="257"/>
      <c r="F5" s="264"/>
      <c r="G5" s="3"/>
      <c r="H5" s="4"/>
    </row>
    <row r="6" spans="1:9" x14ac:dyDescent="0.25">
      <c r="A6" s="332"/>
      <c r="B6" s="332" t="s">
        <v>639</v>
      </c>
      <c r="C6" s="333"/>
      <c r="D6" s="256" t="s">
        <v>640</v>
      </c>
      <c r="E6" s="257"/>
      <c r="F6" s="264"/>
      <c r="G6" s="3"/>
      <c r="H6" s="4"/>
    </row>
    <row r="7" spans="1:9" ht="15.6" x14ac:dyDescent="0.25">
      <c r="A7" s="332"/>
      <c r="B7" s="332"/>
      <c r="C7" s="333" t="s">
        <v>18</v>
      </c>
      <c r="D7" s="256" t="s">
        <v>1159</v>
      </c>
      <c r="E7" s="264" t="s">
        <v>621</v>
      </c>
      <c r="F7" s="264">
        <v>9645</v>
      </c>
      <c r="G7" s="107"/>
      <c r="H7" s="2">
        <f t="shared" ref="H7:H13" si="0">F7*G7</f>
        <v>0</v>
      </c>
      <c r="I7" s="339"/>
    </row>
    <row r="8" spans="1:9" ht="15.6" x14ac:dyDescent="0.25">
      <c r="A8" s="332"/>
      <c r="B8" s="332"/>
      <c r="C8" s="333" t="s">
        <v>25</v>
      </c>
      <c r="D8" s="256" t="s">
        <v>641</v>
      </c>
      <c r="E8" s="264" t="s">
        <v>621</v>
      </c>
      <c r="F8" s="264">
        <v>14952</v>
      </c>
      <c r="G8" s="107"/>
      <c r="H8" s="2">
        <f t="shared" si="0"/>
        <v>0</v>
      </c>
      <c r="I8" s="339"/>
    </row>
    <row r="9" spans="1:9" ht="15.6" x14ac:dyDescent="0.25">
      <c r="A9" s="332"/>
      <c r="B9" s="332"/>
      <c r="C9" s="333" t="s">
        <v>33</v>
      </c>
      <c r="D9" s="256" t="s">
        <v>1160</v>
      </c>
      <c r="E9" s="264" t="s">
        <v>621</v>
      </c>
      <c r="F9" s="264">
        <v>3150</v>
      </c>
      <c r="G9" s="107"/>
      <c r="H9" s="2">
        <f t="shared" ref="H9" si="1">F9*G9</f>
        <v>0</v>
      </c>
      <c r="I9" s="339"/>
    </row>
    <row r="10" spans="1:9" ht="15.6" x14ac:dyDescent="0.25">
      <c r="A10" s="332"/>
      <c r="B10" s="332"/>
      <c r="C10" s="333" t="s">
        <v>34</v>
      </c>
      <c r="D10" s="256" t="s">
        <v>642</v>
      </c>
      <c r="E10" s="264" t="s">
        <v>621</v>
      </c>
      <c r="F10" s="335">
        <v>12558</v>
      </c>
      <c r="G10" s="107"/>
      <c r="H10" s="2">
        <f t="shared" si="0"/>
        <v>0</v>
      </c>
      <c r="I10" s="340"/>
    </row>
    <row r="11" spans="1:9" ht="26.4" x14ac:dyDescent="0.25">
      <c r="A11" s="332"/>
      <c r="B11" s="332"/>
      <c r="C11" s="333" t="s">
        <v>821</v>
      </c>
      <c r="D11" s="256" t="s">
        <v>1161</v>
      </c>
      <c r="E11" s="264" t="s">
        <v>621</v>
      </c>
      <c r="F11" s="264">
        <v>3700</v>
      </c>
      <c r="G11" s="107"/>
      <c r="H11" s="2">
        <f t="shared" si="0"/>
        <v>0</v>
      </c>
      <c r="I11" s="339"/>
    </row>
    <row r="12" spans="1:9" ht="15.6" x14ac:dyDescent="0.25">
      <c r="A12" s="332"/>
      <c r="B12" s="332"/>
      <c r="C12" s="333" t="s">
        <v>117</v>
      </c>
      <c r="D12" s="256" t="s">
        <v>1162</v>
      </c>
      <c r="E12" s="264" t="s">
        <v>621</v>
      </c>
      <c r="F12" s="335">
        <v>13167</v>
      </c>
      <c r="G12" s="107"/>
      <c r="H12" s="2">
        <f t="shared" ref="H12" si="2">F12*G12</f>
        <v>0</v>
      </c>
      <c r="I12" s="339"/>
    </row>
    <row r="13" spans="1:9" ht="26.4" x14ac:dyDescent="0.25">
      <c r="A13" s="332"/>
      <c r="B13" s="332"/>
      <c r="C13" s="333" t="s">
        <v>643</v>
      </c>
      <c r="D13" s="256" t="s">
        <v>644</v>
      </c>
      <c r="E13" s="264" t="s">
        <v>621</v>
      </c>
      <c r="F13" s="264">
        <v>800</v>
      </c>
      <c r="G13" s="107"/>
      <c r="H13" s="2">
        <f t="shared" si="0"/>
        <v>0</v>
      </c>
    </row>
    <row r="14" spans="1:9" x14ac:dyDescent="0.25">
      <c r="A14" s="332"/>
      <c r="B14" s="341" t="s">
        <v>645</v>
      </c>
      <c r="C14" s="342"/>
      <c r="D14" s="322" t="s">
        <v>646</v>
      </c>
      <c r="E14" s="335"/>
      <c r="F14" s="335"/>
      <c r="G14" s="343"/>
      <c r="H14" s="56"/>
    </row>
    <row r="15" spans="1:9" ht="15.6" x14ac:dyDescent="0.25">
      <c r="A15" s="332"/>
      <c r="B15" s="341"/>
      <c r="C15" s="342" t="s">
        <v>9</v>
      </c>
      <c r="D15" s="322" t="s">
        <v>647</v>
      </c>
      <c r="E15" s="335" t="s">
        <v>648</v>
      </c>
      <c r="F15" s="335">
        <v>37950</v>
      </c>
      <c r="G15" s="110"/>
      <c r="H15" s="56">
        <f>G15*F15</f>
        <v>0</v>
      </c>
      <c r="I15" s="326"/>
    </row>
    <row r="16" spans="1:9" x14ac:dyDescent="0.25">
      <c r="A16" s="332" t="s">
        <v>649</v>
      </c>
      <c r="B16" s="332"/>
      <c r="C16" s="333"/>
      <c r="D16" s="338" t="s">
        <v>650</v>
      </c>
      <c r="E16" s="264"/>
      <c r="F16" s="335"/>
      <c r="G16" s="264"/>
      <c r="H16" s="4"/>
    </row>
    <row r="17" spans="1:13" x14ac:dyDescent="0.25">
      <c r="A17" s="332"/>
      <c r="B17" s="332" t="s">
        <v>651</v>
      </c>
      <c r="C17" s="333" t="s">
        <v>9</v>
      </c>
      <c r="D17" s="256" t="s">
        <v>652</v>
      </c>
      <c r="E17" s="264" t="s">
        <v>506</v>
      </c>
      <c r="F17" s="344">
        <f>F8*2.3*0.03</f>
        <v>1031.6879999999999</v>
      </c>
      <c r="G17" s="107"/>
      <c r="H17" s="2">
        <f>F17*G17</f>
        <v>0</v>
      </c>
    </row>
    <row r="18" spans="1:13" x14ac:dyDescent="0.25">
      <c r="A18" s="332"/>
      <c r="B18" s="332"/>
      <c r="C18" s="333" t="s">
        <v>12</v>
      </c>
      <c r="D18" s="256" t="s">
        <v>1410</v>
      </c>
      <c r="E18" s="264" t="s">
        <v>506</v>
      </c>
      <c r="F18" s="344">
        <f>F9*2.3*0.03</f>
        <v>217.34999999999997</v>
      </c>
      <c r="G18" s="107"/>
      <c r="H18" s="2">
        <f>F18*G18</f>
        <v>0</v>
      </c>
    </row>
    <row r="19" spans="1:13" x14ac:dyDescent="0.25">
      <c r="A19" s="332" t="s">
        <v>653</v>
      </c>
      <c r="B19" s="332"/>
      <c r="C19" s="333"/>
      <c r="D19" s="334" t="s">
        <v>654</v>
      </c>
      <c r="E19" s="264"/>
      <c r="F19" s="335"/>
      <c r="G19" s="264"/>
      <c r="H19" s="4"/>
    </row>
    <row r="20" spans="1:13" x14ac:dyDescent="0.25">
      <c r="A20" s="332"/>
      <c r="B20" s="332" t="s">
        <v>655</v>
      </c>
      <c r="C20" s="333"/>
      <c r="D20" s="322" t="s">
        <v>656</v>
      </c>
      <c r="E20" s="264" t="s">
        <v>506</v>
      </c>
      <c r="F20" s="344">
        <f>F7*2.3*0.03</f>
        <v>665.505</v>
      </c>
      <c r="G20" s="107"/>
      <c r="H20" s="2">
        <f>F20*G20</f>
        <v>0</v>
      </c>
      <c r="I20" s="323"/>
      <c r="K20" s="345"/>
      <c r="M20" s="326"/>
    </row>
    <row r="21" spans="1:13" ht="26.4" x14ac:dyDescent="0.25">
      <c r="A21" s="332" t="s">
        <v>657</v>
      </c>
      <c r="B21" s="332"/>
      <c r="C21" s="333"/>
      <c r="D21" s="346" t="s">
        <v>658</v>
      </c>
      <c r="E21" s="264" t="s">
        <v>506</v>
      </c>
      <c r="F21" s="347">
        <f>F7*2.3*0.01</f>
        <v>221.83500000000001</v>
      </c>
      <c r="G21" s="107"/>
      <c r="H21" s="2">
        <f>F21*G21</f>
        <v>0</v>
      </c>
      <c r="I21" s="323"/>
    </row>
    <row r="22" spans="1:13" x14ac:dyDescent="0.25">
      <c r="A22" s="332"/>
      <c r="B22" s="332"/>
      <c r="C22" s="333"/>
      <c r="D22" s="334"/>
      <c r="E22" s="264"/>
      <c r="G22" s="264"/>
      <c r="H22" s="4"/>
    </row>
    <row r="23" spans="1:13" ht="39.6" x14ac:dyDescent="0.25">
      <c r="A23" s="332" t="s">
        <v>1165</v>
      </c>
      <c r="B23" s="332"/>
      <c r="C23" s="333"/>
      <c r="D23" s="334" t="s">
        <v>1166</v>
      </c>
      <c r="E23" s="264"/>
      <c r="F23" s="264"/>
      <c r="G23" s="264"/>
      <c r="H23" s="4"/>
    </row>
    <row r="24" spans="1:13" x14ac:dyDescent="0.25">
      <c r="A24" s="332"/>
      <c r="B24" s="332" t="s">
        <v>1167</v>
      </c>
      <c r="C24" s="333"/>
      <c r="D24" s="318" t="s">
        <v>1168</v>
      </c>
      <c r="E24" s="257" t="s">
        <v>81</v>
      </c>
      <c r="F24" s="264" t="s">
        <v>82</v>
      </c>
      <c r="G24" s="264" t="s">
        <v>83</v>
      </c>
      <c r="H24" s="105">
        <v>208000</v>
      </c>
    </row>
    <row r="25" spans="1:13" ht="26.4" x14ac:dyDescent="0.25">
      <c r="A25" s="332"/>
      <c r="B25" s="332" t="s">
        <v>1169</v>
      </c>
      <c r="C25" s="333"/>
      <c r="D25" s="256" t="s">
        <v>1170</v>
      </c>
      <c r="E25" s="257" t="s">
        <v>86</v>
      </c>
      <c r="F25" s="3">
        <f>H24</f>
        <v>208000</v>
      </c>
      <c r="G25" s="106"/>
      <c r="H25" s="4">
        <f>F25*G25</f>
        <v>0</v>
      </c>
    </row>
    <row r="26" spans="1:13" x14ac:dyDescent="0.25">
      <c r="A26" s="318"/>
      <c r="B26" s="318"/>
      <c r="C26" s="264"/>
      <c r="D26" s="318"/>
      <c r="E26" s="257"/>
      <c r="F26" s="264"/>
      <c r="G26" s="264"/>
      <c r="H26" s="4"/>
    </row>
    <row r="27" spans="1:13" x14ac:dyDescent="0.25">
      <c r="A27" s="320"/>
      <c r="B27" s="320"/>
      <c r="C27" s="264"/>
      <c r="D27" s="328"/>
      <c r="E27" s="264"/>
      <c r="F27" s="264"/>
      <c r="G27" s="264"/>
      <c r="H27" s="4"/>
    </row>
    <row r="28" spans="1:13" x14ac:dyDescent="0.25">
      <c r="A28" s="329" t="s">
        <v>51</v>
      </c>
      <c r="B28" s="329"/>
      <c r="C28" s="329"/>
      <c r="D28" s="329"/>
      <c r="E28" s="330"/>
      <c r="F28" s="348"/>
      <c r="G28" s="348"/>
      <c r="H28" s="5">
        <f>SUM(H4:H26)</f>
        <v>208000</v>
      </c>
    </row>
    <row r="1048304" spans="5:5" x14ac:dyDescent="0.25">
      <c r="E1048304" s="141"/>
    </row>
  </sheetData>
  <sheetProtection algorithmName="SHA-512" hashValue="tqGId1m1hFhRM5h9wkV5SwKWu0cIV14z1/juh7+SCJOmvlJFT6aMoWMyJxFtgGz/k3eGBfKuC4X8LLEGHMga3w==" saltValue="3vMsU6gleT8XmSxV23WG/w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K1048293"/>
  <sheetViews>
    <sheetView view="pageBreakPreview" zoomScaleNormal="100" zoomScaleSheetLayoutView="100" workbookViewId="0">
      <selection activeCell="H6" sqref="H6"/>
    </sheetView>
  </sheetViews>
  <sheetFormatPr defaultRowHeight="13.2" x14ac:dyDescent="0.25"/>
  <cols>
    <col min="1" max="1" width="9.21875" style="12" customWidth="1"/>
    <col min="2" max="2" width="9" style="12" bestFit="1" customWidth="1"/>
    <col min="3" max="3" width="3.77734375" style="12" customWidth="1"/>
    <col min="4" max="4" width="3.21875" style="12" customWidth="1"/>
    <col min="5" max="5" width="40.77734375" style="12" customWidth="1"/>
    <col min="6" max="6" width="23.21875" style="12" bestFit="1" customWidth="1"/>
    <col min="7" max="9" width="20.77734375" style="12" customWidth="1"/>
    <col min="10" max="10" width="9.21875" style="204"/>
    <col min="11" max="258" width="9.21875" style="12"/>
    <col min="259" max="259" width="9.21875" style="12" customWidth="1"/>
    <col min="260" max="260" width="6.77734375" style="12" customWidth="1"/>
    <col min="261" max="261" width="40.77734375" style="12" customWidth="1"/>
    <col min="262" max="265" width="9.21875" style="12" customWidth="1"/>
    <col min="266" max="514" width="9.21875" style="12"/>
    <col min="515" max="515" width="9.21875" style="12" customWidth="1"/>
    <col min="516" max="516" width="6.77734375" style="12" customWidth="1"/>
    <col min="517" max="517" width="40.77734375" style="12" customWidth="1"/>
    <col min="518" max="521" width="9.21875" style="12" customWidth="1"/>
    <col min="522" max="770" width="9.21875" style="12"/>
    <col min="771" max="771" width="9.21875" style="12" customWidth="1"/>
    <col min="772" max="772" width="6.77734375" style="12" customWidth="1"/>
    <col min="773" max="773" width="40.77734375" style="12" customWidth="1"/>
    <col min="774" max="777" width="9.21875" style="12" customWidth="1"/>
    <col min="778" max="1026" width="9.21875" style="12"/>
    <col min="1027" max="1027" width="9.21875" style="12" customWidth="1"/>
    <col min="1028" max="1028" width="6.77734375" style="12" customWidth="1"/>
    <col min="1029" max="1029" width="40.77734375" style="12" customWidth="1"/>
    <col min="1030" max="1033" width="9.21875" style="12" customWidth="1"/>
    <col min="1034" max="1282" width="9.21875" style="12"/>
    <col min="1283" max="1283" width="9.21875" style="12" customWidth="1"/>
    <col min="1284" max="1284" width="6.77734375" style="12" customWidth="1"/>
    <col min="1285" max="1285" width="40.77734375" style="12" customWidth="1"/>
    <col min="1286" max="1289" width="9.21875" style="12" customWidth="1"/>
    <col min="1290" max="1538" width="9.21875" style="12"/>
    <col min="1539" max="1539" width="9.21875" style="12" customWidth="1"/>
    <col min="1540" max="1540" width="6.77734375" style="12" customWidth="1"/>
    <col min="1541" max="1541" width="40.77734375" style="12" customWidth="1"/>
    <col min="1542" max="1545" width="9.21875" style="12" customWidth="1"/>
    <col min="1546" max="1794" width="9.21875" style="12"/>
    <col min="1795" max="1795" width="9.21875" style="12" customWidth="1"/>
    <col min="1796" max="1796" width="6.77734375" style="12" customWidth="1"/>
    <col min="1797" max="1797" width="40.77734375" style="12" customWidth="1"/>
    <col min="1798" max="1801" width="9.21875" style="12" customWidth="1"/>
    <col min="1802" max="2050" width="9.21875" style="12"/>
    <col min="2051" max="2051" width="9.21875" style="12" customWidth="1"/>
    <col min="2052" max="2052" width="6.77734375" style="12" customWidth="1"/>
    <col min="2053" max="2053" width="40.77734375" style="12" customWidth="1"/>
    <col min="2054" max="2057" width="9.21875" style="12" customWidth="1"/>
    <col min="2058" max="2306" width="9.21875" style="12"/>
    <col min="2307" max="2307" width="9.21875" style="12" customWidth="1"/>
    <col min="2308" max="2308" width="6.77734375" style="12" customWidth="1"/>
    <col min="2309" max="2309" width="40.77734375" style="12" customWidth="1"/>
    <col min="2310" max="2313" width="9.21875" style="12" customWidth="1"/>
    <col min="2314" max="2562" width="9.21875" style="12"/>
    <col min="2563" max="2563" width="9.21875" style="12" customWidth="1"/>
    <col min="2564" max="2564" width="6.77734375" style="12" customWidth="1"/>
    <col min="2565" max="2565" width="40.77734375" style="12" customWidth="1"/>
    <col min="2566" max="2569" width="9.21875" style="12" customWidth="1"/>
    <col min="2570" max="2818" width="9.21875" style="12"/>
    <col min="2819" max="2819" width="9.21875" style="12" customWidth="1"/>
    <col min="2820" max="2820" width="6.77734375" style="12" customWidth="1"/>
    <col min="2821" max="2821" width="40.77734375" style="12" customWidth="1"/>
    <col min="2822" max="2825" width="9.21875" style="12" customWidth="1"/>
    <col min="2826" max="3074" width="9.21875" style="12"/>
    <col min="3075" max="3075" width="9.21875" style="12" customWidth="1"/>
    <col min="3076" max="3076" width="6.77734375" style="12" customWidth="1"/>
    <col min="3077" max="3077" width="40.77734375" style="12" customWidth="1"/>
    <col min="3078" max="3081" width="9.21875" style="12" customWidth="1"/>
    <col min="3082" max="3330" width="9.21875" style="12"/>
    <col min="3331" max="3331" width="9.21875" style="12" customWidth="1"/>
    <col min="3332" max="3332" width="6.77734375" style="12" customWidth="1"/>
    <col min="3333" max="3333" width="40.77734375" style="12" customWidth="1"/>
    <col min="3334" max="3337" width="9.21875" style="12" customWidth="1"/>
    <col min="3338" max="3586" width="9.21875" style="12"/>
    <col min="3587" max="3587" width="9.21875" style="12" customWidth="1"/>
    <col min="3588" max="3588" width="6.77734375" style="12" customWidth="1"/>
    <col min="3589" max="3589" width="40.77734375" style="12" customWidth="1"/>
    <col min="3590" max="3593" width="9.21875" style="12" customWidth="1"/>
    <col min="3594" max="3842" width="9.21875" style="12"/>
    <col min="3843" max="3843" width="9.21875" style="12" customWidth="1"/>
    <col min="3844" max="3844" width="6.77734375" style="12" customWidth="1"/>
    <col min="3845" max="3845" width="40.77734375" style="12" customWidth="1"/>
    <col min="3846" max="3849" width="9.21875" style="12" customWidth="1"/>
    <col min="3850" max="4098" width="9.21875" style="12"/>
    <col min="4099" max="4099" width="9.21875" style="12" customWidth="1"/>
    <col min="4100" max="4100" width="6.77734375" style="12" customWidth="1"/>
    <col min="4101" max="4101" width="40.77734375" style="12" customWidth="1"/>
    <col min="4102" max="4105" width="9.21875" style="12" customWidth="1"/>
    <col min="4106" max="4354" width="9.21875" style="12"/>
    <col min="4355" max="4355" width="9.21875" style="12" customWidth="1"/>
    <col min="4356" max="4356" width="6.77734375" style="12" customWidth="1"/>
    <col min="4357" max="4357" width="40.77734375" style="12" customWidth="1"/>
    <col min="4358" max="4361" width="9.21875" style="12" customWidth="1"/>
    <col min="4362" max="4610" width="9.21875" style="12"/>
    <col min="4611" max="4611" width="9.21875" style="12" customWidth="1"/>
    <col min="4612" max="4612" width="6.77734375" style="12" customWidth="1"/>
    <col min="4613" max="4613" width="40.77734375" style="12" customWidth="1"/>
    <col min="4614" max="4617" width="9.21875" style="12" customWidth="1"/>
    <col min="4618" max="4866" width="9.21875" style="12"/>
    <col min="4867" max="4867" width="9.21875" style="12" customWidth="1"/>
    <col min="4868" max="4868" width="6.77734375" style="12" customWidth="1"/>
    <col min="4869" max="4869" width="40.77734375" style="12" customWidth="1"/>
    <col min="4870" max="4873" width="9.21875" style="12" customWidth="1"/>
    <col min="4874" max="5122" width="9.21875" style="12"/>
    <col min="5123" max="5123" width="9.21875" style="12" customWidth="1"/>
    <col min="5124" max="5124" width="6.77734375" style="12" customWidth="1"/>
    <col min="5125" max="5125" width="40.77734375" style="12" customWidth="1"/>
    <col min="5126" max="5129" width="9.21875" style="12" customWidth="1"/>
    <col min="5130" max="5378" width="9.21875" style="12"/>
    <col min="5379" max="5379" width="9.21875" style="12" customWidth="1"/>
    <col min="5380" max="5380" width="6.77734375" style="12" customWidth="1"/>
    <col min="5381" max="5381" width="40.77734375" style="12" customWidth="1"/>
    <col min="5382" max="5385" width="9.21875" style="12" customWidth="1"/>
    <col min="5386" max="5634" width="9.21875" style="12"/>
    <col min="5635" max="5635" width="9.21875" style="12" customWidth="1"/>
    <col min="5636" max="5636" width="6.77734375" style="12" customWidth="1"/>
    <col min="5637" max="5637" width="40.77734375" style="12" customWidth="1"/>
    <col min="5638" max="5641" width="9.21875" style="12" customWidth="1"/>
    <col min="5642" max="5890" width="9.21875" style="12"/>
    <col min="5891" max="5891" width="9.21875" style="12" customWidth="1"/>
    <col min="5892" max="5892" width="6.77734375" style="12" customWidth="1"/>
    <col min="5893" max="5893" width="40.77734375" style="12" customWidth="1"/>
    <col min="5894" max="5897" width="9.21875" style="12" customWidth="1"/>
    <col min="5898" max="6146" width="9.21875" style="12"/>
    <col min="6147" max="6147" width="9.21875" style="12" customWidth="1"/>
    <col min="6148" max="6148" width="6.77734375" style="12" customWidth="1"/>
    <col min="6149" max="6149" width="40.77734375" style="12" customWidth="1"/>
    <col min="6150" max="6153" width="9.21875" style="12" customWidth="1"/>
    <col min="6154" max="6402" width="9.21875" style="12"/>
    <col min="6403" max="6403" width="9.21875" style="12" customWidth="1"/>
    <col min="6404" max="6404" width="6.77734375" style="12" customWidth="1"/>
    <col min="6405" max="6405" width="40.77734375" style="12" customWidth="1"/>
    <col min="6406" max="6409" width="9.21875" style="12" customWidth="1"/>
    <col min="6410" max="6658" width="9.21875" style="12"/>
    <col min="6659" max="6659" width="9.21875" style="12" customWidth="1"/>
    <col min="6660" max="6660" width="6.77734375" style="12" customWidth="1"/>
    <col min="6661" max="6661" width="40.77734375" style="12" customWidth="1"/>
    <col min="6662" max="6665" width="9.21875" style="12" customWidth="1"/>
    <col min="6666" max="6914" width="9.21875" style="12"/>
    <col min="6915" max="6915" width="9.21875" style="12" customWidth="1"/>
    <col min="6916" max="6916" width="6.77734375" style="12" customWidth="1"/>
    <col min="6917" max="6917" width="40.77734375" style="12" customWidth="1"/>
    <col min="6918" max="6921" width="9.21875" style="12" customWidth="1"/>
    <col min="6922" max="7170" width="9.21875" style="12"/>
    <col min="7171" max="7171" width="9.21875" style="12" customWidth="1"/>
    <col min="7172" max="7172" width="6.77734375" style="12" customWidth="1"/>
    <col min="7173" max="7173" width="40.77734375" style="12" customWidth="1"/>
    <col min="7174" max="7177" width="9.21875" style="12" customWidth="1"/>
    <col min="7178" max="7426" width="9.21875" style="12"/>
    <col min="7427" max="7427" width="9.21875" style="12" customWidth="1"/>
    <col min="7428" max="7428" width="6.77734375" style="12" customWidth="1"/>
    <col min="7429" max="7429" width="40.77734375" style="12" customWidth="1"/>
    <col min="7430" max="7433" width="9.21875" style="12" customWidth="1"/>
    <col min="7434" max="7682" width="9.21875" style="12"/>
    <col min="7683" max="7683" width="9.21875" style="12" customWidth="1"/>
    <col min="7684" max="7684" width="6.77734375" style="12" customWidth="1"/>
    <col min="7685" max="7685" width="40.77734375" style="12" customWidth="1"/>
    <col min="7686" max="7689" width="9.21875" style="12" customWidth="1"/>
    <col min="7690" max="7938" width="9.21875" style="12"/>
    <col min="7939" max="7939" width="9.21875" style="12" customWidth="1"/>
    <col min="7940" max="7940" width="6.77734375" style="12" customWidth="1"/>
    <col min="7941" max="7941" width="40.77734375" style="12" customWidth="1"/>
    <col min="7942" max="7945" width="9.21875" style="12" customWidth="1"/>
    <col min="7946" max="8194" width="9.21875" style="12"/>
    <col min="8195" max="8195" width="9.21875" style="12" customWidth="1"/>
    <col min="8196" max="8196" width="6.77734375" style="12" customWidth="1"/>
    <col min="8197" max="8197" width="40.77734375" style="12" customWidth="1"/>
    <col min="8198" max="8201" width="9.21875" style="12" customWidth="1"/>
    <col min="8202" max="8450" width="9.21875" style="12"/>
    <col min="8451" max="8451" width="9.21875" style="12" customWidth="1"/>
    <col min="8452" max="8452" width="6.77734375" style="12" customWidth="1"/>
    <col min="8453" max="8453" width="40.77734375" style="12" customWidth="1"/>
    <col min="8454" max="8457" width="9.21875" style="12" customWidth="1"/>
    <col min="8458" max="8706" width="9.21875" style="12"/>
    <col min="8707" max="8707" width="9.21875" style="12" customWidth="1"/>
    <col min="8708" max="8708" width="6.77734375" style="12" customWidth="1"/>
    <col min="8709" max="8709" width="40.77734375" style="12" customWidth="1"/>
    <col min="8710" max="8713" width="9.21875" style="12" customWidth="1"/>
    <col min="8714" max="8962" width="9.21875" style="12"/>
    <col min="8963" max="8963" width="9.21875" style="12" customWidth="1"/>
    <col min="8964" max="8964" width="6.77734375" style="12" customWidth="1"/>
    <col min="8965" max="8965" width="40.77734375" style="12" customWidth="1"/>
    <col min="8966" max="8969" width="9.21875" style="12" customWidth="1"/>
    <col min="8970" max="9218" width="9.21875" style="12"/>
    <col min="9219" max="9219" width="9.21875" style="12" customWidth="1"/>
    <col min="9220" max="9220" width="6.77734375" style="12" customWidth="1"/>
    <col min="9221" max="9221" width="40.77734375" style="12" customWidth="1"/>
    <col min="9222" max="9225" width="9.21875" style="12" customWidth="1"/>
    <col min="9226" max="9474" width="9.21875" style="12"/>
    <col min="9475" max="9475" width="9.21875" style="12" customWidth="1"/>
    <col min="9476" max="9476" width="6.77734375" style="12" customWidth="1"/>
    <col min="9477" max="9477" width="40.77734375" style="12" customWidth="1"/>
    <col min="9478" max="9481" width="9.21875" style="12" customWidth="1"/>
    <col min="9482" max="9730" width="9.21875" style="12"/>
    <col min="9731" max="9731" width="9.21875" style="12" customWidth="1"/>
    <col min="9732" max="9732" width="6.77734375" style="12" customWidth="1"/>
    <col min="9733" max="9733" width="40.77734375" style="12" customWidth="1"/>
    <col min="9734" max="9737" width="9.21875" style="12" customWidth="1"/>
    <col min="9738" max="9986" width="9.21875" style="12"/>
    <col min="9987" max="9987" width="9.21875" style="12" customWidth="1"/>
    <col min="9988" max="9988" width="6.77734375" style="12" customWidth="1"/>
    <col min="9989" max="9989" width="40.77734375" style="12" customWidth="1"/>
    <col min="9990" max="9993" width="9.21875" style="12" customWidth="1"/>
    <col min="9994" max="10242" width="9.21875" style="12"/>
    <col min="10243" max="10243" width="9.21875" style="12" customWidth="1"/>
    <col min="10244" max="10244" width="6.77734375" style="12" customWidth="1"/>
    <col min="10245" max="10245" width="40.77734375" style="12" customWidth="1"/>
    <col min="10246" max="10249" width="9.21875" style="12" customWidth="1"/>
    <col min="10250" max="10498" width="9.21875" style="12"/>
    <col min="10499" max="10499" width="9.21875" style="12" customWidth="1"/>
    <col min="10500" max="10500" width="6.77734375" style="12" customWidth="1"/>
    <col min="10501" max="10501" width="40.77734375" style="12" customWidth="1"/>
    <col min="10502" max="10505" width="9.21875" style="12" customWidth="1"/>
    <col min="10506" max="10754" width="9.21875" style="12"/>
    <col min="10755" max="10755" width="9.21875" style="12" customWidth="1"/>
    <col min="10756" max="10756" width="6.77734375" style="12" customWidth="1"/>
    <col min="10757" max="10757" width="40.77734375" style="12" customWidth="1"/>
    <col min="10758" max="10761" width="9.21875" style="12" customWidth="1"/>
    <col min="10762" max="11010" width="9.21875" style="12"/>
    <col min="11011" max="11011" width="9.21875" style="12" customWidth="1"/>
    <col min="11012" max="11012" width="6.77734375" style="12" customWidth="1"/>
    <col min="11013" max="11013" width="40.77734375" style="12" customWidth="1"/>
    <col min="11014" max="11017" width="9.21875" style="12" customWidth="1"/>
    <col min="11018" max="11266" width="9.21875" style="12"/>
    <col min="11267" max="11267" width="9.21875" style="12" customWidth="1"/>
    <col min="11268" max="11268" width="6.77734375" style="12" customWidth="1"/>
    <col min="11269" max="11269" width="40.77734375" style="12" customWidth="1"/>
    <col min="11270" max="11273" width="9.21875" style="12" customWidth="1"/>
    <col min="11274" max="11522" width="9.21875" style="12"/>
    <col min="11523" max="11523" width="9.21875" style="12" customWidth="1"/>
    <col min="11524" max="11524" width="6.77734375" style="12" customWidth="1"/>
    <col min="11525" max="11525" width="40.77734375" style="12" customWidth="1"/>
    <col min="11526" max="11529" width="9.21875" style="12" customWidth="1"/>
    <col min="11530" max="11778" width="9.21875" style="12"/>
    <col min="11779" max="11779" width="9.21875" style="12" customWidth="1"/>
    <col min="11780" max="11780" width="6.77734375" style="12" customWidth="1"/>
    <col min="11781" max="11781" width="40.77734375" style="12" customWidth="1"/>
    <col min="11782" max="11785" width="9.21875" style="12" customWidth="1"/>
    <col min="11786" max="12034" width="9.21875" style="12"/>
    <col min="12035" max="12035" width="9.21875" style="12" customWidth="1"/>
    <col min="12036" max="12036" width="6.77734375" style="12" customWidth="1"/>
    <col min="12037" max="12037" width="40.77734375" style="12" customWidth="1"/>
    <col min="12038" max="12041" width="9.21875" style="12" customWidth="1"/>
    <col min="12042" max="12290" width="9.21875" style="12"/>
    <col min="12291" max="12291" width="9.21875" style="12" customWidth="1"/>
    <col min="12292" max="12292" width="6.77734375" style="12" customWidth="1"/>
    <col min="12293" max="12293" width="40.77734375" style="12" customWidth="1"/>
    <col min="12294" max="12297" width="9.21875" style="12" customWidth="1"/>
    <col min="12298" max="12546" width="9.21875" style="12"/>
    <col min="12547" max="12547" width="9.21875" style="12" customWidth="1"/>
    <col min="12548" max="12548" width="6.77734375" style="12" customWidth="1"/>
    <col min="12549" max="12549" width="40.77734375" style="12" customWidth="1"/>
    <col min="12550" max="12553" width="9.21875" style="12" customWidth="1"/>
    <col min="12554" max="12802" width="9.21875" style="12"/>
    <col min="12803" max="12803" width="9.21875" style="12" customWidth="1"/>
    <col min="12804" max="12804" width="6.77734375" style="12" customWidth="1"/>
    <col min="12805" max="12805" width="40.77734375" style="12" customWidth="1"/>
    <col min="12806" max="12809" width="9.21875" style="12" customWidth="1"/>
    <col min="12810" max="13058" width="9.21875" style="12"/>
    <col min="13059" max="13059" width="9.21875" style="12" customWidth="1"/>
    <col min="13060" max="13060" width="6.77734375" style="12" customWidth="1"/>
    <col min="13061" max="13061" width="40.77734375" style="12" customWidth="1"/>
    <col min="13062" max="13065" width="9.21875" style="12" customWidth="1"/>
    <col min="13066" max="13314" width="9.21875" style="12"/>
    <col min="13315" max="13315" width="9.21875" style="12" customWidth="1"/>
    <col min="13316" max="13316" width="6.77734375" style="12" customWidth="1"/>
    <col min="13317" max="13317" width="40.77734375" style="12" customWidth="1"/>
    <col min="13318" max="13321" width="9.21875" style="12" customWidth="1"/>
    <col min="13322" max="13570" width="9.21875" style="12"/>
    <col min="13571" max="13571" width="9.21875" style="12" customWidth="1"/>
    <col min="13572" max="13572" width="6.77734375" style="12" customWidth="1"/>
    <col min="13573" max="13573" width="40.77734375" style="12" customWidth="1"/>
    <col min="13574" max="13577" width="9.21875" style="12" customWidth="1"/>
    <col min="13578" max="13826" width="9.21875" style="12"/>
    <col min="13827" max="13827" width="9.21875" style="12" customWidth="1"/>
    <col min="13828" max="13828" width="6.77734375" style="12" customWidth="1"/>
    <col min="13829" max="13829" width="40.77734375" style="12" customWidth="1"/>
    <col min="13830" max="13833" width="9.21875" style="12" customWidth="1"/>
    <col min="13834" max="14082" width="9.21875" style="12"/>
    <col min="14083" max="14083" width="9.21875" style="12" customWidth="1"/>
    <col min="14084" max="14084" width="6.77734375" style="12" customWidth="1"/>
    <col min="14085" max="14085" width="40.77734375" style="12" customWidth="1"/>
    <col min="14086" max="14089" width="9.21875" style="12" customWidth="1"/>
    <col min="14090" max="14338" width="9.21875" style="12"/>
    <col min="14339" max="14339" width="9.21875" style="12" customWidth="1"/>
    <col min="14340" max="14340" width="6.77734375" style="12" customWidth="1"/>
    <col min="14341" max="14341" width="40.77734375" style="12" customWidth="1"/>
    <col min="14342" max="14345" width="9.21875" style="12" customWidth="1"/>
    <col min="14346" max="14594" width="9.21875" style="12"/>
    <col min="14595" max="14595" width="9.21875" style="12" customWidth="1"/>
    <col min="14596" max="14596" width="6.77734375" style="12" customWidth="1"/>
    <col min="14597" max="14597" width="40.77734375" style="12" customWidth="1"/>
    <col min="14598" max="14601" width="9.21875" style="12" customWidth="1"/>
    <col min="14602" max="14850" width="9.21875" style="12"/>
    <col min="14851" max="14851" width="9.21875" style="12" customWidth="1"/>
    <col min="14852" max="14852" width="6.77734375" style="12" customWidth="1"/>
    <col min="14853" max="14853" width="40.77734375" style="12" customWidth="1"/>
    <col min="14854" max="14857" width="9.21875" style="12" customWidth="1"/>
    <col min="14858" max="15106" width="9.21875" style="12"/>
    <col min="15107" max="15107" width="9.21875" style="12" customWidth="1"/>
    <col min="15108" max="15108" width="6.77734375" style="12" customWidth="1"/>
    <col min="15109" max="15109" width="40.77734375" style="12" customWidth="1"/>
    <col min="15110" max="15113" width="9.21875" style="12" customWidth="1"/>
    <col min="15114" max="15362" width="9.21875" style="12"/>
    <col min="15363" max="15363" width="9.21875" style="12" customWidth="1"/>
    <col min="15364" max="15364" width="6.77734375" style="12" customWidth="1"/>
    <col min="15365" max="15365" width="40.77734375" style="12" customWidth="1"/>
    <col min="15366" max="15369" width="9.21875" style="12" customWidth="1"/>
    <col min="15370" max="15618" width="9.21875" style="12"/>
    <col min="15619" max="15619" width="9.21875" style="12" customWidth="1"/>
    <col min="15620" max="15620" width="6.77734375" style="12" customWidth="1"/>
    <col min="15621" max="15621" width="40.77734375" style="12" customWidth="1"/>
    <col min="15622" max="15625" width="9.21875" style="12" customWidth="1"/>
    <col min="15626" max="15874" width="9.21875" style="12"/>
    <col min="15875" max="15875" width="9.21875" style="12" customWidth="1"/>
    <col min="15876" max="15876" width="6.77734375" style="12" customWidth="1"/>
    <col min="15877" max="15877" width="40.77734375" style="12" customWidth="1"/>
    <col min="15878" max="15881" width="9.21875" style="12" customWidth="1"/>
    <col min="15882" max="16130" width="9.21875" style="12"/>
    <col min="16131" max="16131" width="9.21875" style="12" customWidth="1"/>
    <col min="16132" max="16132" width="6.77734375" style="12" customWidth="1"/>
    <col min="16133" max="16133" width="40.77734375" style="12" customWidth="1"/>
    <col min="16134" max="16137" width="9.21875" style="12" customWidth="1"/>
    <col min="16138" max="16384" width="9.21875" style="12"/>
  </cols>
  <sheetData>
    <row r="1" spans="1:11" customFormat="1" ht="48" customHeight="1" x14ac:dyDescent="0.25">
      <c r="A1" s="493" t="s">
        <v>1323</v>
      </c>
      <c r="B1" s="494"/>
      <c r="C1" s="494"/>
      <c r="D1" s="494"/>
      <c r="E1" s="494"/>
      <c r="F1" s="493" t="s">
        <v>660</v>
      </c>
      <c r="G1" s="493"/>
      <c r="H1" s="493"/>
      <c r="I1" s="493"/>
    </row>
    <row r="2" spans="1:11" x14ac:dyDescent="0.25">
      <c r="A2" s="116" t="s">
        <v>1</v>
      </c>
      <c r="B2" s="116"/>
      <c r="C2" s="183"/>
      <c r="D2" s="117"/>
      <c r="E2" s="117" t="s">
        <v>2</v>
      </c>
      <c r="F2" s="117" t="s">
        <v>3</v>
      </c>
      <c r="G2" s="117" t="s">
        <v>4</v>
      </c>
      <c r="H2" s="117" t="s">
        <v>5</v>
      </c>
      <c r="I2" s="117" t="s">
        <v>6</v>
      </c>
      <c r="J2" s="349"/>
    </row>
    <row r="3" spans="1:11" x14ac:dyDescent="0.25">
      <c r="A3" s="185"/>
      <c r="B3" s="185"/>
      <c r="C3" s="186"/>
      <c r="D3" s="188"/>
      <c r="E3" s="196"/>
      <c r="F3" s="188"/>
      <c r="G3" s="188"/>
      <c r="H3" s="196"/>
      <c r="I3" s="196"/>
    </row>
    <row r="4" spans="1:11" x14ac:dyDescent="0.25">
      <c r="A4" s="350"/>
      <c r="B4" s="350"/>
      <c r="C4" s="351"/>
      <c r="D4" s="351"/>
      <c r="E4" s="135"/>
      <c r="F4" s="245"/>
      <c r="G4" s="245"/>
      <c r="H4" s="135"/>
      <c r="I4" s="135"/>
    </row>
    <row r="5" spans="1:11" customFormat="1" x14ac:dyDescent="0.25">
      <c r="A5" s="332" t="s">
        <v>661</v>
      </c>
      <c r="B5" s="332"/>
      <c r="C5" s="333"/>
      <c r="D5" s="333"/>
      <c r="E5" s="352" t="s">
        <v>662</v>
      </c>
      <c r="F5" s="264"/>
      <c r="G5" s="264"/>
      <c r="H5" s="320"/>
      <c r="I5" s="321"/>
      <c r="J5" s="353"/>
    </row>
    <row r="6" spans="1:11" customFormat="1" ht="15.6" x14ac:dyDescent="0.25">
      <c r="A6" s="332"/>
      <c r="B6" s="332" t="s">
        <v>663</v>
      </c>
      <c r="C6" s="333"/>
      <c r="D6" s="333"/>
      <c r="E6" s="318" t="s">
        <v>664</v>
      </c>
      <c r="F6" s="264" t="s">
        <v>621</v>
      </c>
      <c r="G6" s="264">
        <v>15295</v>
      </c>
      <c r="H6" s="107"/>
      <c r="I6" s="2">
        <f t="shared" ref="I6" si="0">G6*H6</f>
        <v>0</v>
      </c>
      <c r="J6" s="353"/>
      <c r="K6" s="326"/>
    </row>
    <row r="7" spans="1:11" x14ac:dyDescent="0.25">
      <c r="A7" s="350"/>
      <c r="B7" s="350"/>
      <c r="C7" s="351"/>
      <c r="D7" s="351"/>
      <c r="E7" s="302"/>
      <c r="F7" s="245"/>
      <c r="G7" s="245"/>
      <c r="H7" s="41"/>
      <c r="I7" s="42"/>
    </row>
    <row r="8" spans="1:11" x14ac:dyDescent="0.25">
      <c r="A8" s="350"/>
      <c r="B8" s="350"/>
      <c r="C8" s="351"/>
      <c r="D8" s="351"/>
      <c r="E8" s="308"/>
      <c r="F8" s="245"/>
      <c r="G8" s="245"/>
      <c r="H8" s="41"/>
      <c r="I8" s="42"/>
    </row>
    <row r="9" spans="1:11" x14ac:dyDescent="0.25">
      <c r="A9" s="350"/>
      <c r="B9" s="350"/>
      <c r="C9" s="351"/>
      <c r="D9" s="351"/>
      <c r="E9" s="150"/>
      <c r="F9" s="245"/>
      <c r="G9" s="245"/>
      <c r="H9" s="41"/>
      <c r="I9" s="33"/>
      <c r="J9" s="301"/>
    </row>
    <row r="10" spans="1:11" x14ac:dyDescent="0.25">
      <c r="A10" s="350"/>
      <c r="B10" s="350"/>
      <c r="C10" s="351"/>
      <c r="D10" s="351"/>
      <c r="E10" s="150"/>
      <c r="F10" s="245"/>
      <c r="G10" s="245"/>
      <c r="H10" s="41"/>
      <c r="I10" s="33"/>
    </row>
    <row r="11" spans="1:11" x14ac:dyDescent="0.25">
      <c r="A11" s="350"/>
      <c r="B11" s="350"/>
      <c r="C11" s="351"/>
      <c r="D11" s="351"/>
      <c r="E11" s="150"/>
      <c r="F11" s="245"/>
      <c r="G11" s="245"/>
      <c r="H11" s="41"/>
      <c r="I11" s="33"/>
    </row>
    <row r="12" spans="1:11" x14ac:dyDescent="0.25">
      <c r="A12" s="350"/>
      <c r="B12" s="350"/>
      <c r="C12" s="351"/>
      <c r="D12" s="351"/>
      <c r="E12" s="150"/>
      <c r="F12" s="245"/>
      <c r="G12" s="245"/>
      <c r="H12" s="41"/>
      <c r="I12" s="33"/>
    </row>
    <row r="13" spans="1:11" x14ac:dyDescent="0.25">
      <c r="A13" s="350"/>
      <c r="B13" s="350"/>
      <c r="C13" s="351"/>
      <c r="D13" s="351"/>
      <c r="E13" s="150"/>
      <c r="F13" s="245"/>
      <c r="G13" s="245"/>
      <c r="H13" s="41"/>
      <c r="I13" s="33"/>
    </row>
    <row r="14" spans="1:11" x14ac:dyDescent="0.25">
      <c r="A14" s="190"/>
      <c r="B14" s="190"/>
      <c r="C14" s="245"/>
      <c r="D14" s="245"/>
      <c r="E14" s="190"/>
      <c r="F14" s="242"/>
      <c r="G14" s="245"/>
      <c r="H14" s="245"/>
      <c r="I14" s="42"/>
    </row>
    <row r="15" spans="1:11" x14ac:dyDescent="0.25">
      <c r="A15" s="190"/>
      <c r="B15" s="190"/>
      <c r="C15" s="245"/>
      <c r="D15" s="245"/>
      <c r="E15" s="190"/>
      <c r="F15" s="242"/>
      <c r="G15" s="245"/>
      <c r="H15" s="245"/>
      <c r="I15" s="42"/>
    </row>
    <row r="16" spans="1:11" x14ac:dyDescent="0.25">
      <c r="A16" s="135"/>
      <c r="B16" s="135"/>
      <c r="C16" s="245"/>
      <c r="D16" s="245"/>
      <c r="E16" s="203"/>
      <c r="F16" s="245"/>
      <c r="G16" s="245"/>
      <c r="H16" s="245"/>
      <c r="I16" s="42"/>
    </row>
    <row r="17" spans="1:9" x14ac:dyDescent="0.25">
      <c r="A17" s="175" t="s">
        <v>51</v>
      </c>
      <c r="B17" s="175"/>
      <c r="C17" s="175"/>
      <c r="D17" s="175"/>
      <c r="E17" s="175"/>
      <c r="F17" s="249"/>
      <c r="G17" s="175"/>
      <c r="H17" s="175"/>
      <c r="I17" s="43">
        <f>SUM(I6:I16)</f>
        <v>0</v>
      </c>
    </row>
    <row r="1048293" spans="6:6" x14ac:dyDescent="0.25">
      <c r="F1048293" s="188"/>
    </row>
  </sheetData>
  <sheetProtection algorithmName="SHA-512" hashValue="UTGtKhXtKT/f20qJDLW9CuW8T6jfGhEvPIZrGztDO6NOUtrSH/tpWqaCkh1vfigNtuwjOrP388OHR5lWFpeDug==" saltValue="k1s6LvAfFq3CEzk6cTxfiw==" spinCount="100000" sheet="1" objects="1" scenarios="1"/>
  <mergeCells count="2">
    <mergeCell ref="F1:I1"/>
    <mergeCell ref="A1:E1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I1048290"/>
  <sheetViews>
    <sheetView view="pageBreakPreview" zoomScaleNormal="100" zoomScaleSheetLayoutView="100" workbookViewId="0">
      <selection activeCell="H10" sqref="H10"/>
    </sheetView>
  </sheetViews>
  <sheetFormatPr defaultRowHeight="13.2" x14ac:dyDescent="0.25"/>
  <cols>
    <col min="1" max="1" width="9.21875" customWidth="1"/>
    <col min="2" max="2" width="9" bestFit="1" customWidth="1"/>
    <col min="3" max="3" width="3.77734375" customWidth="1"/>
    <col min="4" max="4" width="40.77734375" customWidth="1"/>
    <col min="5" max="5" width="24.77734375" customWidth="1"/>
    <col min="6" max="8" width="20.77734375" customWidth="1"/>
    <col min="9" max="9" width="9.21875" style="353"/>
    <col min="10" max="257" width="9.21875"/>
    <col min="258" max="258" width="9.21875" customWidth="1"/>
    <col min="259" max="259" width="6.77734375" customWidth="1"/>
    <col min="260" max="260" width="40.77734375" customWidth="1"/>
    <col min="261" max="264" width="9.21875" customWidth="1"/>
    <col min="265" max="513" width="9.21875"/>
    <col min="514" max="514" width="9.21875" customWidth="1"/>
    <col min="515" max="515" width="6.77734375" customWidth="1"/>
    <col min="516" max="516" width="40.77734375" customWidth="1"/>
    <col min="517" max="520" width="9.21875" customWidth="1"/>
    <col min="521" max="769" width="9.21875"/>
    <col min="770" max="770" width="9.21875" customWidth="1"/>
    <col min="771" max="771" width="6.77734375" customWidth="1"/>
    <col min="772" max="772" width="40.77734375" customWidth="1"/>
    <col min="773" max="776" width="9.21875" customWidth="1"/>
    <col min="777" max="1025" width="9.21875"/>
    <col min="1026" max="1026" width="9.21875" customWidth="1"/>
    <col min="1027" max="1027" width="6.77734375" customWidth="1"/>
    <col min="1028" max="1028" width="40.77734375" customWidth="1"/>
    <col min="1029" max="1032" width="9.21875" customWidth="1"/>
    <col min="1033" max="1281" width="9.21875"/>
    <col min="1282" max="1282" width="9.21875" customWidth="1"/>
    <col min="1283" max="1283" width="6.77734375" customWidth="1"/>
    <col min="1284" max="1284" width="40.77734375" customWidth="1"/>
    <col min="1285" max="1288" width="9.21875" customWidth="1"/>
    <col min="1289" max="1537" width="9.21875"/>
    <col min="1538" max="1538" width="9.21875" customWidth="1"/>
    <col min="1539" max="1539" width="6.77734375" customWidth="1"/>
    <col min="1540" max="1540" width="40.77734375" customWidth="1"/>
    <col min="1541" max="1544" width="9.21875" customWidth="1"/>
    <col min="1545" max="1793" width="9.21875"/>
    <col min="1794" max="1794" width="9.21875" customWidth="1"/>
    <col min="1795" max="1795" width="6.77734375" customWidth="1"/>
    <col min="1796" max="1796" width="40.77734375" customWidth="1"/>
    <col min="1797" max="1800" width="9.21875" customWidth="1"/>
    <col min="1801" max="2049" width="9.21875"/>
    <col min="2050" max="2050" width="9.21875" customWidth="1"/>
    <col min="2051" max="2051" width="6.77734375" customWidth="1"/>
    <col min="2052" max="2052" width="40.77734375" customWidth="1"/>
    <col min="2053" max="2056" width="9.21875" customWidth="1"/>
    <col min="2057" max="2305" width="9.21875"/>
    <col min="2306" max="2306" width="9.21875" customWidth="1"/>
    <col min="2307" max="2307" width="6.77734375" customWidth="1"/>
    <col min="2308" max="2308" width="40.77734375" customWidth="1"/>
    <col min="2309" max="2312" width="9.21875" customWidth="1"/>
    <col min="2313" max="2561" width="9.21875"/>
    <col min="2562" max="2562" width="9.21875" customWidth="1"/>
    <col min="2563" max="2563" width="6.77734375" customWidth="1"/>
    <col min="2564" max="2564" width="40.77734375" customWidth="1"/>
    <col min="2565" max="2568" width="9.21875" customWidth="1"/>
    <col min="2569" max="2817" width="9.21875"/>
    <col min="2818" max="2818" width="9.21875" customWidth="1"/>
    <col min="2819" max="2819" width="6.77734375" customWidth="1"/>
    <col min="2820" max="2820" width="40.77734375" customWidth="1"/>
    <col min="2821" max="2824" width="9.21875" customWidth="1"/>
    <col min="2825" max="3073" width="9.21875"/>
    <col min="3074" max="3074" width="9.21875" customWidth="1"/>
    <col min="3075" max="3075" width="6.77734375" customWidth="1"/>
    <col min="3076" max="3076" width="40.77734375" customWidth="1"/>
    <col min="3077" max="3080" width="9.21875" customWidth="1"/>
    <col min="3081" max="3329" width="9.21875"/>
    <col min="3330" max="3330" width="9.21875" customWidth="1"/>
    <col min="3331" max="3331" width="6.77734375" customWidth="1"/>
    <col min="3332" max="3332" width="40.77734375" customWidth="1"/>
    <col min="3333" max="3336" width="9.21875" customWidth="1"/>
    <col min="3337" max="3585" width="9.21875"/>
    <col min="3586" max="3586" width="9.21875" customWidth="1"/>
    <col min="3587" max="3587" width="6.77734375" customWidth="1"/>
    <col min="3588" max="3588" width="40.77734375" customWidth="1"/>
    <col min="3589" max="3592" width="9.21875" customWidth="1"/>
    <col min="3593" max="3841" width="9.21875"/>
    <col min="3842" max="3842" width="9.21875" customWidth="1"/>
    <col min="3843" max="3843" width="6.77734375" customWidth="1"/>
    <col min="3844" max="3844" width="40.77734375" customWidth="1"/>
    <col min="3845" max="3848" width="9.21875" customWidth="1"/>
    <col min="3849" max="4097" width="9.21875"/>
    <col min="4098" max="4098" width="9.21875" customWidth="1"/>
    <col min="4099" max="4099" width="6.77734375" customWidth="1"/>
    <col min="4100" max="4100" width="40.77734375" customWidth="1"/>
    <col min="4101" max="4104" width="9.21875" customWidth="1"/>
    <col min="4105" max="4353" width="9.21875"/>
    <col min="4354" max="4354" width="9.21875" customWidth="1"/>
    <col min="4355" max="4355" width="6.77734375" customWidth="1"/>
    <col min="4356" max="4356" width="40.77734375" customWidth="1"/>
    <col min="4357" max="4360" width="9.21875" customWidth="1"/>
    <col min="4361" max="4609" width="9.21875"/>
    <col min="4610" max="4610" width="9.21875" customWidth="1"/>
    <col min="4611" max="4611" width="6.77734375" customWidth="1"/>
    <col min="4612" max="4612" width="40.77734375" customWidth="1"/>
    <col min="4613" max="4616" width="9.21875" customWidth="1"/>
    <col min="4617" max="4865" width="9.21875"/>
    <col min="4866" max="4866" width="9.21875" customWidth="1"/>
    <col min="4867" max="4867" width="6.77734375" customWidth="1"/>
    <col min="4868" max="4868" width="40.77734375" customWidth="1"/>
    <col min="4869" max="4872" width="9.21875" customWidth="1"/>
    <col min="4873" max="5121" width="9.21875"/>
    <col min="5122" max="5122" width="9.21875" customWidth="1"/>
    <col min="5123" max="5123" width="6.77734375" customWidth="1"/>
    <col min="5124" max="5124" width="40.77734375" customWidth="1"/>
    <col min="5125" max="5128" width="9.21875" customWidth="1"/>
    <col min="5129" max="5377" width="9.21875"/>
    <col min="5378" max="5378" width="9.21875" customWidth="1"/>
    <col min="5379" max="5379" width="6.77734375" customWidth="1"/>
    <col min="5380" max="5380" width="40.77734375" customWidth="1"/>
    <col min="5381" max="5384" width="9.21875" customWidth="1"/>
    <col min="5385" max="5633" width="9.21875"/>
    <col min="5634" max="5634" width="9.21875" customWidth="1"/>
    <col min="5635" max="5635" width="6.77734375" customWidth="1"/>
    <col min="5636" max="5636" width="40.77734375" customWidth="1"/>
    <col min="5637" max="5640" width="9.21875" customWidth="1"/>
    <col min="5641" max="5889" width="9.21875"/>
    <col min="5890" max="5890" width="9.21875" customWidth="1"/>
    <col min="5891" max="5891" width="6.77734375" customWidth="1"/>
    <col min="5892" max="5892" width="40.77734375" customWidth="1"/>
    <col min="5893" max="5896" width="9.21875" customWidth="1"/>
    <col min="5897" max="6145" width="9.21875"/>
    <col min="6146" max="6146" width="9.21875" customWidth="1"/>
    <col min="6147" max="6147" width="6.77734375" customWidth="1"/>
    <col min="6148" max="6148" width="40.77734375" customWidth="1"/>
    <col min="6149" max="6152" width="9.21875" customWidth="1"/>
    <col min="6153" max="6401" width="9.21875"/>
    <col min="6402" max="6402" width="9.21875" customWidth="1"/>
    <col min="6403" max="6403" width="6.77734375" customWidth="1"/>
    <col min="6404" max="6404" width="40.77734375" customWidth="1"/>
    <col min="6405" max="6408" width="9.21875" customWidth="1"/>
    <col min="6409" max="6657" width="9.21875"/>
    <col min="6658" max="6658" width="9.21875" customWidth="1"/>
    <col min="6659" max="6659" width="6.77734375" customWidth="1"/>
    <col min="6660" max="6660" width="40.77734375" customWidth="1"/>
    <col min="6661" max="6664" width="9.21875" customWidth="1"/>
    <col min="6665" max="6913" width="9.21875"/>
    <col min="6914" max="6914" width="9.21875" customWidth="1"/>
    <col min="6915" max="6915" width="6.77734375" customWidth="1"/>
    <col min="6916" max="6916" width="40.77734375" customWidth="1"/>
    <col min="6917" max="6920" width="9.21875" customWidth="1"/>
    <col min="6921" max="7169" width="9.21875"/>
    <col min="7170" max="7170" width="9.21875" customWidth="1"/>
    <col min="7171" max="7171" width="6.77734375" customWidth="1"/>
    <col min="7172" max="7172" width="40.77734375" customWidth="1"/>
    <col min="7173" max="7176" width="9.21875" customWidth="1"/>
    <col min="7177" max="7425" width="9.21875"/>
    <col min="7426" max="7426" width="9.21875" customWidth="1"/>
    <col min="7427" max="7427" width="6.77734375" customWidth="1"/>
    <col min="7428" max="7428" width="40.77734375" customWidth="1"/>
    <col min="7429" max="7432" width="9.21875" customWidth="1"/>
    <col min="7433" max="7681" width="9.21875"/>
    <col min="7682" max="7682" width="9.21875" customWidth="1"/>
    <col min="7683" max="7683" width="6.77734375" customWidth="1"/>
    <col min="7684" max="7684" width="40.77734375" customWidth="1"/>
    <col min="7685" max="7688" width="9.21875" customWidth="1"/>
    <col min="7689" max="7937" width="9.21875"/>
    <col min="7938" max="7938" width="9.21875" customWidth="1"/>
    <col min="7939" max="7939" width="6.77734375" customWidth="1"/>
    <col min="7940" max="7940" width="40.77734375" customWidth="1"/>
    <col min="7941" max="7944" width="9.21875" customWidth="1"/>
    <col min="7945" max="8193" width="9.21875"/>
    <col min="8194" max="8194" width="9.21875" customWidth="1"/>
    <col min="8195" max="8195" width="6.77734375" customWidth="1"/>
    <col min="8196" max="8196" width="40.77734375" customWidth="1"/>
    <col min="8197" max="8200" width="9.21875" customWidth="1"/>
    <col min="8201" max="8449" width="9.21875"/>
    <col min="8450" max="8450" width="9.21875" customWidth="1"/>
    <col min="8451" max="8451" width="6.77734375" customWidth="1"/>
    <col min="8452" max="8452" width="40.77734375" customWidth="1"/>
    <col min="8453" max="8456" width="9.21875" customWidth="1"/>
    <col min="8457" max="8705" width="9.21875"/>
    <col min="8706" max="8706" width="9.21875" customWidth="1"/>
    <col min="8707" max="8707" width="6.77734375" customWidth="1"/>
    <col min="8708" max="8708" width="40.77734375" customWidth="1"/>
    <col min="8709" max="8712" width="9.21875" customWidth="1"/>
    <col min="8713" max="8961" width="9.21875"/>
    <col min="8962" max="8962" width="9.21875" customWidth="1"/>
    <col min="8963" max="8963" width="6.77734375" customWidth="1"/>
    <col min="8964" max="8964" width="40.77734375" customWidth="1"/>
    <col min="8965" max="8968" width="9.21875" customWidth="1"/>
    <col min="8969" max="9217" width="9.21875"/>
    <col min="9218" max="9218" width="9.21875" customWidth="1"/>
    <col min="9219" max="9219" width="6.77734375" customWidth="1"/>
    <col min="9220" max="9220" width="40.77734375" customWidth="1"/>
    <col min="9221" max="9224" width="9.21875" customWidth="1"/>
    <col min="9225" max="9473" width="9.21875"/>
    <col min="9474" max="9474" width="9.21875" customWidth="1"/>
    <col min="9475" max="9475" width="6.77734375" customWidth="1"/>
    <col min="9476" max="9476" width="40.77734375" customWidth="1"/>
    <col min="9477" max="9480" width="9.21875" customWidth="1"/>
    <col min="9481" max="9729" width="9.21875"/>
    <col min="9730" max="9730" width="9.21875" customWidth="1"/>
    <col min="9731" max="9731" width="6.77734375" customWidth="1"/>
    <col min="9732" max="9732" width="40.77734375" customWidth="1"/>
    <col min="9733" max="9736" width="9.21875" customWidth="1"/>
    <col min="9737" max="9985" width="9.21875"/>
    <col min="9986" max="9986" width="9.21875" customWidth="1"/>
    <col min="9987" max="9987" width="6.77734375" customWidth="1"/>
    <col min="9988" max="9988" width="40.77734375" customWidth="1"/>
    <col min="9989" max="9992" width="9.21875" customWidth="1"/>
    <col min="9993" max="10241" width="9.21875"/>
    <col min="10242" max="10242" width="9.21875" customWidth="1"/>
    <col min="10243" max="10243" width="6.77734375" customWidth="1"/>
    <col min="10244" max="10244" width="40.77734375" customWidth="1"/>
    <col min="10245" max="10248" width="9.21875" customWidth="1"/>
    <col min="10249" max="10497" width="9.21875"/>
    <col min="10498" max="10498" width="9.21875" customWidth="1"/>
    <col min="10499" max="10499" width="6.77734375" customWidth="1"/>
    <col min="10500" max="10500" width="40.77734375" customWidth="1"/>
    <col min="10501" max="10504" width="9.21875" customWidth="1"/>
    <col min="10505" max="10753" width="9.21875"/>
    <col min="10754" max="10754" width="9.21875" customWidth="1"/>
    <col min="10755" max="10755" width="6.77734375" customWidth="1"/>
    <col min="10756" max="10756" width="40.77734375" customWidth="1"/>
    <col min="10757" max="10760" width="9.21875" customWidth="1"/>
    <col min="10761" max="11009" width="9.21875"/>
    <col min="11010" max="11010" width="9.21875" customWidth="1"/>
    <col min="11011" max="11011" width="6.77734375" customWidth="1"/>
    <col min="11012" max="11012" width="40.77734375" customWidth="1"/>
    <col min="11013" max="11016" width="9.21875" customWidth="1"/>
    <col min="11017" max="11265" width="9.21875"/>
    <col min="11266" max="11266" width="9.21875" customWidth="1"/>
    <col min="11267" max="11267" width="6.77734375" customWidth="1"/>
    <col min="11268" max="11268" width="40.77734375" customWidth="1"/>
    <col min="11269" max="11272" width="9.21875" customWidth="1"/>
    <col min="11273" max="11521" width="9.21875"/>
    <col min="11522" max="11522" width="9.21875" customWidth="1"/>
    <col min="11523" max="11523" width="6.77734375" customWidth="1"/>
    <col min="11524" max="11524" width="40.77734375" customWidth="1"/>
    <col min="11525" max="11528" width="9.21875" customWidth="1"/>
    <col min="11529" max="11777" width="9.21875"/>
    <col min="11778" max="11778" width="9.21875" customWidth="1"/>
    <col min="11779" max="11779" width="6.77734375" customWidth="1"/>
    <col min="11780" max="11780" width="40.77734375" customWidth="1"/>
    <col min="11781" max="11784" width="9.21875" customWidth="1"/>
    <col min="11785" max="12033" width="9.21875"/>
    <col min="12034" max="12034" width="9.21875" customWidth="1"/>
    <col min="12035" max="12035" width="6.77734375" customWidth="1"/>
    <col min="12036" max="12036" width="40.77734375" customWidth="1"/>
    <col min="12037" max="12040" width="9.21875" customWidth="1"/>
    <col min="12041" max="12289" width="9.21875"/>
    <col min="12290" max="12290" width="9.21875" customWidth="1"/>
    <col min="12291" max="12291" width="6.77734375" customWidth="1"/>
    <col min="12292" max="12292" width="40.77734375" customWidth="1"/>
    <col min="12293" max="12296" width="9.21875" customWidth="1"/>
    <col min="12297" max="12545" width="9.21875"/>
    <col min="12546" max="12546" width="9.21875" customWidth="1"/>
    <col min="12547" max="12547" width="6.77734375" customWidth="1"/>
    <col min="12548" max="12548" width="40.77734375" customWidth="1"/>
    <col min="12549" max="12552" width="9.21875" customWidth="1"/>
    <col min="12553" max="12801" width="9.21875"/>
    <col min="12802" max="12802" width="9.21875" customWidth="1"/>
    <col min="12803" max="12803" width="6.77734375" customWidth="1"/>
    <col min="12804" max="12804" width="40.77734375" customWidth="1"/>
    <col min="12805" max="12808" width="9.21875" customWidth="1"/>
    <col min="12809" max="13057" width="9.21875"/>
    <col min="13058" max="13058" width="9.21875" customWidth="1"/>
    <col min="13059" max="13059" width="6.77734375" customWidth="1"/>
    <col min="13060" max="13060" width="40.77734375" customWidth="1"/>
    <col min="13061" max="13064" width="9.21875" customWidth="1"/>
    <col min="13065" max="13313" width="9.21875"/>
    <col min="13314" max="13314" width="9.21875" customWidth="1"/>
    <col min="13315" max="13315" width="6.77734375" customWidth="1"/>
    <col min="13316" max="13316" width="40.77734375" customWidth="1"/>
    <col min="13317" max="13320" width="9.21875" customWidth="1"/>
    <col min="13321" max="13569" width="9.21875"/>
    <col min="13570" max="13570" width="9.21875" customWidth="1"/>
    <col min="13571" max="13571" width="6.77734375" customWidth="1"/>
    <col min="13572" max="13572" width="40.77734375" customWidth="1"/>
    <col min="13573" max="13576" width="9.21875" customWidth="1"/>
    <col min="13577" max="13825" width="9.21875"/>
    <col min="13826" max="13826" width="9.21875" customWidth="1"/>
    <col min="13827" max="13827" width="6.77734375" customWidth="1"/>
    <col min="13828" max="13828" width="40.77734375" customWidth="1"/>
    <col min="13829" max="13832" width="9.21875" customWidth="1"/>
    <col min="13833" max="14081" width="9.21875"/>
    <col min="14082" max="14082" width="9.21875" customWidth="1"/>
    <col min="14083" max="14083" width="6.77734375" customWidth="1"/>
    <col min="14084" max="14084" width="40.77734375" customWidth="1"/>
    <col min="14085" max="14088" width="9.21875" customWidth="1"/>
    <col min="14089" max="14337" width="9.21875"/>
    <col min="14338" max="14338" width="9.21875" customWidth="1"/>
    <col min="14339" max="14339" width="6.77734375" customWidth="1"/>
    <col min="14340" max="14340" width="40.77734375" customWidth="1"/>
    <col min="14341" max="14344" width="9.21875" customWidth="1"/>
    <col min="14345" max="14593" width="9.21875"/>
    <col min="14594" max="14594" width="9.21875" customWidth="1"/>
    <col min="14595" max="14595" width="6.77734375" customWidth="1"/>
    <col min="14596" max="14596" width="40.77734375" customWidth="1"/>
    <col min="14597" max="14600" width="9.21875" customWidth="1"/>
    <col min="14601" max="14849" width="9.21875"/>
    <col min="14850" max="14850" width="9.21875" customWidth="1"/>
    <col min="14851" max="14851" width="6.77734375" customWidth="1"/>
    <col min="14852" max="14852" width="40.77734375" customWidth="1"/>
    <col min="14853" max="14856" width="9.21875" customWidth="1"/>
    <col min="14857" max="15105" width="9.21875"/>
    <col min="15106" max="15106" width="9.21875" customWidth="1"/>
    <col min="15107" max="15107" width="6.77734375" customWidth="1"/>
    <col min="15108" max="15108" width="40.77734375" customWidth="1"/>
    <col min="15109" max="15112" width="9.21875" customWidth="1"/>
    <col min="15113" max="15361" width="9.21875"/>
    <col min="15362" max="15362" width="9.21875" customWidth="1"/>
    <col min="15363" max="15363" width="6.77734375" customWidth="1"/>
    <col min="15364" max="15364" width="40.77734375" customWidth="1"/>
    <col min="15365" max="15368" width="9.21875" customWidth="1"/>
    <col min="15369" max="15617" width="9.21875"/>
    <col min="15618" max="15618" width="9.21875" customWidth="1"/>
    <col min="15619" max="15619" width="6.77734375" customWidth="1"/>
    <col min="15620" max="15620" width="40.77734375" customWidth="1"/>
    <col min="15621" max="15624" width="9.21875" customWidth="1"/>
    <col min="15625" max="15873" width="9.21875"/>
    <col min="15874" max="15874" width="9.21875" customWidth="1"/>
    <col min="15875" max="15875" width="6.77734375" customWidth="1"/>
    <col min="15876" max="15876" width="40.77734375" customWidth="1"/>
    <col min="15877" max="15880" width="9.21875" customWidth="1"/>
    <col min="15881" max="16129" width="9.21875"/>
    <col min="16130" max="16130" width="9.21875" customWidth="1"/>
    <col min="16131" max="16131" width="6.77734375" customWidth="1"/>
    <col min="16132" max="16132" width="40.77734375" customWidth="1"/>
    <col min="16133" max="16136" width="9.21875" customWidth="1"/>
    <col min="16137" max="16384" width="9.21875"/>
  </cols>
  <sheetData>
    <row r="1" spans="1:9" ht="48" customHeight="1" x14ac:dyDescent="0.25">
      <c r="A1" s="493" t="s">
        <v>1324</v>
      </c>
      <c r="B1" s="494"/>
      <c r="C1" s="494"/>
      <c r="D1" s="494"/>
      <c r="E1" s="493" t="s">
        <v>666</v>
      </c>
      <c r="F1" s="493"/>
      <c r="G1" s="493"/>
      <c r="H1" s="493"/>
      <c r="I1"/>
    </row>
    <row r="2" spans="1:9" x14ac:dyDescent="0.25">
      <c r="A2" s="310" t="s">
        <v>1</v>
      </c>
      <c r="B2" s="310"/>
      <c r="C2" s="311"/>
      <c r="D2" s="312" t="s">
        <v>2</v>
      </c>
      <c r="E2" s="312" t="s">
        <v>3</v>
      </c>
      <c r="F2" s="312" t="s">
        <v>4</v>
      </c>
      <c r="G2" s="312" t="s">
        <v>5</v>
      </c>
      <c r="H2" s="312" t="s">
        <v>6</v>
      </c>
      <c r="I2" s="354"/>
    </row>
    <row r="3" spans="1:9" x14ac:dyDescent="0.25">
      <c r="A3" s="253"/>
      <c r="B3" s="253"/>
      <c r="C3" s="314"/>
      <c r="D3" s="315"/>
      <c r="E3" s="149"/>
      <c r="F3" s="149"/>
      <c r="G3" s="149"/>
      <c r="H3" s="315"/>
    </row>
    <row r="4" spans="1:9" x14ac:dyDescent="0.25">
      <c r="A4" s="332"/>
      <c r="B4" s="332"/>
      <c r="C4" s="333"/>
      <c r="D4" s="320"/>
      <c r="E4" s="264"/>
      <c r="F4" s="264"/>
      <c r="G4" s="264"/>
      <c r="H4" s="320"/>
    </row>
    <row r="5" spans="1:9" x14ac:dyDescent="0.25">
      <c r="A5" s="332" t="s">
        <v>667</v>
      </c>
      <c r="B5" s="332"/>
      <c r="C5" s="333"/>
      <c r="D5" s="352" t="s">
        <v>668</v>
      </c>
      <c r="E5" s="264"/>
      <c r="F5" s="264"/>
      <c r="G5" s="3"/>
      <c r="H5" s="4"/>
    </row>
    <row r="6" spans="1:9" ht="26.4" x14ac:dyDescent="0.25">
      <c r="A6" s="332"/>
      <c r="B6" s="332" t="s">
        <v>669</v>
      </c>
      <c r="C6" s="333"/>
      <c r="D6" s="325" t="s">
        <v>670</v>
      </c>
      <c r="E6" s="264"/>
      <c r="F6" s="264"/>
      <c r="G6" s="3"/>
      <c r="H6" s="4"/>
    </row>
    <row r="7" spans="1:9" ht="15.6" x14ac:dyDescent="0.25">
      <c r="A7" s="332"/>
      <c r="B7" s="332"/>
      <c r="C7" s="333" t="s">
        <v>9</v>
      </c>
      <c r="D7" s="325" t="s">
        <v>671</v>
      </c>
      <c r="E7" s="264" t="s">
        <v>621</v>
      </c>
      <c r="F7" s="264">
        <v>34800</v>
      </c>
      <c r="G7" s="107"/>
      <c r="H7" s="2">
        <f>F7*G7</f>
        <v>0</v>
      </c>
    </row>
    <row r="8" spans="1:9" ht="15.6" x14ac:dyDescent="0.25">
      <c r="A8" s="332"/>
      <c r="B8" s="332"/>
      <c r="C8" s="333" t="s">
        <v>12</v>
      </c>
      <c r="D8" s="325" t="s">
        <v>672</v>
      </c>
      <c r="E8" s="264" t="s">
        <v>621</v>
      </c>
      <c r="F8" s="264">
        <v>3850</v>
      </c>
      <c r="G8" s="107"/>
      <c r="H8" s="2">
        <f>F8*G8</f>
        <v>0</v>
      </c>
    </row>
    <row r="9" spans="1:9" ht="26.4" x14ac:dyDescent="0.25">
      <c r="A9" s="332" t="s">
        <v>673</v>
      </c>
      <c r="B9" s="332"/>
      <c r="C9" s="333"/>
      <c r="D9" s="255" t="s">
        <v>674</v>
      </c>
      <c r="E9" s="264"/>
      <c r="F9" s="264"/>
      <c r="G9" s="3"/>
      <c r="H9" s="4"/>
    </row>
    <row r="10" spans="1:9" ht="15.6" x14ac:dyDescent="0.25">
      <c r="A10" s="332"/>
      <c r="B10" s="332" t="s">
        <v>675</v>
      </c>
      <c r="C10" s="333"/>
      <c r="D10" s="318" t="s">
        <v>676</v>
      </c>
      <c r="E10" s="264" t="s">
        <v>634</v>
      </c>
      <c r="F10" s="264">
        <v>3000</v>
      </c>
      <c r="G10" s="107"/>
      <c r="H10" s="2">
        <f>F10*G10</f>
        <v>0</v>
      </c>
    </row>
    <row r="11" spans="1:9" x14ac:dyDescent="0.25">
      <c r="A11" s="332"/>
      <c r="B11" s="332"/>
      <c r="C11" s="333"/>
      <c r="D11" s="352"/>
      <c r="E11" s="264"/>
      <c r="F11" s="264"/>
      <c r="G11" s="3"/>
      <c r="H11" s="4"/>
    </row>
    <row r="12" spans="1:9" x14ac:dyDescent="0.25">
      <c r="A12" s="332"/>
      <c r="B12" s="332"/>
      <c r="C12" s="333"/>
      <c r="D12" s="352"/>
      <c r="E12" s="264"/>
      <c r="F12" s="264"/>
      <c r="G12" s="3"/>
      <c r="H12" s="4"/>
    </row>
    <row r="13" spans="1:9" x14ac:dyDescent="0.25">
      <c r="A13" s="320"/>
      <c r="B13" s="320"/>
      <c r="C13" s="264"/>
      <c r="D13" s="328"/>
      <c r="E13" s="264"/>
      <c r="F13" s="264"/>
      <c r="G13" s="3"/>
      <c r="H13" s="4"/>
    </row>
    <row r="14" spans="1:9" x14ac:dyDescent="0.25">
      <c r="A14" s="329" t="s">
        <v>51</v>
      </c>
      <c r="B14" s="329"/>
      <c r="C14" s="329"/>
      <c r="D14" s="329"/>
      <c r="E14" s="330"/>
      <c r="F14" s="348"/>
      <c r="G14" s="6"/>
      <c r="H14" s="5">
        <f>SUM(H6:H12)</f>
        <v>0</v>
      </c>
    </row>
    <row r="1048290" spans="5:5" x14ac:dyDescent="0.25">
      <c r="E1048290" s="141"/>
    </row>
  </sheetData>
  <sheetProtection algorithmName="SHA-512" hashValue="7Oka90M/ENt61Y96WLv3azuX4ezyzxe2MlT4sPHIncMOsfiEgWQiZYXKwxwaLDYtj5w85w/AQWUi3T1Rl+GpRg==" saltValue="fTDpFihd3PpmSGyhgY/h/w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K1048304"/>
  <sheetViews>
    <sheetView view="pageBreakPreview" topLeftCell="A15" zoomScaleNormal="100" zoomScaleSheetLayoutView="100" workbookViewId="0">
      <selection activeCell="F23" sqref="F23"/>
    </sheetView>
  </sheetViews>
  <sheetFormatPr defaultRowHeight="13.2" x14ac:dyDescent="0.25"/>
  <cols>
    <col min="1" max="1" width="9.21875" customWidth="1"/>
    <col min="2" max="2" width="9" bestFit="1" customWidth="1"/>
    <col min="3" max="3" width="4.77734375" customWidth="1"/>
    <col min="4" max="4" width="40.77734375" customWidth="1"/>
    <col min="5" max="5" width="25.5546875" bestFit="1" customWidth="1"/>
    <col min="6" max="8" width="20.77734375" customWidth="1"/>
    <col min="9" max="257" width="9.21875"/>
    <col min="258" max="258" width="9.21875" customWidth="1"/>
    <col min="259" max="259" width="6.77734375" customWidth="1"/>
    <col min="260" max="260" width="40.77734375" customWidth="1"/>
    <col min="261" max="264" width="9.21875" customWidth="1"/>
    <col min="265" max="513" width="9.21875"/>
    <col min="514" max="514" width="9.21875" customWidth="1"/>
    <col min="515" max="515" width="6.77734375" customWidth="1"/>
    <col min="516" max="516" width="40.77734375" customWidth="1"/>
    <col min="517" max="520" width="9.21875" customWidth="1"/>
    <col min="521" max="769" width="9.21875"/>
    <col min="770" max="770" width="9.21875" customWidth="1"/>
    <col min="771" max="771" width="6.77734375" customWidth="1"/>
    <col min="772" max="772" width="40.77734375" customWidth="1"/>
    <col min="773" max="776" width="9.21875" customWidth="1"/>
    <col min="777" max="1025" width="9.21875"/>
    <col min="1026" max="1026" width="9.21875" customWidth="1"/>
    <col min="1027" max="1027" width="6.77734375" customWidth="1"/>
    <col min="1028" max="1028" width="40.77734375" customWidth="1"/>
    <col min="1029" max="1032" width="9.21875" customWidth="1"/>
    <col min="1033" max="1281" width="9.21875"/>
    <col min="1282" max="1282" width="9.21875" customWidth="1"/>
    <col min="1283" max="1283" width="6.77734375" customWidth="1"/>
    <col min="1284" max="1284" width="40.77734375" customWidth="1"/>
    <col min="1285" max="1288" width="9.21875" customWidth="1"/>
    <col min="1289" max="1537" width="9.21875"/>
    <col min="1538" max="1538" width="9.21875" customWidth="1"/>
    <col min="1539" max="1539" width="6.77734375" customWidth="1"/>
    <col min="1540" max="1540" width="40.77734375" customWidth="1"/>
    <col min="1541" max="1544" width="9.21875" customWidth="1"/>
    <col min="1545" max="1793" width="9.21875"/>
    <col min="1794" max="1794" width="9.21875" customWidth="1"/>
    <col min="1795" max="1795" width="6.77734375" customWidth="1"/>
    <col min="1796" max="1796" width="40.77734375" customWidth="1"/>
    <col min="1797" max="1800" width="9.21875" customWidth="1"/>
    <col min="1801" max="2049" width="9.21875"/>
    <col min="2050" max="2050" width="9.21875" customWidth="1"/>
    <col min="2051" max="2051" width="6.77734375" customWidth="1"/>
    <col min="2052" max="2052" width="40.77734375" customWidth="1"/>
    <col min="2053" max="2056" width="9.21875" customWidth="1"/>
    <col min="2057" max="2305" width="9.21875"/>
    <col min="2306" max="2306" width="9.21875" customWidth="1"/>
    <col min="2307" max="2307" width="6.77734375" customWidth="1"/>
    <col min="2308" max="2308" width="40.77734375" customWidth="1"/>
    <col min="2309" max="2312" width="9.21875" customWidth="1"/>
    <col min="2313" max="2561" width="9.21875"/>
    <col min="2562" max="2562" width="9.21875" customWidth="1"/>
    <col min="2563" max="2563" width="6.77734375" customWidth="1"/>
    <col min="2564" max="2564" width="40.77734375" customWidth="1"/>
    <col min="2565" max="2568" width="9.21875" customWidth="1"/>
    <col min="2569" max="2817" width="9.21875"/>
    <col min="2818" max="2818" width="9.21875" customWidth="1"/>
    <col min="2819" max="2819" width="6.77734375" customWidth="1"/>
    <col min="2820" max="2820" width="40.77734375" customWidth="1"/>
    <col min="2821" max="2824" width="9.21875" customWidth="1"/>
    <col min="2825" max="3073" width="9.21875"/>
    <col min="3074" max="3074" width="9.21875" customWidth="1"/>
    <col min="3075" max="3075" width="6.77734375" customWidth="1"/>
    <col min="3076" max="3076" width="40.77734375" customWidth="1"/>
    <col min="3077" max="3080" width="9.21875" customWidth="1"/>
    <col min="3081" max="3329" width="9.21875"/>
    <col min="3330" max="3330" width="9.21875" customWidth="1"/>
    <col min="3331" max="3331" width="6.77734375" customWidth="1"/>
    <col min="3332" max="3332" width="40.77734375" customWidth="1"/>
    <col min="3333" max="3336" width="9.21875" customWidth="1"/>
    <col min="3337" max="3585" width="9.21875"/>
    <col min="3586" max="3586" width="9.21875" customWidth="1"/>
    <col min="3587" max="3587" width="6.77734375" customWidth="1"/>
    <col min="3588" max="3588" width="40.77734375" customWidth="1"/>
    <col min="3589" max="3592" width="9.21875" customWidth="1"/>
    <col min="3593" max="3841" width="9.21875"/>
    <col min="3842" max="3842" width="9.21875" customWidth="1"/>
    <col min="3843" max="3843" width="6.77734375" customWidth="1"/>
    <col min="3844" max="3844" width="40.77734375" customWidth="1"/>
    <col min="3845" max="3848" width="9.21875" customWidth="1"/>
    <col min="3849" max="4097" width="9.21875"/>
    <col min="4098" max="4098" width="9.21875" customWidth="1"/>
    <col min="4099" max="4099" width="6.77734375" customWidth="1"/>
    <col min="4100" max="4100" width="40.77734375" customWidth="1"/>
    <col min="4101" max="4104" width="9.21875" customWidth="1"/>
    <col min="4105" max="4353" width="9.21875"/>
    <col min="4354" max="4354" width="9.21875" customWidth="1"/>
    <col min="4355" max="4355" width="6.77734375" customWidth="1"/>
    <col min="4356" max="4356" width="40.77734375" customWidth="1"/>
    <col min="4357" max="4360" width="9.21875" customWidth="1"/>
    <col min="4361" max="4609" width="9.21875"/>
    <col min="4610" max="4610" width="9.21875" customWidth="1"/>
    <col min="4611" max="4611" width="6.77734375" customWidth="1"/>
    <col min="4612" max="4612" width="40.77734375" customWidth="1"/>
    <col min="4613" max="4616" width="9.21875" customWidth="1"/>
    <col min="4617" max="4865" width="9.21875"/>
    <col min="4866" max="4866" width="9.21875" customWidth="1"/>
    <col min="4867" max="4867" width="6.77734375" customWidth="1"/>
    <col min="4868" max="4868" width="40.77734375" customWidth="1"/>
    <col min="4869" max="4872" width="9.21875" customWidth="1"/>
    <col min="4873" max="5121" width="9.21875"/>
    <col min="5122" max="5122" width="9.21875" customWidth="1"/>
    <col min="5123" max="5123" width="6.77734375" customWidth="1"/>
    <col min="5124" max="5124" width="40.77734375" customWidth="1"/>
    <col min="5125" max="5128" width="9.21875" customWidth="1"/>
    <col min="5129" max="5377" width="9.21875"/>
    <col min="5378" max="5378" width="9.21875" customWidth="1"/>
    <col min="5379" max="5379" width="6.77734375" customWidth="1"/>
    <col min="5380" max="5380" width="40.77734375" customWidth="1"/>
    <col min="5381" max="5384" width="9.21875" customWidth="1"/>
    <col min="5385" max="5633" width="9.21875"/>
    <col min="5634" max="5634" width="9.21875" customWidth="1"/>
    <col min="5635" max="5635" width="6.77734375" customWidth="1"/>
    <col min="5636" max="5636" width="40.77734375" customWidth="1"/>
    <col min="5637" max="5640" width="9.21875" customWidth="1"/>
    <col min="5641" max="5889" width="9.21875"/>
    <col min="5890" max="5890" width="9.21875" customWidth="1"/>
    <col min="5891" max="5891" width="6.77734375" customWidth="1"/>
    <col min="5892" max="5892" width="40.77734375" customWidth="1"/>
    <col min="5893" max="5896" width="9.21875" customWidth="1"/>
    <col min="5897" max="6145" width="9.21875"/>
    <col min="6146" max="6146" width="9.21875" customWidth="1"/>
    <col min="6147" max="6147" width="6.77734375" customWidth="1"/>
    <col min="6148" max="6148" width="40.77734375" customWidth="1"/>
    <col min="6149" max="6152" width="9.21875" customWidth="1"/>
    <col min="6153" max="6401" width="9.21875"/>
    <col min="6402" max="6402" width="9.21875" customWidth="1"/>
    <col min="6403" max="6403" width="6.77734375" customWidth="1"/>
    <col min="6404" max="6404" width="40.77734375" customWidth="1"/>
    <col min="6405" max="6408" width="9.21875" customWidth="1"/>
    <col min="6409" max="6657" width="9.21875"/>
    <col min="6658" max="6658" width="9.21875" customWidth="1"/>
    <col min="6659" max="6659" width="6.77734375" customWidth="1"/>
    <col min="6660" max="6660" width="40.77734375" customWidth="1"/>
    <col min="6661" max="6664" width="9.21875" customWidth="1"/>
    <col min="6665" max="6913" width="9.21875"/>
    <col min="6914" max="6914" width="9.21875" customWidth="1"/>
    <col min="6915" max="6915" width="6.77734375" customWidth="1"/>
    <col min="6916" max="6916" width="40.77734375" customWidth="1"/>
    <col min="6917" max="6920" width="9.21875" customWidth="1"/>
    <col min="6921" max="7169" width="9.21875"/>
    <col min="7170" max="7170" width="9.21875" customWidth="1"/>
    <col min="7171" max="7171" width="6.77734375" customWidth="1"/>
    <col min="7172" max="7172" width="40.77734375" customWidth="1"/>
    <col min="7173" max="7176" width="9.21875" customWidth="1"/>
    <col min="7177" max="7425" width="9.21875"/>
    <col min="7426" max="7426" width="9.21875" customWidth="1"/>
    <col min="7427" max="7427" width="6.77734375" customWidth="1"/>
    <col min="7428" max="7428" width="40.77734375" customWidth="1"/>
    <col min="7429" max="7432" width="9.21875" customWidth="1"/>
    <col min="7433" max="7681" width="9.21875"/>
    <col min="7682" max="7682" width="9.21875" customWidth="1"/>
    <col min="7683" max="7683" width="6.77734375" customWidth="1"/>
    <col min="7684" max="7684" width="40.77734375" customWidth="1"/>
    <col min="7685" max="7688" width="9.21875" customWidth="1"/>
    <col min="7689" max="7937" width="9.21875"/>
    <col min="7938" max="7938" width="9.21875" customWidth="1"/>
    <col min="7939" max="7939" width="6.77734375" customWidth="1"/>
    <col min="7940" max="7940" width="40.77734375" customWidth="1"/>
    <col min="7941" max="7944" width="9.21875" customWidth="1"/>
    <col min="7945" max="8193" width="9.21875"/>
    <col min="8194" max="8194" width="9.21875" customWidth="1"/>
    <col min="8195" max="8195" width="6.77734375" customWidth="1"/>
    <col min="8196" max="8196" width="40.77734375" customWidth="1"/>
    <col min="8197" max="8200" width="9.21875" customWidth="1"/>
    <col min="8201" max="8449" width="9.21875"/>
    <col min="8450" max="8450" width="9.21875" customWidth="1"/>
    <col min="8451" max="8451" width="6.77734375" customWidth="1"/>
    <col min="8452" max="8452" width="40.77734375" customWidth="1"/>
    <col min="8453" max="8456" width="9.21875" customWidth="1"/>
    <col min="8457" max="8705" width="9.21875"/>
    <col min="8706" max="8706" width="9.21875" customWidth="1"/>
    <col min="8707" max="8707" width="6.77734375" customWidth="1"/>
    <col min="8708" max="8708" width="40.77734375" customWidth="1"/>
    <col min="8709" max="8712" width="9.21875" customWidth="1"/>
    <col min="8713" max="8961" width="9.21875"/>
    <col min="8962" max="8962" width="9.21875" customWidth="1"/>
    <col min="8963" max="8963" width="6.77734375" customWidth="1"/>
    <col min="8964" max="8964" width="40.77734375" customWidth="1"/>
    <col min="8965" max="8968" width="9.21875" customWidth="1"/>
    <col min="8969" max="9217" width="9.21875"/>
    <col min="9218" max="9218" width="9.21875" customWidth="1"/>
    <col min="9219" max="9219" width="6.77734375" customWidth="1"/>
    <col min="9220" max="9220" width="40.77734375" customWidth="1"/>
    <col min="9221" max="9224" width="9.21875" customWidth="1"/>
    <col min="9225" max="9473" width="9.21875"/>
    <col min="9474" max="9474" width="9.21875" customWidth="1"/>
    <col min="9475" max="9475" width="6.77734375" customWidth="1"/>
    <col min="9476" max="9476" width="40.77734375" customWidth="1"/>
    <col min="9477" max="9480" width="9.21875" customWidth="1"/>
    <col min="9481" max="9729" width="9.21875"/>
    <col min="9730" max="9730" width="9.21875" customWidth="1"/>
    <col min="9731" max="9731" width="6.77734375" customWidth="1"/>
    <col min="9732" max="9732" width="40.77734375" customWidth="1"/>
    <col min="9733" max="9736" width="9.21875" customWidth="1"/>
    <col min="9737" max="9985" width="9.21875"/>
    <col min="9986" max="9986" width="9.21875" customWidth="1"/>
    <col min="9987" max="9987" width="6.77734375" customWidth="1"/>
    <col min="9988" max="9988" width="40.77734375" customWidth="1"/>
    <col min="9989" max="9992" width="9.21875" customWidth="1"/>
    <col min="9993" max="10241" width="9.21875"/>
    <col min="10242" max="10242" width="9.21875" customWidth="1"/>
    <col min="10243" max="10243" width="6.77734375" customWidth="1"/>
    <col min="10244" max="10244" width="40.77734375" customWidth="1"/>
    <col min="10245" max="10248" width="9.21875" customWidth="1"/>
    <col min="10249" max="10497" width="9.21875"/>
    <col min="10498" max="10498" width="9.21875" customWidth="1"/>
    <col min="10499" max="10499" width="6.77734375" customWidth="1"/>
    <col min="10500" max="10500" width="40.77734375" customWidth="1"/>
    <col min="10501" max="10504" width="9.21875" customWidth="1"/>
    <col min="10505" max="10753" width="9.21875"/>
    <col min="10754" max="10754" width="9.21875" customWidth="1"/>
    <col min="10755" max="10755" width="6.77734375" customWidth="1"/>
    <col min="10756" max="10756" width="40.77734375" customWidth="1"/>
    <col min="10757" max="10760" width="9.21875" customWidth="1"/>
    <col min="10761" max="11009" width="9.21875"/>
    <col min="11010" max="11010" width="9.21875" customWidth="1"/>
    <col min="11011" max="11011" width="6.77734375" customWidth="1"/>
    <col min="11012" max="11012" width="40.77734375" customWidth="1"/>
    <col min="11013" max="11016" width="9.21875" customWidth="1"/>
    <col min="11017" max="11265" width="9.21875"/>
    <col min="11266" max="11266" width="9.21875" customWidth="1"/>
    <col min="11267" max="11267" width="6.77734375" customWidth="1"/>
    <col min="11268" max="11268" width="40.77734375" customWidth="1"/>
    <col min="11269" max="11272" width="9.21875" customWidth="1"/>
    <col min="11273" max="11521" width="9.21875"/>
    <col min="11522" max="11522" width="9.21875" customWidth="1"/>
    <col min="11523" max="11523" width="6.77734375" customWidth="1"/>
    <col min="11524" max="11524" width="40.77734375" customWidth="1"/>
    <col min="11525" max="11528" width="9.21875" customWidth="1"/>
    <col min="11529" max="11777" width="9.21875"/>
    <col min="11778" max="11778" width="9.21875" customWidth="1"/>
    <col min="11779" max="11779" width="6.77734375" customWidth="1"/>
    <col min="11780" max="11780" width="40.77734375" customWidth="1"/>
    <col min="11781" max="11784" width="9.21875" customWidth="1"/>
    <col min="11785" max="12033" width="9.21875"/>
    <col min="12034" max="12034" width="9.21875" customWidth="1"/>
    <col min="12035" max="12035" width="6.77734375" customWidth="1"/>
    <col min="12036" max="12036" width="40.77734375" customWidth="1"/>
    <col min="12037" max="12040" width="9.21875" customWidth="1"/>
    <col min="12041" max="12289" width="9.21875"/>
    <col min="12290" max="12290" width="9.21875" customWidth="1"/>
    <col min="12291" max="12291" width="6.77734375" customWidth="1"/>
    <col min="12292" max="12292" width="40.77734375" customWidth="1"/>
    <col min="12293" max="12296" width="9.21875" customWidth="1"/>
    <col min="12297" max="12545" width="9.21875"/>
    <col min="12546" max="12546" width="9.21875" customWidth="1"/>
    <col min="12547" max="12547" width="6.77734375" customWidth="1"/>
    <col min="12548" max="12548" width="40.77734375" customWidth="1"/>
    <col min="12549" max="12552" width="9.21875" customWidth="1"/>
    <col min="12553" max="12801" width="9.21875"/>
    <col min="12802" max="12802" width="9.21875" customWidth="1"/>
    <col min="12803" max="12803" width="6.77734375" customWidth="1"/>
    <col min="12804" max="12804" width="40.77734375" customWidth="1"/>
    <col min="12805" max="12808" width="9.21875" customWidth="1"/>
    <col min="12809" max="13057" width="9.21875"/>
    <col min="13058" max="13058" width="9.21875" customWidth="1"/>
    <col min="13059" max="13059" width="6.77734375" customWidth="1"/>
    <col min="13060" max="13060" width="40.77734375" customWidth="1"/>
    <col min="13061" max="13064" width="9.21875" customWidth="1"/>
    <col min="13065" max="13313" width="9.21875"/>
    <col min="13314" max="13314" width="9.21875" customWidth="1"/>
    <col min="13315" max="13315" width="6.77734375" customWidth="1"/>
    <col min="13316" max="13316" width="40.77734375" customWidth="1"/>
    <col min="13317" max="13320" width="9.21875" customWidth="1"/>
    <col min="13321" max="13569" width="9.21875"/>
    <col min="13570" max="13570" width="9.21875" customWidth="1"/>
    <col min="13571" max="13571" width="6.77734375" customWidth="1"/>
    <col min="13572" max="13572" width="40.77734375" customWidth="1"/>
    <col min="13573" max="13576" width="9.21875" customWidth="1"/>
    <col min="13577" max="13825" width="9.21875"/>
    <col min="13826" max="13826" width="9.21875" customWidth="1"/>
    <col min="13827" max="13827" width="6.77734375" customWidth="1"/>
    <col min="13828" max="13828" width="40.77734375" customWidth="1"/>
    <col min="13829" max="13832" width="9.21875" customWidth="1"/>
    <col min="13833" max="14081" width="9.21875"/>
    <col min="14082" max="14082" width="9.21875" customWidth="1"/>
    <col min="14083" max="14083" width="6.77734375" customWidth="1"/>
    <col min="14084" max="14084" width="40.77734375" customWidth="1"/>
    <col min="14085" max="14088" width="9.21875" customWidth="1"/>
    <col min="14089" max="14337" width="9.21875"/>
    <col min="14338" max="14338" width="9.21875" customWidth="1"/>
    <col min="14339" max="14339" width="6.77734375" customWidth="1"/>
    <col min="14340" max="14340" width="40.77734375" customWidth="1"/>
    <col min="14341" max="14344" width="9.21875" customWidth="1"/>
    <col min="14345" max="14593" width="9.21875"/>
    <col min="14594" max="14594" width="9.21875" customWidth="1"/>
    <col min="14595" max="14595" width="6.77734375" customWidth="1"/>
    <col min="14596" max="14596" width="40.77734375" customWidth="1"/>
    <col min="14597" max="14600" width="9.21875" customWidth="1"/>
    <col min="14601" max="14849" width="9.21875"/>
    <col min="14850" max="14850" width="9.21875" customWidth="1"/>
    <col min="14851" max="14851" width="6.77734375" customWidth="1"/>
    <col min="14852" max="14852" width="40.77734375" customWidth="1"/>
    <col min="14853" max="14856" width="9.21875" customWidth="1"/>
    <col min="14857" max="15105" width="9.21875"/>
    <col min="15106" max="15106" width="9.21875" customWidth="1"/>
    <col min="15107" max="15107" width="6.77734375" customWidth="1"/>
    <col min="15108" max="15108" width="40.77734375" customWidth="1"/>
    <col min="15109" max="15112" width="9.21875" customWidth="1"/>
    <col min="15113" max="15361" width="9.21875"/>
    <col min="15362" max="15362" width="9.21875" customWidth="1"/>
    <col min="15363" max="15363" width="6.77734375" customWidth="1"/>
    <col min="15364" max="15364" width="40.77734375" customWidth="1"/>
    <col min="15365" max="15368" width="9.21875" customWidth="1"/>
    <col min="15369" max="15617" width="9.21875"/>
    <col min="15618" max="15618" width="9.21875" customWidth="1"/>
    <col min="15619" max="15619" width="6.77734375" customWidth="1"/>
    <col min="15620" max="15620" width="40.77734375" customWidth="1"/>
    <col min="15621" max="15624" width="9.21875" customWidth="1"/>
    <col min="15625" max="15873" width="9.21875"/>
    <col min="15874" max="15874" width="9.21875" customWidth="1"/>
    <col min="15875" max="15875" width="6.77734375" customWidth="1"/>
    <col min="15876" max="15876" width="40.77734375" customWidth="1"/>
    <col min="15877" max="15880" width="9.21875" customWidth="1"/>
    <col min="15881" max="16129" width="9.21875"/>
    <col min="16130" max="16130" width="9.21875" customWidth="1"/>
    <col min="16131" max="16131" width="6.77734375" customWidth="1"/>
    <col min="16132" max="16132" width="40.77734375" customWidth="1"/>
    <col min="16133" max="16136" width="9.21875" customWidth="1"/>
    <col min="16137" max="16384" width="9.21875"/>
  </cols>
  <sheetData>
    <row r="1" spans="1:11" ht="48" customHeight="1" x14ac:dyDescent="0.25">
      <c r="A1" s="493" t="s">
        <v>1325</v>
      </c>
      <c r="B1" s="494"/>
      <c r="C1" s="494"/>
      <c r="D1" s="494"/>
      <c r="E1" s="493" t="s">
        <v>678</v>
      </c>
      <c r="F1" s="493"/>
      <c r="G1" s="493"/>
      <c r="H1" s="493"/>
    </row>
    <row r="2" spans="1:11" x14ac:dyDescent="0.25">
      <c r="A2" s="310" t="s">
        <v>1</v>
      </c>
      <c r="B2" s="310"/>
      <c r="C2" s="311"/>
      <c r="D2" s="312" t="s">
        <v>2</v>
      </c>
      <c r="E2" s="312" t="s">
        <v>3</v>
      </c>
      <c r="F2" s="312" t="s">
        <v>4</v>
      </c>
      <c r="G2" s="312" t="s">
        <v>5</v>
      </c>
      <c r="H2" s="312" t="s">
        <v>6</v>
      </c>
      <c r="I2" s="313"/>
    </row>
    <row r="3" spans="1:11" x14ac:dyDescent="0.25">
      <c r="A3" s="253"/>
      <c r="B3" s="253"/>
      <c r="C3" s="314"/>
      <c r="D3" s="315"/>
      <c r="E3" s="149"/>
      <c r="F3" s="149"/>
      <c r="G3" s="149"/>
      <c r="H3" s="315"/>
    </row>
    <row r="4" spans="1:11" x14ac:dyDescent="0.25">
      <c r="A4" s="332"/>
      <c r="B4" s="332"/>
      <c r="C4" s="333"/>
      <c r="D4" s="320"/>
      <c r="E4" s="264"/>
      <c r="F4" s="264"/>
      <c r="G4" s="264"/>
      <c r="H4" s="320"/>
    </row>
    <row r="5" spans="1:11" ht="26.4" x14ac:dyDescent="0.25">
      <c r="A5" s="332" t="s">
        <v>679</v>
      </c>
      <c r="B5" s="332"/>
      <c r="C5" s="333"/>
      <c r="D5" s="352" t="s">
        <v>680</v>
      </c>
      <c r="E5" s="257" t="s">
        <v>192</v>
      </c>
      <c r="F5" s="264">
        <v>4</v>
      </c>
      <c r="G5" s="111"/>
      <c r="H5" s="2">
        <f>F5*G5</f>
        <v>0</v>
      </c>
    </row>
    <row r="6" spans="1:11" x14ac:dyDescent="0.25">
      <c r="A6" s="332" t="s">
        <v>681</v>
      </c>
      <c r="B6" s="332"/>
      <c r="C6" s="333"/>
      <c r="D6" s="352" t="s">
        <v>682</v>
      </c>
      <c r="E6" s="264"/>
      <c r="F6" s="264"/>
      <c r="G6" s="264"/>
      <c r="H6" s="321"/>
    </row>
    <row r="7" spans="1:11" ht="26.4" x14ac:dyDescent="0.25">
      <c r="A7" s="332"/>
      <c r="B7" s="332" t="s">
        <v>683</v>
      </c>
      <c r="C7" s="333"/>
      <c r="D7" s="355" t="s">
        <v>684</v>
      </c>
      <c r="E7" s="264"/>
      <c r="F7" s="264"/>
      <c r="G7" s="264"/>
      <c r="H7" s="321"/>
      <c r="K7" s="326"/>
    </row>
    <row r="8" spans="1:11" ht="26.4" x14ac:dyDescent="0.25">
      <c r="A8" s="332"/>
      <c r="B8" s="332"/>
      <c r="C8" s="333" t="s">
        <v>9</v>
      </c>
      <c r="D8" s="356" t="s">
        <v>685</v>
      </c>
      <c r="E8" s="264" t="s">
        <v>621</v>
      </c>
      <c r="F8" s="264">
        <f>'B-C4.4'!F12</f>
        <v>13167</v>
      </c>
      <c r="G8" s="111"/>
      <c r="H8" s="2">
        <f t="shared" ref="H8:H13" si="0">F8*G8</f>
        <v>0</v>
      </c>
      <c r="I8" s="323"/>
    </row>
    <row r="9" spans="1:11" ht="26.4" x14ac:dyDescent="0.25">
      <c r="A9" s="332"/>
      <c r="B9" s="332"/>
      <c r="C9" s="333" t="s">
        <v>18</v>
      </c>
      <c r="D9" s="356" t="s">
        <v>686</v>
      </c>
      <c r="E9" s="264" t="s">
        <v>621</v>
      </c>
      <c r="F9" s="264">
        <f>'B-C4.4'!F10</f>
        <v>12558</v>
      </c>
      <c r="G9" s="111"/>
      <c r="H9" s="2">
        <f t="shared" si="0"/>
        <v>0</v>
      </c>
      <c r="I9" s="323"/>
    </row>
    <row r="10" spans="1:11" ht="26.4" x14ac:dyDescent="0.25">
      <c r="A10" s="332"/>
      <c r="B10" s="332"/>
      <c r="C10" s="333" t="s">
        <v>1172</v>
      </c>
      <c r="D10" s="356" t="s">
        <v>1173</v>
      </c>
      <c r="E10" s="264" t="s">
        <v>621</v>
      </c>
      <c r="F10" s="264">
        <f>'B-C4.4'!F11</f>
        <v>3700</v>
      </c>
      <c r="G10" s="111"/>
      <c r="H10" s="2">
        <f t="shared" ref="H10" si="1">F10*G10</f>
        <v>0</v>
      </c>
      <c r="I10" s="323"/>
    </row>
    <row r="11" spans="1:11" ht="39.6" x14ac:dyDescent="0.25">
      <c r="A11" s="332"/>
      <c r="B11" s="332"/>
      <c r="C11" s="333" t="s">
        <v>687</v>
      </c>
      <c r="D11" s="356" t="s">
        <v>1171</v>
      </c>
      <c r="E11" s="264" t="s">
        <v>621</v>
      </c>
      <c r="F11" s="264">
        <f>'B-C4.4'!F8</f>
        <v>14952</v>
      </c>
      <c r="G11" s="111"/>
      <c r="H11" s="2">
        <f t="shared" si="0"/>
        <v>0</v>
      </c>
      <c r="I11" s="323"/>
    </row>
    <row r="12" spans="1:11" ht="39.6" x14ac:dyDescent="0.25">
      <c r="A12" s="332"/>
      <c r="B12" s="332"/>
      <c r="C12" s="333" t="s">
        <v>1174</v>
      </c>
      <c r="D12" s="356" t="s">
        <v>1175</v>
      </c>
      <c r="E12" s="264" t="s">
        <v>621</v>
      </c>
      <c r="F12" s="264">
        <f>'B-C4.4'!F9</f>
        <v>3150</v>
      </c>
      <c r="G12" s="111"/>
      <c r="H12" s="2">
        <f t="shared" ref="H12" si="2">F12*G12</f>
        <v>0</v>
      </c>
      <c r="I12" s="323"/>
    </row>
    <row r="13" spans="1:11" ht="26.4" x14ac:dyDescent="0.25">
      <c r="A13" s="332"/>
      <c r="B13" s="332"/>
      <c r="C13" s="333" t="s">
        <v>688</v>
      </c>
      <c r="D13" s="356" t="s">
        <v>1176</v>
      </c>
      <c r="E13" s="264" t="s">
        <v>621</v>
      </c>
      <c r="F13" s="264">
        <f>'B-C4.4'!F7</f>
        <v>9645</v>
      </c>
      <c r="G13" s="111"/>
      <c r="H13" s="2">
        <f t="shared" si="0"/>
        <v>0</v>
      </c>
      <c r="I13" s="323"/>
    </row>
    <row r="14" spans="1:11" x14ac:dyDescent="0.25">
      <c r="A14" s="332" t="s">
        <v>689</v>
      </c>
      <c r="B14" s="332"/>
      <c r="C14" s="333"/>
      <c r="D14" s="352" t="s">
        <v>690</v>
      </c>
      <c r="E14" s="264"/>
      <c r="F14" s="264"/>
      <c r="G14" s="264"/>
      <c r="H14" s="321"/>
    </row>
    <row r="15" spans="1:11" ht="26.4" x14ac:dyDescent="0.25">
      <c r="A15" s="332"/>
      <c r="B15" s="332" t="s">
        <v>691</v>
      </c>
      <c r="C15" s="333"/>
      <c r="D15" s="355" t="s">
        <v>692</v>
      </c>
      <c r="E15" s="264"/>
      <c r="F15" s="264"/>
      <c r="G15" s="264"/>
      <c r="H15" s="321"/>
    </row>
    <row r="16" spans="1:11" ht="26.4" x14ac:dyDescent="0.25">
      <c r="A16" s="332"/>
      <c r="B16" s="332"/>
      <c r="C16" s="333" t="s">
        <v>9</v>
      </c>
      <c r="D16" s="356" t="s">
        <v>1177</v>
      </c>
      <c r="E16" s="264" t="s">
        <v>621</v>
      </c>
      <c r="F16" s="264">
        <v>140</v>
      </c>
      <c r="G16" s="111"/>
      <c r="H16" s="2">
        <f t="shared" ref="H16" si="3">F16*G16</f>
        <v>0</v>
      </c>
      <c r="I16" s="323"/>
    </row>
    <row r="17" spans="1:9" ht="26.4" x14ac:dyDescent="0.25">
      <c r="A17" s="332"/>
      <c r="B17" s="332"/>
      <c r="C17" s="333" t="s">
        <v>9</v>
      </c>
      <c r="D17" s="356" t="s">
        <v>1178</v>
      </c>
      <c r="E17" s="264" t="s">
        <v>621</v>
      </c>
      <c r="F17" s="264">
        <v>48</v>
      </c>
      <c r="G17" s="111"/>
      <c r="H17" s="2">
        <f t="shared" ref="H17" si="4">F17*G17</f>
        <v>0</v>
      </c>
      <c r="I17" s="323"/>
    </row>
    <row r="18" spans="1:9" ht="26.4" x14ac:dyDescent="0.25">
      <c r="A18" s="332"/>
      <c r="B18" s="332" t="s">
        <v>693</v>
      </c>
      <c r="C18" s="333"/>
      <c r="D18" s="355" t="s">
        <v>694</v>
      </c>
      <c r="E18" s="264"/>
      <c r="F18" s="264"/>
      <c r="G18" s="264"/>
      <c r="H18" s="321"/>
    </row>
    <row r="19" spans="1:9" ht="15.6" x14ac:dyDescent="0.25">
      <c r="A19" s="332"/>
      <c r="B19" s="332"/>
      <c r="C19" s="333" t="s">
        <v>12</v>
      </c>
      <c r="D19" s="356" t="s">
        <v>695</v>
      </c>
      <c r="E19" s="264" t="s">
        <v>621</v>
      </c>
      <c r="F19" s="264">
        <v>105</v>
      </c>
      <c r="G19" s="111"/>
      <c r="H19" s="2">
        <f>F19*G19</f>
        <v>0</v>
      </c>
      <c r="I19" s="323"/>
    </row>
    <row r="20" spans="1:9" x14ac:dyDescent="0.25">
      <c r="A20" s="332" t="s">
        <v>696</v>
      </c>
      <c r="B20" s="332"/>
      <c r="C20" s="333"/>
      <c r="D20" s="352" t="s">
        <v>697</v>
      </c>
      <c r="E20" s="264"/>
      <c r="F20" s="264"/>
      <c r="G20" s="264"/>
      <c r="H20" s="321"/>
    </row>
    <row r="21" spans="1:9" ht="15.6" x14ac:dyDescent="0.25">
      <c r="A21" s="332"/>
      <c r="B21" s="332" t="s">
        <v>1179</v>
      </c>
      <c r="C21" s="333"/>
      <c r="D21" s="355" t="s">
        <v>698</v>
      </c>
      <c r="E21" s="264" t="s">
        <v>621</v>
      </c>
      <c r="F21" s="264">
        <f>SUM(F16:F19)</f>
        <v>293</v>
      </c>
      <c r="G21" s="111"/>
      <c r="H21" s="2">
        <f>F21*G21</f>
        <v>0</v>
      </c>
    </row>
    <row r="22" spans="1:9" x14ac:dyDescent="0.25">
      <c r="A22" s="332"/>
      <c r="B22" s="332"/>
      <c r="C22" s="333"/>
      <c r="D22" s="352"/>
      <c r="E22" s="264"/>
      <c r="F22" s="264"/>
      <c r="G22" s="264"/>
      <c r="H22" s="321"/>
    </row>
    <row r="23" spans="1:9" x14ac:dyDescent="0.25">
      <c r="A23" s="332" t="s">
        <v>1180</v>
      </c>
      <c r="B23" s="332"/>
      <c r="C23" s="333"/>
      <c r="D23" s="352" t="s">
        <v>1181</v>
      </c>
      <c r="E23" s="264"/>
      <c r="F23" s="264"/>
      <c r="G23" s="264"/>
      <c r="H23" s="321"/>
    </row>
    <row r="24" spans="1:9" x14ac:dyDescent="0.25">
      <c r="A24" s="332"/>
      <c r="B24" s="332" t="s">
        <v>1182</v>
      </c>
      <c r="C24" s="333"/>
      <c r="D24" s="355" t="s">
        <v>1183</v>
      </c>
      <c r="E24" s="237" t="s">
        <v>73</v>
      </c>
      <c r="F24" s="264">
        <v>26</v>
      </c>
      <c r="G24" s="111"/>
      <c r="H24" s="2">
        <f>F24*G24</f>
        <v>0</v>
      </c>
    </row>
    <row r="25" spans="1:9" x14ac:dyDescent="0.25">
      <c r="A25" s="332"/>
      <c r="B25" s="332"/>
      <c r="C25" s="333"/>
      <c r="D25" s="357"/>
      <c r="E25" s="264"/>
      <c r="F25" s="264"/>
      <c r="G25" s="264"/>
      <c r="H25" s="321"/>
    </row>
    <row r="26" spans="1:9" x14ac:dyDescent="0.25">
      <c r="A26" s="318"/>
      <c r="B26" s="318"/>
      <c r="C26" s="264"/>
      <c r="D26" s="318"/>
      <c r="E26" s="257"/>
      <c r="F26" s="264"/>
      <c r="G26" s="264"/>
      <c r="H26" s="321"/>
    </row>
    <row r="27" spans="1:9" x14ac:dyDescent="0.25">
      <c r="A27" s="320"/>
      <c r="B27" s="320"/>
      <c r="C27" s="264"/>
      <c r="D27" s="328"/>
      <c r="E27" s="264"/>
      <c r="F27" s="264"/>
      <c r="G27" s="264"/>
      <c r="H27" s="321"/>
    </row>
    <row r="28" spans="1:9" x14ac:dyDescent="0.25">
      <c r="A28" s="329" t="s">
        <v>51</v>
      </c>
      <c r="B28" s="329"/>
      <c r="C28" s="329"/>
      <c r="D28" s="329"/>
      <c r="E28" s="330"/>
      <c r="F28" s="348"/>
      <c r="G28" s="348"/>
      <c r="H28" s="5">
        <f>SUM(H5:H26)</f>
        <v>0</v>
      </c>
    </row>
    <row r="1048304" spans="5:5" x14ac:dyDescent="0.25">
      <c r="E1048304" s="141"/>
    </row>
  </sheetData>
  <sheetProtection algorithmName="SHA-512" hashValue="PYwFFhQlDXsYTi577/71eKVY2w7EzzzemhQ6+hh01iTONhzlW/sDhkYVltPz8jddK3LGxb/JK8ihMekQSNRrvA==" saltValue="2Pto2fmGtSJHbUtdwBhb7Q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J1048304"/>
  <sheetViews>
    <sheetView view="pageBreakPreview" topLeftCell="A17" zoomScaleNormal="100" zoomScaleSheetLayoutView="100" workbookViewId="0">
      <selection activeCell="E24" sqref="E24"/>
    </sheetView>
  </sheetViews>
  <sheetFormatPr defaultRowHeight="13.2" x14ac:dyDescent="0.25"/>
  <cols>
    <col min="1" max="1" width="9.21875" customWidth="1"/>
    <col min="2" max="2" width="9" bestFit="1" customWidth="1"/>
    <col min="3" max="3" width="3.77734375" customWidth="1"/>
    <col min="4" max="4" width="40.77734375" customWidth="1"/>
    <col min="5" max="5" width="25.5546875" bestFit="1" customWidth="1"/>
    <col min="6" max="8" width="20.77734375" customWidth="1"/>
    <col min="9" max="257" width="9.21875"/>
    <col min="258" max="258" width="9.21875" customWidth="1"/>
    <col min="259" max="259" width="6.77734375" customWidth="1"/>
    <col min="260" max="260" width="40.77734375" customWidth="1"/>
    <col min="261" max="264" width="9.21875" customWidth="1"/>
    <col min="265" max="513" width="9.21875"/>
    <col min="514" max="514" width="9.21875" customWidth="1"/>
    <col min="515" max="515" width="6.77734375" customWidth="1"/>
    <col min="516" max="516" width="40.77734375" customWidth="1"/>
    <col min="517" max="520" width="9.21875" customWidth="1"/>
    <col min="521" max="769" width="9.21875"/>
    <col min="770" max="770" width="9.21875" customWidth="1"/>
    <col min="771" max="771" width="6.77734375" customWidth="1"/>
    <col min="772" max="772" width="40.77734375" customWidth="1"/>
    <col min="773" max="776" width="9.21875" customWidth="1"/>
    <col min="777" max="1025" width="9.21875"/>
    <col min="1026" max="1026" width="9.21875" customWidth="1"/>
    <col min="1027" max="1027" width="6.77734375" customWidth="1"/>
    <col min="1028" max="1028" width="40.77734375" customWidth="1"/>
    <col min="1029" max="1032" width="9.21875" customWidth="1"/>
    <col min="1033" max="1281" width="9.21875"/>
    <col min="1282" max="1282" width="9.21875" customWidth="1"/>
    <col min="1283" max="1283" width="6.77734375" customWidth="1"/>
    <col min="1284" max="1284" width="40.77734375" customWidth="1"/>
    <col min="1285" max="1288" width="9.21875" customWidth="1"/>
    <col min="1289" max="1537" width="9.21875"/>
    <col min="1538" max="1538" width="9.21875" customWidth="1"/>
    <col min="1539" max="1539" width="6.77734375" customWidth="1"/>
    <col min="1540" max="1540" width="40.77734375" customWidth="1"/>
    <col min="1541" max="1544" width="9.21875" customWidth="1"/>
    <col min="1545" max="1793" width="9.21875"/>
    <col min="1794" max="1794" width="9.21875" customWidth="1"/>
    <col min="1795" max="1795" width="6.77734375" customWidth="1"/>
    <col min="1796" max="1796" width="40.77734375" customWidth="1"/>
    <col min="1797" max="1800" width="9.21875" customWidth="1"/>
    <col min="1801" max="2049" width="9.21875"/>
    <col min="2050" max="2050" width="9.21875" customWidth="1"/>
    <col min="2051" max="2051" width="6.77734375" customWidth="1"/>
    <col min="2052" max="2052" width="40.77734375" customWidth="1"/>
    <col min="2053" max="2056" width="9.21875" customWidth="1"/>
    <col min="2057" max="2305" width="9.21875"/>
    <col min="2306" max="2306" width="9.21875" customWidth="1"/>
    <col min="2307" max="2307" width="6.77734375" customWidth="1"/>
    <col min="2308" max="2308" width="40.77734375" customWidth="1"/>
    <col min="2309" max="2312" width="9.21875" customWidth="1"/>
    <col min="2313" max="2561" width="9.21875"/>
    <col min="2562" max="2562" width="9.21875" customWidth="1"/>
    <col min="2563" max="2563" width="6.77734375" customWidth="1"/>
    <col min="2564" max="2564" width="40.77734375" customWidth="1"/>
    <col min="2565" max="2568" width="9.21875" customWidth="1"/>
    <col min="2569" max="2817" width="9.21875"/>
    <col min="2818" max="2818" width="9.21875" customWidth="1"/>
    <col min="2819" max="2819" width="6.77734375" customWidth="1"/>
    <col min="2820" max="2820" width="40.77734375" customWidth="1"/>
    <col min="2821" max="2824" width="9.21875" customWidth="1"/>
    <col min="2825" max="3073" width="9.21875"/>
    <col min="3074" max="3074" width="9.21875" customWidth="1"/>
    <col min="3075" max="3075" width="6.77734375" customWidth="1"/>
    <col min="3076" max="3076" width="40.77734375" customWidth="1"/>
    <col min="3077" max="3080" width="9.21875" customWidth="1"/>
    <col min="3081" max="3329" width="9.21875"/>
    <col min="3330" max="3330" width="9.21875" customWidth="1"/>
    <col min="3331" max="3331" width="6.77734375" customWidth="1"/>
    <col min="3332" max="3332" width="40.77734375" customWidth="1"/>
    <col min="3333" max="3336" width="9.21875" customWidth="1"/>
    <col min="3337" max="3585" width="9.21875"/>
    <col min="3586" max="3586" width="9.21875" customWidth="1"/>
    <col min="3587" max="3587" width="6.77734375" customWidth="1"/>
    <col min="3588" max="3588" width="40.77734375" customWidth="1"/>
    <col min="3589" max="3592" width="9.21875" customWidth="1"/>
    <col min="3593" max="3841" width="9.21875"/>
    <col min="3842" max="3842" width="9.21875" customWidth="1"/>
    <col min="3843" max="3843" width="6.77734375" customWidth="1"/>
    <col min="3844" max="3844" width="40.77734375" customWidth="1"/>
    <col min="3845" max="3848" width="9.21875" customWidth="1"/>
    <col min="3849" max="4097" width="9.21875"/>
    <col min="4098" max="4098" width="9.21875" customWidth="1"/>
    <col min="4099" max="4099" width="6.77734375" customWidth="1"/>
    <col min="4100" max="4100" width="40.77734375" customWidth="1"/>
    <col min="4101" max="4104" width="9.21875" customWidth="1"/>
    <col min="4105" max="4353" width="9.21875"/>
    <col min="4354" max="4354" width="9.21875" customWidth="1"/>
    <col min="4355" max="4355" width="6.77734375" customWidth="1"/>
    <col min="4356" max="4356" width="40.77734375" customWidth="1"/>
    <col min="4357" max="4360" width="9.21875" customWidth="1"/>
    <col min="4361" max="4609" width="9.21875"/>
    <col min="4610" max="4610" width="9.21875" customWidth="1"/>
    <col min="4611" max="4611" width="6.77734375" customWidth="1"/>
    <col min="4612" max="4612" width="40.77734375" customWidth="1"/>
    <col min="4613" max="4616" width="9.21875" customWidth="1"/>
    <col min="4617" max="4865" width="9.21875"/>
    <col min="4866" max="4866" width="9.21875" customWidth="1"/>
    <col min="4867" max="4867" width="6.77734375" customWidth="1"/>
    <col min="4868" max="4868" width="40.77734375" customWidth="1"/>
    <col min="4869" max="4872" width="9.21875" customWidth="1"/>
    <col min="4873" max="5121" width="9.21875"/>
    <col min="5122" max="5122" width="9.21875" customWidth="1"/>
    <col min="5123" max="5123" width="6.77734375" customWidth="1"/>
    <col min="5124" max="5124" width="40.77734375" customWidth="1"/>
    <col min="5125" max="5128" width="9.21875" customWidth="1"/>
    <col min="5129" max="5377" width="9.21875"/>
    <col min="5378" max="5378" width="9.21875" customWidth="1"/>
    <col min="5379" max="5379" width="6.77734375" customWidth="1"/>
    <col min="5380" max="5380" width="40.77734375" customWidth="1"/>
    <col min="5381" max="5384" width="9.21875" customWidth="1"/>
    <col min="5385" max="5633" width="9.21875"/>
    <col min="5634" max="5634" width="9.21875" customWidth="1"/>
    <col min="5635" max="5635" width="6.77734375" customWidth="1"/>
    <col min="5636" max="5636" width="40.77734375" customWidth="1"/>
    <col min="5637" max="5640" width="9.21875" customWidth="1"/>
    <col min="5641" max="5889" width="9.21875"/>
    <col min="5890" max="5890" width="9.21875" customWidth="1"/>
    <col min="5891" max="5891" width="6.77734375" customWidth="1"/>
    <col min="5892" max="5892" width="40.77734375" customWidth="1"/>
    <col min="5893" max="5896" width="9.21875" customWidth="1"/>
    <col min="5897" max="6145" width="9.21875"/>
    <col min="6146" max="6146" width="9.21875" customWidth="1"/>
    <col min="6147" max="6147" width="6.77734375" customWidth="1"/>
    <col min="6148" max="6148" width="40.77734375" customWidth="1"/>
    <col min="6149" max="6152" width="9.21875" customWidth="1"/>
    <col min="6153" max="6401" width="9.21875"/>
    <col min="6402" max="6402" width="9.21875" customWidth="1"/>
    <col min="6403" max="6403" width="6.77734375" customWidth="1"/>
    <col min="6404" max="6404" width="40.77734375" customWidth="1"/>
    <col min="6405" max="6408" width="9.21875" customWidth="1"/>
    <col min="6409" max="6657" width="9.21875"/>
    <col min="6658" max="6658" width="9.21875" customWidth="1"/>
    <col min="6659" max="6659" width="6.77734375" customWidth="1"/>
    <col min="6660" max="6660" width="40.77734375" customWidth="1"/>
    <col min="6661" max="6664" width="9.21875" customWidth="1"/>
    <col min="6665" max="6913" width="9.21875"/>
    <col min="6914" max="6914" width="9.21875" customWidth="1"/>
    <col min="6915" max="6915" width="6.77734375" customWidth="1"/>
    <col min="6916" max="6916" width="40.77734375" customWidth="1"/>
    <col min="6917" max="6920" width="9.21875" customWidth="1"/>
    <col min="6921" max="7169" width="9.21875"/>
    <col min="7170" max="7170" width="9.21875" customWidth="1"/>
    <col min="7171" max="7171" width="6.77734375" customWidth="1"/>
    <col min="7172" max="7172" width="40.77734375" customWidth="1"/>
    <col min="7173" max="7176" width="9.21875" customWidth="1"/>
    <col min="7177" max="7425" width="9.21875"/>
    <col min="7426" max="7426" width="9.21875" customWidth="1"/>
    <col min="7427" max="7427" width="6.77734375" customWidth="1"/>
    <col min="7428" max="7428" width="40.77734375" customWidth="1"/>
    <col min="7429" max="7432" width="9.21875" customWidth="1"/>
    <col min="7433" max="7681" width="9.21875"/>
    <col min="7682" max="7682" width="9.21875" customWidth="1"/>
    <col min="7683" max="7683" width="6.77734375" customWidth="1"/>
    <col min="7684" max="7684" width="40.77734375" customWidth="1"/>
    <col min="7685" max="7688" width="9.21875" customWidth="1"/>
    <col min="7689" max="7937" width="9.21875"/>
    <col min="7938" max="7938" width="9.21875" customWidth="1"/>
    <col min="7939" max="7939" width="6.77734375" customWidth="1"/>
    <col min="7940" max="7940" width="40.77734375" customWidth="1"/>
    <col min="7941" max="7944" width="9.21875" customWidth="1"/>
    <col min="7945" max="8193" width="9.21875"/>
    <col min="8194" max="8194" width="9.21875" customWidth="1"/>
    <col min="8195" max="8195" width="6.77734375" customWidth="1"/>
    <col min="8196" max="8196" width="40.77734375" customWidth="1"/>
    <col min="8197" max="8200" width="9.21875" customWidth="1"/>
    <col min="8201" max="8449" width="9.21875"/>
    <col min="8450" max="8450" width="9.21875" customWidth="1"/>
    <col min="8451" max="8451" width="6.77734375" customWidth="1"/>
    <col min="8452" max="8452" width="40.77734375" customWidth="1"/>
    <col min="8453" max="8456" width="9.21875" customWidth="1"/>
    <col min="8457" max="8705" width="9.21875"/>
    <col min="8706" max="8706" width="9.21875" customWidth="1"/>
    <col min="8707" max="8707" width="6.77734375" customWidth="1"/>
    <col min="8708" max="8708" width="40.77734375" customWidth="1"/>
    <col min="8709" max="8712" width="9.21875" customWidth="1"/>
    <col min="8713" max="8961" width="9.21875"/>
    <col min="8962" max="8962" width="9.21875" customWidth="1"/>
    <col min="8963" max="8963" width="6.77734375" customWidth="1"/>
    <col min="8964" max="8964" width="40.77734375" customWidth="1"/>
    <col min="8965" max="8968" width="9.21875" customWidth="1"/>
    <col min="8969" max="9217" width="9.21875"/>
    <col min="9218" max="9218" width="9.21875" customWidth="1"/>
    <col min="9219" max="9219" width="6.77734375" customWidth="1"/>
    <col min="9220" max="9220" width="40.77734375" customWidth="1"/>
    <col min="9221" max="9224" width="9.21875" customWidth="1"/>
    <col min="9225" max="9473" width="9.21875"/>
    <col min="9474" max="9474" width="9.21875" customWidth="1"/>
    <col min="9475" max="9475" width="6.77734375" customWidth="1"/>
    <col min="9476" max="9476" width="40.77734375" customWidth="1"/>
    <col min="9477" max="9480" width="9.21875" customWidth="1"/>
    <col min="9481" max="9729" width="9.21875"/>
    <col min="9730" max="9730" width="9.21875" customWidth="1"/>
    <col min="9731" max="9731" width="6.77734375" customWidth="1"/>
    <col min="9732" max="9732" width="40.77734375" customWidth="1"/>
    <col min="9733" max="9736" width="9.21875" customWidth="1"/>
    <col min="9737" max="9985" width="9.21875"/>
    <col min="9986" max="9986" width="9.21875" customWidth="1"/>
    <col min="9987" max="9987" width="6.77734375" customWidth="1"/>
    <col min="9988" max="9988" width="40.77734375" customWidth="1"/>
    <col min="9989" max="9992" width="9.21875" customWidth="1"/>
    <col min="9993" max="10241" width="9.21875"/>
    <col min="10242" max="10242" width="9.21875" customWidth="1"/>
    <col min="10243" max="10243" width="6.77734375" customWidth="1"/>
    <col min="10244" max="10244" width="40.77734375" customWidth="1"/>
    <col min="10245" max="10248" width="9.21875" customWidth="1"/>
    <col min="10249" max="10497" width="9.21875"/>
    <col min="10498" max="10498" width="9.21875" customWidth="1"/>
    <col min="10499" max="10499" width="6.77734375" customWidth="1"/>
    <col min="10500" max="10500" width="40.77734375" customWidth="1"/>
    <col min="10501" max="10504" width="9.21875" customWidth="1"/>
    <col min="10505" max="10753" width="9.21875"/>
    <col min="10754" max="10754" width="9.21875" customWidth="1"/>
    <col min="10755" max="10755" width="6.77734375" customWidth="1"/>
    <col min="10756" max="10756" width="40.77734375" customWidth="1"/>
    <col min="10757" max="10760" width="9.21875" customWidth="1"/>
    <col min="10761" max="11009" width="9.21875"/>
    <col min="11010" max="11010" width="9.21875" customWidth="1"/>
    <col min="11011" max="11011" width="6.77734375" customWidth="1"/>
    <col min="11012" max="11012" width="40.77734375" customWidth="1"/>
    <col min="11013" max="11016" width="9.21875" customWidth="1"/>
    <col min="11017" max="11265" width="9.21875"/>
    <col min="11266" max="11266" width="9.21875" customWidth="1"/>
    <col min="11267" max="11267" width="6.77734375" customWidth="1"/>
    <col min="11268" max="11268" width="40.77734375" customWidth="1"/>
    <col min="11269" max="11272" width="9.21875" customWidth="1"/>
    <col min="11273" max="11521" width="9.21875"/>
    <col min="11522" max="11522" width="9.21875" customWidth="1"/>
    <col min="11523" max="11523" width="6.77734375" customWidth="1"/>
    <col min="11524" max="11524" width="40.77734375" customWidth="1"/>
    <col min="11525" max="11528" width="9.21875" customWidth="1"/>
    <col min="11529" max="11777" width="9.21875"/>
    <col min="11778" max="11778" width="9.21875" customWidth="1"/>
    <col min="11779" max="11779" width="6.77734375" customWidth="1"/>
    <col min="11780" max="11780" width="40.77734375" customWidth="1"/>
    <col min="11781" max="11784" width="9.21875" customWidth="1"/>
    <col min="11785" max="12033" width="9.21875"/>
    <col min="12034" max="12034" width="9.21875" customWidth="1"/>
    <col min="12035" max="12035" width="6.77734375" customWidth="1"/>
    <col min="12036" max="12036" width="40.77734375" customWidth="1"/>
    <col min="12037" max="12040" width="9.21875" customWidth="1"/>
    <col min="12041" max="12289" width="9.21875"/>
    <col min="12290" max="12290" width="9.21875" customWidth="1"/>
    <col min="12291" max="12291" width="6.77734375" customWidth="1"/>
    <col min="12292" max="12292" width="40.77734375" customWidth="1"/>
    <col min="12293" max="12296" width="9.21875" customWidth="1"/>
    <col min="12297" max="12545" width="9.21875"/>
    <col min="12546" max="12546" width="9.21875" customWidth="1"/>
    <col min="12547" max="12547" width="6.77734375" customWidth="1"/>
    <col min="12548" max="12548" width="40.77734375" customWidth="1"/>
    <col min="12549" max="12552" width="9.21875" customWidth="1"/>
    <col min="12553" max="12801" width="9.21875"/>
    <col min="12802" max="12802" width="9.21875" customWidth="1"/>
    <col min="12803" max="12803" width="6.77734375" customWidth="1"/>
    <col min="12804" max="12804" width="40.77734375" customWidth="1"/>
    <col min="12805" max="12808" width="9.21875" customWidth="1"/>
    <col min="12809" max="13057" width="9.21875"/>
    <col min="13058" max="13058" width="9.21875" customWidth="1"/>
    <col min="13059" max="13059" width="6.77734375" customWidth="1"/>
    <col min="13060" max="13060" width="40.77734375" customWidth="1"/>
    <col min="13061" max="13064" width="9.21875" customWidth="1"/>
    <col min="13065" max="13313" width="9.21875"/>
    <col min="13314" max="13314" width="9.21875" customWidth="1"/>
    <col min="13315" max="13315" width="6.77734375" customWidth="1"/>
    <col min="13316" max="13316" width="40.77734375" customWidth="1"/>
    <col min="13317" max="13320" width="9.21875" customWidth="1"/>
    <col min="13321" max="13569" width="9.21875"/>
    <col min="13570" max="13570" width="9.21875" customWidth="1"/>
    <col min="13571" max="13571" width="6.77734375" customWidth="1"/>
    <col min="13572" max="13572" width="40.77734375" customWidth="1"/>
    <col min="13573" max="13576" width="9.21875" customWidth="1"/>
    <col min="13577" max="13825" width="9.21875"/>
    <col min="13826" max="13826" width="9.21875" customWidth="1"/>
    <col min="13827" max="13827" width="6.77734375" customWidth="1"/>
    <col min="13828" max="13828" width="40.77734375" customWidth="1"/>
    <col min="13829" max="13832" width="9.21875" customWidth="1"/>
    <col min="13833" max="14081" width="9.21875"/>
    <col min="14082" max="14082" width="9.21875" customWidth="1"/>
    <col min="14083" max="14083" width="6.77734375" customWidth="1"/>
    <col min="14084" max="14084" width="40.77734375" customWidth="1"/>
    <col min="14085" max="14088" width="9.21875" customWidth="1"/>
    <col min="14089" max="14337" width="9.21875"/>
    <col min="14338" max="14338" width="9.21875" customWidth="1"/>
    <col min="14339" max="14339" width="6.77734375" customWidth="1"/>
    <col min="14340" max="14340" width="40.77734375" customWidth="1"/>
    <col min="14341" max="14344" width="9.21875" customWidth="1"/>
    <col min="14345" max="14593" width="9.21875"/>
    <col min="14594" max="14594" width="9.21875" customWidth="1"/>
    <col min="14595" max="14595" width="6.77734375" customWidth="1"/>
    <col min="14596" max="14596" width="40.77734375" customWidth="1"/>
    <col min="14597" max="14600" width="9.21875" customWidth="1"/>
    <col min="14601" max="14849" width="9.21875"/>
    <col min="14850" max="14850" width="9.21875" customWidth="1"/>
    <col min="14851" max="14851" width="6.77734375" customWidth="1"/>
    <col min="14852" max="14852" width="40.77734375" customWidth="1"/>
    <col min="14853" max="14856" width="9.21875" customWidth="1"/>
    <col min="14857" max="15105" width="9.21875"/>
    <col min="15106" max="15106" width="9.21875" customWidth="1"/>
    <col min="15107" max="15107" width="6.77734375" customWidth="1"/>
    <col min="15108" max="15108" width="40.77734375" customWidth="1"/>
    <col min="15109" max="15112" width="9.21875" customWidth="1"/>
    <col min="15113" max="15361" width="9.21875"/>
    <col min="15362" max="15362" width="9.21875" customWidth="1"/>
    <col min="15363" max="15363" width="6.77734375" customWidth="1"/>
    <col min="15364" max="15364" width="40.77734375" customWidth="1"/>
    <col min="15365" max="15368" width="9.21875" customWidth="1"/>
    <col min="15369" max="15617" width="9.21875"/>
    <col min="15618" max="15618" width="9.21875" customWidth="1"/>
    <col min="15619" max="15619" width="6.77734375" customWidth="1"/>
    <col min="15620" max="15620" width="40.77734375" customWidth="1"/>
    <col min="15621" max="15624" width="9.21875" customWidth="1"/>
    <col min="15625" max="15873" width="9.21875"/>
    <col min="15874" max="15874" width="9.21875" customWidth="1"/>
    <col min="15875" max="15875" width="6.77734375" customWidth="1"/>
    <col min="15876" max="15876" width="40.77734375" customWidth="1"/>
    <col min="15877" max="15880" width="9.21875" customWidth="1"/>
    <col min="15881" max="16129" width="9.21875"/>
    <col min="16130" max="16130" width="9.21875" customWidth="1"/>
    <col min="16131" max="16131" width="6.77734375" customWidth="1"/>
    <col min="16132" max="16132" width="40.77734375" customWidth="1"/>
    <col min="16133" max="16136" width="9.21875" customWidth="1"/>
    <col min="16137" max="16384" width="9.21875"/>
  </cols>
  <sheetData>
    <row r="1" spans="1:9" ht="48" customHeight="1" x14ac:dyDescent="0.25">
      <c r="A1" s="493" t="s">
        <v>1326</v>
      </c>
      <c r="B1" s="494"/>
      <c r="C1" s="494"/>
      <c r="D1" s="494"/>
      <c r="E1" s="493" t="s">
        <v>700</v>
      </c>
      <c r="F1" s="493"/>
      <c r="G1" s="493"/>
      <c r="H1" s="493"/>
    </row>
    <row r="2" spans="1:9" x14ac:dyDescent="0.25">
      <c r="A2" s="310" t="s">
        <v>1</v>
      </c>
      <c r="B2" s="310"/>
      <c r="C2" s="311"/>
      <c r="D2" s="312" t="s">
        <v>2</v>
      </c>
      <c r="E2" s="312" t="s">
        <v>3</v>
      </c>
      <c r="F2" s="312" t="s">
        <v>4</v>
      </c>
      <c r="G2" s="312" t="s">
        <v>5</v>
      </c>
      <c r="H2" s="312" t="s">
        <v>6</v>
      </c>
      <c r="I2" s="313"/>
    </row>
    <row r="3" spans="1:9" x14ac:dyDescent="0.25">
      <c r="A3" s="253"/>
      <c r="B3" s="253"/>
      <c r="C3" s="314"/>
      <c r="D3" s="315"/>
      <c r="E3" s="149"/>
      <c r="F3" s="149"/>
      <c r="G3" s="149"/>
      <c r="H3" s="315"/>
    </row>
    <row r="4" spans="1:9" x14ac:dyDescent="0.25">
      <c r="A4" s="332"/>
      <c r="B4" s="332"/>
      <c r="C4" s="333"/>
      <c r="D4" s="320"/>
      <c r="E4" s="264"/>
      <c r="F4" s="264"/>
      <c r="G4" s="264"/>
      <c r="H4" s="320"/>
    </row>
    <row r="5" spans="1:9" x14ac:dyDescent="0.25">
      <c r="A5" s="332" t="s">
        <v>701</v>
      </c>
      <c r="B5" s="332"/>
      <c r="C5" s="333"/>
      <c r="D5" s="352" t="s">
        <v>702</v>
      </c>
      <c r="E5" s="257"/>
      <c r="F5" s="264"/>
      <c r="G5" s="264"/>
      <c r="H5" s="321"/>
    </row>
    <row r="6" spans="1:9" ht="33" customHeight="1" x14ac:dyDescent="0.25">
      <c r="A6" s="332"/>
      <c r="B6" s="332"/>
      <c r="C6" s="333" t="s">
        <v>703</v>
      </c>
      <c r="D6" s="356" t="s">
        <v>704</v>
      </c>
      <c r="E6" s="264" t="s">
        <v>621</v>
      </c>
      <c r="F6" s="264">
        <f>'B-C4.4'!F7</f>
        <v>9645</v>
      </c>
      <c r="G6" s="107"/>
      <c r="H6" s="2">
        <f>F6*G6</f>
        <v>0</v>
      </c>
      <c r="I6" s="323"/>
    </row>
    <row r="7" spans="1:9" ht="33" customHeight="1" x14ac:dyDescent="0.25">
      <c r="A7" s="332"/>
      <c r="B7" s="332"/>
      <c r="C7" s="333" t="s">
        <v>705</v>
      </c>
      <c r="D7" s="356" t="s">
        <v>1184</v>
      </c>
      <c r="E7" s="264" t="s">
        <v>621</v>
      </c>
      <c r="F7" s="264">
        <f>'B-C4.4'!F8</f>
        <v>14952</v>
      </c>
      <c r="G7" s="107"/>
      <c r="H7" s="2">
        <f>F7*G7</f>
        <v>0</v>
      </c>
      <c r="I7" s="339"/>
    </row>
    <row r="8" spans="1:9" ht="33" customHeight="1" x14ac:dyDescent="0.25">
      <c r="A8" s="332" t="s">
        <v>706</v>
      </c>
      <c r="B8" s="332"/>
      <c r="C8" s="333"/>
      <c r="D8" s="352" t="s">
        <v>707</v>
      </c>
      <c r="E8" s="257"/>
      <c r="F8" s="264"/>
      <c r="G8" s="3"/>
      <c r="H8" s="4"/>
    </row>
    <row r="9" spans="1:9" ht="33" customHeight="1" x14ac:dyDescent="0.25">
      <c r="A9" s="332"/>
      <c r="B9" s="332" t="s">
        <v>708</v>
      </c>
      <c r="C9" s="333" t="s">
        <v>9</v>
      </c>
      <c r="D9" s="356" t="s">
        <v>1185</v>
      </c>
      <c r="E9" s="264" t="s">
        <v>621</v>
      </c>
      <c r="F9" s="264">
        <f>'B-C5.3'!F11</f>
        <v>14952</v>
      </c>
      <c r="G9" s="107"/>
      <c r="H9" s="2">
        <f>F9*G9</f>
        <v>0</v>
      </c>
      <c r="I9" s="323"/>
    </row>
    <row r="10" spans="1:9" ht="33" customHeight="1" x14ac:dyDescent="0.25">
      <c r="A10" s="332"/>
      <c r="B10" s="332"/>
      <c r="C10" s="333" t="s">
        <v>12</v>
      </c>
      <c r="D10" s="356" t="s">
        <v>1186</v>
      </c>
      <c r="E10" s="264" t="s">
        <v>621</v>
      </c>
      <c r="F10" s="264">
        <f>'B-C5.3'!F12</f>
        <v>3150</v>
      </c>
      <c r="G10" s="107"/>
      <c r="H10" s="2">
        <f>F10*G10</f>
        <v>0</v>
      </c>
      <c r="I10" s="323"/>
    </row>
    <row r="11" spans="1:9" ht="33" customHeight="1" x14ac:dyDescent="0.25">
      <c r="A11" s="332" t="s">
        <v>709</v>
      </c>
      <c r="B11" s="332"/>
      <c r="C11" s="333"/>
      <c r="D11" s="352" t="s">
        <v>710</v>
      </c>
      <c r="E11" s="257"/>
      <c r="F11" s="264"/>
      <c r="G11" s="3"/>
      <c r="H11" s="4"/>
    </row>
    <row r="12" spans="1:9" ht="33" customHeight="1" x14ac:dyDescent="0.25">
      <c r="A12" s="332"/>
      <c r="B12" s="332" t="s">
        <v>711</v>
      </c>
      <c r="C12" s="333"/>
      <c r="D12" s="356" t="s">
        <v>712</v>
      </c>
      <c r="E12" s="257"/>
      <c r="F12" s="264"/>
      <c r="G12" s="3"/>
      <c r="H12" s="4"/>
      <c r="I12" s="323"/>
    </row>
    <row r="13" spans="1:9" ht="33" customHeight="1" x14ac:dyDescent="0.25">
      <c r="A13" s="332"/>
      <c r="B13" s="332"/>
      <c r="C13" s="333" t="s">
        <v>9</v>
      </c>
      <c r="D13" s="356" t="s">
        <v>713</v>
      </c>
      <c r="E13" s="257" t="s">
        <v>506</v>
      </c>
      <c r="F13" s="347">
        <f>'B-C4.4'!F17</f>
        <v>1031.6879999999999</v>
      </c>
      <c r="G13" s="107"/>
      <c r="H13" s="2">
        <f>F13*G13</f>
        <v>0</v>
      </c>
      <c r="I13" s="323"/>
    </row>
    <row r="14" spans="1:9" ht="33" customHeight="1" x14ac:dyDescent="0.25">
      <c r="A14" s="332"/>
      <c r="B14" s="332"/>
      <c r="C14" s="333" t="s">
        <v>12</v>
      </c>
      <c r="D14" s="356" t="s">
        <v>1187</v>
      </c>
      <c r="E14" s="257" t="s">
        <v>506</v>
      </c>
      <c r="F14" s="347">
        <f>'B-C4.4'!F18</f>
        <v>217.34999999999997</v>
      </c>
      <c r="G14" s="107"/>
      <c r="H14" s="2">
        <f>F14*G14</f>
        <v>0</v>
      </c>
      <c r="I14" s="323"/>
    </row>
    <row r="15" spans="1:9" ht="33" customHeight="1" x14ac:dyDescent="0.25">
      <c r="A15" s="332" t="s">
        <v>714</v>
      </c>
      <c r="B15" s="332"/>
      <c r="C15" s="333"/>
      <c r="D15" s="352" t="s">
        <v>715</v>
      </c>
      <c r="E15" s="264"/>
      <c r="F15" s="264"/>
      <c r="G15" s="3"/>
      <c r="H15" s="2"/>
    </row>
    <row r="16" spans="1:9" ht="33" customHeight="1" x14ac:dyDescent="0.25">
      <c r="A16" s="332"/>
      <c r="B16" s="332" t="s">
        <v>716</v>
      </c>
      <c r="C16" s="333"/>
      <c r="D16" s="355" t="s">
        <v>717</v>
      </c>
      <c r="E16" s="264" t="s">
        <v>621</v>
      </c>
      <c r="F16" s="264">
        <f>'B-C4.4'!F7</f>
        <v>9645</v>
      </c>
      <c r="G16" s="107"/>
      <c r="H16" s="2">
        <f>F16*G16</f>
        <v>0</v>
      </c>
      <c r="I16" s="323"/>
    </row>
    <row r="17" spans="1:10" ht="33" customHeight="1" x14ac:dyDescent="0.25">
      <c r="A17" s="332" t="s">
        <v>718</v>
      </c>
      <c r="B17" s="332"/>
      <c r="C17" s="333"/>
      <c r="D17" s="358" t="s">
        <v>719</v>
      </c>
      <c r="E17" s="257"/>
      <c r="F17" s="264"/>
      <c r="G17" s="3"/>
      <c r="H17" s="4"/>
      <c r="I17" s="323"/>
    </row>
    <row r="18" spans="1:10" ht="33" customHeight="1" x14ac:dyDescent="0.25">
      <c r="A18" s="332"/>
      <c r="B18" s="332" t="s">
        <v>720</v>
      </c>
      <c r="C18" s="333"/>
      <c r="D18" s="355" t="s">
        <v>721</v>
      </c>
      <c r="E18" s="237" t="s">
        <v>722</v>
      </c>
      <c r="F18" s="347">
        <f>'B-C4.4'!F20*1000</f>
        <v>665505</v>
      </c>
      <c r="G18" s="107"/>
      <c r="H18" s="2">
        <f>F18*G18</f>
        <v>0</v>
      </c>
      <c r="J18" s="1"/>
    </row>
    <row r="19" spans="1:10" ht="33" customHeight="1" x14ac:dyDescent="0.25">
      <c r="A19" s="332" t="s">
        <v>723</v>
      </c>
      <c r="B19" s="332"/>
      <c r="C19" s="333"/>
      <c r="D19" s="352" t="s">
        <v>724</v>
      </c>
      <c r="E19" s="257"/>
      <c r="F19" s="264"/>
      <c r="G19" s="3"/>
      <c r="H19" s="4"/>
    </row>
    <row r="20" spans="1:10" ht="33" customHeight="1" x14ac:dyDescent="0.25">
      <c r="A20" s="332"/>
      <c r="B20" s="332" t="s">
        <v>725</v>
      </c>
      <c r="C20" s="333"/>
      <c r="D20" s="356" t="s">
        <v>726</v>
      </c>
      <c r="E20" s="257" t="s">
        <v>506</v>
      </c>
      <c r="F20" s="347">
        <f>'B-C4.4'!F21</f>
        <v>221.83500000000001</v>
      </c>
      <c r="G20" s="107"/>
      <c r="H20" s="2">
        <f>F20*G20</f>
        <v>0</v>
      </c>
      <c r="I20" s="323"/>
    </row>
    <row r="21" spans="1:10" ht="33" customHeight="1" x14ac:dyDescent="0.25">
      <c r="A21" s="332" t="s">
        <v>727</v>
      </c>
      <c r="B21" s="332"/>
      <c r="C21" s="333"/>
      <c r="D21" s="352" t="s">
        <v>728</v>
      </c>
      <c r="E21" s="237" t="s">
        <v>78</v>
      </c>
      <c r="F21" s="264">
        <v>1293</v>
      </c>
      <c r="G21" s="107"/>
      <c r="H21" s="2">
        <f>F21*G21</f>
        <v>0</v>
      </c>
    </row>
    <row r="22" spans="1:10" ht="33" customHeight="1" x14ac:dyDescent="0.25">
      <c r="A22" s="332" t="s">
        <v>729</v>
      </c>
      <c r="B22" s="332"/>
      <c r="C22" s="333" t="s">
        <v>9</v>
      </c>
      <c r="D22" s="352" t="s">
        <v>730</v>
      </c>
      <c r="E22" s="264" t="s">
        <v>621</v>
      </c>
      <c r="F22" s="264">
        <f>'B-C5.3'!F16</f>
        <v>140</v>
      </c>
      <c r="G22" s="107"/>
      <c r="H22" s="2">
        <f t="shared" ref="H22:H24" si="0">F22*G22</f>
        <v>0</v>
      </c>
    </row>
    <row r="23" spans="1:10" ht="33" customHeight="1" x14ac:dyDescent="0.25">
      <c r="A23" s="332"/>
      <c r="B23" s="332"/>
      <c r="C23" s="333" t="s">
        <v>12</v>
      </c>
      <c r="D23" s="352" t="s">
        <v>1188</v>
      </c>
      <c r="E23" s="264" t="s">
        <v>621</v>
      </c>
      <c r="F23" s="264">
        <f>'B-C5.3'!F17</f>
        <v>48</v>
      </c>
      <c r="G23" s="107"/>
      <c r="H23" s="2">
        <f t="shared" ref="H23" si="1">F23*G23</f>
        <v>0</v>
      </c>
    </row>
    <row r="24" spans="1:10" ht="33" customHeight="1" x14ac:dyDescent="0.25">
      <c r="A24" s="332" t="s">
        <v>731</v>
      </c>
      <c r="B24" s="332"/>
      <c r="C24" s="333"/>
      <c r="D24" s="358" t="s">
        <v>732</v>
      </c>
      <c r="E24" s="264" t="s">
        <v>634</v>
      </c>
      <c r="F24" s="264">
        <f>'B-C5.3'!F19</f>
        <v>105</v>
      </c>
      <c r="G24" s="107"/>
      <c r="H24" s="2">
        <f t="shared" si="0"/>
        <v>0</v>
      </c>
      <c r="I24" s="323"/>
    </row>
    <row r="25" spans="1:10" x14ac:dyDescent="0.25">
      <c r="A25" s="332"/>
      <c r="B25" s="332"/>
      <c r="C25" s="333"/>
      <c r="D25" s="352"/>
      <c r="E25" s="264"/>
      <c r="F25" s="264"/>
      <c r="G25" s="264"/>
      <c r="H25" s="321"/>
    </row>
    <row r="26" spans="1:10" x14ac:dyDescent="0.25">
      <c r="A26" s="332"/>
      <c r="B26" s="332"/>
      <c r="C26" s="333"/>
      <c r="D26" s="352"/>
      <c r="E26" s="264"/>
      <c r="F26" s="264"/>
      <c r="G26" s="264"/>
      <c r="H26" s="321"/>
    </row>
    <row r="27" spans="1:10" x14ac:dyDescent="0.25">
      <c r="A27" s="320"/>
      <c r="B27" s="320"/>
      <c r="C27" s="264"/>
      <c r="D27" s="328"/>
      <c r="E27" s="264"/>
      <c r="F27" s="264"/>
      <c r="G27" s="264"/>
      <c r="H27" s="321"/>
    </row>
    <row r="28" spans="1:10" x14ac:dyDescent="0.25">
      <c r="A28" s="329" t="s">
        <v>51</v>
      </c>
      <c r="B28" s="329"/>
      <c r="C28" s="329"/>
      <c r="D28" s="329"/>
      <c r="E28" s="330"/>
      <c r="F28" s="348"/>
      <c r="G28" s="348"/>
      <c r="H28" s="5">
        <f>SUM(H6:H26)</f>
        <v>0</v>
      </c>
    </row>
    <row r="1048304" spans="5:5" x14ac:dyDescent="0.25">
      <c r="E1048304" s="141"/>
    </row>
  </sheetData>
  <sheetProtection algorithmName="SHA-512" hashValue="2osq0pPGKruVpaaNsnmc8CYOPHYcwc1LlMDjPX2ug7iTlF8UIcGr+PkwvE/gVvEnPZo4ypnaJoAsEOhlfI/ohw==" saltValue="hHY6rVnzH1ysPce3+gEuFA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D61"/>
  <sheetViews>
    <sheetView view="pageBreakPreview" topLeftCell="A37" zoomScale="90" zoomScaleNormal="100" zoomScaleSheetLayoutView="90" workbookViewId="0">
      <selection activeCell="K6" sqref="K6"/>
    </sheetView>
  </sheetViews>
  <sheetFormatPr defaultColWidth="9.21875" defaultRowHeight="13.2" x14ac:dyDescent="0.25"/>
  <cols>
    <col min="1" max="1" width="10" style="12" customWidth="1"/>
    <col min="2" max="2" width="4.21875" style="12" customWidth="1"/>
    <col min="3" max="3" width="5.44140625" customWidth="1"/>
    <col min="4" max="4" width="39.77734375" style="12" customWidth="1"/>
    <col min="5" max="5" width="16.77734375" style="12" customWidth="1"/>
    <col min="6" max="6" width="15" style="12" customWidth="1"/>
    <col min="7" max="7" width="19.77734375" style="12" bestFit="1" customWidth="1"/>
    <col min="8" max="8" width="16.21875" style="12" customWidth="1"/>
    <col min="9" max="9" width="9.21875" style="12"/>
    <col min="10" max="10" width="15.44140625" style="12" bestFit="1" customWidth="1"/>
    <col min="11" max="11" width="20.44140625" style="12" bestFit="1" customWidth="1"/>
    <col min="12" max="12" width="15.44140625" style="12" customWidth="1"/>
    <col min="13" max="13" width="17.77734375" style="12" customWidth="1"/>
    <col min="14" max="16" width="17.5546875" style="12" bestFit="1" customWidth="1"/>
    <col min="17" max="17" width="12.77734375" style="12" bestFit="1" customWidth="1"/>
    <col min="18" max="18" width="15.5546875" style="12" bestFit="1" customWidth="1"/>
    <col min="19" max="22" width="9.21875" style="12"/>
    <col min="23" max="23" width="11.21875" style="12" customWidth="1"/>
    <col min="24" max="24" width="12.77734375" style="12" customWidth="1"/>
    <col min="25" max="25" width="15.44140625" style="12" customWidth="1"/>
    <col min="26" max="26" width="13.5546875" style="12" customWidth="1"/>
    <col min="27" max="27" width="13.21875" style="12" customWidth="1"/>
    <col min="28" max="28" width="13.77734375" style="12" bestFit="1" customWidth="1"/>
    <col min="29" max="29" width="12.77734375" style="12" bestFit="1" customWidth="1"/>
    <col min="30" max="30" width="13.77734375" style="12" bestFit="1" customWidth="1"/>
    <col min="31" max="16384" width="9.21875" style="12"/>
  </cols>
  <sheetData>
    <row r="1" spans="1:30" customFormat="1" ht="48" customHeight="1" x14ac:dyDescent="0.25">
      <c r="A1" s="480" t="s">
        <v>1309</v>
      </c>
      <c r="B1" s="481"/>
      <c r="C1" s="481"/>
      <c r="D1" s="482"/>
      <c r="E1" s="480" t="s">
        <v>0</v>
      </c>
      <c r="F1" s="481"/>
      <c r="G1" s="481"/>
      <c r="H1" s="482"/>
    </row>
    <row r="2" spans="1:30" x14ac:dyDescent="0.25">
      <c r="A2" s="116" t="s">
        <v>1</v>
      </c>
      <c r="B2" s="492" t="s">
        <v>2</v>
      </c>
      <c r="C2" s="492"/>
      <c r="D2" s="492"/>
      <c r="E2" s="117" t="s">
        <v>3</v>
      </c>
      <c r="F2" s="117" t="s">
        <v>4</v>
      </c>
      <c r="G2" s="117" t="s">
        <v>5</v>
      </c>
      <c r="H2" s="117" t="s">
        <v>6</v>
      </c>
    </row>
    <row r="3" spans="1:30" x14ac:dyDescent="0.25">
      <c r="A3" s="118"/>
      <c r="B3" s="119"/>
      <c r="C3" s="120"/>
      <c r="D3" s="121"/>
      <c r="E3" s="122"/>
      <c r="F3" s="122"/>
      <c r="G3" s="122"/>
      <c r="H3" s="122"/>
    </row>
    <row r="4" spans="1:30" x14ac:dyDescent="0.25">
      <c r="A4" s="123"/>
      <c r="B4" s="124"/>
      <c r="C4" s="125"/>
      <c r="D4" s="126"/>
      <c r="E4" s="127"/>
      <c r="F4" s="127"/>
      <c r="G4" s="127"/>
      <c r="H4" s="127"/>
    </row>
    <row r="5" spans="1:30" ht="39.6" x14ac:dyDescent="0.25">
      <c r="A5" s="128" t="s">
        <v>7</v>
      </c>
      <c r="B5" s="129" t="s">
        <v>8</v>
      </c>
      <c r="C5" s="130"/>
      <c r="E5" s="128"/>
      <c r="F5" s="131"/>
      <c r="G5" s="131"/>
      <c r="H5" s="131"/>
      <c r="J5" s="132"/>
      <c r="K5" s="133"/>
      <c r="L5" s="133"/>
      <c r="M5" s="133"/>
      <c r="N5" s="78"/>
      <c r="O5" s="133"/>
      <c r="P5" s="133"/>
      <c r="Q5" s="134"/>
      <c r="R5" s="78"/>
      <c r="V5" s="132" t="s">
        <v>1349</v>
      </c>
      <c r="W5" s="133" t="s">
        <v>1350</v>
      </c>
      <c r="X5" s="133" t="s">
        <v>1351</v>
      </c>
      <c r="Y5" s="133" t="s">
        <v>1352</v>
      </c>
      <c r="Z5" s="78" t="s">
        <v>1353</v>
      </c>
      <c r="AA5" s="133" t="s">
        <v>1354</v>
      </c>
      <c r="AB5" s="133" t="s">
        <v>1355</v>
      </c>
      <c r="AC5" s="134" t="s">
        <v>1356</v>
      </c>
      <c r="AD5" s="78"/>
    </row>
    <row r="6" spans="1:30" ht="25.05" customHeight="1" x14ac:dyDescent="0.25">
      <c r="A6" s="128"/>
      <c r="B6" s="135" t="s">
        <v>9</v>
      </c>
      <c r="C6" s="136"/>
      <c r="D6" s="137" t="s">
        <v>10</v>
      </c>
      <c r="E6" s="135"/>
      <c r="F6" s="131"/>
      <c r="G6" s="131"/>
      <c r="H6" s="131"/>
      <c r="J6" s="132"/>
      <c r="K6"/>
      <c r="L6"/>
      <c r="M6" s="138"/>
      <c r="N6"/>
      <c r="O6"/>
      <c r="P6"/>
      <c r="Q6" s="139"/>
      <c r="R6"/>
      <c r="V6" s="132"/>
      <c r="W6"/>
      <c r="X6"/>
      <c r="Y6" s="138"/>
      <c r="Z6"/>
      <c r="AA6"/>
      <c r="AB6"/>
      <c r="AC6" s="139"/>
      <c r="AD6"/>
    </row>
    <row r="7" spans="1:30" ht="25.05" customHeight="1" x14ac:dyDescent="0.25">
      <c r="A7" s="128"/>
      <c r="B7" s="135"/>
      <c r="C7" s="140" t="s">
        <v>703</v>
      </c>
      <c r="D7" s="137" t="s">
        <v>1263</v>
      </c>
      <c r="E7" s="135" t="s">
        <v>11</v>
      </c>
      <c r="F7" s="141" t="s">
        <v>1308</v>
      </c>
      <c r="G7" s="141" t="s">
        <v>83</v>
      </c>
      <c r="H7" s="92"/>
      <c r="J7" s="132"/>
      <c r="K7" s="142"/>
      <c r="L7" s="143"/>
      <c r="M7" s="143"/>
      <c r="N7" s="143"/>
      <c r="O7" s="78"/>
      <c r="P7" s="143"/>
      <c r="Q7" s="144"/>
      <c r="R7" s="143"/>
      <c r="V7" s="132">
        <v>1</v>
      </c>
      <c r="W7" s="142">
        <v>104.1666666</v>
      </c>
      <c r="X7" s="143">
        <f>(W7*8)*30</f>
        <v>24999.999983999998</v>
      </c>
      <c r="Y7" s="143">
        <v>15000</v>
      </c>
      <c r="Z7" s="143">
        <v>1000</v>
      </c>
      <c r="AA7" s="78">
        <f>30%*16</f>
        <v>4.8</v>
      </c>
      <c r="AB7" s="143">
        <f>((V7*X7*AA7)+(V7*Y7*AA7)+(Z7))</f>
        <v>192999.9999232</v>
      </c>
      <c r="AC7" s="144">
        <f>AB7*1.7%</f>
        <v>3280.9999986944003</v>
      </c>
      <c r="AD7" s="143">
        <f>AB7+AC7</f>
        <v>196280.9999218944</v>
      </c>
    </row>
    <row r="8" spans="1:30" ht="25.05" customHeight="1" x14ac:dyDescent="0.25">
      <c r="A8" s="128"/>
      <c r="B8" s="135"/>
      <c r="C8" s="141" t="s">
        <v>705</v>
      </c>
      <c r="D8" s="137" t="s">
        <v>1264</v>
      </c>
      <c r="E8" s="135" t="s">
        <v>11</v>
      </c>
      <c r="F8" s="141" t="s">
        <v>1308</v>
      </c>
      <c r="G8" s="141" t="s">
        <v>83</v>
      </c>
      <c r="H8" s="92"/>
      <c r="J8" s="145"/>
      <c r="K8" s="143"/>
      <c r="L8" s="143"/>
      <c r="M8" s="143"/>
      <c r="N8" s="143"/>
      <c r="O8" s="78"/>
      <c r="P8" s="143"/>
      <c r="Q8" s="144"/>
      <c r="R8" s="143"/>
      <c r="V8" s="145">
        <v>1</v>
      </c>
      <c r="W8" s="143">
        <v>104.1666666</v>
      </c>
      <c r="X8" s="143">
        <f t="shared" ref="X8:X10" si="0">(W8*8)*30</f>
        <v>24999.999983999998</v>
      </c>
      <c r="Y8" s="143">
        <v>9000</v>
      </c>
      <c r="Z8" s="143">
        <v>1000</v>
      </c>
      <c r="AA8" s="78">
        <f t="shared" ref="AA8:AA9" si="1">30%*16</f>
        <v>4.8</v>
      </c>
      <c r="AB8" s="143">
        <f>((V8*X8*AA8)+(V8*Y8*AA8)+(Z8))</f>
        <v>164199.9999232</v>
      </c>
      <c r="AC8" s="144">
        <f t="shared" ref="AC8:AC10" si="2">AB8*1.7%</f>
        <v>2791.3999986944</v>
      </c>
      <c r="AD8" s="143">
        <f t="shared" ref="AD8:AD10" si="3">AB8+AC8</f>
        <v>166991.39992189439</v>
      </c>
    </row>
    <row r="9" spans="1:30" ht="25.05" customHeight="1" x14ac:dyDescent="0.25">
      <c r="A9" s="128"/>
      <c r="B9" s="135"/>
      <c r="C9" s="146" t="s">
        <v>1083</v>
      </c>
      <c r="D9" s="137" t="s">
        <v>1265</v>
      </c>
      <c r="E9" s="135" t="s">
        <v>11</v>
      </c>
      <c r="F9" s="141" t="s">
        <v>1308</v>
      </c>
      <c r="G9" s="141" t="s">
        <v>83</v>
      </c>
      <c r="H9" s="92"/>
      <c r="J9" s="145"/>
      <c r="K9" s="143"/>
      <c r="L9" s="143"/>
      <c r="M9" s="143"/>
      <c r="N9" s="143"/>
      <c r="O9" s="78"/>
      <c r="P9" s="143"/>
      <c r="Q9" s="144"/>
      <c r="R9" s="143"/>
      <c r="V9" s="145">
        <v>1</v>
      </c>
      <c r="W9" s="143">
        <v>145.83333329999999</v>
      </c>
      <c r="X9" s="143">
        <f t="shared" si="0"/>
        <v>34999.999991999997</v>
      </c>
      <c r="Y9" s="143">
        <v>9000</v>
      </c>
      <c r="Z9" s="143">
        <v>1000</v>
      </c>
      <c r="AA9" s="78">
        <f t="shared" si="1"/>
        <v>4.8</v>
      </c>
      <c r="AB9" s="143">
        <f t="shared" ref="AB9:AB10" si="4">((V9*X9*AA9)+(V9*Y9*AA9)+(Z9))</f>
        <v>212199.99996159997</v>
      </c>
      <c r="AC9" s="144">
        <f t="shared" si="2"/>
        <v>3607.3999993471998</v>
      </c>
      <c r="AD9" s="143">
        <f t="shared" si="3"/>
        <v>215807.39996094716</v>
      </c>
    </row>
    <row r="10" spans="1:30" ht="25.05" customHeight="1" x14ac:dyDescent="0.25">
      <c r="A10" s="128"/>
      <c r="B10" s="135"/>
      <c r="C10" s="141" t="s">
        <v>1085</v>
      </c>
      <c r="D10" s="137" t="s">
        <v>1266</v>
      </c>
      <c r="E10" s="135" t="s">
        <v>11</v>
      </c>
      <c r="F10" s="141" t="s">
        <v>1308</v>
      </c>
      <c r="G10" s="141" t="s">
        <v>83</v>
      </c>
      <c r="H10" s="92"/>
      <c r="J10" s="145"/>
      <c r="K10" s="143"/>
      <c r="L10" s="143"/>
      <c r="M10" s="143"/>
      <c r="N10" s="143"/>
      <c r="O10" s="78"/>
      <c r="P10" s="143"/>
      <c r="Q10" s="144"/>
      <c r="R10" s="143"/>
      <c r="V10" s="145">
        <v>1</v>
      </c>
      <c r="W10" s="143">
        <v>125</v>
      </c>
      <c r="X10" s="143">
        <f t="shared" si="0"/>
        <v>30000</v>
      </c>
      <c r="Y10" s="143">
        <v>9000</v>
      </c>
      <c r="Z10" s="143">
        <v>1000</v>
      </c>
      <c r="AA10" s="78">
        <f>15%*16</f>
        <v>2.4</v>
      </c>
      <c r="AB10" s="143">
        <f t="shared" si="4"/>
        <v>94600</v>
      </c>
      <c r="AC10" s="144">
        <f t="shared" si="2"/>
        <v>1608.2</v>
      </c>
      <c r="AD10" s="143">
        <f t="shared" si="3"/>
        <v>96208.2</v>
      </c>
    </row>
    <row r="11" spans="1:30" ht="25.05" customHeight="1" x14ac:dyDescent="0.25">
      <c r="A11" s="128"/>
      <c r="B11" s="135" t="s">
        <v>12</v>
      </c>
      <c r="C11" s="140"/>
      <c r="D11" s="137" t="s">
        <v>13</v>
      </c>
      <c r="E11" s="135"/>
      <c r="F11" s="141"/>
      <c r="G11" s="141"/>
      <c r="H11" s="33"/>
      <c r="J11" s="132"/>
      <c r="K11" s="143"/>
      <c r="L11" s="143"/>
      <c r="M11" s="78"/>
      <c r="N11" s="78"/>
      <c r="O11" s="78"/>
      <c r="P11" s="143"/>
      <c r="Q11" s="147"/>
      <c r="R11" s="78"/>
      <c r="V11" s="132"/>
      <c r="W11" s="143"/>
      <c r="X11" s="143"/>
      <c r="Y11" s="78"/>
      <c r="Z11" s="78"/>
      <c r="AA11" s="78"/>
      <c r="AB11" s="143"/>
      <c r="AC11" s="147"/>
      <c r="AD11" s="78"/>
    </row>
    <row r="12" spans="1:30" ht="25.05" customHeight="1" x14ac:dyDescent="0.25">
      <c r="A12" s="128"/>
      <c r="B12" s="135"/>
      <c r="C12" s="140" t="s">
        <v>703</v>
      </c>
      <c r="D12" s="137" t="s">
        <v>1267</v>
      </c>
      <c r="E12" s="135" t="s">
        <v>11</v>
      </c>
      <c r="F12" s="141" t="s">
        <v>1308</v>
      </c>
      <c r="G12" s="141" t="s">
        <v>83</v>
      </c>
      <c r="H12" s="92"/>
      <c r="J12" s="132"/>
      <c r="K12" s="142"/>
      <c r="L12" s="143"/>
      <c r="M12" s="143"/>
      <c r="N12" s="143"/>
      <c r="O12" s="78"/>
      <c r="P12" s="143"/>
      <c r="Q12" s="144"/>
      <c r="R12" s="143"/>
      <c r="V12" s="132">
        <v>1</v>
      </c>
      <c r="W12" s="142">
        <v>217.3913043</v>
      </c>
      <c r="X12" s="143">
        <f>(W12*8)*23</f>
        <v>39999.999991199998</v>
      </c>
      <c r="Y12" s="143">
        <v>9000</v>
      </c>
      <c r="Z12" s="143">
        <v>1000</v>
      </c>
      <c r="AA12" s="78">
        <f>90%*16</f>
        <v>14.4</v>
      </c>
      <c r="AB12" s="143">
        <f>((V12*X12*AA12)+(Y12*AA12)+(Z12))</f>
        <v>706599.99987327994</v>
      </c>
      <c r="AC12" s="144">
        <f>AB12*1.7%</f>
        <v>12012.199997845761</v>
      </c>
      <c r="AD12" s="143">
        <f>AB12+AC12</f>
        <v>718612.19987112575</v>
      </c>
    </row>
    <row r="13" spans="1:30" ht="25.05" customHeight="1" x14ac:dyDescent="0.25">
      <c r="A13" s="128"/>
      <c r="B13" s="135"/>
      <c r="C13" s="140" t="s">
        <v>705</v>
      </c>
      <c r="D13" s="137" t="s">
        <v>1268</v>
      </c>
      <c r="E13" s="135" t="s">
        <v>11</v>
      </c>
      <c r="F13" s="141" t="s">
        <v>1308</v>
      </c>
      <c r="G13" s="141" t="s">
        <v>83</v>
      </c>
      <c r="H13" s="92"/>
      <c r="J13" s="132"/>
      <c r="K13" s="142"/>
      <c r="L13" s="143"/>
      <c r="M13" s="143"/>
      <c r="N13" s="143"/>
      <c r="O13" s="78"/>
      <c r="P13" s="143"/>
      <c r="Q13" s="144"/>
      <c r="R13" s="143"/>
      <c r="V13" s="132">
        <v>1</v>
      </c>
      <c r="W13" s="142">
        <v>217.3913043</v>
      </c>
      <c r="X13" s="143">
        <f>(W13*8)*23</f>
        <v>39999.999991199998</v>
      </c>
      <c r="Y13" s="143">
        <v>9000</v>
      </c>
      <c r="Z13" s="143">
        <v>1000</v>
      </c>
      <c r="AA13" s="78">
        <f t="shared" ref="AA13:AA15" si="5">90%*16</f>
        <v>14.4</v>
      </c>
      <c r="AB13" s="143">
        <f t="shared" ref="AB13:AB15" si="6">((V13*X13*AA13)+(V13*Y13*AA13)+(Z13))</f>
        <v>706599.99987327994</v>
      </c>
      <c r="AC13" s="144">
        <f t="shared" ref="AC13:AC15" si="7">AB13*1.7%</f>
        <v>12012.199997845761</v>
      </c>
      <c r="AD13" s="143">
        <f t="shared" ref="AD13:AD14" si="8">AB13+AC13</f>
        <v>718612.19987112575</v>
      </c>
    </row>
    <row r="14" spans="1:30" ht="25.05" customHeight="1" x14ac:dyDescent="0.25">
      <c r="A14" s="128"/>
      <c r="B14" s="135"/>
      <c r="C14" s="141" t="s">
        <v>1083</v>
      </c>
      <c r="D14" s="137" t="s">
        <v>1269</v>
      </c>
      <c r="E14" s="135" t="s">
        <v>11</v>
      </c>
      <c r="F14" s="141" t="s">
        <v>1308</v>
      </c>
      <c r="G14" s="141" t="s">
        <v>83</v>
      </c>
      <c r="H14" s="92"/>
      <c r="J14" s="132"/>
      <c r="K14" s="142"/>
      <c r="L14" s="143"/>
      <c r="M14" s="143"/>
      <c r="N14" s="143"/>
      <c r="O14" s="78"/>
      <c r="P14" s="143"/>
      <c r="Q14" s="144"/>
      <c r="R14" s="143"/>
      <c r="V14" s="132">
        <v>1</v>
      </c>
      <c r="W14" s="142">
        <v>108.6956522</v>
      </c>
      <c r="X14" s="143">
        <f>(W14*8)*23</f>
        <v>20000.0000048</v>
      </c>
      <c r="Y14" s="143">
        <v>9000</v>
      </c>
      <c r="Z14" s="143">
        <v>1000</v>
      </c>
      <c r="AA14" s="78">
        <f t="shared" si="5"/>
        <v>14.4</v>
      </c>
      <c r="AB14" s="143">
        <f t="shared" si="6"/>
        <v>418600.00006912003</v>
      </c>
      <c r="AC14" s="144">
        <f t="shared" si="7"/>
        <v>7116.2000011750406</v>
      </c>
      <c r="AD14" s="143">
        <f t="shared" si="8"/>
        <v>425716.20007029508</v>
      </c>
    </row>
    <row r="15" spans="1:30" ht="25.05" customHeight="1" x14ac:dyDescent="0.25">
      <c r="A15" s="128"/>
      <c r="B15" s="135"/>
      <c r="C15" s="141" t="s">
        <v>1085</v>
      </c>
      <c r="D15" s="137" t="s">
        <v>1270</v>
      </c>
      <c r="E15" s="135" t="s">
        <v>11</v>
      </c>
      <c r="F15" s="141" t="s">
        <v>1308</v>
      </c>
      <c r="G15" s="141" t="s">
        <v>83</v>
      </c>
      <c r="H15" s="92"/>
      <c r="J15" s="132"/>
      <c r="K15" s="142"/>
      <c r="L15" s="143"/>
      <c r="M15" s="143"/>
      <c r="N15" s="143"/>
      <c r="O15" s="78"/>
      <c r="P15" s="143"/>
      <c r="Q15" s="144"/>
      <c r="R15" s="143"/>
      <c r="V15" s="132">
        <v>1</v>
      </c>
      <c r="W15" s="142">
        <v>38.043478260000001</v>
      </c>
      <c r="X15" s="143">
        <f>(W15*8)*23</f>
        <v>6999.9999998399999</v>
      </c>
      <c r="Y15" s="143">
        <v>9000</v>
      </c>
      <c r="Z15" s="143">
        <v>1000</v>
      </c>
      <c r="AA15" s="78">
        <f t="shared" si="5"/>
        <v>14.4</v>
      </c>
      <c r="AB15" s="143">
        <f t="shared" si="6"/>
        <v>231399.999997696</v>
      </c>
      <c r="AC15" s="144">
        <f t="shared" si="7"/>
        <v>3933.7999999608323</v>
      </c>
      <c r="AD15" s="143">
        <f>AB15+AC15</f>
        <v>235333.79999765684</v>
      </c>
    </row>
    <row r="16" spans="1:30" ht="25.5" customHeight="1" x14ac:dyDescent="0.25">
      <c r="A16" s="128" t="s">
        <v>14</v>
      </c>
      <c r="B16" s="148" t="s">
        <v>15</v>
      </c>
      <c r="C16" s="12"/>
      <c r="E16" s="128"/>
      <c r="F16" s="149"/>
      <c r="G16" s="149"/>
      <c r="H16" s="33"/>
    </row>
    <row r="17" spans="1:13" x14ac:dyDescent="0.25">
      <c r="A17" s="128"/>
      <c r="B17" s="150" t="s">
        <v>9</v>
      </c>
      <c r="C17" s="146"/>
      <c r="D17" s="137" t="s">
        <v>16</v>
      </c>
      <c r="E17" s="135" t="s">
        <v>11</v>
      </c>
      <c r="F17" s="141" t="s">
        <v>1308</v>
      </c>
      <c r="G17" s="141" t="s">
        <v>83</v>
      </c>
      <c r="H17" s="92"/>
    </row>
    <row r="18" spans="1:13" ht="26.4" x14ac:dyDescent="0.25">
      <c r="A18" s="128"/>
      <c r="B18" s="150" t="s">
        <v>12</v>
      </c>
      <c r="C18" s="140"/>
      <c r="D18" s="137" t="s">
        <v>17</v>
      </c>
      <c r="E18" s="135" t="s">
        <v>11</v>
      </c>
      <c r="F18" s="141" t="s">
        <v>1308</v>
      </c>
      <c r="G18" s="141" t="s">
        <v>83</v>
      </c>
      <c r="H18" s="92"/>
    </row>
    <row r="19" spans="1:13" ht="51.75" customHeight="1" x14ac:dyDescent="0.25">
      <c r="A19" s="128"/>
      <c r="B19" s="150" t="s">
        <v>18</v>
      </c>
      <c r="C19" s="141"/>
      <c r="D19" s="137" t="s">
        <v>19</v>
      </c>
      <c r="E19" s="135" t="s">
        <v>11</v>
      </c>
      <c r="F19" s="141" t="s">
        <v>1308</v>
      </c>
      <c r="G19" s="141" t="s">
        <v>83</v>
      </c>
      <c r="H19" s="92"/>
    </row>
    <row r="20" spans="1:13" ht="25.5" customHeight="1" x14ac:dyDescent="0.25">
      <c r="A20" s="128" t="s">
        <v>20</v>
      </c>
      <c r="B20" s="148" t="s">
        <v>21</v>
      </c>
      <c r="C20" s="128"/>
      <c r="E20" s="128"/>
      <c r="F20" s="149"/>
      <c r="G20" s="149"/>
      <c r="H20" s="33"/>
    </row>
    <row r="21" spans="1:13" x14ac:dyDescent="0.25">
      <c r="A21" s="128"/>
      <c r="B21" s="135" t="s">
        <v>9</v>
      </c>
      <c r="C21" s="141"/>
      <c r="D21" s="137" t="s">
        <v>22</v>
      </c>
      <c r="E21" s="135" t="s">
        <v>11</v>
      </c>
      <c r="F21" s="141" t="s">
        <v>1308</v>
      </c>
      <c r="G21" s="141" t="s">
        <v>83</v>
      </c>
      <c r="H21" s="92"/>
    </row>
    <row r="22" spans="1:13" x14ac:dyDescent="0.25">
      <c r="A22" s="128"/>
      <c r="B22" s="135" t="s">
        <v>12</v>
      </c>
      <c r="C22" s="141"/>
      <c r="D22" s="137" t="s">
        <v>23</v>
      </c>
      <c r="E22" s="135" t="s">
        <v>11</v>
      </c>
      <c r="F22" s="141" t="s">
        <v>1308</v>
      </c>
      <c r="G22" s="141" t="s">
        <v>83</v>
      </c>
      <c r="H22" s="92"/>
    </row>
    <row r="23" spans="1:13" x14ac:dyDescent="0.25">
      <c r="A23" s="128"/>
      <c r="B23" s="135" t="s">
        <v>18</v>
      </c>
      <c r="C23" s="146"/>
      <c r="D23" s="137" t="s">
        <v>24</v>
      </c>
      <c r="E23" s="135" t="s">
        <v>11</v>
      </c>
      <c r="F23" s="141" t="s">
        <v>1308</v>
      </c>
      <c r="G23" s="141" t="s">
        <v>83</v>
      </c>
      <c r="H23" s="92"/>
    </row>
    <row r="24" spans="1:13" ht="26.4" x14ac:dyDescent="0.25">
      <c r="A24" s="128"/>
      <c r="B24" s="135" t="s">
        <v>25</v>
      </c>
      <c r="C24" s="151"/>
      <c r="D24" s="137" t="s">
        <v>26</v>
      </c>
      <c r="E24" s="135" t="s">
        <v>11</v>
      </c>
      <c r="F24" s="141" t="s">
        <v>1308</v>
      </c>
      <c r="G24" s="141" t="s">
        <v>83</v>
      </c>
      <c r="H24" s="92"/>
    </row>
    <row r="25" spans="1:13" x14ac:dyDescent="0.25">
      <c r="A25" s="128" t="s">
        <v>27</v>
      </c>
      <c r="B25" s="148" t="s">
        <v>28</v>
      </c>
      <c r="C25" s="128"/>
      <c r="E25" s="128"/>
      <c r="F25" s="37"/>
      <c r="G25" s="86"/>
      <c r="H25" s="33"/>
    </row>
    <row r="26" spans="1:13" x14ac:dyDescent="0.25">
      <c r="A26" s="128"/>
      <c r="B26" s="135" t="s">
        <v>9</v>
      </c>
      <c r="C26" s="146"/>
      <c r="D26" s="137" t="s">
        <v>29</v>
      </c>
      <c r="E26" s="135"/>
      <c r="F26" s="149"/>
      <c r="G26" s="149"/>
      <c r="H26" s="33"/>
      <c r="J26" s="152"/>
      <c r="K26" s="152"/>
      <c r="L26" s="152"/>
    </row>
    <row r="27" spans="1:13" x14ac:dyDescent="0.25">
      <c r="A27" s="128"/>
      <c r="B27" s="135"/>
      <c r="C27" s="151" t="s">
        <v>703</v>
      </c>
      <c r="D27" s="137" t="s">
        <v>1271</v>
      </c>
      <c r="E27" s="135" t="s">
        <v>30</v>
      </c>
      <c r="F27" s="153">
        <v>3420</v>
      </c>
      <c r="G27" s="182"/>
      <c r="H27" s="154">
        <f>G27*F27</f>
        <v>0</v>
      </c>
      <c r="K27" s="155"/>
      <c r="L27" s="155"/>
      <c r="M27" s="156"/>
    </row>
    <row r="28" spans="1:13" x14ac:dyDescent="0.25">
      <c r="A28" s="128"/>
      <c r="B28" s="135"/>
      <c r="C28" s="146" t="s">
        <v>705</v>
      </c>
      <c r="D28" s="137" t="s">
        <v>1272</v>
      </c>
      <c r="E28" s="135" t="s">
        <v>30</v>
      </c>
      <c r="F28" s="153">
        <v>4275</v>
      </c>
      <c r="G28" s="182"/>
      <c r="H28" s="154">
        <f t="shared" ref="H28:H30" si="9">G28*F28</f>
        <v>0</v>
      </c>
      <c r="K28" s="155"/>
      <c r="L28" s="155"/>
      <c r="M28" s="156"/>
    </row>
    <row r="29" spans="1:13" x14ac:dyDescent="0.25">
      <c r="A29" s="128"/>
      <c r="B29" s="135"/>
      <c r="C29" s="140" t="s">
        <v>1083</v>
      </c>
      <c r="D29" s="137" t="s">
        <v>1273</v>
      </c>
      <c r="E29" s="135" t="s">
        <v>30</v>
      </c>
      <c r="F29" s="153">
        <v>5130</v>
      </c>
      <c r="G29" s="182"/>
      <c r="H29" s="154">
        <f t="shared" si="9"/>
        <v>0</v>
      </c>
      <c r="K29" s="155"/>
      <c r="L29" s="155"/>
      <c r="M29" s="156"/>
    </row>
    <row r="30" spans="1:13" x14ac:dyDescent="0.25">
      <c r="A30" s="128"/>
      <c r="B30" s="135"/>
      <c r="C30" s="140" t="s">
        <v>1085</v>
      </c>
      <c r="D30" s="137" t="s">
        <v>1274</v>
      </c>
      <c r="E30" s="135" t="s">
        <v>30</v>
      </c>
      <c r="F30" s="153">
        <v>5985</v>
      </c>
      <c r="G30" s="182"/>
      <c r="H30" s="154">
        <f t="shared" si="9"/>
        <v>0</v>
      </c>
      <c r="K30" s="155"/>
      <c r="L30" s="155"/>
      <c r="M30" s="156"/>
    </row>
    <row r="31" spans="1:13" ht="26.4" x14ac:dyDescent="0.25">
      <c r="A31" s="128"/>
      <c r="B31" s="135" t="s">
        <v>12</v>
      </c>
      <c r="C31" s="140" t="s">
        <v>703</v>
      </c>
      <c r="D31" s="137" t="s">
        <v>1275</v>
      </c>
      <c r="E31" s="135" t="s">
        <v>31</v>
      </c>
      <c r="F31" s="141" t="s">
        <v>82</v>
      </c>
      <c r="G31" s="141" t="s">
        <v>83</v>
      </c>
      <c r="H31" s="115">
        <v>1207000</v>
      </c>
      <c r="J31" s="155"/>
      <c r="K31" s="155"/>
      <c r="L31" s="155"/>
    </row>
    <row r="32" spans="1:13" ht="26.4" x14ac:dyDescent="0.25">
      <c r="A32" s="128"/>
      <c r="B32" s="135"/>
      <c r="C32" s="141" t="s">
        <v>705</v>
      </c>
      <c r="D32" s="137" t="s">
        <v>1276</v>
      </c>
      <c r="E32" s="135" t="s">
        <v>32</v>
      </c>
      <c r="F32" s="157">
        <f>H31</f>
        <v>1207000</v>
      </c>
      <c r="G32" s="93"/>
      <c r="H32" s="33">
        <f t="shared" ref="H32:H40" si="10">F32*G32</f>
        <v>0</v>
      </c>
      <c r="J32" s="155"/>
      <c r="K32" s="156"/>
      <c r="L32" s="155"/>
      <c r="M32" s="156"/>
    </row>
    <row r="33" spans="1:13" ht="26.4" x14ac:dyDescent="0.25">
      <c r="A33" s="128"/>
      <c r="B33" s="135" t="s">
        <v>18</v>
      </c>
      <c r="C33" s="146" t="s">
        <v>703</v>
      </c>
      <c r="D33" s="137" t="s">
        <v>1277</v>
      </c>
      <c r="E33" s="135" t="s">
        <v>31</v>
      </c>
      <c r="F33" s="141" t="s">
        <v>82</v>
      </c>
      <c r="G33" s="141" t="s">
        <v>83</v>
      </c>
      <c r="H33" s="115">
        <v>1207000</v>
      </c>
      <c r="J33" s="155"/>
      <c r="K33" s="155"/>
      <c r="L33" s="155"/>
    </row>
    <row r="34" spans="1:13" ht="26.4" x14ac:dyDescent="0.25">
      <c r="A34" s="128"/>
      <c r="B34" s="135"/>
      <c r="C34" s="140" t="s">
        <v>705</v>
      </c>
      <c r="D34" s="137" t="s">
        <v>1278</v>
      </c>
      <c r="E34" s="135" t="s">
        <v>32</v>
      </c>
      <c r="F34" s="157">
        <f>H33</f>
        <v>1207000</v>
      </c>
      <c r="G34" s="93"/>
      <c r="H34" s="33">
        <f t="shared" si="10"/>
        <v>0</v>
      </c>
      <c r="J34" s="155"/>
      <c r="K34" s="156"/>
      <c r="L34" s="155"/>
    </row>
    <row r="35" spans="1:13" ht="26.4" x14ac:dyDescent="0.25">
      <c r="A35" s="128"/>
      <c r="B35" s="135" t="s">
        <v>25</v>
      </c>
      <c r="C35" s="140" t="s">
        <v>703</v>
      </c>
      <c r="D35" s="137" t="s">
        <v>1279</v>
      </c>
      <c r="E35" s="135" t="s">
        <v>31</v>
      </c>
      <c r="F35" s="141" t="s">
        <v>82</v>
      </c>
      <c r="G35" s="141" t="s">
        <v>83</v>
      </c>
      <c r="H35" s="115">
        <v>5434000</v>
      </c>
      <c r="K35" s="155"/>
      <c r="L35" s="155"/>
    </row>
    <row r="36" spans="1:13" ht="26.4" x14ac:dyDescent="0.25">
      <c r="A36" s="128"/>
      <c r="B36" s="135"/>
      <c r="C36" s="140" t="s">
        <v>705</v>
      </c>
      <c r="D36" s="137" t="s">
        <v>1280</v>
      </c>
      <c r="E36" s="135" t="s">
        <v>32</v>
      </c>
      <c r="F36" s="157">
        <f t="shared" ref="F36" si="11">H35</f>
        <v>5434000</v>
      </c>
      <c r="G36" s="93"/>
      <c r="H36" s="33">
        <f t="shared" si="10"/>
        <v>0</v>
      </c>
      <c r="J36" s="155"/>
      <c r="K36" s="156"/>
      <c r="L36" s="155"/>
    </row>
    <row r="37" spans="1:13" ht="26.4" x14ac:dyDescent="0.25">
      <c r="A37" s="128"/>
      <c r="B37" s="135" t="s">
        <v>33</v>
      </c>
      <c r="C37" s="140" t="s">
        <v>703</v>
      </c>
      <c r="D37" s="137" t="s">
        <v>1281</v>
      </c>
      <c r="E37" s="135" t="s">
        <v>31</v>
      </c>
      <c r="F37" s="141" t="s">
        <v>82</v>
      </c>
      <c r="G37" s="141" t="s">
        <v>83</v>
      </c>
      <c r="H37" s="115">
        <v>5434000</v>
      </c>
      <c r="K37" s="155"/>
      <c r="L37" s="155"/>
    </row>
    <row r="38" spans="1:13" ht="26.4" x14ac:dyDescent="0.25">
      <c r="A38" s="128"/>
      <c r="B38" s="135"/>
      <c r="C38" s="141" t="s">
        <v>705</v>
      </c>
      <c r="D38" s="137" t="s">
        <v>1282</v>
      </c>
      <c r="E38" s="135" t="s">
        <v>32</v>
      </c>
      <c r="F38" s="157">
        <f t="shared" ref="F38" si="12">H37</f>
        <v>5434000</v>
      </c>
      <c r="G38" s="93"/>
      <c r="H38" s="33">
        <f t="shared" si="10"/>
        <v>0</v>
      </c>
      <c r="J38" s="155"/>
      <c r="K38" s="156"/>
      <c r="L38" s="155"/>
    </row>
    <row r="39" spans="1:13" ht="26.4" x14ac:dyDescent="0.25">
      <c r="A39" s="128"/>
      <c r="B39" s="135" t="s">
        <v>34</v>
      </c>
      <c r="C39" s="141" t="s">
        <v>703</v>
      </c>
      <c r="D39" s="137" t="s">
        <v>1283</v>
      </c>
      <c r="E39" s="135" t="s">
        <v>31</v>
      </c>
      <c r="F39" s="141" t="s">
        <v>82</v>
      </c>
      <c r="G39" s="141" t="s">
        <v>83</v>
      </c>
      <c r="H39" s="115">
        <v>1207000</v>
      </c>
      <c r="K39" s="155"/>
      <c r="L39" s="155"/>
    </row>
    <row r="40" spans="1:13" ht="26.4" x14ac:dyDescent="0.25">
      <c r="A40" s="128"/>
      <c r="B40" s="135"/>
      <c r="C40" s="141" t="s">
        <v>705</v>
      </c>
      <c r="D40" s="137" t="s">
        <v>1284</v>
      </c>
      <c r="E40" s="135" t="s">
        <v>32</v>
      </c>
      <c r="F40" s="157">
        <f t="shared" ref="F40" si="13">H39</f>
        <v>1207000</v>
      </c>
      <c r="G40" s="93"/>
      <c r="H40" s="33">
        <f t="shared" si="10"/>
        <v>0</v>
      </c>
      <c r="J40" s="155"/>
      <c r="K40" s="156"/>
      <c r="L40" s="155"/>
      <c r="M40" s="155"/>
    </row>
    <row r="41" spans="1:13" ht="29.25" customHeight="1" x14ac:dyDescent="0.25">
      <c r="A41" s="128" t="s">
        <v>35</v>
      </c>
      <c r="B41" s="148" t="s">
        <v>36</v>
      </c>
      <c r="C41" s="128"/>
      <c r="E41" s="128"/>
      <c r="F41" s="149"/>
      <c r="G41" s="149"/>
      <c r="H41" s="33"/>
      <c r="L41" s="155"/>
      <c r="M41" s="55"/>
    </row>
    <row r="42" spans="1:13" x14ac:dyDescent="0.25">
      <c r="A42" s="128"/>
      <c r="B42" s="135" t="s">
        <v>9</v>
      </c>
      <c r="C42" s="141"/>
      <c r="D42" s="137" t="s">
        <v>37</v>
      </c>
      <c r="E42" s="135" t="s">
        <v>11</v>
      </c>
      <c r="F42" s="141" t="s">
        <v>1308</v>
      </c>
      <c r="G42" s="141" t="s">
        <v>83</v>
      </c>
      <c r="H42" s="92"/>
      <c r="L42" s="155"/>
    </row>
    <row r="43" spans="1:13" x14ac:dyDescent="0.25">
      <c r="A43" s="128"/>
      <c r="B43" s="135" t="s">
        <v>12</v>
      </c>
      <c r="C43" s="141"/>
      <c r="D43" s="137" t="s">
        <v>38</v>
      </c>
      <c r="E43" s="135" t="s">
        <v>11</v>
      </c>
      <c r="F43" s="141" t="s">
        <v>1308</v>
      </c>
      <c r="G43" s="141" t="s">
        <v>83</v>
      </c>
      <c r="H43" s="92"/>
      <c r="L43" s="155"/>
    </row>
    <row r="44" spans="1:13" x14ac:dyDescent="0.25">
      <c r="A44" s="128"/>
      <c r="B44" s="135" t="s">
        <v>18</v>
      </c>
      <c r="C44" s="146"/>
      <c r="D44" s="137" t="s">
        <v>39</v>
      </c>
      <c r="E44" s="135" t="s">
        <v>11</v>
      </c>
      <c r="F44" s="141" t="s">
        <v>1308</v>
      </c>
      <c r="G44" s="141" t="s">
        <v>83</v>
      </c>
      <c r="H44" s="92"/>
      <c r="L44" s="155"/>
    </row>
    <row r="45" spans="1:13" x14ac:dyDescent="0.25">
      <c r="A45" s="128"/>
      <c r="B45" s="135" t="s">
        <v>25</v>
      </c>
      <c r="C45" s="140"/>
      <c r="D45" s="137" t="s">
        <v>40</v>
      </c>
      <c r="E45" s="135" t="s">
        <v>11</v>
      </c>
      <c r="F45" s="141" t="s">
        <v>1308</v>
      </c>
      <c r="G45" s="141" t="s">
        <v>83</v>
      </c>
      <c r="H45" s="92"/>
      <c r="L45" s="155"/>
    </row>
    <row r="46" spans="1:13" x14ac:dyDescent="0.25">
      <c r="A46" s="128"/>
      <c r="B46" s="135" t="s">
        <v>33</v>
      </c>
      <c r="C46" s="141"/>
      <c r="D46" s="137" t="s">
        <v>41</v>
      </c>
      <c r="E46" s="135" t="s">
        <v>11</v>
      </c>
      <c r="F46" s="141" t="s">
        <v>1308</v>
      </c>
      <c r="G46" s="141" t="s">
        <v>83</v>
      </c>
      <c r="H46" s="92"/>
      <c r="L46" s="155"/>
    </row>
    <row r="47" spans="1:13" x14ac:dyDescent="0.25">
      <c r="A47" s="128" t="s">
        <v>42</v>
      </c>
      <c r="B47" s="148" t="s">
        <v>43</v>
      </c>
      <c r="C47" s="128"/>
      <c r="E47" s="135" t="s">
        <v>11</v>
      </c>
      <c r="F47" s="141" t="s">
        <v>1308</v>
      </c>
      <c r="G47" s="141" t="s">
        <v>83</v>
      </c>
      <c r="H47" s="92"/>
      <c r="L47" s="155"/>
    </row>
    <row r="48" spans="1:13" ht="25.5" customHeight="1" x14ac:dyDescent="0.25">
      <c r="A48" s="128" t="s">
        <v>44</v>
      </c>
      <c r="B48" s="148" t="s">
        <v>45</v>
      </c>
      <c r="C48" s="128"/>
      <c r="E48" s="128"/>
      <c r="F48" s="149"/>
      <c r="G48" s="149"/>
      <c r="H48" s="33"/>
      <c r="L48" s="155"/>
    </row>
    <row r="49" spans="1:16" ht="26.4" x14ac:dyDescent="0.25">
      <c r="A49" s="128"/>
      <c r="B49" s="135" t="s">
        <v>9</v>
      </c>
      <c r="C49" s="146" t="s">
        <v>703</v>
      </c>
      <c r="D49" s="137" t="s">
        <v>1285</v>
      </c>
      <c r="E49" s="135" t="s">
        <v>46</v>
      </c>
      <c r="F49" s="141" t="s">
        <v>1208</v>
      </c>
      <c r="G49" s="141" t="s">
        <v>1209</v>
      </c>
      <c r="H49" s="115">
        <v>1293200</v>
      </c>
      <c r="J49" s="158"/>
      <c r="K49" s="159"/>
      <c r="L49" s="159"/>
      <c r="N49" s="158"/>
      <c r="O49" s="159"/>
      <c r="P49" s="159"/>
    </row>
    <row r="50" spans="1:16" ht="26.4" x14ac:dyDescent="0.25">
      <c r="A50" s="128"/>
      <c r="B50" s="135"/>
      <c r="C50" s="140" t="s">
        <v>705</v>
      </c>
      <c r="D50" s="137" t="s">
        <v>1286</v>
      </c>
      <c r="E50" s="135" t="s">
        <v>32</v>
      </c>
      <c r="F50" s="157">
        <f t="shared" ref="F50" si="14">H49</f>
        <v>1293200</v>
      </c>
      <c r="G50" s="93"/>
      <c r="H50" s="33">
        <f t="shared" ref="H50:H52" si="15">F50*G50</f>
        <v>0</v>
      </c>
      <c r="J50" s="159"/>
      <c r="K50" s="160"/>
      <c r="L50" s="159"/>
      <c r="N50" s="159"/>
      <c r="O50" s="160"/>
      <c r="P50" s="159"/>
    </row>
    <row r="51" spans="1:16" ht="26.4" x14ac:dyDescent="0.25">
      <c r="A51" s="128"/>
      <c r="B51" s="135" t="s">
        <v>12</v>
      </c>
      <c r="C51" s="140" t="s">
        <v>703</v>
      </c>
      <c r="D51" s="137" t="s">
        <v>1287</v>
      </c>
      <c r="E51" s="135" t="s">
        <v>46</v>
      </c>
      <c r="F51" s="141" t="s">
        <v>1208</v>
      </c>
      <c r="G51" s="141"/>
      <c r="H51" s="115">
        <v>1212200</v>
      </c>
      <c r="J51" s="158"/>
      <c r="K51" s="159"/>
      <c r="L51" s="159"/>
      <c r="N51" s="158"/>
      <c r="O51" s="159"/>
      <c r="P51" s="159"/>
    </row>
    <row r="52" spans="1:16" ht="26.4" x14ac:dyDescent="0.25">
      <c r="A52" s="128"/>
      <c r="B52" s="135"/>
      <c r="C52" s="141" t="s">
        <v>705</v>
      </c>
      <c r="D52" s="137" t="s">
        <v>1288</v>
      </c>
      <c r="E52" s="135" t="s">
        <v>32</v>
      </c>
      <c r="F52" s="157">
        <f t="shared" ref="F52" si="16">H51</f>
        <v>1212200</v>
      </c>
      <c r="G52" s="93"/>
      <c r="H52" s="33">
        <f t="shared" si="15"/>
        <v>0</v>
      </c>
      <c r="J52" s="158"/>
      <c r="K52" s="160"/>
      <c r="L52" s="159"/>
      <c r="N52" s="158"/>
      <c r="O52" s="160"/>
      <c r="P52" s="159"/>
    </row>
    <row r="53" spans="1:16" x14ac:dyDescent="0.25">
      <c r="A53" s="128" t="s">
        <v>47</v>
      </c>
      <c r="B53" s="148" t="s">
        <v>48</v>
      </c>
      <c r="C53" s="128"/>
      <c r="E53" s="135" t="s">
        <v>11</v>
      </c>
      <c r="F53" s="141" t="s">
        <v>1308</v>
      </c>
      <c r="G53" s="141" t="s">
        <v>83</v>
      </c>
      <c r="H53" s="92"/>
      <c r="J53" s="158"/>
      <c r="K53" s="158"/>
      <c r="L53" s="159"/>
    </row>
    <row r="54" spans="1:16" x14ac:dyDescent="0.25">
      <c r="A54" s="128" t="s">
        <v>49</v>
      </c>
      <c r="B54" s="161" t="s">
        <v>50</v>
      </c>
      <c r="C54" s="128"/>
      <c r="E54" s="162" t="s">
        <v>11</v>
      </c>
      <c r="F54" s="141" t="s">
        <v>1308</v>
      </c>
      <c r="G54" s="141" t="s">
        <v>83</v>
      </c>
      <c r="H54" s="92"/>
      <c r="L54" s="155"/>
    </row>
    <row r="55" spans="1:16" x14ac:dyDescent="0.25">
      <c r="A55" s="163"/>
      <c r="B55" s="164"/>
      <c r="C55" s="163"/>
      <c r="E55" s="165"/>
      <c r="F55" s="166"/>
      <c r="G55" s="167"/>
      <c r="H55" s="167"/>
      <c r="L55" s="155"/>
    </row>
    <row r="56" spans="1:16" x14ac:dyDescent="0.25">
      <c r="A56" s="168"/>
      <c r="B56" s="169"/>
      <c r="C56" s="170"/>
      <c r="D56" s="168"/>
      <c r="E56" s="171"/>
      <c r="F56" s="172"/>
      <c r="G56" s="173"/>
      <c r="H56" s="174"/>
      <c r="L56" s="155"/>
    </row>
    <row r="57" spans="1:16" ht="25.05" customHeight="1" x14ac:dyDescent="0.25">
      <c r="A57" s="175" t="s">
        <v>51</v>
      </c>
      <c r="B57" s="176"/>
      <c r="C57" s="177"/>
      <c r="D57" s="178"/>
      <c r="E57" s="179"/>
      <c r="F57" s="175"/>
      <c r="G57" s="180"/>
      <c r="H57" s="85">
        <f>SUM(H6:H55)</f>
        <v>16994400</v>
      </c>
      <c r="L57" s="155"/>
    </row>
    <row r="58" spans="1:16" x14ac:dyDescent="0.25">
      <c r="C58" s="181"/>
      <c r="L58" s="155"/>
    </row>
    <row r="59" spans="1:16" x14ac:dyDescent="0.25">
      <c r="C59" s="181"/>
      <c r="L59" s="155"/>
    </row>
    <row r="60" spans="1:16" x14ac:dyDescent="0.25">
      <c r="L60" s="155"/>
    </row>
    <row r="61" spans="1:16" x14ac:dyDescent="0.25">
      <c r="L61" s="155"/>
      <c r="M61" s="55"/>
    </row>
  </sheetData>
  <sheetProtection algorithmName="SHA-512" hashValue="BSCDFOJ9bFNOxxQqSoYcj5rUENu8wbS5VQDudRcgINMRsubuy8wgR1DBLOxTPnDHuPMagUq2B/DcgB07n9/Gfg==" saltValue="rJ09XIUVyy2Qny3W+j6l3g==" spinCount="100000" sheet="1" objects="1" scenarios="1" formatCells="0"/>
  <protectedRanges>
    <protectedRange sqref="G27:G30 G32 G34 G36 G38 G40 G50 G52" name="A1000"/>
    <protectedRange sqref="H7:H10 H12:H15 H17:H19 H21:H24 H42:H47 H53:H54" name="A1000_1"/>
  </protectedRanges>
  <mergeCells count="3">
    <mergeCell ref="B2:D2"/>
    <mergeCell ref="A1:D1"/>
    <mergeCell ref="E1:H1"/>
  </mergeCells>
  <pageMargins left="0.70866141732283472" right="0.70866141732283472" top="0.74803149606299213" bottom="0.74803149606299213" header="0.31496062992125984" footer="0.31496062992125984"/>
  <pageSetup paperSize="9" scale="62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K1048302"/>
  <sheetViews>
    <sheetView view="pageBreakPreview" zoomScaleNormal="100" zoomScaleSheetLayoutView="100" workbookViewId="0">
      <selection activeCell="J22" sqref="J22"/>
    </sheetView>
  </sheetViews>
  <sheetFormatPr defaultRowHeight="13.2" x14ac:dyDescent="0.25"/>
  <cols>
    <col min="1" max="1" width="9.21875" customWidth="1"/>
    <col min="2" max="2" width="8" bestFit="1" customWidth="1"/>
    <col min="3" max="3" width="3.77734375" customWidth="1"/>
    <col min="4" max="4" width="40.77734375" customWidth="1"/>
    <col min="5" max="5" width="25.5546875" bestFit="1" customWidth="1"/>
    <col min="6" max="8" width="20.77734375" customWidth="1"/>
    <col min="9" max="257" width="9.21875"/>
    <col min="258" max="258" width="9.21875" customWidth="1"/>
    <col min="259" max="259" width="6.77734375" customWidth="1"/>
    <col min="260" max="260" width="40.77734375" customWidth="1"/>
    <col min="261" max="264" width="9.21875" customWidth="1"/>
    <col min="265" max="513" width="9.21875"/>
    <col min="514" max="514" width="9.21875" customWidth="1"/>
    <col min="515" max="515" width="6.77734375" customWidth="1"/>
    <col min="516" max="516" width="40.77734375" customWidth="1"/>
    <col min="517" max="520" width="9.21875" customWidth="1"/>
    <col min="521" max="769" width="9.21875"/>
    <col min="770" max="770" width="9.21875" customWidth="1"/>
    <col min="771" max="771" width="6.77734375" customWidth="1"/>
    <col min="772" max="772" width="40.77734375" customWidth="1"/>
    <col min="773" max="776" width="9.21875" customWidth="1"/>
    <col min="777" max="1025" width="9.21875"/>
    <col min="1026" max="1026" width="9.21875" customWidth="1"/>
    <col min="1027" max="1027" width="6.77734375" customWidth="1"/>
    <col min="1028" max="1028" width="40.77734375" customWidth="1"/>
    <col min="1029" max="1032" width="9.21875" customWidth="1"/>
    <col min="1033" max="1281" width="9.21875"/>
    <col min="1282" max="1282" width="9.21875" customWidth="1"/>
    <col min="1283" max="1283" width="6.77734375" customWidth="1"/>
    <col min="1284" max="1284" width="40.77734375" customWidth="1"/>
    <col min="1285" max="1288" width="9.21875" customWidth="1"/>
    <col min="1289" max="1537" width="9.21875"/>
    <col min="1538" max="1538" width="9.21875" customWidth="1"/>
    <col min="1539" max="1539" width="6.77734375" customWidth="1"/>
    <col min="1540" max="1540" width="40.77734375" customWidth="1"/>
    <col min="1541" max="1544" width="9.21875" customWidth="1"/>
    <col min="1545" max="1793" width="9.21875"/>
    <col min="1794" max="1794" width="9.21875" customWidth="1"/>
    <col min="1795" max="1795" width="6.77734375" customWidth="1"/>
    <col min="1796" max="1796" width="40.77734375" customWidth="1"/>
    <col min="1797" max="1800" width="9.21875" customWidth="1"/>
    <col min="1801" max="2049" width="9.21875"/>
    <col min="2050" max="2050" width="9.21875" customWidth="1"/>
    <col min="2051" max="2051" width="6.77734375" customWidth="1"/>
    <col min="2052" max="2052" width="40.77734375" customWidth="1"/>
    <col min="2053" max="2056" width="9.21875" customWidth="1"/>
    <col min="2057" max="2305" width="9.21875"/>
    <col min="2306" max="2306" width="9.21875" customWidth="1"/>
    <col min="2307" max="2307" width="6.77734375" customWidth="1"/>
    <col min="2308" max="2308" width="40.77734375" customWidth="1"/>
    <col min="2309" max="2312" width="9.21875" customWidth="1"/>
    <col min="2313" max="2561" width="9.21875"/>
    <col min="2562" max="2562" width="9.21875" customWidth="1"/>
    <col min="2563" max="2563" width="6.77734375" customWidth="1"/>
    <col min="2564" max="2564" width="40.77734375" customWidth="1"/>
    <col min="2565" max="2568" width="9.21875" customWidth="1"/>
    <col min="2569" max="2817" width="9.21875"/>
    <col min="2818" max="2818" width="9.21875" customWidth="1"/>
    <col min="2819" max="2819" width="6.77734375" customWidth="1"/>
    <col min="2820" max="2820" width="40.77734375" customWidth="1"/>
    <col min="2821" max="2824" width="9.21875" customWidth="1"/>
    <col min="2825" max="3073" width="9.21875"/>
    <col min="3074" max="3074" width="9.21875" customWidth="1"/>
    <col min="3075" max="3075" width="6.77734375" customWidth="1"/>
    <col min="3076" max="3076" width="40.77734375" customWidth="1"/>
    <col min="3077" max="3080" width="9.21875" customWidth="1"/>
    <col min="3081" max="3329" width="9.21875"/>
    <col min="3330" max="3330" width="9.21875" customWidth="1"/>
    <col min="3331" max="3331" width="6.77734375" customWidth="1"/>
    <col min="3332" max="3332" width="40.77734375" customWidth="1"/>
    <col min="3333" max="3336" width="9.21875" customWidth="1"/>
    <col min="3337" max="3585" width="9.21875"/>
    <col min="3586" max="3586" width="9.21875" customWidth="1"/>
    <col min="3587" max="3587" width="6.77734375" customWidth="1"/>
    <col min="3588" max="3588" width="40.77734375" customWidth="1"/>
    <col min="3589" max="3592" width="9.21875" customWidth="1"/>
    <col min="3593" max="3841" width="9.21875"/>
    <col min="3842" max="3842" width="9.21875" customWidth="1"/>
    <col min="3843" max="3843" width="6.77734375" customWidth="1"/>
    <col min="3844" max="3844" width="40.77734375" customWidth="1"/>
    <col min="3845" max="3848" width="9.21875" customWidth="1"/>
    <col min="3849" max="4097" width="9.21875"/>
    <col min="4098" max="4098" width="9.21875" customWidth="1"/>
    <col min="4099" max="4099" width="6.77734375" customWidth="1"/>
    <col min="4100" max="4100" width="40.77734375" customWidth="1"/>
    <col min="4101" max="4104" width="9.21875" customWidth="1"/>
    <col min="4105" max="4353" width="9.21875"/>
    <col min="4354" max="4354" width="9.21875" customWidth="1"/>
    <col min="4355" max="4355" width="6.77734375" customWidth="1"/>
    <col min="4356" max="4356" width="40.77734375" customWidth="1"/>
    <col min="4357" max="4360" width="9.21875" customWidth="1"/>
    <col min="4361" max="4609" width="9.21875"/>
    <col min="4610" max="4610" width="9.21875" customWidth="1"/>
    <col min="4611" max="4611" width="6.77734375" customWidth="1"/>
    <col min="4612" max="4612" width="40.77734375" customWidth="1"/>
    <col min="4613" max="4616" width="9.21875" customWidth="1"/>
    <col min="4617" max="4865" width="9.21875"/>
    <col min="4866" max="4866" width="9.21875" customWidth="1"/>
    <col min="4867" max="4867" width="6.77734375" customWidth="1"/>
    <col min="4868" max="4868" width="40.77734375" customWidth="1"/>
    <col min="4869" max="4872" width="9.21875" customWidth="1"/>
    <col min="4873" max="5121" width="9.21875"/>
    <col min="5122" max="5122" width="9.21875" customWidth="1"/>
    <col min="5123" max="5123" width="6.77734375" customWidth="1"/>
    <col min="5124" max="5124" width="40.77734375" customWidth="1"/>
    <col min="5125" max="5128" width="9.21875" customWidth="1"/>
    <col min="5129" max="5377" width="9.21875"/>
    <col min="5378" max="5378" width="9.21875" customWidth="1"/>
    <col min="5379" max="5379" width="6.77734375" customWidth="1"/>
    <col min="5380" max="5380" width="40.77734375" customWidth="1"/>
    <col min="5381" max="5384" width="9.21875" customWidth="1"/>
    <col min="5385" max="5633" width="9.21875"/>
    <col min="5634" max="5634" width="9.21875" customWidth="1"/>
    <col min="5635" max="5635" width="6.77734375" customWidth="1"/>
    <col min="5636" max="5636" width="40.77734375" customWidth="1"/>
    <col min="5637" max="5640" width="9.21875" customWidth="1"/>
    <col min="5641" max="5889" width="9.21875"/>
    <col min="5890" max="5890" width="9.21875" customWidth="1"/>
    <col min="5891" max="5891" width="6.77734375" customWidth="1"/>
    <col min="5892" max="5892" width="40.77734375" customWidth="1"/>
    <col min="5893" max="5896" width="9.21875" customWidth="1"/>
    <col min="5897" max="6145" width="9.21875"/>
    <col min="6146" max="6146" width="9.21875" customWidth="1"/>
    <col min="6147" max="6147" width="6.77734375" customWidth="1"/>
    <col min="6148" max="6148" width="40.77734375" customWidth="1"/>
    <col min="6149" max="6152" width="9.21875" customWidth="1"/>
    <col min="6153" max="6401" width="9.21875"/>
    <col min="6402" max="6402" width="9.21875" customWidth="1"/>
    <col min="6403" max="6403" width="6.77734375" customWidth="1"/>
    <col min="6404" max="6404" width="40.77734375" customWidth="1"/>
    <col min="6405" max="6408" width="9.21875" customWidth="1"/>
    <col min="6409" max="6657" width="9.21875"/>
    <col min="6658" max="6658" width="9.21875" customWidth="1"/>
    <col min="6659" max="6659" width="6.77734375" customWidth="1"/>
    <col min="6660" max="6660" width="40.77734375" customWidth="1"/>
    <col min="6661" max="6664" width="9.21875" customWidth="1"/>
    <col min="6665" max="6913" width="9.21875"/>
    <col min="6914" max="6914" width="9.21875" customWidth="1"/>
    <col min="6915" max="6915" width="6.77734375" customWidth="1"/>
    <col min="6916" max="6916" width="40.77734375" customWidth="1"/>
    <col min="6917" max="6920" width="9.21875" customWidth="1"/>
    <col min="6921" max="7169" width="9.21875"/>
    <col min="7170" max="7170" width="9.21875" customWidth="1"/>
    <col min="7171" max="7171" width="6.77734375" customWidth="1"/>
    <col min="7172" max="7172" width="40.77734375" customWidth="1"/>
    <col min="7173" max="7176" width="9.21875" customWidth="1"/>
    <col min="7177" max="7425" width="9.21875"/>
    <col min="7426" max="7426" width="9.21875" customWidth="1"/>
    <col min="7427" max="7427" width="6.77734375" customWidth="1"/>
    <col min="7428" max="7428" width="40.77734375" customWidth="1"/>
    <col min="7429" max="7432" width="9.21875" customWidth="1"/>
    <col min="7433" max="7681" width="9.21875"/>
    <col min="7682" max="7682" width="9.21875" customWidth="1"/>
    <col min="7683" max="7683" width="6.77734375" customWidth="1"/>
    <col min="7684" max="7684" width="40.77734375" customWidth="1"/>
    <col min="7685" max="7688" width="9.21875" customWidth="1"/>
    <col min="7689" max="7937" width="9.21875"/>
    <col min="7938" max="7938" width="9.21875" customWidth="1"/>
    <col min="7939" max="7939" width="6.77734375" customWidth="1"/>
    <col min="7940" max="7940" width="40.77734375" customWidth="1"/>
    <col min="7941" max="7944" width="9.21875" customWidth="1"/>
    <col min="7945" max="8193" width="9.21875"/>
    <col min="8194" max="8194" width="9.21875" customWidth="1"/>
    <col min="8195" max="8195" width="6.77734375" customWidth="1"/>
    <col min="8196" max="8196" width="40.77734375" customWidth="1"/>
    <col min="8197" max="8200" width="9.21875" customWidth="1"/>
    <col min="8201" max="8449" width="9.21875"/>
    <col min="8450" max="8450" width="9.21875" customWidth="1"/>
    <col min="8451" max="8451" width="6.77734375" customWidth="1"/>
    <col min="8452" max="8452" width="40.77734375" customWidth="1"/>
    <col min="8453" max="8456" width="9.21875" customWidth="1"/>
    <col min="8457" max="8705" width="9.21875"/>
    <col min="8706" max="8706" width="9.21875" customWidth="1"/>
    <col min="8707" max="8707" width="6.77734375" customWidth="1"/>
    <col min="8708" max="8708" width="40.77734375" customWidth="1"/>
    <col min="8709" max="8712" width="9.21875" customWidth="1"/>
    <col min="8713" max="8961" width="9.21875"/>
    <col min="8962" max="8962" width="9.21875" customWidth="1"/>
    <col min="8963" max="8963" width="6.77734375" customWidth="1"/>
    <col min="8964" max="8964" width="40.77734375" customWidth="1"/>
    <col min="8965" max="8968" width="9.21875" customWidth="1"/>
    <col min="8969" max="9217" width="9.21875"/>
    <col min="9218" max="9218" width="9.21875" customWidth="1"/>
    <col min="9219" max="9219" width="6.77734375" customWidth="1"/>
    <col min="9220" max="9220" width="40.77734375" customWidth="1"/>
    <col min="9221" max="9224" width="9.21875" customWidth="1"/>
    <col min="9225" max="9473" width="9.21875"/>
    <col min="9474" max="9474" width="9.21875" customWidth="1"/>
    <col min="9475" max="9475" width="6.77734375" customWidth="1"/>
    <col min="9476" max="9476" width="40.77734375" customWidth="1"/>
    <col min="9477" max="9480" width="9.21875" customWidth="1"/>
    <col min="9481" max="9729" width="9.21875"/>
    <col min="9730" max="9730" width="9.21875" customWidth="1"/>
    <col min="9731" max="9731" width="6.77734375" customWidth="1"/>
    <col min="9732" max="9732" width="40.77734375" customWidth="1"/>
    <col min="9733" max="9736" width="9.21875" customWidth="1"/>
    <col min="9737" max="9985" width="9.21875"/>
    <col min="9986" max="9986" width="9.21875" customWidth="1"/>
    <col min="9987" max="9987" width="6.77734375" customWidth="1"/>
    <col min="9988" max="9988" width="40.77734375" customWidth="1"/>
    <col min="9989" max="9992" width="9.21875" customWidth="1"/>
    <col min="9993" max="10241" width="9.21875"/>
    <col min="10242" max="10242" width="9.21875" customWidth="1"/>
    <col min="10243" max="10243" width="6.77734375" customWidth="1"/>
    <col min="10244" max="10244" width="40.77734375" customWidth="1"/>
    <col min="10245" max="10248" width="9.21875" customWidth="1"/>
    <col min="10249" max="10497" width="9.21875"/>
    <col min="10498" max="10498" width="9.21875" customWidth="1"/>
    <col min="10499" max="10499" width="6.77734375" customWidth="1"/>
    <col min="10500" max="10500" width="40.77734375" customWidth="1"/>
    <col min="10501" max="10504" width="9.21875" customWidth="1"/>
    <col min="10505" max="10753" width="9.21875"/>
    <col min="10754" max="10754" width="9.21875" customWidth="1"/>
    <col min="10755" max="10755" width="6.77734375" customWidth="1"/>
    <col min="10756" max="10756" width="40.77734375" customWidth="1"/>
    <col min="10757" max="10760" width="9.21875" customWidth="1"/>
    <col min="10761" max="11009" width="9.21875"/>
    <col min="11010" max="11010" width="9.21875" customWidth="1"/>
    <col min="11011" max="11011" width="6.77734375" customWidth="1"/>
    <col min="11012" max="11012" width="40.77734375" customWidth="1"/>
    <col min="11013" max="11016" width="9.21875" customWidth="1"/>
    <col min="11017" max="11265" width="9.21875"/>
    <col min="11266" max="11266" width="9.21875" customWidth="1"/>
    <col min="11267" max="11267" width="6.77734375" customWidth="1"/>
    <col min="11268" max="11268" width="40.77734375" customWidth="1"/>
    <col min="11269" max="11272" width="9.21875" customWidth="1"/>
    <col min="11273" max="11521" width="9.21875"/>
    <col min="11522" max="11522" width="9.21875" customWidth="1"/>
    <col min="11523" max="11523" width="6.77734375" customWidth="1"/>
    <col min="11524" max="11524" width="40.77734375" customWidth="1"/>
    <col min="11525" max="11528" width="9.21875" customWidth="1"/>
    <col min="11529" max="11777" width="9.21875"/>
    <col min="11778" max="11778" width="9.21875" customWidth="1"/>
    <col min="11779" max="11779" width="6.77734375" customWidth="1"/>
    <col min="11780" max="11780" width="40.77734375" customWidth="1"/>
    <col min="11781" max="11784" width="9.21875" customWidth="1"/>
    <col min="11785" max="12033" width="9.21875"/>
    <col min="12034" max="12034" width="9.21875" customWidth="1"/>
    <col min="12035" max="12035" width="6.77734375" customWidth="1"/>
    <col min="12036" max="12036" width="40.77734375" customWidth="1"/>
    <col min="12037" max="12040" width="9.21875" customWidth="1"/>
    <col min="12041" max="12289" width="9.21875"/>
    <col min="12290" max="12290" width="9.21875" customWidth="1"/>
    <col min="12291" max="12291" width="6.77734375" customWidth="1"/>
    <col min="12292" max="12292" width="40.77734375" customWidth="1"/>
    <col min="12293" max="12296" width="9.21875" customWidth="1"/>
    <col min="12297" max="12545" width="9.21875"/>
    <col min="12546" max="12546" width="9.21875" customWidth="1"/>
    <col min="12547" max="12547" width="6.77734375" customWidth="1"/>
    <col min="12548" max="12548" width="40.77734375" customWidth="1"/>
    <col min="12549" max="12552" width="9.21875" customWidth="1"/>
    <col min="12553" max="12801" width="9.21875"/>
    <col min="12802" max="12802" width="9.21875" customWidth="1"/>
    <col min="12803" max="12803" width="6.77734375" customWidth="1"/>
    <col min="12804" max="12804" width="40.77734375" customWidth="1"/>
    <col min="12805" max="12808" width="9.21875" customWidth="1"/>
    <col min="12809" max="13057" width="9.21875"/>
    <col min="13058" max="13058" width="9.21875" customWidth="1"/>
    <col min="13059" max="13059" width="6.77734375" customWidth="1"/>
    <col min="13060" max="13060" width="40.77734375" customWidth="1"/>
    <col min="13061" max="13064" width="9.21875" customWidth="1"/>
    <col min="13065" max="13313" width="9.21875"/>
    <col min="13314" max="13314" width="9.21875" customWidth="1"/>
    <col min="13315" max="13315" width="6.77734375" customWidth="1"/>
    <col min="13316" max="13316" width="40.77734375" customWidth="1"/>
    <col min="13317" max="13320" width="9.21875" customWidth="1"/>
    <col min="13321" max="13569" width="9.21875"/>
    <col min="13570" max="13570" width="9.21875" customWidth="1"/>
    <col min="13571" max="13571" width="6.77734375" customWidth="1"/>
    <col min="13572" max="13572" width="40.77734375" customWidth="1"/>
    <col min="13573" max="13576" width="9.21875" customWidth="1"/>
    <col min="13577" max="13825" width="9.21875"/>
    <col min="13826" max="13826" width="9.21875" customWidth="1"/>
    <col min="13827" max="13827" width="6.77734375" customWidth="1"/>
    <col min="13828" max="13828" width="40.77734375" customWidth="1"/>
    <col min="13829" max="13832" width="9.21875" customWidth="1"/>
    <col min="13833" max="14081" width="9.21875"/>
    <col min="14082" max="14082" width="9.21875" customWidth="1"/>
    <col min="14083" max="14083" width="6.77734375" customWidth="1"/>
    <col min="14084" max="14084" width="40.77734375" customWidth="1"/>
    <col min="14085" max="14088" width="9.21875" customWidth="1"/>
    <col min="14089" max="14337" width="9.21875"/>
    <col min="14338" max="14338" width="9.21875" customWidth="1"/>
    <col min="14339" max="14339" width="6.77734375" customWidth="1"/>
    <col min="14340" max="14340" width="40.77734375" customWidth="1"/>
    <col min="14341" max="14344" width="9.21875" customWidth="1"/>
    <col min="14345" max="14593" width="9.21875"/>
    <col min="14594" max="14594" width="9.21875" customWidth="1"/>
    <col min="14595" max="14595" width="6.77734375" customWidth="1"/>
    <col min="14596" max="14596" width="40.77734375" customWidth="1"/>
    <col min="14597" max="14600" width="9.21875" customWidth="1"/>
    <col min="14601" max="14849" width="9.21875"/>
    <col min="14850" max="14850" width="9.21875" customWidth="1"/>
    <col min="14851" max="14851" width="6.77734375" customWidth="1"/>
    <col min="14852" max="14852" width="40.77734375" customWidth="1"/>
    <col min="14853" max="14856" width="9.21875" customWidth="1"/>
    <col min="14857" max="15105" width="9.21875"/>
    <col min="15106" max="15106" width="9.21875" customWidth="1"/>
    <col min="15107" max="15107" width="6.77734375" customWidth="1"/>
    <col min="15108" max="15108" width="40.77734375" customWidth="1"/>
    <col min="15109" max="15112" width="9.21875" customWidth="1"/>
    <col min="15113" max="15361" width="9.21875"/>
    <col min="15362" max="15362" width="9.21875" customWidth="1"/>
    <col min="15363" max="15363" width="6.77734375" customWidth="1"/>
    <col min="15364" max="15364" width="40.77734375" customWidth="1"/>
    <col min="15365" max="15368" width="9.21875" customWidth="1"/>
    <col min="15369" max="15617" width="9.21875"/>
    <col min="15618" max="15618" width="9.21875" customWidth="1"/>
    <col min="15619" max="15619" width="6.77734375" customWidth="1"/>
    <col min="15620" max="15620" width="40.77734375" customWidth="1"/>
    <col min="15621" max="15624" width="9.21875" customWidth="1"/>
    <col min="15625" max="15873" width="9.21875"/>
    <col min="15874" max="15874" width="9.21875" customWidth="1"/>
    <col min="15875" max="15875" width="6.77734375" customWidth="1"/>
    <col min="15876" max="15876" width="40.77734375" customWidth="1"/>
    <col min="15877" max="15880" width="9.21875" customWidth="1"/>
    <col min="15881" max="16129" width="9.21875"/>
    <col min="16130" max="16130" width="9.21875" customWidth="1"/>
    <col min="16131" max="16131" width="6.77734375" customWidth="1"/>
    <col min="16132" max="16132" width="40.77734375" customWidth="1"/>
    <col min="16133" max="16136" width="9.21875" customWidth="1"/>
    <col min="16137" max="16384" width="9.21875"/>
  </cols>
  <sheetData>
    <row r="1" spans="1:10" ht="27.75" customHeight="1" x14ac:dyDescent="0.25">
      <c r="A1" s="493" t="s">
        <v>1327</v>
      </c>
      <c r="B1" s="494"/>
      <c r="C1" s="494"/>
      <c r="D1" s="494"/>
      <c r="E1" s="493" t="s">
        <v>734</v>
      </c>
      <c r="F1" s="493"/>
      <c r="G1" s="493"/>
      <c r="H1" s="493"/>
    </row>
    <row r="2" spans="1:10" x14ac:dyDescent="0.25">
      <c r="A2" s="310" t="s">
        <v>1</v>
      </c>
      <c r="B2" s="310"/>
      <c r="C2" s="359"/>
      <c r="D2" s="310" t="s">
        <v>2</v>
      </c>
      <c r="E2" s="312" t="s">
        <v>3</v>
      </c>
      <c r="F2" s="312" t="s">
        <v>4</v>
      </c>
      <c r="G2" s="312" t="s">
        <v>5</v>
      </c>
      <c r="H2" s="312" t="s">
        <v>6</v>
      </c>
      <c r="I2" s="313"/>
    </row>
    <row r="3" spans="1:10" x14ac:dyDescent="0.25">
      <c r="A3" s="253"/>
      <c r="B3" s="253"/>
      <c r="C3" s="314"/>
      <c r="D3" s="315"/>
      <c r="E3" s="149"/>
      <c r="F3" s="149"/>
      <c r="G3" s="149"/>
      <c r="H3" s="315"/>
    </row>
    <row r="4" spans="1:10" x14ac:dyDescent="0.25">
      <c r="A4" s="332"/>
      <c r="B4" s="332"/>
      <c r="C4" s="333"/>
      <c r="D4" s="320"/>
      <c r="E4" s="264"/>
      <c r="F4" s="264"/>
      <c r="G4" s="264"/>
      <c r="H4" s="320"/>
    </row>
    <row r="5" spans="1:10" ht="26.4" x14ac:dyDescent="0.25">
      <c r="A5" s="332" t="s">
        <v>735</v>
      </c>
      <c r="B5" s="332"/>
      <c r="C5" s="333"/>
      <c r="D5" s="334" t="s">
        <v>736</v>
      </c>
      <c r="E5" s="257"/>
      <c r="F5" s="264"/>
      <c r="G5" s="264"/>
      <c r="H5" s="321"/>
      <c r="J5" s="360"/>
    </row>
    <row r="6" spans="1:10" ht="26.4" x14ac:dyDescent="0.25">
      <c r="A6" s="332"/>
      <c r="B6" s="332" t="s">
        <v>737</v>
      </c>
      <c r="C6" s="333"/>
      <c r="D6" s="361" t="s">
        <v>1163</v>
      </c>
      <c r="E6" s="264" t="s">
        <v>634</v>
      </c>
      <c r="F6" s="264">
        <v>225</v>
      </c>
      <c r="G6" s="107"/>
      <c r="H6" s="2">
        <f>F6*G6</f>
        <v>0</v>
      </c>
      <c r="I6" s="323"/>
    </row>
    <row r="7" spans="1:10" ht="26.4" x14ac:dyDescent="0.25">
      <c r="A7" s="332" t="s">
        <v>738</v>
      </c>
      <c r="B7" s="332"/>
      <c r="C7" s="333"/>
      <c r="D7" s="334" t="s">
        <v>739</v>
      </c>
      <c r="E7" s="257"/>
      <c r="F7" s="264"/>
      <c r="G7" s="3"/>
      <c r="H7" s="4"/>
    </row>
    <row r="8" spans="1:10" x14ac:dyDescent="0.25">
      <c r="A8" s="332"/>
      <c r="B8" s="332" t="s">
        <v>740</v>
      </c>
      <c r="C8" s="333"/>
      <c r="D8" s="320" t="s">
        <v>741</v>
      </c>
      <c r="F8" s="264"/>
      <c r="G8" s="3"/>
      <c r="H8" s="4"/>
    </row>
    <row r="9" spans="1:10" ht="15.6" x14ac:dyDescent="0.25">
      <c r="A9" s="332"/>
      <c r="B9" s="332"/>
      <c r="C9" s="333" t="s">
        <v>12</v>
      </c>
      <c r="D9" s="361" t="s">
        <v>1164</v>
      </c>
      <c r="E9" s="264" t="s">
        <v>634</v>
      </c>
      <c r="F9" s="335">
        <v>26325</v>
      </c>
      <c r="G9" s="107"/>
      <c r="H9" s="2">
        <f>F9*G9</f>
        <v>0</v>
      </c>
      <c r="I9" s="339"/>
    </row>
    <row r="10" spans="1:10" x14ac:dyDescent="0.25">
      <c r="A10" s="332" t="s">
        <v>742</v>
      </c>
      <c r="B10" s="332"/>
      <c r="C10" s="333"/>
      <c r="D10" s="334" t="s">
        <v>743</v>
      </c>
      <c r="E10" s="257"/>
      <c r="F10" s="264"/>
      <c r="G10" s="3"/>
      <c r="H10" s="4"/>
    </row>
    <row r="11" spans="1:10" ht="15.6" x14ac:dyDescent="0.25">
      <c r="A11" s="332"/>
      <c r="B11" s="332" t="s">
        <v>744</v>
      </c>
      <c r="C11" s="333"/>
      <c r="D11" s="320" t="s">
        <v>745</v>
      </c>
      <c r="E11" s="264" t="s">
        <v>634</v>
      </c>
      <c r="F11" s="264">
        <v>28359</v>
      </c>
      <c r="G11" s="107"/>
      <c r="H11" s="2">
        <f>F11*G11</f>
        <v>0</v>
      </c>
    </row>
    <row r="12" spans="1:10" x14ac:dyDescent="0.25">
      <c r="A12" s="332"/>
      <c r="B12" s="332" t="s">
        <v>746</v>
      </c>
      <c r="C12" s="333"/>
      <c r="D12" s="320" t="s">
        <v>747</v>
      </c>
      <c r="E12" s="257"/>
      <c r="F12" s="264"/>
      <c r="G12" s="3"/>
      <c r="H12" s="4"/>
    </row>
    <row r="13" spans="1:10" ht="15.6" x14ac:dyDescent="0.25">
      <c r="A13" s="332"/>
      <c r="B13" s="332"/>
      <c r="C13" s="333" t="s">
        <v>12</v>
      </c>
      <c r="D13" s="320" t="s">
        <v>748</v>
      </c>
      <c r="E13" s="264" t="s">
        <v>634</v>
      </c>
      <c r="F13" s="264">
        <f>F9</f>
        <v>26325</v>
      </c>
      <c r="G13" s="107"/>
      <c r="H13" s="2">
        <f>F13*G13</f>
        <v>0</v>
      </c>
    </row>
    <row r="14" spans="1:10" ht="26.4" x14ac:dyDescent="0.25">
      <c r="A14" s="332"/>
      <c r="B14" s="332" t="s">
        <v>1189</v>
      </c>
      <c r="C14" s="333"/>
      <c r="D14" s="334" t="s">
        <v>1190</v>
      </c>
      <c r="E14" s="237" t="s">
        <v>722</v>
      </c>
      <c r="F14" s="264">
        <v>2369</v>
      </c>
      <c r="G14" s="107"/>
      <c r="H14" s="2">
        <f>F14*G14</f>
        <v>0</v>
      </c>
    </row>
    <row r="15" spans="1:10" x14ac:dyDescent="0.25">
      <c r="A15" s="332" t="s">
        <v>749</v>
      </c>
      <c r="B15" s="332"/>
      <c r="C15" s="333"/>
      <c r="D15" s="334" t="s">
        <v>750</v>
      </c>
      <c r="E15" s="257"/>
      <c r="F15" s="264"/>
      <c r="G15" s="3"/>
      <c r="H15" s="4"/>
    </row>
    <row r="16" spans="1:10" x14ac:dyDescent="0.25">
      <c r="A16" s="332"/>
      <c r="B16" s="332" t="s">
        <v>751</v>
      </c>
      <c r="C16" s="333"/>
      <c r="D16" s="320" t="s">
        <v>752</v>
      </c>
      <c r="E16" s="237" t="s">
        <v>158</v>
      </c>
      <c r="F16" s="264">
        <v>8220</v>
      </c>
      <c r="G16" s="107"/>
      <c r="H16" s="2">
        <f>F16*G16</f>
        <v>0</v>
      </c>
    </row>
    <row r="17" spans="1:11" x14ac:dyDescent="0.25">
      <c r="A17" s="332" t="s">
        <v>753</v>
      </c>
      <c r="B17" s="332"/>
      <c r="C17" s="333"/>
      <c r="D17" s="334" t="s">
        <v>754</v>
      </c>
      <c r="E17" s="257"/>
      <c r="F17" s="264"/>
      <c r="G17" s="3"/>
      <c r="H17" s="4"/>
    </row>
    <row r="18" spans="1:11" x14ac:dyDescent="0.25">
      <c r="A18" s="332"/>
      <c r="B18" s="332" t="s">
        <v>755</v>
      </c>
      <c r="C18" s="333"/>
      <c r="D18" s="320" t="s">
        <v>756</v>
      </c>
      <c r="E18" s="257" t="s">
        <v>506</v>
      </c>
      <c r="F18" s="264">
        <v>0.5</v>
      </c>
      <c r="G18" s="107"/>
      <c r="H18" s="2">
        <f>F18*G18</f>
        <v>0</v>
      </c>
    </row>
    <row r="19" spans="1:11" x14ac:dyDescent="0.25">
      <c r="A19" s="332"/>
      <c r="B19" s="332" t="s">
        <v>757</v>
      </c>
      <c r="C19" s="333"/>
      <c r="D19" s="320" t="s">
        <v>758</v>
      </c>
      <c r="E19" s="257" t="s">
        <v>417</v>
      </c>
      <c r="F19" s="264">
        <v>46609</v>
      </c>
      <c r="G19" s="107"/>
      <c r="H19" s="2">
        <f>F19*G19</f>
        <v>0</v>
      </c>
    </row>
    <row r="20" spans="1:11" x14ac:dyDescent="0.25">
      <c r="A20" s="332"/>
      <c r="B20" s="332"/>
      <c r="C20" s="333"/>
      <c r="D20" s="355"/>
      <c r="E20" s="257"/>
      <c r="F20" s="264"/>
      <c r="G20" s="264"/>
      <c r="H20" s="4"/>
    </row>
    <row r="21" spans="1:11" x14ac:dyDescent="0.25">
      <c r="A21" s="332"/>
      <c r="B21" s="332" t="s">
        <v>1191</v>
      </c>
      <c r="C21" s="333"/>
      <c r="D21" s="334" t="s">
        <v>1192</v>
      </c>
      <c r="E21" s="257"/>
      <c r="F21" s="264"/>
      <c r="G21" s="3"/>
      <c r="H21" s="4"/>
    </row>
    <row r="22" spans="1:11" ht="26.4" x14ac:dyDescent="0.25">
      <c r="A22" s="332"/>
      <c r="B22" s="332" t="s">
        <v>1193</v>
      </c>
      <c r="C22" s="333"/>
      <c r="D22" s="320" t="s">
        <v>1194</v>
      </c>
      <c r="E22" s="257" t="s">
        <v>192</v>
      </c>
      <c r="F22" s="264">
        <v>30</v>
      </c>
      <c r="G22" s="107"/>
      <c r="H22" s="2">
        <f>F22*G22</f>
        <v>0</v>
      </c>
    </row>
    <row r="23" spans="1:11" ht="26.4" x14ac:dyDescent="0.25">
      <c r="A23" s="332"/>
      <c r="B23" s="332" t="s">
        <v>1195</v>
      </c>
      <c r="C23" s="333"/>
      <c r="D23" s="320" t="s">
        <v>1196</v>
      </c>
      <c r="E23" s="257" t="s">
        <v>192</v>
      </c>
      <c r="F23" s="264">
        <v>30</v>
      </c>
      <c r="G23" s="107"/>
      <c r="H23" s="2">
        <f>F23*G23</f>
        <v>0</v>
      </c>
    </row>
    <row r="24" spans="1:11" x14ac:dyDescent="0.25">
      <c r="A24" s="332"/>
      <c r="B24" s="332"/>
      <c r="C24" s="333"/>
      <c r="D24" s="352"/>
      <c r="E24" s="264"/>
      <c r="F24" s="264"/>
      <c r="G24" s="264"/>
      <c r="H24" s="4"/>
    </row>
    <row r="25" spans="1:11" x14ac:dyDescent="0.25">
      <c r="A25" s="320"/>
      <c r="B25" s="320"/>
      <c r="C25" s="264"/>
      <c r="D25" s="328"/>
      <c r="E25" s="264"/>
      <c r="F25" s="264"/>
      <c r="G25" s="264"/>
      <c r="H25" s="4"/>
    </row>
    <row r="26" spans="1:11" x14ac:dyDescent="0.25">
      <c r="A26" s="329" t="s">
        <v>51</v>
      </c>
      <c r="B26" s="329"/>
      <c r="C26" s="329"/>
      <c r="D26" s="329"/>
      <c r="E26" s="330"/>
      <c r="F26" s="348"/>
      <c r="G26" s="348"/>
      <c r="H26" s="5">
        <f>SUM(H6:H24)</f>
        <v>0</v>
      </c>
      <c r="I26" s="326"/>
      <c r="K26" s="326"/>
    </row>
    <row r="1048302" spans="5:5" x14ac:dyDescent="0.25">
      <c r="E1048302" s="141"/>
    </row>
  </sheetData>
  <sheetProtection algorithmName="SHA-512" hashValue="NuGhxna35sne/ZgaCmEFy6SbejU5Wv8/yNwfwT0PaKQ+7xK0AMVmc2jvrDTAGj7oIa/95SeG5ntK5qtZ+qDQ0g==" saltValue="ZD00eGWs32VWIJP/FGChHg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I1048289"/>
  <sheetViews>
    <sheetView view="pageBreakPreview" zoomScaleNormal="100" zoomScaleSheetLayoutView="100" workbookViewId="0">
      <selection activeCell="D7" sqref="D7"/>
    </sheetView>
  </sheetViews>
  <sheetFormatPr defaultRowHeight="13.2" x14ac:dyDescent="0.25"/>
  <cols>
    <col min="1" max="1" width="9.21875" style="12" customWidth="1"/>
    <col min="2" max="2" width="8" style="12" bestFit="1" customWidth="1"/>
    <col min="3" max="3" width="40.77734375" style="12" customWidth="1"/>
    <col min="4" max="4" width="16.77734375" style="12" customWidth="1"/>
    <col min="5" max="5" width="14.21875" style="12" customWidth="1"/>
    <col min="6" max="6" width="12.77734375" style="12" customWidth="1"/>
    <col min="7" max="7" width="20.77734375" style="12" customWidth="1"/>
    <col min="8" max="256" width="9.21875" style="12"/>
    <col min="257" max="257" width="9.21875" style="12" customWidth="1"/>
    <col min="258" max="258" width="6.77734375" style="12" customWidth="1"/>
    <col min="259" max="259" width="40.77734375" style="12" customWidth="1"/>
    <col min="260" max="263" width="9.21875" style="12" customWidth="1"/>
    <col min="264" max="512" width="9.21875" style="12"/>
    <col min="513" max="513" width="9.21875" style="12" customWidth="1"/>
    <col min="514" max="514" width="6.77734375" style="12" customWidth="1"/>
    <col min="515" max="515" width="40.77734375" style="12" customWidth="1"/>
    <col min="516" max="519" width="9.21875" style="12" customWidth="1"/>
    <col min="520" max="768" width="9.21875" style="12"/>
    <col min="769" max="769" width="9.21875" style="12" customWidth="1"/>
    <col min="770" max="770" width="6.77734375" style="12" customWidth="1"/>
    <col min="771" max="771" width="40.77734375" style="12" customWidth="1"/>
    <col min="772" max="775" width="9.21875" style="12" customWidth="1"/>
    <col min="776" max="1024" width="9.21875" style="12"/>
    <col min="1025" max="1025" width="9.21875" style="12" customWidth="1"/>
    <col min="1026" max="1026" width="6.77734375" style="12" customWidth="1"/>
    <col min="1027" max="1027" width="40.77734375" style="12" customWidth="1"/>
    <col min="1028" max="1031" width="9.21875" style="12" customWidth="1"/>
    <col min="1032" max="1280" width="9.21875" style="12"/>
    <col min="1281" max="1281" width="9.21875" style="12" customWidth="1"/>
    <col min="1282" max="1282" width="6.77734375" style="12" customWidth="1"/>
    <col min="1283" max="1283" width="40.77734375" style="12" customWidth="1"/>
    <col min="1284" max="1287" width="9.21875" style="12" customWidth="1"/>
    <col min="1288" max="1536" width="9.21875" style="12"/>
    <col min="1537" max="1537" width="9.21875" style="12" customWidth="1"/>
    <col min="1538" max="1538" width="6.77734375" style="12" customWidth="1"/>
    <col min="1539" max="1539" width="40.77734375" style="12" customWidth="1"/>
    <col min="1540" max="1543" width="9.21875" style="12" customWidth="1"/>
    <col min="1544" max="1792" width="9.21875" style="12"/>
    <col min="1793" max="1793" width="9.21875" style="12" customWidth="1"/>
    <col min="1794" max="1794" width="6.77734375" style="12" customWidth="1"/>
    <col min="1795" max="1795" width="40.77734375" style="12" customWidth="1"/>
    <col min="1796" max="1799" width="9.21875" style="12" customWidth="1"/>
    <col min="1800" max="2048" width="9.21875" style="12"/>
    <col min="2049" max="2049" width="9.21875" style="12" customWidth="1"/>
    <col min="2050" max="2050" width="6.77734375" style="12" customWidth="1"/>
    <col min="2051" max="2051" width="40.77734375" style="12" customWidth="1"/>
    <col min="2052" max="2055" width="9.21875" style="12" customWidth="1"/>
    <col min="2056" max="2304" width="9.21875" style="12"/>
    <col min="2305" max="2305" width="9.21875" style="12" customWidth="1"/>
    <col min="2306" max="2306" width="6.77734375" style="12" customWidth="1"/>
    <col min="2307" max="2307" width="40.77734375" style="12" customWidth="1"/>
    <col min="2308" max="2311" width="9.21875" style="12" customWidth="1"/>
    <col min="2312" max="2560" width="9.21875" style="12"/>
    <col min="2561" max="2561" width="9.21875" style="12" customWidth="1"/>
    <col min="2562" max="2562" width="6.77734375" style="12" customWidth="1"/>
    <col min="2563" max="2563" width="40.77734375" style="12" customWidth="1"/>
    <col min="2564" max="2567" width="9.21875" style="12" customWidth="1"/>
    <col min="2568" max="2816" width="9.21875" style="12"/>
    <col min="2817" max="2817" width="9.21875" style="12" customWidth="1"/>
    <col min="2818" max="2818" width="6.77734375" style="12" customWidth="1"/>
    <col min="2819" max="2819" width="40.77734375" style="12" customWidth="1"/>
    <col min="2820" max="2823" width="9.21875" style="12" customWidth="1"/>
    <col min="2824" max="3072" width="9.21875" style="12"/>
    <col min="3073" max="3073" width="9.21875" style="12" customWidth="1"/>
    <col min="3074" max="3074" width="6.77734375" style="12" customWidth="1"/>
    <col min="3075" max="3075" width="40.77734375" style="12" customWidth="1"/>
    <col min="3076" max="3079" width="9.21875" style="12" customWidth="1"/>
    <col min="3080" max="3328" width="9.21875" style="12"/>
    <col min="3329" max="3329" width="9.21875" style="12" customWidth="1"/>
    <col min="3330" max="3330" width="6.77734375" style="12" customWidth="1"/>
    <col min="3331" max="3331" width="40.77734375" style="12" customWidth="1"/>
    <col min="3332" max="3335" width="9.21875" style="12" customWidth="1"/>
    <col min="3336" max="3584" width="9.21875" style="12"/>
    <col min="3585" max="3585" width="9.21875" style="12" customWidth="1"/>
    <col min="3586" max="3586" width="6.77734375" style="12" customWidth="1"/>
    <col min="3587" max="3587" width="40.77734375" style="12" customWidth="1"/>
    <col min="3588" max="3591" width="9.21875" style="12" customWidth="1"/>
    <col min="3592" max="3840" width="9.21875" style="12"/>
    <col min="3841" max="3841" width="9.21875" style="12" customWidth="1"/>
    <col min="3842" max="3842" width="6.77734375" style="12" customWidth="1"/>
    <col min="3843" max="3843" width="40.77734375" style="12" customWidth="1"/>
    <col min="3844" max="3847" width="9.21875" style="12" customWidth="1"/>
    <col min="3848" max="4096" width="9.21875" style="12"/>
    <col min="4097" max="4097" width="9.21875" style="12" customWidth="1"/>
    <col min="4098" max="4098" width="6.77734375" style="12" customWidth="1"/>
    <col min="4099" max="4099" width="40.77734375" style="12" customWidth="1"/>
    <col min="4100" max="4103" width="9.21875" style="12" customWidth="1"/>
    <col min="4104" max="4352" width="9.21875" style="12"/>
    <col min="4353" max="4353" width="9.21875" style="12" customWidth="1"/>
    <col min="4354" max="4354" width="6.77734375" style="12" customWidth="1"/>
    <col min="4355" max="4355" width="40.77734375" style="12" customWidth="1"/>
    <col min="4356" max="4359" width="9.21875" style="12" customWidth="1"/>
    <col min="4360" max="4608" width="9.21875" style="12"/>
    <col min="4609" max="4609" width="9.21875" style="12" customWidth="1"/>
    <col min="4610" max="4610" width="6.77734375" style="12" customWidth="1"/>
    <col min="4611" max="4611" width="40.77734375" style="12" customWidth="1"/>
    <col min="4612" max="4615" width="9.21875" style="12" customWidth="1"/>
    <col min="4616" max="4864" width="9.21875" style="12"/>
    <col min="4865" max="4865" width="9.21875" style="12" customWidth="1"/>
    <col min="4866" max="4866" width="6.77734375" style="12" customWidth="1"/>
    <col min="4867" max="4867" width="40.77734375" style="12" customWidth="1"/>
    <col min="4868" max="4871" width="9.21875" style="12" customWidth="1"/>
    <col min="4872" max="5120" width="9.21875" style="12"/>
    <col min="5121" max="5121" width="9.21875" style="12" customWidth="1"/>
    <col min="5122" max="5122" width="6.77734375" style="12" customWidth="1"/>
    <col min="5123" max="5123" width="40.77734375" style="12" customWidth="1"/>
    <col min="5124" max="5127" width="9.21875" style="12" customWidth="1"/>
    <col min="5128" max="5376" width="9.21875" style="12"/>
    <col min="5377" max="5377" width="9.21875" style="12" customWidth="1"/>
    <col min="5378" max="5378" width="6.77734375" style="12" customWidth="1"/>
    <col min="5379" max="5379" width="40.77734375" style="12" customWidth="1"/>
    <col min="5380" max="5383" width="9.21875" style="12" customWidth="1"/>
    <col min="5384" max="5632" width="9.21875" style="12"/>
    <col min="5633" max="5633" width="9.21875" style="12" customWidth="1"/>
    <col min="5634" max="5634" width="6.77734375" style="12" customWidth="1"/>
    <col min="5635" max="5635" width="40.77734375" style="12" customWidth="1"/>
    <col min="5636" max="5639" width="9.21875" style="12" customWidth="1"/>
    <col min="5640" max="5888" width="9.21875" style="12"/>
    <col min="5889" max="5889" width="9.21875" style="12" customWidth="1"/>
    <col min="5890" max="5890" width="6.77734375" style="12" customWidth="1"/>
    <col min="5891" max="5891" width="40.77734375" style="12" customWidth="1"/>
    <col min="5892" max="5895" width="9.21875" style="12" customWidth="1"/>
    <col min="5896" max="6144" width="9.21875" style="12"/>
    <col min="6145" max="6145" width="9.21875" style="12" customWidth="1"/>
    <col min="6146" max="6146" width="6.77734375" style="12" customWidth="1"/>
    <col min="6147" max="6147" width="40.77734375" style="12" customWidth="1"/>
    <col min="6148" max="6151" width="9.21875" style="12" customWidth="1"/>
    <col min="6152" max="6400" width="9.21875" style="12"/>
    <col min="6401" max="6401" width="9.21875" style="12" customWidth="1"/>
    <col min="6402" max="6402" width="6.77734375" style="12" customWidth="1"/>
    <col min="6403" max="6403" width="40.77734375" style="12" customWidth="1"/>
    <col min="6404" max="6407" width="9.21875" style="12" customWidth="1"/>
    <col min="6408" max="6656" width="9.21875" style="12"/>
    <col min="6657" max="6657" width="9.21875" style="12" customWidth="1"/>
    <col min="6658" max="6658" width="6.77734375" style="12" customWidth="1"/>
    <col min="6659" max="6659" width="40.77734375" style="12" customWidth="1"/>
    <col min="6660" max="6663" width="9.21875" style="12" customWidth="1"/>
    <col min="6664" max="6912" width="9.21875" style="12"/>
    <col min="6913" max="6913" width="9.21875" style="12" customWidth="1"/>
    <col min="6914" max="6914" width="6.77734375" style="12" customWidth="1"/>
    <col min="6915" max="6915" width="40.77734375" style="12" customWidth="1"/>
    <col min="6916" max="6919" width="9.21875" style="12" customWidth="1"/>
    <col min="6920" max="7168" width="9.21875" style="12"/>
    <col min="7169" max="7169" width="9.21875" style="12" customWidth="1"/>
    <col min="7170" max="7170" width="6.77734375" style="12" customWidth="1"/>
    <col min="7171" max="7171" width="40.77734375" style="12" customWidth="1"/>
    <col min="7172" max="7175" width="9.21875" style="12" customWidth="1"/>
    <col min="7176" max="7424" width="9.21875" style="12"/>
    <col min="7425" max="7425" width="9.21875" style="12" customWidth="1"/>
    <col min="7426" max="7426" width="6.77734375" style="12" customWidth="1"/>
    <col min="7427" max="7427" width="40.77734375" style="12" customWidth="1"/>
    <col min="7428" max="7431" width="9.21875" style="12" customWidth="1"/>
    <col min="7432" max="7680" width="9.21875" style="12"/>
    <col min="7681" max="7681" width="9.21875" style="12" customWidth="1"/>
    <col min="7682" max="7682" width="6.77734375" style="12" customWidth="1"/>
    <col min="7683" max="7683" width="40.77734375" style="12" customWidth="1"/>
    <col min="7684" max="7687" width="9.21875" style="12" customWidth="1"/>
    <col min="7688" max="7936" width="9.21875" style="12"/>
    <col min="7937" max="7937" width="9.21875" style="12" customWidth="1"/>
    <col min="7938" max="7938" width="6.77734375" style="12" customWidth="1"/>
    <col min="7939" max="7939" width="40.77734375" style="12" customWidth="1"/>
    <col min="7940" max="7943" width="9.21875" style="12" customWidth="1"/>
    <col min="7944" max="8192" width="9.21875" style="12"/>
    <col min="8193" max="8193" width="9.21875" style="12" customWidth="1"/>
    <col min="8194" max="8194" width="6.77734375" style="12" customWidth="1"/>
    <col min="8195" max="8195" width="40.77734375" style="12" customWidth="1"/>
    <col min="8196" max="8199" width="9.21875" style="12" customWidth="1"/>
    <col min="8200" max="8448" width="9.21875" style="12"/>
    <col min="8449" max="8449" width="9.21875" style="12" customWidth="1"/>
    <col min="8450" max="8450" width="6.77734375" style="12" customWidth="1"/>
    <col min="8451" max="8451" width="40.77734375" style="12" customWidth="1"/>
    <col min="8452" max="8455" width="9.21875" style="12" customWidth="1"/>
    <col min="8456" max="8704" width="9.21875" style="12"/>
    <col min="8705" max="8705" width="9.21875" style="12" customWidth="1"/>
    <col min="8706" max="8706" width="6.77734375" style="12" customWidth="1"/>
    <col min="8707" max="8707" width="40.77734375" style="12" customWidth="1"/>
    <col min="8708" max="8711" width="9.21875" style="12" customWidth="1"/>
    <col min="8712" max="8960" width="9.21875" style="12"/>
    <col min="8961" max="8961" width="9.21875" style="12" customWidth="1"/>
    <col min="8962" max="8962" width="6.77734375" style="12" customWidth="1"/>
    <col min="8963" max="8963" width="40.77734375" style="12" customWidth="1"/>
    <col min="8964" max="8967" width="9.21875" style="12" customWidth="1"/>
    <col min="8968" max="9216" width="9.21875" style="12"/>
    <col min="9217" max="9217" width="9.21875" style="12" customWidth="1"/>
    <col min="9218" max="9218" width="6.77734375" style="12" customWidth="1"/>
    <col min="9219" max="9219" width="40.77734375" style="12" customWidth="1"/>
    <col min="9220" max="9223" width="9.21875" style="12" customWidth="1"/>
    <col min="9224" max="9472" width="9.21875" style="12"/>
    <col min="9473" max="9473" width="9.21875" style="12" customWidth="1"/>
    <col min="9474" max="9474" width="6.77734375" style="12" customWidth="1"/>
    <col min="9475" max="9475" width="40.77734375" style="12" customWidth="1"/>
    <col min="9476" max="9479" width="9.21875" style="12" customWidth="1"/>
    <col min="9480" max="9728" width="9.21875" style="12"/>
    <col min="9729" max="9729" width="9.21875" style="12" customWidth="1"/>
    <col min="9730" max="9730" width="6.77734375" style="12" customWidth="1"/>
    <col min="9731" max="9731" width="40.77734375" style="12" customWidth="1"/>
    <col min="9732" max="9735" width="9.21875" style="12" customWidth="1"/>
    <col min="9736" max="9984" width="9.21875" style="12"/>
    <col min="9985" max="9985" width="9.21875" style="12" customWidth="1"/>
    <col min="9986" max="9986" width="6.77734375" style="12" customWidth="1"/>
    <col min="9987" max="9987" width="40.77734375" style="12" customWidth="1"/>
    <col min="9988" max="9991" width="9.21875" style="12" customWidth="1"/>
    <col min="9992" max="10240" width="9.21875" style="12"/>
    <col min="10241" max="10241" width="9.21875" style="12" customWidth="1"/>
    <col min="10242" max="10242" width="6.77734375" style="12" customWidth="1"/>
    <col min="10243" max="10243" width="40.77734375" style="12" customWidth="1"/>
    <col min="10244" max="10247" width="9.21875" style="12" customWidth="1"/>
    <col min="10248" max="10496" width="9.21875" style="12"/>
    <col min="10497" max="10497" width="9.21875" style="12" customWidth="1"/>
    <col min="10498" max="10498" width="6.77734375" style="12" customWidth="1"/>
    <col min="10499" max="10499" width="40.77734375" style="12" customWidth="1"/>
    <col min="10500" max="10503" width="9.21875" style="12" customWidth="1"/>
    <col min="10504" max="10752" width="9.21875" style="12"/>
    <col min="10753" max="10753" width="9.21875" style="12" customWidth="1"/>
    <col min="10754" max="10754" width="6.77734375" style="12" customWidth="1"/>
    <col min="10755" max="10755" width="40.77734375" style="12" customWidth="1"/>
    <col min="10756" max="10759" width="9.21875" style="12" customWidth="1"/>
    <col min="10760" max="11008" width="9.21875" style="12"/>
    <col min="11009" max="11009" width="9.21875" style="12" customWidth="1"/>
    <col min="11010" max="11010" width="6.77734375" style="12" customWidth="1"/>
    <col min="11011" max="11011" width="40.77734375" style="12" customWidth="1"/>
    <col min="11012" max="11015" width="9.21875" style="12" customWidth="1"/>
    <col min="11016" max="11264" width="9.21875" style="12"/>
    <col min="11265" max="11265" width="9.21875" style="12" customWidth="1"/>
    <col min="11266" max="11266" width="6.77734375" style="12" customWidth="1"/>
    <col min="11267" max="11267" width="40.77734375" style="12" customWidth="1"/>
    <col min="11268" max="11271" width="9.21875" style="12" customWidth="1"/>
    <col min="11272" max="11520" width="9.21875" style="12"/>
    <col min="11521" max="11521" width="9.21875" style="12" customWidth="1"/>
    <col min="11522" max="11522" width="6.77734375" style="12" customWidth="1"/>
    <col min="11523" max="11523" width="40.77734375" style="12" customWidth="1"/>
    <col min="11524" max="11527" width="9.21875" style="12" customWidth="1"/>
    <col min="11528" max="11776" width="9.21875" style="12"/>
    <col min="11777" max="11777" width="9.21875" style="12" customWidth="1"/>
    <col min="11778" max="11778" width="6.77734375" style="12" customWidth="1"/>
    <col min="11779" max="11779" width="40.77734375" style="12" customWidth="1"/>
    <col min="11780" max="11783" width="9.21875" style="12" customWidth="1"/>
    <col min="11784" max="12032" width="9.21875" style="12"/>
    <col min="12033" max="12033" width="9.21875" style="12" customWidth="1"/>
    <col min="12034" max="12034" width="6.77734375" style="12" customWidth="1"/>
    <col min="12035" max="12035" width="40.77734375" style="12" customWidth="1"/>
    <col min="12036" max="12039" width="9.21875" style="12" customWidth="1"/>
    <col min="12040" max="12288" width="9.21875" style="12"/>
    <col min="12289" max="12289" width="9.21875" style="12" customWidth="1"/>
    <col min="12290" max="12290" width="6.77734375" style="12" customWidth="1"/>
    <col min="12291" max="12291" width="40.77734375" style="12" customWidth="1"/>
    <col min="12292" max="12295" width="9.21875" style="12" customWidth="1"/>
    <col min="12296" max="12544" width="9.21875" style="12"/>
    <col min="12545" max="12545" width="9.21875" style="12" customWidth="1"/>
    <col min="12546" max="12546" width="6.77734375" style="12" customWidth="1"/>
    <col min="12547" max="12547" width="40.77734375" style="12" customWidth="1"/>
    <col min="12548" max="12551" width="9.21875" style="12" customWidth="1"/>
    <col min="12552" max="12800" width="9.21875" style="12"/>
    <col min="12801" max="12801" width="9.21875" style="12" customWidth="1"/>
    <col min="12802" max="12802" width="6.77734375" style="12" customWidth="1"/>
    <col min="12803" max="12803" width="40.77734375" style="12" customWidth="1"/>
    <col min="12804" max="12807" width="9.21875" style="12" customWidth="1"/>
    <col min="12808" max="13056" width="9.21875" style="12"/>
    <col min="13057" max="13057" width="9.21875" style="12" customWidth="1"/>
    <col min="13058" max="13058" width="6.77734375" style="12" customWidth="1"/>
    <col min="13059" max="13059" width="40.77734375" style="12" customWidth="1"/>
    <col min="13060" max="13063" width="9.21875" style="12" customWidth="1"/>
    <col min="13064" max="13312" width="9.21875" style="12"/>
    <col min="13313" max="13313" width="9.21875" style="12" customWidth="1"/>
    <col min="13314" max="13314" width="6.77734375" style="12" customWidth="1"/>
    <col min="13315" max="13315" width="40.77734375" style="12" customWidth="1"/>
    <col min="13316" max="13319" width="9.21875" style="12" customWidth="1"/>
    <col min="13320" max="13568" width="9.21875" style="12"/>
    <col min="13569" max="13569" width="9.21875" style="12" customWidth="1"/>
    <col min="13570" max="13570" width="6.77734375" style="12" customWidth="1"/>
    <col min="13571" max="13571" width="40.77734375" style="12" customWidth="1"/>
    <col min="13572" max="13575" width="9.21875" style="12" customWidth="1"/>
    <col min="13576" max="13824" width="9.21875" style="12"/>
    <col min="13825" max="13825" width="9.21875" style="12" customWidth="1"/>
    <col min="13826" max="13826" width="6.77734375" style="12" customWidth="1"/>
    <col min="13827" max="13827" width="40.77734375" style="12" customWidth="1"/>
    <col min="13828" max="13831" width="9.21875" style="12" customWidth="1"/>
    <col min="13832" max="14080" width="9.21875" style="12"/>
    <col min="14081" max="14081" width="9.21875" style="12" customWidth="1"/>
    <col min="14082" max="14082" width="6.77734375" style="12" customWidth="1"/>
    <col min="14083" max="14083" width="40.77734375" style="12" customWidth="1"/>
    <col min="14084" max="14087" width="9.21875" style="12" customWidth="1"/>
    <col min="14088" max="14336" width="9.21875" style="12"/>
    <col min="14337" max="14337" width="9.21875" style="12" customWidth="1"/>
    <col min="14338" max="14338" width="6.77734375" style="12" customWidth="1"/>
    <col min="14339" max="14339" width="40.77734375" style="12" customWidth="1"/>
    <col min="14340" max="14343" width="9.21875" style="12" customWidth="1"/>
    <col min="14344" max="14592" width="9.21875" style="12"/>
    <col min="14593" max="14593" width="9.21875" style="12" customWidth="1"/>
    <col min="14594" max="14594" width="6.77734375" style="12" customWidth="1"/>
    <col min="14595" max="14595" width="40.77734375" style="12" customWidth="1"/>
    <col min="14596" max="14599" width="9.21875" style="12" customWidth="1"/>
    <col min="14600" max="14848" width="9.21875" style="12"/>
    <col min="14849" max="14849" width="9.21875" style="12" customWidth="1"/>
    <col min="14850" max="14850" width="6.77734375" style="12" customWidth="1"/>
    <col min="14851" max="14851" width="40.77734375" style="12" customWidth="1"/>
    <col min="14852" max="14855" width="9.21875" style="12" customWidth="1"/>
    <col min="14856" max="15104" width="9.21875" style="12"/>
    <col min="15105" max="15105" width="9.21875" style="12" customWidth="1"/>
    <col min="15106" max="15106" width="6.77734375" style="12" customWidth="1"/>
    <col min="15107" max="15107" width="40.77734375" style="12" customWidth="1"/>
    <col min="15108" max="15111" width="9.21875" style="12" customWidth="1"/>
    <col min="15112" max="15360" width="9.21875" style="12"/>
    <col min="15361" max="15361" width="9.21875" style="12" customWidth="1"/>
    <col min="15362" max="15362" width="6.77734375" style="12" customWidth="1"/>
    <col min="15363" max="15363" width="40.77734375" style="12" customWidth="1"/>
    <col min="15364" max="15367" width="9.21875" style="12" customWidth="1"/>
    <col min="15368" max="15616" width="9.21875" style="12"/>
    <col min="15617" max="15617" width="9.21875" style="12" customWidth="1"/>
    <col min="15618" max="15618" width="6.77734375" style="12" customWidth="1"/>
    <col min="15619" max="15619" width="40.77734375" style="12" customWidth="1"/>
    <col min="15620" max="15623" width="9.21875" style="12" customWidth="1"/>
    <col min="15624" max="15872" width="9.21875" style="12"/>
    <col min="15873" max="15873" width="9.21875" style="12" customWidth="1"/>
    <col min="15874" max="15874" width="6.77734375" style="12" customWidth="1"/>
    <col min="15875" max="15875" width="40.77734375" style="12" customWidth="1"/>
    <col min="15876" max="15879" width="9.21875" style="12" customWidth="1"/>
    <col min="15880" max="16128" width="9.21875" style="12"/>
    <col min="16129" max="16129" width="9.21875" style="12" customWidth="1"/>
    <col min="16130" max="16130" width="6.77734375" style="12" customWidth="1"/>
    <col min="16131" max="16131" width="40.77734375" style="12" customWidth="1"/>
    <col min="16132" max="16135" width="9.21875" style="12" customWidth="1"/>
    <col min="16136" max="16384" width="9.21875" style="12"/>
  </cols>
  <sheetData>
    <row r="1" spans="1:9" customFormat="1" ht="48" customHeight="1" x14ac:dyDescent="0.25">
      <c r="A1" s="493" t="s">
        <v>1328</v>
      </c>
      <c r="B1" s="494"/>
      <c r="C1" s="494"/>
      <c r="D1" s="493" t="s">
        <v>760</v>
      </c>
      <c r="E1" s="493"/>
      <c r="F1" s="493"/>
      <c r="G1" s="493"/>
    </row>
    <row r="2" spans="1:9" x14ac:dyDescent="0.25">
      <c r="A2" s="116" t="s">
        <v>1</v>
      </c>
      <c r="B2" s="116"/>
      <c r="C2" s="117" t="s">
        <v>2</v>
      </c>
      <c r="D2" s="117" t="s">
        <v>3</v>
      </c>
      <c r="E2" s="117" t="s">
        <v>4</v>
      </c>
      <c r="F2" s="117" t="s">
        <v>5</v>
      </c>
      <c r="G2" s="117" t="s">
        <v>6</v>
      </c>
      <c r="H2" s="184"/>
    </row>
    <row r="3" spans="1:9" x14ac:dyDescent="0.25">
      <c r="A3" s="185"/>
      <c r="B3" s="185"/>
      <c r="C3" s="196"/>
      <c r="D3" s="188"/>
      <c r="E3" s="188"/>
      <c r="F3" s="188"/>
      <c r="G3" s="196"/>
    </row>
    <row r="4" spans="1:9" x14ac:dyDescent="0.25">
      <c r="A4" s="350"/>
      <c r="B4" s="350"/>
      <c r="C4" s="135"/>
      <c r="D4" s="245"/>
      <c r="E4" s="245"/>
      <c r="F4" s="245"/>
      <c r="G4" s="135"/>
    </row>
    <row r="5" spans="1:9" x14ac:dyDescent="0.25">
      <c r="A5" s="350" t="s">
        <v>761</v>
      </c>
      <c r="B5" s="350"/>
      <c r="C5" s="299" t="s">
        <v>762</v>
      </c>
      <c r="D5" s="245"/>
      <c r="E5" s="245"/>
      <c r="F5" s="245"/>
      <c r="G5" s="362"/>
    </row>
    <row r="6" spans="1:9" x14ac:dyDescent="0.25">
      <c r="A6" s="350"/>
      <c r="B6" s="350" t="s">
        <v>763</v>
      </c>
      <c r="C6" s="292" t="s">
        <v>764</v>
      </c>
      <c r="D6" s="194" t="s">
        <v>722</v>
      </c>
      <c r="E6" s="245">
        <v>28658</v>
      </c>
      <c r="F6" s="107"/>
      <c r="G6" s="2">
        <f>E6*F6</f>
        <v>0</v>
      </c>
    </row>
    <row r="7" spans="1:9" x14ac:dyDescent="0.25">
      <c r="A7" s="350"/>
      <c r="B7" s="350" t="s">
        <v>1198</v>
      </c>
      <c r="C7" s="292" t="s">
        <v>1197</v>
      </c>
      <c r="D7" s="194" t="s">
        <v>722</v>
      </c>
      <c r="E7" s="245">
        <v>28658</v>
      </c>
      <c r="F7" s="107"/>
      <c r="G7" s="2">
        <f>E7*F7</f>
        <v>0</v>
      </c>
      <c r="I7" s="18"/>
    </row>
    <row r="8" spans="1:9" x14ac:dyDescent="0.25">
      <c r="A8" s="350" t="s">
        <v>765</v>
      </c>
      <c r="B8" s="350"/>
      <c r="C8" s="296" t="s">
        <v>766</v>
      </c>
      <c r="D8" s="194"/>
      <c r="E8" s="245"/>
      <c r="F8" s="3"/>
      <c r="G8" s="4"/>
    </row>
    <row r="9" spans="1:9" ht="15.6" x14ac:dyDescent="0.25">
      <c r="A9" s="350"/>
      <c r="B9" s="350" t="s">
        <v>767</v>
      </c>
      <c r="C9" s="135" t="s">
        <v>768</v>
      </c>
      <c r="D9" s="245" t="s">
        <v>621</v>
      </c>
      <c r="E9" s="245">
        <f>ROUNDUP(35500*2.5%*8/1000,-2)</f>
        <v>100</v>
      </c>
      <c r="F9" s="107"/>
      <c r="G9" s="2">
        <f>E9*F9</f>
        <v>0</v>
      </c>
    </row>
    <row r="10" spans="1:9" ht="39.6" x14ac:dyDescent="0.25">
      <c r="A10" s="350" t="s">
        <v>769</v>
      </c>
      <c r="B10" s="350"/>
      <c r="C10" s="299" t="s">
        <v>770</v>
      </c>
      <c r="D10" s="194" t="s">
        <v>722</v>
      </c>
      <c r="E10" s="245">
        <f>ROUNDUP(E6*1%,-2)</f>
        <v>300</v>
      </c>
      <c r="F10" s="113"/>
      <c r="G10" s="2">
        <f>E10*F10</f>
        <v>0</v>
      </c>
    </row>
    <row r="11" spans="1:9" x14ac:dyDescent="0.25">
      <c r="A11" s="350"/>
      <c r="B11" s="350"/>
      <c r="C11" s="128"/>
      <c r="D11" s="194"/>
      <c r="E11" s="245"/>
      <c r="F11" s="3"/>
      <c r="G11" s="4"/>
    </row>
    <row r="12" spans="1:9" x14ac:dyDescent="0.25">
      <c r="A12" s="135"/>
      <c r="B12" s="135"/>
      <c r="C12" s="203"/>
      <c r="D12" s="245"/>
      <c r="E12" s="245"/>
      <c r="F12" s="3"/>
      <c r="G12" s="4"/>
    </row>
    <row r="13" spans="1:9" x14ac:dyDescent="0.25">
      <c r="A13" s="175" t="s">
        <v>51</v>
      </c>
      <c r="B13" s="175"/>
      <c r="C13" s="175"/>
      <c r="D13" s="249"/>
      <c r="E13" s="180"/>
      <c r="F13" s="6"/>
      <c r="G13" s="5">
        <f>SUM(G6:G11)</f>
        <v>0</v>
      </c>
    </row>
    <row r="1048289" spans="4:4" x14ac:dyDescent="0.25">
      <c r="D1048289" s="188"/>
    </row>
  </sheetData>
  <sheetProtection algorithmName="SHA-512" hashValue="vYOBSWc0O1SQ85+ubRXxGsT8i0JEChwI7R1FDdT7wdV0wd+zf92ny6j1z68XLCrsmWwHJwhNILPkWeTZoN+3mw==" saltValue="MDUXameSXSYibF0Iu0Q0ig==" spinCount="100000" sheet="1" objects="1" scenarios="1"/>
  <mergeCells count="2">
    <mergeCell ref="D1:G1"/>
    <mergeCell ref="A1:C1"/>
  </mergeCells>
  <pageMargins left="0.70866141732283472" right="0.70866141732283472" top="0.74803149606299213" bottom="0.74803149606299213" header="0.31496062992125984" footer="0.31496062992125984"/>
  <pageSetup paperSize="9" scale="72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I1048291"/>
  <sheetViews>
    <sheetView view="pageBreakPreview" zoomScaleNormal="100" zoomScaleSheetLayoutView="100" workbookViewId="0">
      <selection activeCell="H16" sqref="H16"/>
    </sheetView>
  </sheetViews>
  <sheetFormatPr defaultRowHeight="13.2" x14ac:dyDescent="0.25"/>
  <cols>
    <col min="1" max="1" width="9.21875" customWidth="1"/>
    <col min="2" max="2" width="10" bestFit="1" customWidth="1"/>
    <col min="3" max="3" width="3.77734375" customWidth="1"/>
    <col min="4" max="4" width="40.77734375" customWidth="1"/>
    <col min="5" max="5" width="25.5546875" bestFit="1" customWidth="1"/>
    <col min="6" max="8" width="20.77734375" customWidth="1"/>
    <col min="9" max="257" width="9.21875"/>
    <col min="258" max="258" width="9.21875" customWidth="1"/>
    <col min="259" max="259" width="6.77734375" customWidth="1"/>
    <col min="260" max="260" width="40.77734375" customWidth="1"/>
    <col min="261" max="264" width="9.21875" customWidth="1"/>
    <col min="265" max="513" width="9.21875"/>
    <col min="514" max="514" width="9.21875" customWidth="1"/>
    <col min="515" max="515" width="6.77734375" customWidth="1"/>
    <col min="516" max="516" width="40.77734375" customWidth="1"/>
    <col min="517" max="520" width="9.21875" customWidth="1"/>
    <col min="521" max="769" width="9.21875"/>
    <col min="770" max="770" width="9.21875" customWidth="1"/>
    <col min="771" max="771" width="6.77734375" customWidth="1"/>
    <col min="772" max="772" width="40.77734375" customWidth="1"/>
    <col min="773" max="776" width="9.21875" customWidth="1"/>
    <col min="777" max="1025" width="9.21875"/>
    <col min="1026" max="1026" width="9.21875" customWidth="1"/>
    <col min="1027" max="1027" width="6.77734375" customWidth="1"/>
    <col min="1028" max="1028" width="40.77734375" customWidth="1"/>
    <col min="1029" max="1032" width="9.21875" customWidth="1"/>
    <col min="1033" max="1281" width="9.21875"/>
    <col min="1282" max="1282" width="9.21875" customWidth="1"/>
    <col min="1283" max="1283" width="6.77734375" customWidth="1"/>
    <col min="1284" max="1284" width="40.77734375" customWidth="1"/>
    <col min="1285" max="1288" width="9.21875" customWidth="1"/>
    <col min="1289" max="1537" width="9.21875"/>
    <col min="1538" max="1538" width="9.21875" customWidth="1"/>
    <col min="1539" max="1539" width="6.77734375" customWidth="1"/>
    <col min="1540" max="1540" width="40.77734375" customWidth="1"/>
    <col min="1541" max="1544" width="9.21875" customWidth="1"/>
    <col min="1545" max="1793" width="9.21875"/>
    <col min="1794" max="1794" width="9.21875" customWidth="1"/>
    <col min="1795" max="1795" width="6.77734375" customWidth="1"/>
    <col min="1796" max="1796" width="40.77734375" customWidth="1"/>
    <col min="1797" max="1800" width="9.21875" customWidth="1"/>
    <col min="1801" max="2049" width="9.21875"/>
    <col min="2050" max="2050" width="9.21875" customWidth="1"/>
    <col min="2051" max="2051" width="6.77734375" customWidth="1"/>
    <col min="2052" max="2052" width="40.77734375" customWidth="1"/>
    <col min="2053" max="2056" width="9.21875" customWidth="1"/>
    <col min="2057" max="2305" width="9.21875"/>
    <col min="2306" max="2306" width="9.21875" customWidth="1"/>
    <col min="2307" max="2307" width="6.77734375" customWidth="1"/>
    <col min="2308" max="2308" width="40.77734375" customWidth="1"/>
    <col min="2309" max="2312" width="9.21875" customWidth="1"/>
    <col min="2313" max="2561" width="9.21875"/>
    <col min="2562" max="2562" width="9.21875" customWidth="1"/>
    <col min="2563" max="2563" width="6.77734375" customWidth="1"/>
    <col min="2564" max="2564" width="40.77734375" customWidth="1"/>
    <col min="2565" max="2568" width="9.21875" customWidth="1"/>
    <col min="2569" max="2817" width="9.21875"/>
    <col min="2818" max="2818" width="9.21875" customWidth="1"/>
    <col min="2819" max="2819" width="6.77734375" customWidth="1"/>
    <col min="2820" max="2820" width="40.77734375" customWidth="1"/>
    <col min="2821" max="2824" width="9.21875" customWidth="1"/>
    <col min="2825" max="3073" width="9.21875"/>
    <col min="3074" max="3074" width="9.21875" customWidth="1"/>
    <col min="3075" max="3075" width="6.77734375" customWidth="1"/>
    <col min="3076" max="3076" width="40.77734375" customWidth="1"/>
    <col min="3077" max="3080" width="9.21875" customWidth="1"/>
    <col min="3081" max="3329" width="9.21875"/>
    <col min="3330" max="3330" width="9.21875" customWidth="1"/>
    <col min="3331" max="3331" width="6.77734375" customWidth="1"/>
    <col min="3332" max="3332" width="40.77734375" customWidth="1"/>
    <col min="3333" max="3336" width="9.21875" customWidth="1"/>
    <col min="3337" max="3585" width="9.21875"/>
    <col min="3586" max="3586" width="9.21875" customWidth="1"/>
    <col min="3587" max="3587" width="6.77734375" customWidth="1"/>
    <col min="3588" max="3588" width="40.77734375" customWidth="1"/>
    <col min="3589" max="3592" width="9.21875" customWidth="1"/>
    <col min="3593" max="3841" width="9.21875"/>
    <col min="3842" max="3842" width="9.21875" customWidth="1"/>
    <col min="3843" max="3843" width="6.77734375" customWidth="1"/>
    <col min="3844" max="3844" width="40.77734375" customWidth="1"/>
    <col min="3845" max="3848" width="9.21875" customWidth="1"/>
    <col min="3849" max="4097" width="9.21875"/>
    <col min="4098" max="4098" width="9.21875" customWidth="1"/>
    <col min="4099" max="4099" width="6.77734375" customWidth="1"/>
    <col min="4100" max="4100" width="40.77734375" customWidth="1"/>
    <col min="4101" max="4104" width="9.21875" customWidth="1"/>
    <col min="4105" max="4353" width="9.21875"/>
    <col min="4354" max="4354" width="9.21875" customWidth="1"/>
    <col min="4355" max="4355" width="6.77734375" customWidth="1"/>
    <col min="4356" max="4356" width="40.77734375" customWidth="1"/>
    <col min="4357" max="4360" width="9.21875" customWidth="1"/>
    <col min="4361" max="4609" width="9.21875"/>
    <col min="4610" max="4610" width="9.21875" customWidth="1"/>
    <col min="4611" max="4611" width="6.77734375" customWidth="1"/>
    <col min="4612" max="4612" width="40.77734375" customWidth="1"/>
    <col min="4613" max="4616" width="9.21875" customWidth="1"/>
    <col min="4617" max="4865" width="9.21875"/>
    <col min="4866" max="4866" width="9.21875" customWidth="1"/>
    <col min="4867" max="4867" width="6.77734375" customWidth="1"/>
    <col min="4868" max="4868" width="40.77734375" customWidth="1"/>
    <col min="4869" max="4872" width="9.21875" customWidth="1"/>
    <col min="4873" max="5121" width="9.21875"/>
    <col min="5122" max="5122" width="9.21875" customWidth="1"/>
    <col min="5123" max="5123" width="6.77734375" customWidth="1"/>
    <col min="5124" max="5124" width="40.77734375" customWidth="1"/>
    <col min="5125" max="5128" width="9.21875" customWidth="1"/>
    <col min="5129" max="5377" width="9.21875"/>
    <col min="5378" max="5378" width="9.21875" customWidth="1"/>
    <col min="5379" max="5379" width="6.77734375" customWidth="1"/>
    <col min="5380" max="5380" width="40.77734375" customWidth="1"/>
    <col min="5381" max="5384" width="9.21875" customWidth="1"/>
    <col min="5385" max="5633" width="9.21875"/>
    <col min="5634" max="5634" width="9.21875" customWidth="1"/>
    <col min="5635" max="5635" width="6.77734375" customWidth="1"/>
    <col min="5636" max="5636" width="40.77734375" customWidth="1"/>
    <col min="5637" max="5640" width="9.21875" customWidth="1"/>
    <col min="5641" max="5889" width="9.21875"/>
    <col min="5890" max="5890" width="9.21875" customWidth="1"/>
    <col min="5891" max="5891" width="6.77734375" customWidth="1"/>
    <col min="5892" max="5892" width="40.77734375" customWidth="1"/>
    <col min="5893" max="5896" width="9.21875" customWidth="1"/>
    <col min="5897" max="6145" width="9.21875"/>
    <col min="6146" max="6146" width="9.21875" customWidth="1"/>
    <col min="6147" max="6147" width="6.77734375" customWidth="1"/>
    <col min="6148" max="6148" width="40.77734375" customWidth="1"/>
    <col min="6149" max="6152" width="9.21875" customWidth="1"/>
    <col min="6153" max="6401" width="9.21875"/>
    <col min="6402" max="6402" width="9.21875" customWidth="1"/>
    <col min="6403" max="6403" width="6.77734375" customWidth="1"/>
    <col min="6404" max="6404" width="40.77734375" customWidth="1"/>
    <col min="6405" max="6408" width="9.21875" customWidth="1"/>
    <col min="6409" max="6657" width="9.21875"/>
    <col min="6658" max="6658" width="9.21875" customWidth="1"/>
    <col min="6659" max="6659" width="6.77734375" customWidth="1"/>
    <col min="6660" max="6660" width="40.77734375" customWidth="1"/>
    <col min="6661" max="6664" width="9.21875" customWidth="1"/>
    <col min="6665" max="6913" width="9.21875"/>
    <col min="6914" max="6914" width="9.21875" customWidth="1"/>
    <col min="6915" max="6915" width="6.77734375" customWidth="1"/>
    <col min="6916" max="6916" width="40.77734375" customWidth="1"/>
    <col min="6917" max="6920" width="9.21875" customWidth="1"/>
    <col min="6921" max="7169" width="9.21875"/>
    <col min="7170" max="7170" width="9.21875" customWidth="1"/>
    <col min="7171" max="7171" width="6.77734375" customWidth="1"/>
    <col min="7172" max="7172" width="40.77734375" customWidth="1"/>
    <col min="7173" max="7176" width="9.21875" customWidth="1"/>
    <col min="7177" max="7425" width="9.21875"/>
    <col min="7426" max="7426" width="9.21875" customWidth="1"/>
    <col min="7427" max="7427" width="6.77734375" customWidth="1"/>
    <col min="7428" max="7428" width="40.77734375" customWidth="1"/>
    <col min="7429" max="7432" width="9.21875" customWidth="1"/>
    <col min="7433" max="7681" width="9.21875"/>
    <col min="7682" max="7682" width="9.21875" customWidth="1"/>
    <col min="7683" max="7683" width="6.77734375" customWidth="1"/>
    <col min="7684" max="7684" width="40.77734375" customWidth="1"/>
    <col min="7685" max="7688" width="9.21875" customWidth="1"/>
    <col min="7689" max="7937" width="9.21875"/>
    <col min="7938" max="7938" width="9.21875" customWidth="1"/>
    <col min="7939" max="7939" width="6.77734375" customWidth="1"/>
    <col min="7940" max="7940" width="40.77734375" customWidth="1"/>
    <col min="7941" max="7944" width="9.21875" customWidth="1"/>
    <col min="7945" max="8193" width="9.21875"/>
    <col min="8194" max="8194" width="9.21875" customWidth="1"/>
    <col min="8195" max="8195" width="6.77734375" customWidth="1"/>
    <col min="8196" max="8196" width="40.77734375" customWidth="1"/>
    <col min="8197" max="8200" width="9.21875" customWidth="1"/>
    <col min="8201" max="8449" width="9.21875"/>
    <col min="8450" max="8450" width="9.21875" customWidth="1"/>
    <col min="8451" max="8451" width="6.77734375" customWidth="1"/>
    <col min="8452" max="8452" width="40.77734375" customWidth="1"/>
    <col min="8453" max="8456" width="9.21875" customWidth="1"/>
    <col min="8457" max="8705" width="9.21875"/>
    <col min="8706" max="8706" width="9.21875" customWidth="1"/>
    <col min="8707" max="8707" width="6.77734375" customWidth="1"/>
    <col min="8708" max="8708" width="40.77734375" customWidth="1"/>
    <col min="8709" max="8712" width="9.21875" customWidth="1"/>
    <col min="8713" max="8961" width="9.21875"/>
    <col min="8962" max="8962" width="9.21875" customWidth="1"/>
    <col min="8963" max="8963" width="6.77734375" customWidth="1"/>
    <col min="8964" max="8964" width="40.77734375" customWidth="1"/>
    <col min="8965" max="8968" width="9.21875" customWidth="1"/>
    <col min="8969" max="9217" width="9.21875"/>
    <col min="9218" max="9218" width="9.21875" customWidth="1"/>
    <col min="9219" max="9219" width="6.77734375" customWidth="1"/>
    <col min="9220" max="9220" width="40.77734375" customWidth="1"/>
    <col min="9221" max="9224" width="9.21875" customWidth="1"/>
    <col min="9225" max="9473" width="9.21875"/>
    <col min="9474" max="9474" width="9.21875" customWidth="1"/>
    <col min="9475" max="9475" width="6.77734375" customWidth="1"/>
    <col min="9476" max="9476" width="40.77734375" customWidth="1"/>
    <col min="9477" max="9480" width="9.21875" customWidth="1"/>
    <col min="9481" max="9729" width="9.21875"/>
    <col min="9730" max="9730" width="9.21875" customWidth="1"/>
    <col min="9731" max="9731" width="6.77734375" customWidth="1"/>
    <col min="9732" max="9732" width="40.77734375" customWidth="1"/>
    <col min="9733" max="9736" width="9.21875" customWidth="1"/>
    <col min="9737" max="9985" width="9.21875"/>
    <col min="9986" max="9986" width="9.21875" customWidth="1"/>
    <col min="9987" max="9987" width="6.77734375" customWidth="1"/>
    <col min="9988" max="9988" width="40.77734375" customWidth="1"/>
    <col min="9989" max="9992" width="9.21875" customWidth="1"/>
    <col min="9993" max="10241" width="9.21875"/>
    <col min="10242" max="10242" width="9.21875" customWidth="1"/>
    <col min="10243" max="10243" width="6.77734375" customWidth="1"/>
    <col min="10244" max="10244" width="40.77734375" customWidth="1"/>
    <col min="10245" max="10248" width="9.21875" customWidth="1"/>
    <col min="10249" max="10497" width="9.21875"/>
    <col min="10498" max="10498" width="9.21875" customWidth="1"/>
    <col min="10499" max="10499" width="6.77734375" customWidth="1"/>
    <col min="10500" max="10500" width="40.77734375" customWidth="1"/>
    <col min="10501" max="10504" width="9.21875" customWidth="1"/>
    <col min="10505" max="10753" width="9.21875"/>
    <col min="10754" max="10754" width="9.21875" customWidth="1"/>
    <col min="10755" max="10755" width="6.77734375" customWidth="1"/>
    <col min="10756" max="10756" width="40.77734375" customWidth="1"/>
    <col min="10757" max="10760" width="9.21875" customWidth="1"/>
    <col min="10761" max="11009" width="9.21875"/>
    <col min="11010" max="11010" width="9.21875" customWidth="1"/>
    <col min="11011" max="11011" width="6.77734375" customWidth="1"/>
    <col min="11012" max="11012" width="40.77734375" customWidth="1"/>
    <col min="11013" max="11016" width="9.21875" customWidth="1"/>
    <col min="11017" max="11265" width="9.21875"/>
    <col min="11266" max="11266" width="9.21875" customWidth="1"/>
    <col min="11267" max="11267" width="6.77734375" customWidth="1"/>
    <col min="11268" max="11268" width="40.77734375" customWidth="1"/>
    <col min="11269" max="11272" width="9.21875" customWidth="1"/>
    <col min="11273" max="11521" width="9.21875"/>
    <col min="11522" max="11522" width="9.21875" customWidth="1"/>
    <col min="11523" max="11523" width="6.77734375" customWidth="1"/>
    <col min="11524" max="11524" width="40.77734375" customWidth="1"/>
    <col min="11525" max="11528" width="9.21875" customWidth="1"/>
    <col min="11529" max="11777" width="9.21875"/>
    <col min="11778" max="11778" width="9.21875" customWidth="1"/>
    <col min="11779" max="11779" width="6.77734375" customWidth="1"/>
    <col min="11780" max="11780" width="40.77734375" customWidth="1"/>
    <col min="11781" max="11784" width="9.21875" customWidth="1"/>
    <col min="11785" max="12033" width="9.21875"/>
    <col min="12034" max="12034" width="9.21875" customWidth="1"/>
    <col min="12035" max="12035" width="6.77734375" customWidth="1"/>
    <col min="12036" max="12036" width="40.77734375" customWidth="1"/>
    <col min="12037" max="12040" width="9.21875" customWidth="1"/>
    <col min="12041" max="12289" width="9.21875"/>
    <col min="12290" max="12290" width="9.21875" customWidth="1"/>
    <col min="12291" max="12291" width="6.77734375" customWidth="1"/>
    <col min="12292" max="12292" width="40.77734375" customWidth="1"/>
    <col min="12293" max="12296" width="9.21875" customWidth="1"/>
    <col min="12297" max="12545" width="9.21875"/>
    <col min="12546" max="12546" width="9.21875" customWidth="1"/>
    <col min="12547" max="12547" width="6.77734375" customWidth="1"/>
    <col min="12548" max="12548" width="40.77734375" customWidth="1"/>
    <col min="12549" max="12552" width="9.21875" customWidth="1"/>
    <col min="12553" max="12801" width="9.21875"/>
    <col min="12802" max="12802" width="9.21875" customWidth="1"/>
    <col min="12803" max="12803" width="6.77734375" customWidth="1"/>
    <col min="12804" max="12804" width="40.77734375" customWidth="1"/>
    <col min="12805" max="12808" width="9.21875" customWidth="1"/>
    <col min="12809" max="13057" width="9.21875"/>
    <col min="13058" max="13058" width="9.21875" customWidth="1"/>
    <col min="13059" max="13059" width="6.77734375" customWidth="1"/>
    <col min="13060" max="13060" width="40.77734375" customWidth="1"/>
    <col min="13061" max="13064" width="9.21875" customWidth="1"/>
    <col min="13065" max="13313" width="9.21875"/>
    <col min="13314" max="13314" width="9.21875" customWidth="1"/>
    <col min="13315" max="13315" width="6.77734375" customWidth="1"/>
    <col min="13316" max="13316" width="40.77734375" customWidth="1"/>
    <col min="13317" max="13320" width="9.21875" customWidth="1"/>
    <col min="13321" max="13569" width="9.21875"/>
    <col min="13570" max="13570" width="9.21875" customWidth="1"/>
    <col min="13571" max="13571" width="6.77734375" customWidth="1"/>
    <col min="13572" max="13572" width="40.77734375" customWidth="1"/>
    <col min="13573" max="13576" width="9.21875" customWidth="1"/>
    <col min="13577" max="13825" width="9.21875"/>
    <col min="13826" max="13826" width="9.21875" customWidth="1"/>
    <col min="13827" max="13827" width="6.77734375" customWidth="1"/>
    <col min="13828" max="13828" width="40.77734375" customWidth="1"/>
    <col min="13829" max="13832" width="9.21875" customWidth="1"/>
    <col min="13833" max="14081" width="9.21875"/>
    <col min="14082" max="14082" width="9.21875" customWidth="1"/>
    <col min="14083" max="14083" width="6.77734375" customWidth="1"/>
    <col min="14084" max="14084" width="40.77734375" customWidth="1"/>
    <col min="14085" max="14088" width="9.21875" customWidth="1"/>
    <col min="14089" max="14337" width="9.21875"/>
    <col min="14338" max="14338" width="9.21875" customWidth="1"/>
    <col min="14339" max="14339" width="6.77734375" customWidth="1"/>
    <col min="14340" max="14340" width="40.77734375" customWidth="1"/>
    <col min="14341" max="14344" width="9.21875" customWidth="1"/>
    <col min="14345" max="14593" width="9.21875"/>
    <col min="14594" max="14594" width="9.21875" customWidth="1"/>
    <col min="14595" max="14595" width="6.77734375" customWidth="1"/>
    <col min="14596" max="14596" width="40.77734375" customWidth="1"/>
    <col min="14597" max="14600" width="9.21875" customWidth="1"/>
    <col min="14601" max="14849" width="9.21875"/>
    <col min="14850" max="14850" width="9.21875" customWidth="1"/>
    <col min="14851" max="14851" width="6.77734375" customWidth="1"/>
    <col min="14852" max="14852" width="40.77734375" customWidth="1"/>
    <col min="14853" max="14856" width="9.21875" customWidth="1"/>
    <col min="14857" max="15105" width="9.21875"/>
    <col min="15106" max="15106" width="9.21875" customWidth="1"/>
    <col min="15107" max="15107" width="6.77734375" customWidth="1"/>
    <col min="15108" max="15108" width="40.77734375" customWidth="1"/>
    <col min="15109" max="15112" width="9.21875" customWidth="1"/>
    <col min="15113" max="15361" width="9.21875"/>
    <col min="15362" max="15362" width="9.21875" customWidth="1"/>
    <col min="15363" max="15363" width="6.77734375" customWidth="1"/>
    <col min="15364" max="15364" width="40.77734375" customWidth="1"/>
    <col min="15365" max="15368" width="9.21875" customWidth="1"/>
    <col min="15369" max="15617" width="9.21875"/>
    <col min="15618" max="15618" width="9.21875" customWidth="1"/>
    <col min="15619" max="15619" width="6.77734375" customWidth="1"/>
    <col min="15620" max="15620" width="40.77734375" customWidth="1"/>
    <col min="15621" max="15624" width="9.21875" customWidth="1"/>
    <col min="15625" max="15873" width="9.21875"/>
    <col min="15874" max="15874" width="9.21875" customWidth="1"/>
    <col min="15875" max="15875" width="6.77734375" customWidth="1"/>
    <col min="15876" max="15876" width="40.77734375" customWidth="1"/>
    <col min="15877" max="15880" width="9.21875" customWidth="1"/>
    <col min="15881" max="16129" width="9.21875"/>
    <col min="16130" max="16130" width="9.21875" customWidth="1"/>
    <col min="16131" max="16131" width="6.77734375" customWidth="1"/>
    <col min="16132" max="16132" width="40.77734375" customWidth="1"/>
    <col min="16133" max="16136" width="9.21875" customWidth="1"/>
    <col min="16137" max="16384" width="9.21875"/>
  </cols>
  <sheetData>
    <row r="1" spans="1:9" ht="38.25" customHeight="1" x14ac:dyDescent="0.25">
      <c r="A1" s="493" t="s">
        <v>1329</v>
      </c>
      <c r="B1" s="493"/>
      <c r="C1" s="493"/>
      <c r="D1" s="493"/>
      <c r="E1" s="493" t="s">
        <v>772</v>
      </c>
      <c r="F1" s="493"/>
      <c r="G1" s="493"/>
      <c r="H1" s="493"/>
    </row>
    <row r="2" spans="1:9" x14ac:dyDescent="0.25">
      <c r="A2" s="310" t="s">
        <v>1</v>
      </c>
      <c r="B2" s="310"/>
      <c r="C2" s="311"/>
      <c r="D2" s="312" t="s">
        <v>2</v>
      </c>
      <c r="E2" s="312" t="s">
        <v>3</v>
      </c>
      <c r="F2" s="312" t="s">
        <v>4</v>
      </c>
      <c r="G2" s="312" t="s">
        <v>5</v>
      </c>
      <c r="H2" s="312" t="s">
        <v>6</v>
      </c>
      <c r="I2" s="313"/>
    </row>
    <row r="3" spans="1:9" x14ac:dyDescent="0.25">
      <c r="A3" s="253"/>
      <c r="B3" s="253"/>
      <c r="C3" s="314"/>
      <c r="D3" s="315"/>
      <c r="E3" s="149"/>
      <c r="F3" s="149"/>
      <c r="G3" s="7"/>
      <c r="H3" s="2"/>
    </row>
    <row r="4" spans="1:9" x14ac:dyDescent="0.25">
      <c r="A4" s="332"/>
      <c r="B4" s="332"/>
      <c r="C4" s="333"/>
      <c r="D4" s="320"/>
      <c r="E4" s="264"/>
      <c r="F4" s="264"/>
      <c r="G4" s="3"/>
      <c r="H4" s="4"/>
    </row>
    <row r="5" spans="1:9" x14ac:dyDescent="0.25">
      <c r="A5" s="332" t="s">
        <v>773</v>
      </c>
      <c r="B5" s="332"/>
      <c r="C5" s="333"/>
      <c r="D5" s="334" t="s">
        <v>774</v>
      </c>
      <c r="E5" s="264"/>
      <c r="F5" s="264"/>
      <c r="G5" s="264"/>
      <c r="H5" s="321"/>
    </row>
    <row r="6" spans="1:9" x14ac:dyDescent="0.25">
      <c r="A6" s="332"/>
      <c r="B6" s="341"/>
      <c r="C6" s="342"/>
      <c r="D6" s="346"/>
      <c r="E6" s="264"/>
      <c r="F6" s="264"/>
      <c r="G6" s="264"/>
      <c r="H6" s="321"/>
    </row>
    <row r="7" spans="1:9" ht="26.4" x14ac:dyDescent="0.25">
      <c r="A7" s="332"/>
      <c r="B7" s="341" t="s">
        <v>775</v>
      </c>
      <c r="C7" s="342"/>
      <c r="D7" s="361" t="s">
        <v>1199</v>
      </c>
      <c r="E7" s="264" t="s">
        <v>634</v>
      </c>
      <c r="F7" s="264">
        <v>69230</v>
      </c>
      <c r="G7" s="111"/>
      <c r="H7" s="2">
        <f>F7*G7</f>
        <v>0</v>
      </c>
      <c r="I7" s="323"/>
    </row>
    <row r="8" spans="1:9" ht="26.4" x14ac:dyDescent="0.25">
      <c r="A8" s="332" t="s">
        <v>776</v>
      </c>
      <c r="B8" s="341"/>
      <c r="C8" s="342"/>
      <c r="D8" s="346" t="s">
        <v>777</v>
      </c>
      <c r="E8" s="264"/>
      <c r="F8" s="264"/>
      <c r="G8" s="264"/>
      <c r="H8" s="321"/>
    </row>
    <row r="9" spans="1:9" ht="14.25" customHeight="1" x14ac:dyDescent="0.25">
      <c r="A9" s="332"/>
      <c r="B9" s="341" t="s">
        <v>778</v>
      </c>
      <c r="C9" s="342"/>
      <c r="D9" s="361" t="s">
        <v>779</v>
      </c>
      <c r="E9" s="264" t="s">
        <v>621</v>
      </c>
      <c r="F9" s="264">
        <v>500</v>
      </c>
      <c r="G9" s="111"/>
      <c r="H9" s="2">
        <f>F9*G9</f>
        <v>0</v>
      </c>
    </row>
    <row r="10" spans="1:9" ht="26.4" x14ac:dyDescent="0.25">
      <c r="A10" s="332" t="s">
        <v>780</v>
      </c>
      <c r="B10" s="341"/>
      <c r="C10" s="342"/>
      <c r="D10" s="346" t="s">
        <v>1224</v>
      </c>
      <c r="E10" s="264" t="s">
        <v>506</v>
      </c>
      <c r="F10" s="264">
        <v>25</v>
      </c>
      <c r="G10" s="111"/>
      <c r="H10" s="2">
        <f>F10*G10</f>
        <v>0</v>
      </c>
      <c r="I10" s="323"/>
    </row>
    <row r="11" spans="1:9" ht="39.6" x14ac:dyDescent="0.25">
      <c r="A11" s="332" t="s">
        <v>781</v>
      </c>
      <c r="B11" s="341"/>
      <c r="C11" s="342"/>
      <c r="D11" s="346" t="s">
        <v>1200</v>
      </c>
      <c r="E11" s="264" t="s">
        <v>63</v>
      </c>
      <c r="F11" s="264" t="s">
        <v>383</v>
      </c>
      <c r="G11" s="264" t="s">
        <v>384</v>
      </c>
      <c r="H11" s="112"/>
      <c r="I11" s="323"/>
    </row>
    <row r="12" spans="1:9" x14ac:dyDescent="0.25">
      <c r="A12" s="332"/>
      <c r="B12" s="332"/>
      <c r="C12" s="333"/>
      <c r="D12" s="363"/>
      <c r="E12" s="264"/>
      <c r="F12" s="264"/>
      <c r="G12" s="264"/>
      <c r="H12" s="321"/>
    </row>
    <row r="13" spans="1:9" x14ac:dyDescent="0.25">
      <c r="A13" s="332"/>
      <c r="B13" s="332"/>
      <c r="C13" s="333"/>
      <c r="D13" s="352"/>
      <c r="E13" s="264"/>
      <c r="F13" s="264"/>
      <c r="G13" s="264"/>
      <c r="H13" s="321"/>
    </row>
    <row r="14" spans="1:9" x14ac:dyDescent="0.25">
      <c r="A14" s="320"/>
      <c r="B14" s="320"/>
      <c r="C14" s="264"/>
      <c r="D14" s="328"/>
      <c r="E14" s="264"/>
      <c r="F14" s="264"/>
      <c r="G14" s="264"/>
      <c r="H14" s="321"/>
    </row>
    <row r="15" spans="1:9" x14ac:dyDescent="0.25">
      <c r="A15" s="329" t="s">
        <v>51</v>
      </c>
      <c r="B15" s="329"/>
      <c r="C15" s="329"/>
      <c r="D15" s="329"/>
      <c r="E15" s="330"/>
      <c r="F15" s="348"/>
      <c r="G15" s="348"/>
      <c r="H15" s="5">
        <f>SUM(H7:H13)</f>
        <v>0</v>
      </c>
    </row>
    <row r="1048291" spans="5:5" x14ac:dyDescent="0.25">
      <c r="E1048291" s="141"/>
    </row>
  </sheetData>
  <sheetProtection algorithmName="SHA-512" hashValue="YJCewpcZigK52strsMqzJYhWVj3rCAKvaramL72Ar+zQOyFgfyJ67EAvn2LwPykIxF+CL2PqYsemcWiUlKEbxA==" saltValue="ZoxuKLO6yXwchQfC0ScLGw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I1048291"/>
  <sheetViews>
    <sheetView view="pageBreakPreview" zoomScaleNormal="100" zoomScaleSheetLayoutView="100" workbookViewId="0">
      <selection activeCell="D10" sqref="D10"/>
    </sheetView>
  </sheetViews>
  <sheetFormatPr defaultRowHeight="13.2" x14ac:dyDescent="0.25"/>
  <cols>
    <col min="1" max="1" width="9.21875" style="26" customWidth="1"/>
    <col min="2" max="2" width="9" style="26" bestFit="1" customWidth="1"/>
    <col min="3" max="3" width="3.77734375" style="26" customWidth="1"/>
    <col min="4" max="4" width="35.21875" style="26" customWidth="1"/>
    <col min="5" max="5" width="14.77734375" style="26" customWidth="1"/>
    <col min="6" max="6" width="13.21875" style="26" customWidth="1"/>
    <col min="7" max="7" width="10.77734375" style="26" customWidth="1"/>
    <col min="8" max="8" width="12.5546875" style="26" bestFit="1" customWidth="1"/>
    <col min="9" max="257" width="9.21875" style="26"/>
    <col min="258" max="258" width="9.21875" style="26" customWidth="1"/>
    <col min="259" max="259" width="6.77734375" style="26" customWidth="1"/>
    <col min="260" max="260" width="40.77734375" style="26" customWidth="1"/>
    <col min="261" max="264" width="9.21875" style="26" customWidth="1"/>
    <col min="265" max="513" width="9.21875" style="26"/>
    <col min="514" max="514" width="9.21875" style="26" customWidth="1"/>
    <col min="515" max="515" width="6.77734375" style="26" customWidth="1"/>
    <col min="516" max="516" width="40.77734375" style="26" customWidth="1"/>
    <col min="517" max="520" width="9.21875" style="26" customWidth="1"/>
    <col min="521" max="769" width="9.21875" style="26"/>
    <col min="770" max="770" width="9.21875" style="26" customWidth="1"/>
    <col min="771" max="771" width="6.77734375" style="26" customWidth="1"/>
    <col min="772" max="772" width="40.77734375" style="26" customWidth="1"/>
    <col min="773" max="776" width="9.21875" style="26" customWidth="1"/>
    <col min="777" max="1025" width="9.21875" style="26"/>
    <col min="1026" max="1026" width="9.21875" style="26" customWidth="1"/>
    <col min="1027" max="1027" width="6.77734375" style="26" customWidth="1"/>
    <col min="1028" max="1028" width="40.77734375" style="26" customWidth="1"/>
    <col min="1029" max="1032" width="9.21875" style="26" customWidth="1"/>
    <col min="1033" max="1281" width="9.21875" style="26"/>
    <col min="1282" max="1282" width="9.21875" style="26" customWidth="1"/>
    <col min="1283" max="1283" width="6.77734375" style="26" customWidth="1"/>
    <col min="1284" max="1284" width="40.77734375" style="26" customWidth="1"/>
    <col min="1285" max="1288" width="9.21875" style="26" customWidth="1"/>
    <col min="1289" max="1537" width="9.21875" style="26"/>
    <col min="1538" max="1538" width="9.21875" style="26" customWidth="1"/>
    <col min="1539" max="1539" width="6.77734375" style="26" customWidth="1"/>
    <col min="1540" max="1540" width="40.77734375" style="26" customWidth="1"/>
    <col min="1541" max="1544" width="9.21875" style="26" customWidth="1"/>
    <col min="1545" max="1793" width="9.21875" style="26"/>
    <col min="1794" max="1794" width="9.21875" style="26" customWidth="1"/>
    <col min="1795" max="1795" width="6.77734375" style="26" customWidth="1"/>
    <col min="1796" max="1796" width="40.77734375" style="26" customWidth="1"/>
    <col min="1797" max="1800" width="9.21875" style="26" customWidth="1"/>
    <col min="1801" max="2049" width="9.21875" style="26"/>
    <col min="2050" max="2050" width="9.21875" style="26" customWidth="1"/>
    <col min="2051" max="2051" width="6.77734375" style="26" customWidth="1"/>
    <col min="2052" max="2052" width="40.77734375" style="26" customWidth="1"/>
    <col min="2053" max="2056" width="9.21875" style="26" customWidth="1"/>
    <col min="2057" max="2305" width="9.21875" style="26"/>
    <col min="2306" max="2306" width="9.21875" style="26" customWidth="1"/>
    <col min="2307" max="2307" width="6.77734375" style="26" customWidth="1"/>
    <col min="2308" max="2308" width="40.77734375" style="26" customWidth="1"/>
    <col min="2309" max="2312" width="9.21875" style="26" customWidth="1"/>
    <col min="2313" max="2561" width="9.21875" style="26"/>
    <col min="2562" max="2562" width="9.21875" style="26" customWidth="1"/>
    <col min="2563" max="2563" width="6.77734375" style="26" customWidth="1"/>
    <col min="2564" max="2564" width="40.77734375" style="26" customWidth="1"/>
    <col min="2565" max="2568" width="9.21875" style="26" customWidth="1"/>
    <col min="2569" max="2817" width="9.21875" style="26"/>
    <col min="2818" max="2818" width="9.21875" style="26" customWidth="1"/>
    <col min="2819" max="2819" width="6.77734375" style="26" customWidth="1"/>
    <col min="2820" max="2820" width="40.77734375" style="26" customWidth="1"/>
    <col min="2821" max="2824" width="9.21875" style="26" customWidth="1"/>
    <col min="2825" max="3073" width="9.21875" style="26"/>
    <col min="3074" max="3074" width="9.21875" style="26" customWidth="1"/>
    <col min="3075" max="3075" width="6.77734375" style="26" customWidth="1"/>
    <col min="3076" max="3076" width="40.77734375" style="26" customWidth="1"/>
    <col min="3077" max="3080" width="9.21875" style="26" customWidth="1"/>
    <col min="3081" max="3329" width="9.21875" style="26"/>
    <col min="3330" max="3330" width="9.21875" style="26" customWidth="1"/>
    <col min="3331" max="3331" width="6.77734375" style="26" customWidth="1"/>
    <col min="3332" max="3332" width="40.77734375" style="26" customWidth="1"/>
    <col min="3333" max="3336" width="9.21875" style="26" customWidth="1"/>
    <col min="3337" max="3585" width="9.21875" style="26"/>
    <col min="3586" max="3586" width="9.21875" style="26" customWidth="1"/>
    <col min="3587" max="3587" width="6.77734375" style="26" customWidth="1"/>
    <col min="3588" max="3588" width="40.77734375" style="26" customWidth="1"/>
    <col min="3589" max="3592" width="9.21875" style="26" customWidth="1"/>
    <col min="3593" max="3841" width="9.21875" style="26"/>
    <col min="3842" max="3842" width="9.21875" style="26" customWidth="1"/>
    <col min="3843" max="3843" width="6.77734375" style="26" customWidth="1"/>
    <col min="3844" max="3844" width="40.77734375" style="26" customWidth="1"/>
    <col min="3845" max="3848" width="9.21875" style="26" customWidth="1"/>
    <col min="3849" max="4097" width="9.21875" style="26"/>
    <col min="4098" max="4098" width="9.21875" style="26" customWidth="1"/>
    <col min="4099" max="4099" width="6.77734375" style="26" customWidth="1"/>
    <col min="4100" max="4100" width="40.77734375" style="26" customWidth="1"/>
    <col min="4101" max="4104" width="9.21875" style="26" customWidth="1"/>
    <col min="4105" max="4353" width="9.21875" style="26"/>
    <col min="4354" max="4354" width="9.21875" style="26" customWidth="1"/>
    <col min="4355" max="4355" width="6.77734375" style="26" customWidth="1"/>
    <col min="4356" max="4356" width="40.77734375" style="26" customWidth="1"/>
    <col min="4357" max="4360" width="9.21875" style="26" customWidth="1"/>
    <col min="4361" max="4609" width="9.21875" style="26"/>
    <col min="4610" max="4610" width="9.21875" style="26" customWidth="1"/>
    <col min="4611" max="4611" width="6.77734375" style="26" customWidth="1"/>
    <col min="4612" max="4612" width="40.77734375" style="26" customWidth="1"/>
    <col min="4613" max="4616" width="9.21875" style="26" customWidth="1"/>
    <col min="4617" max="4865" width="9.21875" style="26"/>
    <col min="4866" max="4866" width="9.21875" style="26" customWidth="1"/>
    <col min="4867" max="4867" width="6.77734375" style="26" customWidth="1"/>
    <col min="4868" max="4868" width="40.77734375" style="26" customWidth="1"/>
    <col min="4869" max="4872" width="9.21875" style="26" customWidth="1"/>
    <col min="4873" max="5121" width="9.21875" style="26"/>
    <col min="5122" max="5122" width="9.21875" style="26" customWidth="1"/>
    <col min="5123" max="5123" width="6.77734375" style="26" customWidth="1"/>
    <col min="5124" max="5124" width="40.77734375" style="26" customWidth="1"/>
    <col min="5125" max="5128" width="9.21875" style="26" customWidth="1"/>
    <col min="5129" max="5377" width="9.21875" style="26"/>
    <col min="5378" max="5378" width="9.21875" style="26" customWidth="1"/>
    <col min="5379" max="5379" width="6.77734375" style="26" customWidth="1"/>
    <col min="5380" max="5380" width="40.77734375" style="26" customWidth="1"/>
    <col min="5381" max="5384" width="9.21875" style="26" customWidth="1"/>
    <col min="5385" max="5633" width="9.21875" style="26"/>
    <col min="5634" max="5634" width="9.21875" style="26" customWidth="1"/>
    <col min="5635" max="5635" width="6.77734375" style="26" customWidth="1"/>
    <col min="5636" max="5636" width="40.77734375" style="26" customWidth="1"/>
    <col min="5637" max="5640" width="9.21875" style="26" customWidth="1"/>
    <col min="5641" max="5889" width="9.21875" style="26"/>
    <col min="5890" max="5890" width="9.21875" style="26" customWidth="1"/>
    <col min="5891" max="5891" width="6.77734375" style="26" customWidth="1"/>
    <col min="5892" max="5892" width="40.77734375" style="26" customWidth="1"/>
    <col min="5893" max="5896" width="9.21875" style="26" customWidth="1"/>
    <col min="5897" max="6145" width="9.21875" style="26"/>
    <col min="6146" max="6146" width="9.21875" style="26" customWidth="1"/>
    <col min="6147" max="6147" width="6.77734375" style="26" customWidth="1"/>
    <col min="6148" max="6148" width="40.77734375" style="26" customWidth="1"/>
    <col min="6149" max="6152" width="9.21875" style="26" customWidth="1"/>
    <col min="6153" max="6401" width="9.21875" style="26"/>
    <col min="6402" max="6402" width="9.21875" style="26" customWidth="1"/>
    <col min="6403" max="6403" width="6.77734375" style="26" customWidth="1"/>
    <col min="6404" max="6404" width="40.77734375" style="26" customWidth="1"/>
    <col min="6405" max="6408" width="9.21875" style="26" customWidth="1"/>
    <col min="6409" max="6657" width="9.21875" style="26"/>
    <col min="6658" max="6658" width="9.21875" style="26" customWidth="1"/>
    <col min="6659" max="6659" width="6.77734375" style="26" customWidth="1"/>
    <col min="6660" max="6660" width="40.77734375" style="26" customWidth="1"/>
    <col min="6661" max="6664" width="9.21875" style="26" customWidth="1"/>
    <col min="6665" max="6913" width="9.21875" style="26"/>
    <col min="6914" max="6914" width="9.21875" style="26" customWidth="1"/>
    <col min="6915" max="6915" width="6.77734375" style="26" customWidth="1"/>
    <col min="6916" max="6916" width="40.77734375" style="26" customWidth="1"/>
    <col min="6917" max="6920" width="9.21875" style="26" customWidth="1"/>
    <col min="6921" max="7169" width="9.21875" style="26"/>
    <col min="7170" max="7170" width="9.21875" style="26" customWidth="1"/>
    <col min="7171" max="7171" width="6.77734375" style="26" customWidth="1"/>
    <col min="7172" max="7172" width="40.77734375" style="26" customWidth="1"/>
    <col min="7173" max="7176" width="9.21875" style="26" customWidth="1"/>
    <col min="7177" max="7425" width="9.21875" style="26"/>
    <col min="7426" max="7426" width="9.21875" style="26" customWidth="1"/>
    <col min="7427" max="7427" width="6.77734375" style="26" customWidth="1"/>
    <col min="7428" max="7428" width="40.77734375" style="26" customWidth="1"/>
    <col min="7429" max="7432" width="9.21875" style="26" customWidth="1"/>
    <col min="7433" max="7681" width="9.21875" style="26"/>
    <col min="7682" max="7682" width="9.21875" style="26" customWidth="1"/>
    <col min="7683" max="7683" width="6.77734375" style="26" customWidth="1"/>
    <col min="7684" max="7684" width="40.77734375" style="26" customWidth="1"/>
    <col min="7685" max="7688" width="9.21875" style="26" customWidth="1"/>
    <col min="7689" max="7937" width="9.21875" style="26"/>
    <col min="7938" max="7938" width="9.21875" style="26" customWidth="1"/>
    <col min="7939" max="7939" width="6.77734375" style="26" customWidth="1"/>
    <col min="7940" max="7940" width="40.77734375" style="26" customWidth="1"/>
    <col min="7941" max="7944" width="9.21875" style="26" customWidth="1"/>
    <col min="7945" max="8193" width="9.21875" style="26"/>
    <col min="8194" max="8194" width="9.21875" style="26" customWidth="1"/>
    <col min="8195" max="8195" width="6.77734375" style="26" customWidth="1"/>
    <col min="8196" max="8196" width="40.77734375" style="26" customWidth="1"/>
    <col min="8197" max="8200" width="9.21875" style="26" customWidth="1"/>
    <col min="8201" max="8449" width="9.21875" style="26"/>
    <col min="8450" max="8450" width="9.21875" style="26" customWidth="1"/>
    <col min="8451" max="8451" width="6.77734375" style="26" customWidth="1"/>
    <col min="8452" max="8452" width="40.77734375" style="26" customWidth="1"/>
    <col min="8453" max="8456" width="9.21875" style="26" customWidth="1"/>
    <col min="8457" max="8705" width="9.21875" style="26"/>
    <col min="8706" max="8706" width="9.21875" style="26" customWidth="1"/>
    <col min="8707" max="8707" width="6.77734375" style="26" customWidth="1"/>
    <col min="8708" max="8708" width="40.77734375" style="26" customWidth="1"/>
    <col min="8709" max="8712" width="9.21875" style="26" customWidth="1"/>
    <col min="8713" max="8961" width="9.21875" style="26"/>
    <col min="8962" max="8962" width="9.21875" style="26" customWidth="1"/>
    <col min="8963" max="8963" width="6.77734375" style="26" customWidth="1"/>
    <col min="8964" max="8964" width="40.77734375" style="26" customWidth="1"/>
    <col min="8965" max="8968" width="9.21875" style="26" customWidth="1"/>
    <col min="8969" max="9217" width="9.21875" style="26"/>
    <col min="9218" max="9218" width="9.21875" style="26" customWidth="1"/>
    <col min="9219" max="9219" width="6.77734375" style="26" customWidth="1"/>
    <col min="9220" max="9220" width="40.77734375" style="26" customWidth="1"/>
    <col min="9221" max="9224" width="9.21875" style="26" customWidth="1"/>
    <col min="9225" max="9473" width="9.21875" style="26"/>
    <col min="9474" max="9474" width="9.21875" style="26" customWidth="1"/>
    <col min="9475" max="9475" width="6.77734375" style="26" customWidth="1"/>
    <col min="9476" max="9476" width="40.77734375" style="26" customWidth="1"/>
    <col min="9477" max="9480" width="9.21875" style="26" customWidth="1"/>
    <col min="9481" max="9729" width="9.21875" style="26"/>
    <col min="9730" max="9730" width="9.21875" style="26" customWidth="1"/>
    <col min="9731" max="9731" width="6.77734375" style="26" customWidth="1"/>
    <col min="9732" max="9732" width="40.77734375" style="26" customWidth="1"/>
    <col min="9733" max="9736" width="9.21875" style="26" customWidth="1"/>
    <col min="9737" max="9985" width="9.21875" style="26"/>
    <col min="9986" max="9986" width="9.21875" style="26" customWidth="1"/>
    <col min="9987" max="9987" width="6.77734375" style="26" customWidth="1"/>
    <col min="9988" max="9988" width="40.77734375" style="26" customWidth="1"/>
    <col min="9989" max="9992" width="9.21875" style="26" customWidth="1"/>
    <col min="9993" max="10241" width="9.21875" style="26"/>
    <col min="10242" max="10242" width="9.21875" style="26" customWidth="1"/>
    <col min="10243" max="10243" width="6.77734375" style="26" customWidth="1"/>
    <col min="10244" max="10244" width="40.77734375" style="26" customWidth="1"/>
    <col min="10245" max="10248" width="9.21875" style="26" customWidth="1"/>
    <col min="10249" max="10497" width="9.21875" style="26"/>
    <col min="10498" max="10498" width="9.21875" style="26" customWidth="1"/>
    <col min="10499" max="10499" width="6.77734375" style="26" customWidth="1"/>
    <col min="10500" max="10500" width="40.77734375" style="26" customWidth="1"/>
    <col min="10501" max="10504" width="9.21875" style="26" customWidth="1"/>
    <col min="10505" max="10753" width="9.21875" style="26"/>
    <col min="10754" max="10754" width="9.21875" style="26" customWidth="1"/>
    <col min="10755" max="10755" width="6.77734375" style="26" customWidth="1"/>
    <col min="10756" max="10756" width="40.77734375" style="26" customWidth="1"/>
    <col min="10757" max="10760" width="9.21875" style="26" customWidth="1"/>
    <col min="10761" max="11009" width="9.21875" style="26"/>
    <col min="11010" max="11010" width="9.21875" style="26" customWidth="1"/>
    <col min="11011" max="11011" width="6.77734375" style="26" customWidth="1"/>
    <col min="11012" max="11012" width="40.77734375" style="26" customWidth="1"/>
    <col min="11013" max="11016" width="9.21875" style="26" customWidth="1"/>
    <col min="11017" max="11265" width="9.21875" style="26"/>
    <col min="11266" max="11266" width="9.21875" style="26" customWidth="1"/>
    <col min="11267" max="11267" width="6.77734375" style="26" customWidth="1"/>
    <col min="11268" max="11268" width="40.77734375" style="26" customWidth="1"/>
    <col min="11269" max="11272" width="9.21875" style="26" customWidth="1"/>
    <col min="11273" max="11521" width="9.21875" style="26"/>
    <col min="11522" max="11522" width="9.21875" style="26" customWidth="1"/>
    <col min="11523" max="11523" width="6.77734375" style="26" customWidth="1"/>
    <col min="11524" max="11524" width="40.77734375" style="26" customWidth="1"/>
    <col min="11525" max="11528" width="9.21875" style="26" customWidth="1"/>
    <col min="11529" max="11777" width="9.21875" style="26"/>
    <col min="11778" max="11778" width="9.21875" style="26" customWidth="1"/>
    <col min="11779" max="11779" width="6.77734375" style="26" customWidth="1"/>
    <col min="11780" max="11780" width="40.77734375" style="26" customWidth="1"/>
    <col min="11781" max="11784" width="9.21875" style="26" customWidth="1"/>
    <col min="11785" max="12033" width="9.21875" style="26"/>
    <col min="12034" max="12034" width="9.21875" style="26" customWidth="1"/>
    <col min="12035" max="12035" width="6.77734375" style="26" customWidth="1"/>
    <col min="12036" max="12036" width="40.77734375" style="26" customWidth="1"/>
    <col min="12037" max="12040" width="9.21875" style="26" customWidth="1"/>
    <col min="12041" max="12289" width="9.21875" style="26"/>
    <col min="12290" max="12290" width="9.21875" style="26" customWidth="1"/>
    <col min="12291" max="12291" width="6.77734375" style="26" customWidth="1"/>
    <col min="12292" max="12292" width="40.77734375" style="26" customWidth="1"/>
    <col min="12293" max="12296" width="9.21875" style="26" customWidth="1"/>
    <col min="12297" max="12545" width="9.21875" style="26"/>
    <col min="12546" max="12546" width="9.21875" style="26" customWidth="1"/>
    <col min="12547" max="12547" width="6.77734375" style="26" customWidth="1"/>
    <col min="12548" max="12548" width="40.77734375" style="26" customWidth="1"/>
    <col min="12549" max="12552" width="9.21875" style="26" customWidth="1"/>
    <col min="12553" max="12801" width="9.21875" style="26"/>
    <col min="12802" max="12802" width="9.21875" style="26" customWidth="1"/>
    <col min="12803" max="12803" width="6.77734375" style="26" customWidth="1"/>
    <col min="12804" max="12804" width="40.77734375" style="26" customWidth="1"/>
    <col min="12805" max="12808" width="9.21875" style="26" customWidth="1"/>
    <col min="12809" max="13057" width="9.21875" style="26"/>
    <col min="13058" max="13058" width="9.21875" style="26" customWidth="1"/>
    <col min="13059" max="13059" width="6.77734375" style="26" customWidth="1"/>
    <col min="13060" max="13060" width="40.77734375" style="26" customWidth="1"/>
    <col min="13061" max="13064" width="9.21875" style="26" customWidth="1"/>
    <col min="13065" max="13313" width="9.21875" style="26"/>
    <col min="13314" max="13314" width="9.21875" style="26" customWidth="1"/>
    <col min="13315" max="13315" width="6.77734375" style="26" customWidth="1"/>
    <col min="13316" max="13316" width="40.77734375" style="26" customWidth="1"/>
    <col min="13317" max="13320" width="9.21875" style="26" customWidth="1"/>
    <col min="13321" max="13569" width="9.21875" style="26"/>
    <col min="13570" max="13570" width="9.21875" style="26" customWidth="1"/>
    <col min="13571" max="13571" width="6.77734375" style="26" customWidth="1"/>
    <col min="13572" max="13572" width="40.77734375" style="26" customWidth="1"/>
    <col min="13573" max="13576" width="9.21875" style="26" customWidth="1"/>
    <col min="13577" max="13825" width="9.21875" style="26"/>
    <col min="13826" max="13826" width="9.21875" style="26" customWidth="1"/>
    <col min="13827" max="13827" width="6.77734375" style="26" customWidth="1"/>
    <col min="13828" max="13828" width="40.77734375" style="26" customWidth="1"/>
    <col min="13829" max="13832" width="9.21875" style="26" customWidth="1"/>
    <col min="13833" max="14081" width="9.21875" style="26"/>
    <col min="14082" max="14082" width="9.21875" style="26" customWidth="1"/>
    <col min="14083" max="14083" width="6.77734375" style="26" customWidth="1"/>
    <col min="14084" max="14084" width="40.77734375" style="26" customWidth="1"/>
    <col min="14085" max="14088" width="9.21875" style="26" customWidth="1"/>
    <col min="14089" max="14337" width="9.21875" style="26"/>
    <col min="14338" max="14338" width="9.21875" style="26" customWidth="1"/>
    <col min="14339" max="14339" width="6.77734375" style="26" customWidth="1"/>
    <col min="14340" max="14340" width="40.77734375" style="26" customWidth="1"/>
    <col min="14341" max="14344" width="9.21875" style="26" customWidth="1"/>
    <col min="14345" max="14593" width="9.21875" style="26"/>
    <col min="14594" max="14594" width="9.21875" style="26" customWidth="1"/>
    <col min="14595" max="14595" width="6.77734375" style="26" customWidth="1"/>
    <col min="14596" max="14596" width="40.77734375" style="26" customWidth="1"/>
    <col min="14597" max="14600" width="9.21875" style="26" customWidth="1"/>
    <col min="14601" max="14849" width="9.21875" style="26"/>
    <col min="14850" max="14850" width="9.21875" style="26" customWidth="1"/>
    <col min="14851" max="14851" width="6.77734375" style="26" customWidth="1"/>
    <col min="14852" max="14852" width="40.77734375" style="26" customWidth="1"/>
    <col min="14853" max="14856" width="9.21875" style="26" customWidth="1"/>
    <col min="14857" max="15105" width="9.21875" style="26"/>
    <col min="15106" max="15106" width="9.21875" style="26" customWidth="1"/>
    <col min="15107" max="15107" width="6.77734375" style="26" customWidth="1"/>
    <col min="15108" max="15108" width="40.77734375" style="26" customWidth="1"/>
    <col min="15109" max="15112" width="9.21875" style="26" customWidth="1"/>
    <col min="15113" max="15361" width="9.21875" style="26"/>
    <col min="15362" max="15362" width="9.21875" style="26" customWidth="1"/>
    <col min="15363" max="15363" width="6.77734375" style="26" customWidth="1"/>
    <col min="15364" max="15364" width="40.77734375" style="26" customWidth="1"/>
    <col min="15365" max="15368" width="9.21875" style="26" customWidth="1"/>
    <col min="15369" max="15617" width="9.21875" style="26"/>
    <col min="15618" max="15618" width="9.21875" style="26" customWidth="1"/>
    <col min="15619" max="15619" width="6.77734375" style="26" customWidth="1"/>
    <col min="15620" max="15620" width="40.77734375" style="26" customWidth="1"/>
    <col min="15621" max="15624" width="9.21875" style="26" customWidth="1"/>
    <col min="15625" max="15873" width="9.21875" style="26"/>
    <col min="15874" max="15874" width="9.21875" style="26" customWidth="1"/>
    <col min="15875" max="15875" width="6.77734375" style="26" customWidth="1"/>
    <col min="15876" max="15876" width="40.77734375" style="26" customWidth="1"/>
    <col min="15877" max="15880" width="9.21875" style="26" customWidth="1"/>
    <col min="15881" max="16129" width="9.21875" style="26"/>
    <col min="16130" max="16130" width="9.21875" style="26" customWidth="1"/>
    <col min="16131" max="16131" width="6.77734375" style="26" customWidth="1"/>
    <col min="16132" max="16132" width="40.77734375" style="26" customWidth="1"/>
    <col min="16133" max="16136" width="9.21875" style="26" customWidth="1"/>
    <col min="16137" max="16384" width="9.21875" style="26"/>
  </cols>
  <sheetData>
    <row r="1" spans="1:9" customFormat="1" ht="48" customHeight="1" x14ac:dyDescent="0.25">
      <c r="A1" s="493" t="s">
        <v>1330</v>
      </c>
      <c r="B1" s="494"/>
      <c r="C1" s="494"/>
      <c r="D1" s="494"/>
      <c r="E1" s="493" t="s">
        <v>783</v>
      </c>
      <c r="F1" s="493"/>
      <c r="G1" s="493"/>
      <c r="H1" s="493"/>
    </row>
    <row r="2" spans="1:9" x14ac:dyDescent="0.25">
      <c r="A2" s="364" t="s">
        <v>1</v>
      </c>
      <c r="B2" s="364"/>
      <c r="C2" s="365"/>
      <c r="D2" s="366" t="s">
        <v>2</v>
      </c>
      <c r="E2" s="366" t="s">
        <v>3</v>
      </c>
      <c r="F2" s="366" t="s">
        <v>4</v>
      </c>
      <c r="G2" s="366" t="s">
        <v>5</v>
      </c>
      <c r="H2" s="366" t="s">
        <v>6</v>
      </c>
      <c r="I2" s="367"/>
    </row>
    <row r="3" spans="1:9" x14ac:dyDescent="0.25">
      <c r="A3" s="368"/>
      <c r="B3" s="368"/>
      <c r="C3" s="369"/>
      <c r="D3" s="370"/>
      <c r="E3" s="371"/>
      <c r="F3" s="371"/>
      <c r="G3" s="370"/>
      <c r="H3" s="370"/>
    </row>
    <row r="4" spans="1:9" x14ac:dyDescent="0.25">
      <c r="A4" s="372"/>
      <c r="B4" s="372"/>
      <c r="C4" s="373"/>
      <c r="D4" s="374"/>
      <c r="E4" s="375"/>
      <c r="F4" s="375"/>
      <c r="G4" s="374"/>
      <c r="H4" s="374"/>
    </row>
    <row r="5" spans="1:9" x14ac:dyDescent="0.25">
      <c r="A5" s="372" t="s">
        <v>784</v>
      </c>
      <c r="B5" s="372"/>
      <c r="C5" s="373"/>
      <c r="D5" s="376" t="s">
        <v>785</v>
      </c>
      <c r="E5" s="375"/>
      <c r="F5" s="375"/>
      <c r="G5" s="3"/>
      <c r="H5" s="4"/>
    </row>
    <row r="6" spans="1:9" ht="30.75" customHeight="1" x14ac:dyDescent="0.25">
      <c r="A6" s="372"/>
      <c r="B6" s="372" t="s">
        <v>786</v>
      </c>
      <c r="C6" s="373"/>
      <c r="D6" s="377" t="s">
        <v>787</v>
      </c>
      <c r="E6" s="375" t="s">
        <v>634</v>
      </c>
      <c r="F6" s="375">
        <v>320</v>
      </c>
      <c r="G6" s="107"/>
      <c r="H6" s="4">
        <f>F6*G6</f>
        <v>0</v>
      </c>
    </row>
    <row r="7" spans="1:9" x14ac:dyDescent="0.25">
      <c r="A7" s="372" t="s">
        <v>788</v>
      </c>
      <c r="B7" s="372"/>
      <c r="C7" s="373"/>
      <c r="D7" s="376" t="s">
        <v>789</v>
      </c>
      <c r="E7" s="378"/>
      <c r="F7" s="375"/>
      <c r="G7" s="3"/>
      <c r="H7" s="4"/>
    </row>
    <row r="8" spans="1:9" ht="39.6" x14ac:dyDescent="0.25">
      <c r="A8" s="372"/>
      <c r="B8" s="372" t="s">
        <v>790</v>
      </c>
      <c r="C8" s="373"/>
      <c r="D8" s="379" t="s">
        <v>1225</v>
      </c>
      <c r="E8" s="375" t="s">
        <v>634</v>
      </c>
      <c r="F8" s="375">
        <v>300</v>
      </c>
      <c r="G8" s="107"/>
      <c r="H8" s="4">
        <f>F8*G8</f>
        <v>0</v>
      </c>
      <c r="I8" s="380"/>
    </row>
    <row r="9" spans="1:9" ht="26.4" x14ac:dyDescent="0.25">
      <c r="A9" s="372" t="s">
        <v>791</v>
      </c>
      <c r="B9" s="372"/>
      <c r="C9" s="373"/>
      <c r="D9" s="376" t="s">
        <v>792</v>
      </c>
      <c r="E9" s="378"/>
      <c r="F9" s="375"/>
      <c r="G9" s="3"/>
      <c r="H9" s="4"/>
    </row>
    <row r="10" spans="1:9" ht="26.4" x14ac:dyDescent="0.25">
      <c r="A10" s="372"/>
      <c r="B10" s="372" t="s">
        <v>793</v>
      </c>
      <c r="C10" s="373"/>
      <c r="D10" s="377" t="s">
        <v>794</v>
      </c>
      <c r="E10" s="381" t="s">
        <v>136</v>
      </c>
      <c r="F10" s="375" t="s">
        <v>1331</v>
      </c>
      <c r="G10" s="382" t="s">
        <v>1220</v>
      </c>
      <c r="H10" s="105">
        <v>50000</v>
      </c>
    </row>
    <row r="11" spans="1:9" ht="26.4" x14ac:dyDescent="0.25">
      <c r="A11" s="372"/>
      <c r="B11" s="372" t="s">
        <v>795</v>
      </c>
      <c r="C11" s="373"/>
      <c r="D11" s="377" t="s">
        <v>796</v>
      </c>
      <c r="E11" s="383" t="s">
        <v>86</v>
      </c>
      <c r="F11" s="384">
        <f>H10</f>
        <v>50000</v>
      </c>
      <c r="G11" s="106"/>
      <c r="H11" s="4">
        <f>F11*G11</f>
        <v>0</v>
      </c>
    </row>
    <row r="12" spans="1:9" x14ac:dyDescent="0.25">
      <c r="A12" s="372"/>
      <c r="B12" s="372"/>
      <c r="C12" s="373"/>
      <c r="D12" s="377"/>
      <c r="E12" s="383"/>
      <c r="F12" s="375"/>
      <c r="G12" s="375"/>
      <c r="H12" s="4"/>
    </row>
    <row r="13" spans="1:9" x14ac:dyDescent="0.25">
      <c r="A13" s="372"/>
      <c r="B13" s="372"/>
      <c r="C13" s="373"/>
      <c r="D13" s="377"/>
      <c r="E13" s="378"/>
      <c r="F13" s="375"/>
      <c r="G13" s="375"/>
      <c r="H13" s="4"/>
    </row>
    <row r="14" spans="1:9" x14ac:dyDescent="0.25">
      <c r="A14" s="374"/>
      <c r="B14" s="374"/>
      <c r="C14" s="375"/>
      <c r="D14" s="385"/>
      <c r="E14" s="375"/>
      <c r="F14" s="375"/>
      <c r="G14" s="375"/>
      <c r="H14" s="4"/>
    </row>
    <row r="15" spans="1:9" x14ac:dyDescent="0.25">
      <c r="A15" s="386" t="s">
        <v>51</v>
      </c>
      <c r="B15" s="386"/>
      <c r="C15" s="386"/>
      <c r="D15" s="386"/>
      <c r="E15" s="387"/>
      <c r="F15" s="388"/>
      <c r="G15" s="388"/>
      <c r="H15" s="5">
        <f>SUM(H6:H13)</f>
        <v>50000</v>
      </c>
    </row>
    <row r="1048291" spans="5:5" x14ac:dyDescent="0.25">
      <c r="E1048291" s="371"/>
    </row>
  </sheetData>
  <sheetProtection algorithmName="SHA-512" hashValue="whZHBf8J8E8V8G8pQNQ7DQVltk/dNh1oodA4gZbG6CRwRvf2aUiNulCq0S5Cr7nVfO5q4EvyIq3bGGNtOoSQkg==" saltValue="dO3bHtNdeI2jfgTlhxaZDw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K1048292"/>
  <sheetViews>
    <sheetView view="pageBreakPreview" zoomScaleNormal="100" zoomScaleSheetLayoutView="100" workbookViewId="0">
      <selection activeCell="F10" sqref="F10"/>
    </sheetView>
  </sheetViews>
  <sheetFormatPr defaultRowHeight="13.2" x14ac:dyDescent="0.25"/>
  <cols>
    <col min="1" max="1" width="9.21875" style="26" customWidth="1"/>
    <col min="2" max="2" width="9" style="26" bestFit="1" customWidth="1"/>
    <col min="3" max="3" width="3.77734375" style="26" customWidth="1"/>
    <col min="4" max="4" width="40.77734375" style="26" customWidth="1"/>
    <col min="5" max="5" width="25.5546875" style="26" bestFit="1" customWidth="1"/>
    <col min="6" max="8" width="20.77734375" style="26" customWidth="1"/>
    <col min="9" max="257" width="9.21875" style="26"/>
    <col min="258" max="258" width="9.21875" style="26" customWidth="1"/>
    <col min="259" max="259" width="6.77734375" style="26" customWidth="1"/>
    <col min="260" max="260" width="40.77734375" style="26" customWidth="1"/>
    <col min="261" max="264" width="9.21875" style="26" customWidth="1"/>
    <col min="265" max="513" width="9.21875" style="26"/>
    <col min="514" max="514" width="9.21875" style="26" customWidth="1"/>
    <col min="515" max="515" width="6.77734375" style="26" customWidth="1"/>
    <col min="516" max="516" width="40.77734375" style="26" customWidth="1"/>
    <col min="517" max="520" width="9.21875" style="26" customWidth="1"/>
    <col min="521" max="769" width="9.21875" style="26"/>
    <col min="770" max="770" width="9.21875" style="26" customWidth="1"/>
    <col min="771" max="771" width="6.77734375" style="26" customWidth="1"/>
    <col min="772" max="772" width="40.77734375" style="26" customWidth="1"/>
    <col min="773" max="776" width="9.21875" style="26" customWidth="1"/>
    <col min="777" max="1025" width="9.21875" style="26"/>
    <col min="1026" max="1026" width="9.21875" style="26" customWidth="1"/>
    <col min="1027" max="1027" width="6.77734375" style="26" customWidth="1"/>
    <col min="1028" max="1028" width="40.77734375" style="26" customWidth="1"/>
    <col min="1029" max="1032" width="9.21875" style="26" customWidth="1"/>
    <col min="1033" max="1281" width="9.21875" style="26"/>
    <col min="1282" max="1282" width="9.21875" style="26" customWidth="1"/>
    <col min="1283" max="1283" width="6.77734375" style="26" customWidth="1"/>
    <col min="1284" max="1284" width="40.77734375" style="26" customWidth="1"/>
    <col min="1285" max="1288" width="9.21875" style="26" customWidth="1"/>
    <col min="1289" max="1537" width="9.21875" style="26"/>
    <col min="1538" max="1538" width="9.21875" style="26" customWidth="1"/>
    <col min="1539" max="1539" width="6.77734375" style="26" customWidth="1"/>
    <col min="1540" max="1540" width="40.77734375" style="26" customWidth="1"/>
    <col min="1541" max="1544" width="9.21875" style="26" customWidth="1"/>
    <col min="1545" max="1793" width="9.21875" style="26"/>
    <col min="1794" max="1794" width="9.21875" style="26" customWidth="1"/>
    <col min="1795" max="1795" width="6.77734375" style="26" customWidth="1"/>
    <col min="1796" max="1796" width="40.77734375" style="26" customWidth="1"/>
    <col min="1797" max="1800" width="9.21875" style="26" customWidth="1"/>
    <col min="1801" max="2049" width="9.21875" style="26"/>
    <col min="2050" max="2050" width="9.21875" style="26" customWidth="1"/>
    <col min="2051" max="2051" width="6.77734375" style="26" customWidth="1"/>
    <col min="2052" max="2052" width="40.77734375" style="26" customWidth="1"/>
    <col min="2053" max="2056" width="9.21875" style="26" customWidth="1"/>
    <col min="2057" max="2305" width="9.21875" style="26"/>
    <col min="2306" max="2306" width="9.21875" style="26" customWidth="1"/>
    <col min="2307" max="2307" width="6.77734375" style="26" customWidth="1"/>
    <col min="2308" max="2308" width="40.77734375" style="26" customWidth="1"/>
    <col min="2309" max="2312" width="9.21875" style="26" customWidth="1"/>
    <col min="2313" max="2561" width="9.21875" style="26"/>
    <col min="2562" max="2562" width="9.21875" style="26" customWidth="1"/>
    <col min="2563" max="2563" width="6.77734375" style="26" customWidth="1"/>
    <col min="2564" max="2564" width="40.77734375" style="26" customWidth="1"/>
    <col min="2565" max="2568" width="9.21875" style="26" customWidth="1"/>
    <col min="2569" max="2817" width="9.21875" style="26"/>
    <col min="2818" max="2818" width="9.21875" style="26" customWidth="1"/>
    <col min="2819" max="2819" width="6.77734375" style="26" customWidth="1"/>
    <col min="2820" max="2820" width="40.77734375" style="26" customWidth="1"/>
    <col min="2821" max="2824" width="9.21875" style="26" customWidth="1"/>
    <col min="2825" max="3073" width="9.21875" style="26"/>
    <col min="3074" max="3074" width="9.21875" style="26" customWidth="1"/>
    <col min="3075" max="3075" width="6.77734375" style="26" customWidth="1"/>
    <col min="3076" max="3076" width="40.77734375" style="26" customWidth="1"/>
    <col min="3077" max="3080" width="9.21875" style="26" customWidth="1"/>
    <col min="3081" max="3329" width="9.21875" style="26"/>
    <col min="3330" max="3330" width="9.21875" style="26" customWidth="1"/>
    <col min="3331" max="3331" width="6.77734375" style="26" customWidth="1"/>
    <col min="3332" max="3332" width="40.77734375" style="26" customWidth="1"/>
    <col min="3333" max="3336" width="9.21875" style="26" customWidth="1"/>
    <col min="3337" max="3585" width="9.21875" style="26"/>
    <col min="3586" max="3586" width="9.21875" style="26" customWidth="1"/>
    <col min="3587" max="3587" width="6.77734375" style="26" customWidth="1"/>
    <col min="3588" max="3588" width="40.77734375" style="26" customWidth="1"/>
    <col min="3589" max="3592" width="9.21875" style="26" customWidth="1"/>
    <col min="3593" max="3841" width="9.21875" style="26"/>
    <col min="3842" max="3842" width="9.21875" style="26" customWidth="1"/>
    <col min="3843" max="3843" width="6.77734375" style="26" customWidth="1"/>
    <col min="3844" max="3844" width="40.77734375" style="26" customWidth="1"/>
    <col min="3845" max="3848" width="9.21875" style="26" customWidth="1"/>
    <col min="3849" max="4097" width="9.21875" style="26"/>
    <col min="4098" max="4098" width="9.21875" style="26" customWidth="1"/>
    <col min="4099" max="4099" width="6.77734375" style="26" customWidth="1"/>
    <col min="4100" max="4100" width="40.77734375" style="26" customWidth="1"/>
    <col min="4101" max="4104" width="9.21875" style="26" customWidth="1"/>
    <col min="4105" max="4353" width="9.21875" style="26"/>
    <col min="4354" max="4354" width="9.21875" style="26" customWidth="1"/>
    <col min="4355" max="4355" width="6.77734375" style="26" customWidth="1"/>
    <col min="4356" max="4356" width="40.77734375" style="26" customWidth="1"/>
    <col min="4357" max="4360" width="9.21875" style="26" customWidth="1"/>
    <col min="4361" max="4609" width="9.21875" style="26"/>
    <col min="4610" max="4610" width="9.21875" style="26" customWidth="1"/>
    <col min="4611" max="4611" width="6.77734375" style="26" customWidth="1"/>
    <col min="4612" max="4612" width="40.77734375" style="26" customWidth="1"/>
    <col min="4613" max="4616" width="9.21875" style="26" customWidth="1"/>
    <col min="4617" max="4865" width="9.21875" style="26"/>
    <col min="4866" max="4866" width="9.21875" style="26" customWidth="1"/>
    <col min="4867" max="4867" width="6.77734375" style="26" customWidth="1"/>
    <col min="4868" max="4868" width="40.77734375" style="26" customWidth="1"/>
    <col min="4869" max="4872" width="9.21875" style="26" customWidth="1"/>
    <col min="4873" max="5121" width="9.21875" style="26"/>
    <col min="5122" max="5122" width="9.21875" style="26" customWidth="1"/>
    <col min="5123" max="5123" width="6.77734375" style="26" customWidth="1"/>
    <col min="5124" max="5124" width="40.77734375" style="26" customWidth="1"/>
    <col min="5125" max="5128" width="9.21875" style="26" customWidth="1"/>
    <col min="5129" max="5377" width="9.21875" style="26"/>
    <col min="5378" max="5378" width="9.21875" style="26" customWidth="1"/>
    <col min="5379" max="5379" width="6.77734375" style="26" customWidth="1"/>
    <col min="5380" max="5380" width="40.77734375" style="26" customWidth="1"/>
    <col min="5381" max="5384" width="9.21875" style="26" customWidth="1"/>
    <col min="5385" max="5633" width="9.21875" style="26"/>
    <col min="5634" max="5634" width="9.21875" style="26" customWidth="1"/>
    <col min="5635" max="5635" width="6.77734375" style="26" customWidth="1"/>
    <col min="5636" max="5636" width="40.77734375" style="26" customWidth="1"/>
    <col min="5637" max="5640" width="9.21875" style="26" customWidth="1"/>
    <col min="5641" max="5889" width="9.21875" style="26"/>
    <col min="5890" max="5890" width="9.21875" style="26" customWidth="1"/>
    <col min="5891" max="5891" width="6.77734375" style="26" customWidth="1"/>
    <col min="5892" max="5892" width="40.77734375" style="26" customWidth="1"/>
    <col min="5893" max="5896" width="9.21875" style="26" customWidth="1"/>
    <col min="5897" max="6145" width="9.21875" style="26"/>
    <col min="6146" max="6146" width="9.21875" style="26" customWidth="1"/>
    <col min="6147" max="6147" width="6.77734375" style="26" customWidth="1"/>
    <col min="6148" max="6148" width="40.77734375" style="26" customWidth="1"/>
    <col min="6149" max="6152" width="9.21875" style="26" customWidth="1"/>
    <col min="6153" max="6401" width="9.21875" style="26"/>
    <col min="6402" max="6402" width="9.21875" style="26" customWidth="1"/>
    <col min="6403" max="6403" width="6.77734375" style="26" customWidth="1"/>
    <col min="6404" max="6404" width="40.77734375" style="26" customWidth="1"/>
    <col min="6405" max="6408" width="9.21875" style="26" customWidth="1"/>
    <col min="6409" max="6657" width="9.21875" style="26"/>
    <col min="6658" max="6658" width="9.21875" style="26" customWidth="1"/>
    <col min="6659" max="6659" width="6.77734375" style="26" customWidth="1"/>
    <col min="6660" max="6660" width="40.77734375" style="26" customWidth="1"/>
    <col min="6661" max="6664" width="9.21875" style="26" customWidth="1"/>
    <col min="6665" max="6913" width="9.21875" style="26"/>
    <col min="6914" max="6914" width="9.21875" style="26" customWidth="1"/>
    <col min="6915" max="6915" width="6.77734375" style="26" customWidth="1"/>
    <col min="6916" max="6916" width="40.77734375" style="26" customWidth="1"/>
    <col min="6917" max="6920" width="9.21875" style="26" customWidth="1"/>
    <col min="6921" max="7169" width="9.21875" style="26"/>
    <col min="7170" max="7170" width="9.21875" style="26" customWidth="1"/>
    <col min="7171" max="7171" width="6.77734375" style="26" customWidth="1"/>
    <col min="7172" max="7172" width="40.77734375" style="26" customWidth="1"/>
    <col min="7173" max="7176" width="9.21875" style="26" customWidth="1"/>
    <col min="7177" max="7425" width="9.21875" style="26"/>
    <col min="7426" max="7426" width="9.21875" style="26" customWidth="1"/>
    <col min="7427" max="7427" width="6.77734375" style="26" customWidth="1"/>
    <col min="7428" max="7428" width="40.77734375" style="26" customWidth="1"/>
    <col min="7429" max="7432" width="9.21875" style="26" customWidth="1"/>
    <col min="7433" max="7681" width="9.21875" style="26"/>
    <col min="7682" max="7682" width="9.21875" style="26" customWidth="1"/>
    <col min="7683" max="7683" width="6.77734375" style="26" customWidth="1"/>
    <col min="7684" max="7684" width="40.77734375" style="26" customWidth="1"/>
    <col min="7685" max="7688" width="9.21875" style="26" customWidth="1"/>
    <col min="7689" max="7937" width="9.21875" style="26"/>
    <col min="7938" max="7938" width="9.21875" style="26" customWidth="1"/>
    <col min="7939" max="7939" width="6.77734375" style="26" customWidth="1"/>
    <col min="7940" max="7940" width="40.77734375" style="26" customWidth="1"/>
    <col min="7941" max="7944" width="9.21875" style="26" customWidth="1"/>
    <col min="7945" max="8193" width="9.21875" style="26"/>
    <col min="8194" max="8194" width="9.21875" style="26" customWidth="1"/>
    <col min="8195" max="8195" width="6.77734375" style="26" customWidth="1"/>
    <col min="8196" max="8196" width="40.77734375" style="26" customWidth="1"/>
    <col min="8197" max="8200" width="9.21875" style="26" customWidth="1"/>
    <col min="8201" max="8449" width="9.21875" style="26"/>
    <col min="8450" max="8450" width="9.21875" style="26" customWidth="1"/>
    <col min="8451" max="8451" width="6.77734375" style="26" customWidth="1"/>
    <col min="8452" max="8452" width="40.77734375" style="26" customWidth="1"/>
    <col min="8453" max="8456" width="9.21875" style="26" customWidth="1"/>
    <col min="8457" max="8705" width="9.21875" style="26"/>
    <col min="8706" max="8706" width="9.21875" style="26" customWidth="1"/>
    <col min="8707" max="8707" width="6.77734375" style="26" customWidth="1"/>
    <col min="8708" max="8708" width="40.77734375" style="26" customWidth="1"/>
    <col min="8709" max="8712" width="9.21875" style="26" customWidth="1"/>
    <col min="8713" max="8961" width="9.21875" style="26"/>
    <col min="8962" max="8962" width="9.21875" style="26" customWidth="1"/>
    <col min="8963" max="8963" width="6.77734375" style="26" customWidth="1"/>
    <col min="8964" max="8964" width="40.77734375" style="26" customWidth="1"/>
    <col min="8965" max="8968" width="9.21875" style="26" customWidth="1"/>
    <col min="8969" max="9217" width="9.21875" style="26"/>
    <col min="9218" max="9218" width="9.21875" style="26" customWidth="1"/>
    <col min="9219" max="9219" width="6.77734375" style="26" customWidth="1"/>
    <col min="9220" max="9220" width="40.77734375" style="26" customWidth="1"/>
    <col min="9221" max="9224" width="9.21875" style="26" customWidth="1"/>
    <col min="9225" max="9473" width="9.21875" style="26"/>
    <col min="9474" max="9474" width="9.21875" style="26" customWidth="1"/>
    <col min="9475" max="9475" width="6.77734375" style="26" customWidth="1"/>
    <col min="9476" max="9476" width="40.77734375" style="26" customWidth="1"/>
    <col min="9477" max="9480" width="9.21875" style="26" customWidth="1"/>
    <col min="9481" max="9729" width="9.21875" style="26"/>
    <col min="9730" max="9730" width="9.21875" style="26" customWidth="1"/>
    <col min="9731" max="9731" width="6.77734375" style="26" customWidth="1"/>
    <col min="9732" max="9732" width="40.77734375" style="26" customWidth="1"/>
    <col min="9733" max="9736" width="9.21875" style="26" customWidth="1"/>
    <col min="9737" max="9985" width="9.21875" style="26"/>
    <col min="9986" max="9986" width="9.21875" style="26" customWidth="1"/>
    <col min="9987" max="9987" width="6.77734375" style="26" customWidth="1"/>
    <col min="9988" max="9988" width="40.77734375" style="26" customWidth="1"/>
    <col min="9989" max="9992" width="9.21875" style="26" customWidth="1"/>
    <col min="9993" max="10241" width="9.21875" style="26"/>
    <col min="10242" max="10242" width="9.21875" style="26" customWidth="1"/>
    <col min="10243" max="10243" width="6.77734375" style="26" customWidth="1"/>
    <col min="10244" max="10244" width="40.77734375" style="26" customWidth="1"/>
    <col min="10245" max="10248" width="9.21875" style="26" customWidth="1"/>
    <col min="10249" max="10497" width="9.21875" style="26"/>
    <col min="10498" max="10498" width="9.21875" style="26" customWidth="1"/>
    <col min="10499" max="10499" width="6.77734375" style="26" customWidth="1"/>
    <col min="10500" max="10500" width="40.77734375" style="26" customWidth="1"/>
    <col min="10501" max="10504" width="9.21875" style="26" customWidth="1"/>
    <col min="10505" max="10753" width="9.21875" style="26"/>
    <col min="10754" max="10754" width="9.21875" style="26" customWidth="1"/>
    <col min="10755" max="10755" width="6.77734375" style="26" customWidth="1"/>
    <col min="10756" max="10756" width="40.77734375" style="26" customWidth="1"/>
    <col min="10757" max="10760" width="9.21875" style="26" customWidth="1"/>
    <col min="10761" max="11009" width="9.21875" style="26"/>
    <col min="11010" max="11010" width="9.21875" style="26" customWidth="1"/>
    <col min="11011" max="11011" width="6.77734375" style="26" customWidth="1"/>
    <col min="11012" max="11012" width="40.77734375" style="26" customWidth="1"/>
    <col min="11013" max="11016" width="9.21875" style="26" customWidth="1"/>
    <col min="11017" max="11265" width="9.21875" style="26"/>
    <col min="11266" max="11266" width="9.21875" style="26" customWidth="1"/>
    <col min="11267" max="11267" width="6.77734375" style="26" customWidth="1"/>
    <col min="11268" max="11268" width="40.77734375" style="26" customWidth="1"/>
    <col min="11269" max="11272" width="9.21875" style="26" customWidth="1"/>
    <col min="11273" max="11521" width="9.21875" style="26"/>
    <col min="11522" max="11522" width="9.21875" style="26" customWidth="1"/>
    <col min="11523" max="11523" width="6.77734375" style="26" customWidth="1"/>
    <col min="11524" max="11524" width="40.77734375" style="26" customWidth="1"/>
    <col min="11525" max="11528" width="9.21875" style="26" customWidth="1"/>
    <col min="11529" max="11777" width="9.21875" style="26"/>
    <col min="11778" max="11778" width="9.21875" style="26" customWidth="1"/>
    <col min="11779" max="11779" width="6.77734375" style="26" customWidth="1"/>
    <col min="11780" max="11780" width="40.77734375" style="26" customWidth="1"/>
    <col min="11781" max="11784" width="9.21875" style="26" customWidth="1"/>
    <col min="11785" max="12033" width="9.21875" style="26"/>
    <col min="12034" max="12034" width="9.21875" style="26" customWidth="1"/>
    <col min="12035" max="12035" width="6.77734375" style="26" customWidth="1"/>
    <col min="12036" max="12036" width="40.77734375" style="26" customWidth="1"/>
    <col min="12037" max="12040" width="9.21875" style="26" customWidth="1"/>
    <col min="12041" max="12289" width="9.21875" style="26"/>
    <col min="12290" max="12290" width="9.21875" style="26" customWidth="1"/>
    <col min="12291" max="12291" width="6.77734375" style="26" customWidth="1"/>
    <col min="12292" max="12292" width="40.77734375" style="26" customWidth="1"/>
    <col min="12293" max="12296" width="9.21875" style="26" customWidth="1"/>
    <col min="12297" max="12545" width="9.21875" style="26"/>
    <col min="12546" max="12546" width="9.21875" style="26" customWidth="1"/>
    <col min="12547" max="12547" width="6.77734375" style="26" customWidth="1"/>
    <col min="12548" max="12548" width="40.77734375" style="26" customWidth="1"/>
    <col min="12549" max="12552" width="9.21875" style="26" customWidth="1"/>
    <col min="12553" max="12801" width="9.21875" style="26"/>
    <col min="12802" max="12802" width="9.21875" style="26" customWidth="1"/>
    <col min="12803" max="12803" width="6.77734375" style="26" customWidth="1"/>
    <col min="12804" max="12804" width="40.77734375" style="26" customWidth="1"/>
    <col min="12805" max="12808" width="9.21875" style="26" customWidth="1"/>
    <col min="12809" max="13057" width="9.21875" style="26"/>
    <col min="13058" max="13058" width="9.21875" style="26" customWidth="1"/>
    <col min="13059" max="13059" width="6.77734375" style="26" customWidth="1"/>
    <col min="13060" max="13060" width="40.77734375" style="26" customWidth="1"/>
    <col min="13061" max="13064" width="9.21875" style="26" customWidth="1"/>
    <col min="13065" max="13313" width="9.21875" style="26"/>
    <col min="13314" max="13314" width="9.21875" style="26" customWidth="1"/>
    <col min="13315" max="13315" width="6.77734375" style="26" customWidth="1"/>
    <col min="13316" max="13316" width="40.77734375" style="26" customWidth="1"/>
    <col min="13317" max="13320" width="9.21875" style="26" customWidth="1"/>
    <col min="13321" max="13569" width="9.21875" style="26"/>
    <col min="13570" max="13570" width="9.21875" style="26" customWidth="1"/>
    <col min="13571" max="13571" width="6.77734375" style="26" customWidth="1"/>
    <col min="13572" max="13572" width="40.77734375" style="26" customWidth="1"/>
    <col min="13573" max="13576" width="9.21875" style="26" customWidth="1"/>
    <col min="13577" max="13825" width="9.21875" style="26"/>
    <col min="13826" max="13826" width="9.21875" style="26" customWidth="1"/>
    <col min="13827" max="13827" width="6.77734375" style="26" customWidth="1"/>
    <col min="13828" max="13828" width="40.77734375" style="26" customWidth="1"/>
    <col min="13829" max="13832" width="9.21875" style="26" customWidth="1"/>
    <col min="13833" max="14081" width="9.21875" style="26"/>
    <col min="14082" max="14082" width="9.21875" style="26" customWidth="1"/>
    <col min="14083" max="14083" width="6.77734375" style="26" customWidth="1"/>
    <col min="14084" max="14084" width="40.77734375" style="26" customWidth="1"/>
    <col min="14085" max="14088" width="9.21875" style="26" customWidth="1"/>
    <col min="14089" max="14337" width="9.21875" style="26"/>
    <col min="14338" max="14338" width="9.21875" style="26" customWidth="1"/>
    <col min="14339" max="14339" width="6.77734375" style="26" customWidth="1"/>
    <col min="14340" max="14340" width="40.77734375" style="26" customWidth="1"/>
    <col min="14341" max="14344" width="9.21875" style="26" customWidth="1"/>
    <col min="14345" max="14593" width="9.21875" style="26"/>
    <col min="14594" max="14594" width="9.21875" style="26" customWidth="1"/>
    <col min="14595" max="14595" width="6.77734375" style="26" customWidth="1"/>
    <col min="14596" max="14596" width="40.77734375" style="26" customWidth="1"/>
    <col min="14597" max="14600" width="9.21875" style="26" customWidth="1"/>
    <col min="14601" max="14849" width="9.21875" style="26"/>
    <col min="14850" max="14850" width="9.21875" style="26" customWidth="1"/>
    <col min="14851" max="14851" width="6.77734375" style="26" customWidth="1"/>
    <col min="14852" max="14852" width="40.77734375" style="26" customWidth="1"/>
    <col min="14853" max="14856" width="9.21875" style="26" customWidth="1"/>
    <col min="14857" max="15105" width="9.21875" style="26"/>
    <col min="15106" max="15106" width="9.21875" style="26" customWidth="1"/>
    <col min="15107" max="15107" width="6.77734375" style="26" customWidth="1"/>
    <col min="15108" max="15108" width="40.77734375" style="26" customWidth="1"/>
    <col min="15109" max="15112" width="9.21875" style="26" customWidth="1"/>
    <col min="15113" max="15361" width="9.21875" style="26"/>
    <col min="15362" max="15362" width="9.21875" style="26" customWidth="1"/>
    <col min="15363" max="15363" width="6.77734375" style="26" customWidth="1"/>
    <col min="15364" max="15364" width="40.77734375" style="26" customWidth="1"/>
    <col min="15365" max="15368" width="9.21875" style="26" customWidth="1"/>
    <col min="15369" max="15617" width="9.21875" style="26"/>
    <col min="15618" max="15618" width="9.21875" style="26" customWidth="1"/>
    <col min="15619" max="15619" width="6.77734375" style="26" customWidth="1"/>
    <col min="15620" max="15620" width="40.77734375" style="26" customWidth="1"/>
    <col min="15621" max="15624" width="9.21875" style="26" customWidth="1"/>
    <col min="15625" max="15873" width="9.21875" style="26"/>
    <col min="15874" max="15874" width="9.21875" style="26" customWidth="1"/>
    <col min="15875" max="15875" width="6.77734375" style="26" customWidth="1"/>
    <col min="15876" max="15876" width="40.77734375" style="26" customWidth="1"/>
    <col min="15877" max="15880" width="9.21875" style="26" customWidth="1"/>
    <col min="15881" max="16129" width="9.21875" style="26"/>
    <col min="16130" max="16130" width="9.21875" style="26" customWidth="1"/>
    <col min="16131" max="16131" width="6.77734375" style="26" customWidth="1"/>
    <col min="16132" max="16132" width="40.77734375" style="26" customWidth="1"/>
    <col min="16133" max="16136" width="9.21875" style="26" customWidth="1"/>
    <col min="16137" max="16384" width="9.21875" style="26"/>
  </cols>
  <sheetData>
    <row r="1" spans="1:11" customFormat="1" ht="48" customHeight="1" x14ac:dyDescent="0.25">
      <c r="A1" s="493" t="s">
        <v>1332</v>
      </c>
      <c r="B1" s="494"/>
      <c r="C1" s="494"/>
      <c r="D1" s="494"/>
      <c r="E1" s="493" t="s">
        <v>798</v>
      </c>
      <c r="F1" s="493"/>
      <c r="G1" s="493"/>
      <c r="H1" s="493"/>
    </row>
    <row r="2" spans="1:11" x14ac:dyDescent="0.25">
      <c r="A2" s="364" t="s">
        <v>1</v>
      </c>
      <c r="B2" s="364"/>
      <c r="C2" s="365"/>
      <c r="D2" s="366" t="s">
        <v>2</v>
      </c>
      <c r="E2" s="366" t="s">
        <v>3</v>
      </c>
      <c r="F2" s="366" t="s">
        <v>4</v>
      </c>
      <c r="G2" s="366" t="s">
        <v>5</v>
      </c>
      <c r="H2" s="366" t="s">
        <v>6</v>
      </c>
      <c r="I2" s="367"/>
    </row>
    <row r="3" spans="1:11" x14ac:dyDescent="0.25">
      <c r="A3" s="368"/>
      <c r="B3" s="368"/>
      <c r="C3" s="369"/>
      <c r="D3" s="370"/>
      <c r="E3" s="371"/>
      <c r="F3" s="371"/>
      <c r="G3" s="7"/>
      <c r="H3" s="370"/>
    </row>
    <row r="4" spans="1:11" x14ac:dyDescent="0.25">
      <c r="A4" s="372"/>
      <c r="B4" s="372"/>
      <c r="C4" s="373"/>
      <c r="D4" s="374"/>
      <c r="E4" s="375"/>
      <c r="F4" s="375"/>
      <c r="G4" s="3"/>
      <c r="H4" s="374"/>
    </row>
    <row r="5" spans="1:11" x14ac:dyDescent="0.25">
      <c r="A5" s="372" t="s">
        <v>799</v>
      </c>
      <c r="B5" s="372"/>
      <c r="C5" s="373"/>
      <c r="D5" s="389" t="s">
        <v>800</v>
      </c>
      <c r="E5" s="375"/>
      <c r="F5" s="375"/>
      <c r="G5" s="3"/>
      <c r="H5" s="390"/>
    </row>
    <row r="6" spans="1:11" ht="26.4" x14ac:dyDescent="0.25">
      <c r="A6" s="372"/>
      <c r="B6" s="372" t="s">
        <v>801</v>
      </c>
      <c r="C6" s="373"/>
      <c r="D6" s="391" t="s">
        <v>802</v>
      </c>
      <c r="E6" s="375"/>
      <c r="F6" s="375"/>
      <c r="G6" s="3"/>
      <c r="H6" s="390"/>
    </row>
    <row r="7" spans="1:11" ht="15.6" x14ac:dyDescent="0.25">
      <c r="A7" s="372"/>
      <c r="B7" s="372"/>
      <c r="C7" s="373" t="s">
        <v>9</v>
      </c>
      <c r="D7" s="392" t="s">
        <v>483</v>
      </c>
      <c r="E7" s="375" t="s">
        <v>621</v>
      </c>
      <c r="F7" s="375">
        <v>600</v>
      </c>
      <c r="G7" s="107"/>
      <c r="H7" s="4">
        <f t="shared" ref="H7:H8" si="0">F7*G7</f>
        <v>0</v>
      </c>
    </row>
    <row r="8" spans="1:11" ht="26.4" x14ac:dyDescent="0.25">
      <c r="A8" s="372" t="s">
        <v>803</v>
      </c>
      <c r="B8" s="372"/>
      <c r="C8" s="373"/>
      <c r="D8" s="393" t="s">
        <v>804</v>
      </c>
      <c r="E8" s="375" t="s">
        <v>634</v>
      </c>
      <c r="F8" s="375">
        <v>900</v>
      </c>
      <c r="G8" s="107"/>
      <c r="H8" s="4">
        <f t="shared" si="0"/>
        <v>0</v>
      </c>
      <c r="K8" s="21"/>
    </row>
    <row r="9" spans="1:11" x14ac:dyDescent="0.25">
      <c r="A9" s="372" t="s">
        <v>805</v>
      </c>
      <c r="B9" s="372"/>
      <c r="C9" s="373"/>
      <c r="D9" s="393" t="s">
        <v>806</v>
      </c>
      <c r="E9" s="375"/>
      <c r="F9" s="375"/>
      <c r="G9" s="3"/>
      <c r="H9" s="4"/>
    </row>
    <row r="10" spans="1:11" ht="15.6" x14ac:dyDescent="0.25">
      <c r="A10" s="372"/>
      <c r="B10" s="372" t="s">
        <v>807</v>
      </c>
      <c r="C10" s="373"/>
      <c r="D10" s="394" t="s">
        <v>1375</v>
      </c>
      <c r="E10" s="375" t="s">
        <v>621</v>
      </c>
      <c r="F10" s="375">
        <v>120</v>
      </c>
      <c r="G10" s="107"/>
      <c r="H10" s="4">
        <f>F10*G10</f>
        <v>0</v>
      </c>
      <c r="I10" s="380"/>
    </row>
    <row r="11" spans="1:11" ht="39.6" x14ac:dyDescent="0.25">
      <c r="A11" s="372"/>
      <c r="B11" s="372" t="s">
        <v>808</v>
      </c>
      <c r="C11" s="373"/>
      <c r="D11" s="394" t="s">
        <v>1376</v>
      </c>
      <c r="E11" s="375" t="s">
        <v>621</v>
      </c>
      <c r="F11" s="375">
        <v>375</v>
      </c>
      <c r="G11" s="107"/>
      <c r="H11" s="4">
        <f>F11*G11</f>
        <v>0</v>
      </c>
      <c r="I11" s="380"/>
    </row>
    <row r="12" spans="1:11" ht="15.6" x14ac:dyDescent="0.25">
      <c r="A12" s="372" t="s">
        <v>809</v>
      </c>
      <c r="B12" s="372"/>
      <c r="C12" s="373"/>
      <c r="D12" s="395" t="s">
        <v>1401</v>
      </c>
      <c r="E12" s="375" t="s">
        <v>634</v>
      </c>
      <c r="F12" s="396">
        <v>1400</v>
      </c>
      <c r="G12" s="110"/>
      <c r="H12" s="58">
        <f>F12*G12</f>
        <v>0</v>
      </c>
      <c r="I12" s="380"/>
    </row>
    <row r="13" spans="1:11" x14ac:dyDescent="0.25">
      <c r="A13" s="372"/>
      <c r="B13" s="372"/>
      <c r="C13" s="373"/>
      <c r="D13" s="374"/>
      <c r="E13" s="375"/>
      <c r="F13" s="375"/>
      <c r="G13" s="3"/>
      <c r="H13" s="4"/>
    </row>
    <row r="14" spans="1:11" x14ac:dyDescent="0.25">
      <c r="A14" s="372"/>
      <c r="B14" s="372"/>
      <c r="C14" s="373"/>
      <c r="D14" s="397"/>
      <c r="E14" s="375"/>
      <c r="F14" s="375"/>
      <c r="G14" s="3"/>
      <c r="H14" s="4"/>
    </row>
    <row r="15" spans="1:11" x14ac:dyDescent="0.25">
      <c r="A15" s="374"/>
      <c r="B15" s="374"/>
      <c r="C15" s="375"/>
      <c r="D15" s="385"/>
      <c r="E15" s="375"/>
      <c r="F15" s="374"/>
      <c r="G15" s="3"/>
      <c r="H15" s="4"/>
    </row>
    <row r="16" spans="1:11" x14ac:dyDescent="0.25">
      <c r="A16" s="386" t="s">
        <v>51</v>
      </c>
      <c r="B16" s="386"/>
      <c r="C16" s="386"/>
      <c r="D16" s="386"/>
      <c r="E16" s="387"/>
      <c r="F16" s="386"/>
      <c r="G16" s="6"/>
      <c r="H16" s="5">
        <f>SUM(H7:H14)</f>
        <v>0</v>
      </c>
    </row>
    <row r="1048292" spans="5:5" x14ac:dyDescent="0.25">
      <c r="E1048292" s="371"/>
    </row>
  </sheetData>
  <sheetProtection algorithmName="SHA-512" hashValue="KqTHCDcdgLprWWsOcqcKLwpG9Wc6Jdj/pRF8MdaEDBp33NTYV7xYEhPU04IL6x6DBBHKKrPcgi6oFYdVuMVDlw==" saltValue="SRPzpnCfzLhSmEGVvHTV8g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I1048295"/>
  <sheetViews>
    <sheetView view="pageBreakPreview" zoomScaleNormal="100" zoomScaleSheetLayoutView="100" workbookViewId="0">
      <selection activeCell="L13" sqref="L13"/>
    </sheetView>
  </sheetViews>
  <sheetFormatPr defaultRowHeight="13.2" x14ac:dyDescent="0.25"/>
  <cols>
    <col min="1" max="1" width="9.21875" style="12" customWidth="1"/>
    <col min="2" max="2" width="10" style="12" bestFit="1" customWidth="1"/>
    <col min="3" max="3" width="3.77734375" style="12" customWidth="1"/>
    <col min="4" max="4" width="41.77734375" style="12" customWidth="1"/>
    <col min="5" max="5" width="25.5546875" style="12" bestFit="1" customWidth="1"/>
    <col min="6" max="8" width="20.77734375" style="12" customWidth="1"/>
    <col min="9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9" customFormat="1" ht="48" customHeight="1" x14ac:dyDescent="0.25">
      <c r="A1" s="493" t="s">
        <v>1333</v>
      </c>
      <c r="B1" s="494"/>
      <c r="C1" s="494"/>
      <c r="D1" s="494"/>
      <c r="E1" s="493" t="s">
        <v>811</v>
      </c>
      <c r="F1" s="493"/>
      <c r="G1" s="493"/>
      <c r="H1" s="493"/>
    </row>
    <row r="2" spans="1:9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  <c r="I2" s="184"/>
    </row>
    <row r="3" spans="1:9" x14ac:dyDescent="0.25">
      <c r="A3" s="185"/>
      <c r="B3" s="185"/>
      <c r="C3" s="186"/>
      <c r="D3" s="196"/>
      <c r="E3" s="188"/>
      <c r="F3" s="188"/>
      <c r="G3" s="2"/>
      <c r="H3" s="196"/>
    </row>
    <row r="4" spans="1:9" x14ac:dyDescent="0.25">
      <c r="A4" s="350"/>
      <c r="B4" s="350"/>
      <c r="C4" s="351"/>
      <c r="D4" s="135"/>
      <c r="E4" s="245"/>
      <c r="F4" s="245"/>
      <c r="G4" s="4"/>
      <c r="H4" s="4"/>
    </row>
    <row r="5" spans="1:9" x14ac:dyDescent="0.25">
      <c r="A5" s="350" t="s">
        <v>812</v>
      </c>
      <c r="B5" s="350"/>
      <c r="C5" s="351"/>
      <c r="D5" s="128" t="s">
        <v>813</v>
      </c>
      <c r="E5" s="245"/>
      <c r="F5" s="245"/>
      <c r="G5" s="4"/>
      <c r="H5" s="4"/>
    </row>
    <row r="6" spans="1:9" ht="26.4" x14ac:dyDescent="0.25">
      <c r="A6" s="350"/>
      <c r="B6" s="350" t="s">
        <v>814</v>
      </c>
      <c r="C6" s="351"/>
      <c r="D6" s="209" t="s">
        <v>815</v>
      </c>
      <c r="E6" s="245"/>
      <c r="F6" s="245"/>
      <c r="G6" s="3"/>
      <c r="H6" s="4"/>
    </row>
    <row r="7" spans="1:9" x14ac:dyDescent="0.25">
      <c r="A7" s="350"/>
      <c r="B7" s="350"/>
      <c r="C7" s="351" t="s">
        <v>9</v>
      </c>
      <c r="D7" s="231" t="s">
        <v>816</v>
      </c>
      <c r="E7" s="245" t="s">
        <v>158</v>
      </c>
      <c r="F7" s="245">
        <f>2400*70%</f>
        <v>1680</v>
      </c>
      <c r="G7" s="107"/>
      <c r="H7" s="4">
        <f>F7*G7</f>
        <v>0</v>
      </c>
      <c r="I7" s="398"/>
    </row>
    <row r="8" spans="1:9" ht="39.6" x14ac:dyDescent="0.25">
      <c r="A8" s="350"/>
      <c r="B8" s="350"/>
      <c r="C8" s="351" t="s">
        <v>25</v>
      </c>
      <c r="D8" s="231" t="s">
        <v>817</v>
      </c>
      <c r="E8" s="399" t="s">
        <v>158</v>
      </c>
      <c r="F8" s="245">
        <v>700</v>
      </c>
      <c r="G8" s="107"/>
      <c r="H8" s="4">
        <f>F8*G8</f>
        <v>0</v>
      </c>
      <c r="I8" s="204"/>
    </row>
    <row r="9" spans="1:9" ht="26.4" x14ac:dyDescent="0.25">
      <c r="A9" s="350"/>
      <c r="B9" s="350" t="s">
        <v>818</v>
      </c>
      <c r="C9" s="351"/>
      <c r="D9" s="209" t="s">
        <v>819</v>
      </c>
      <c r="E9" s="245"/>
      <c r="F9" s="245"/>
      <c r="G9" s="3"/>
      <c r="H9" s="4"/>
    </row>
    <row r="10" spans="1:9" x14ac:dyDescent="0.25">
      <c r="A10" s="350"/>
      <c r="B10" s="350"/>
      <c r="C10" s="351" t="s">
        <v>9</v>
      </c>
      <c r="D10" s="308" t="s">
        <v>820</v>
      </c>
      <c r="E10" s="245" t="s">
        <v>192</v>
      </c>
      <c r="F10" s="245">
        <v>20</v>
      </c>
      <c r="G10" s="107"/>
      <c r="H10" s="4">
        <f t="shared" ref="H10:H11" si="0">F10*G10</f>
        <v>0</v>
      </c>
    </row>
    <row r="11" spans="1:9" ht="39.6" x14ac:dyDescent="0.25">
      <c r="A11" s="350"/>
      <c r="B11" s="350"/>
      <c r="C11" s="351" t="s">
        <v>821</v>
      </c>
      <c r="D11" s="308" t="s">
        <v>822</v>
      </c>
      <c r="E11" s="245" t="s">
        <v>192</v>
      </c>
      <c r="F11" s="245">
        <v>20</v>
      </c>
      <c r="G11" s="107"/>
      <c r="H11" s="4">
        <f t="shared" si="0"/>
        <v>0</v>
      </c>
    </row>
    <row r="12" spans="1:9" x14ac:dyDescent="0.25">
      <c r="A12" s="350" t="s">
        <v>823</v>
      </c>
      <c r="B12" s="350"/>
      <c r="C12" s="351"/>
      <c r="D12" s="278" t="s">
        <v>824</v>
      </c>
      <c r="E12" s="245"/>
      <c r="F12" s="245"/>
      <c r="G12" s="3"/>
      <c r="H12" s="4"/>
    </row>
    <row r="13" spans="1:9" ht="39.6" x14ac:dyDescent="0.25">
      <c r="A13" s="350"/>
      <c r="B13" s="350" t="s">
        <v>825</v>
      </c>
      <c r="C13" s="351"/>
      <c r="D13" s="203" t="s">
        <v>826</v>
      </c>
      <c r="E13" s="245" t="s">
        <v>158</v>
      </c>
      <c r="F13" s="245">
        <v>40</v>
      </c>
      <c r="G13" s="107"/>
      <c r="H13" s="4">
        <f>F13*G13</f>
        <v>0</v>
      </c>
    </row>
    <row r="14" spans="1:9" x14ac:dyDescent="0.25">
      <c r="A14" s="350" t="s">
        <v>827</v>
      </c>
      <c r="B14" s="350"/>
      <c r="C14" s="351"/>
      <c r="D14" s="278" t="s">
        <v>828</v>
      </c>
      <c r="E14" s="245"/>
      <c r="F14" s="245"/>
      <c r="G14" s="3"/>
      <c r="H14" s="4"/>
    </row>
    <row r="15" spans="1:9" x14ac:dyDescent="0.25">
      <c r="A15" s="350"/>
      <c r="B15" s="350" t="s">
        <v>829</v>
      </c>
      <c r="C15" s="351"/>
      <c r="D15" s="209" t="s">
        <v>830</v>
      </c>
      <c r="E15" s="245" t="s">
        <v>192</v>
      </c>
      <c r="F15" s="245">
        <v>300</v>
      </c>
      <c r="G15" s="107"/>
      <c r="H15" s="4">
        <f>F15*G15</f>
        <v>0</v>
      </c>
    </row>
    <row r="16" spans="1:9" x14ac:dyDescent="0.25">
      <c r="A16" s="350"/>
      <c r="B16" s="350"/>
      <c r="C16" s="351"/>
      <c r="D16" s="302"/>
      <c r="E16" s="245"/>
      <c r="F16" s="245"/>
      <c r="G16" s="3"/>
      <c r="H16" s="4"/>
    </row>
    <row r="17" spans="1:8" x14ac:dyDescent="0.25">
      <c r="A17" s="350"/>
      <c r="B17" s="350"/>
      <c r="C17" s="351"/>
      <c r="D17" s="302"/>
      <c r="E17" s="245"/>
      <c r="F17" s="245"/>
      <c r="G17" s="3"/>
      <c r="H17" s="4"/>
    </row>
    <row r="18" spans="1:8" x14ac:dyDescent="0.25">
      <c r="A18" s="135"/>
      <c r="B18" s="135"/>
      <c r="C18" s="245"/>
      <c r="D18" s="203"/>
      <c r="E18" s="245"/>
      <c r="F18" s="135"/>
      <c r="G18" s="4"/>
      <c r="H18" s="4"/>
    </row>
    <row r="19" spans="1:8" x14ac:dyDescent="0.25">
      <c r="A19" s="175" t="s">
        <v>51</v>
      </c>
      <c r="B19" s="175"/>
      <c r="C19" s="175"/>
      <c r="D19" s="175"/>
      <c r="E19" s="249"/>
      <c r="F19" s="175"/>
      <c r="G19" s="5"/>
      <c r="H19" s="5">
        <f>SUM(H7:H17)</f>
        <v>0</v>
      </c>
    </row>
    <row r="1048295" spans="5:5" x14ac:dyDescent="0.25">
      <c r="E1048295" s="188"/>
    </row>
  </sheetData>
  <sheetProtection algorithmName="SHA-512" hashValue="DNd2tiaqccKUMQzD/iA2Rd2uBJPpoH3re97yeGAYQ6CmVqgUBOkQ30u+eR3eQh924r9mGWWMOuDmG5DxNRTYrw==" saltValue="eC26En1uhUF4FjxQuEIW8Q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M1048303"/>
  <sheetViews>
    <sheetView view="pageBreakPreview" topLeftCell="A10" zoomScaleNormal="100" zoomScaleSheetLayoutView="100" workbookViewId="0">
      <selection activeCell="E16" sqref="E16"/>
    </sheetView>
  </sheetViews>
  <sheetFormatPr defaultRowHeight="13.2" x14ac:dyDescent="0.25"/>
  <cols>
    <col min="1" max="1" width="9.21875" style="12" customWidth="1"/>
    <col min="2" max="2" width="10" style="12" bestFit="1" customWidth="1"/>
    <col min="3" max="3" width="3.77734375" style="12" customWidth="1"/>
    <col min="4" max="4" width="4.77734375" style="12" customWidth="1"/>
    <col min="5" max="5" width="40.77734375" style="12" customWidth="1"/>
    <col min="6" max="6" width="15" style="12" customWidth="1"/>
    <col min="7" max="7" width="12.21875" style="12" customWidth="1"/>
    <col min="8" max="8" width="14.21875" style="12" customWidth="1"/>
    <col min="9" max="9" width="20.77734375" style="12" customWidth="1"/>
    <col min="10" max="12" width="9.21875" style="12"/>
    <col min="13" max="13" width="11.21875" style="12" bestFit="1" customWidth="1"/>
    <col min="14" max="258" width="9.21875" style="12"/>
    <col min="259" max="259" width="9.21875" style="12" customWidth="1"/>
    <col min="260" max="260" width="6.77734375" style="12" customWidth="1"/>
    <col min="261" max="261" width="40.77734375" style="12" customWidth="1"/>
    <col min="262" max="265" width="9.21875" style="12" customWidth="1"/>
    <col min="266" max="514" width="9.21875" style="12"/>
    <col min="515" max="515" width="9.21875" style="12" customWidth="1"/>
    <col min="516" max="516" width="6.77734375" style="12" customWidth="1"/>
    <col min="517" max="517" width="40.77734375" style="12" customWidth="1"/>
    <col min="518" max="521" width="9.21875" style="12" customWidth="1"/>
    <col min="522" max="770" width="9.21875" style="12"/>
    <col min="771" max="771" width="9.21875" style="12" customWidth="1"/>
    <col min="772" max="772" width="6.77734375" style="12" customWidth="1"/>
    <col min="773" max="773" width="40.77734375" style="12" customWidth="1"/>
    <col min="774" max="777" width="9.21875" style="12" customWidth="1"/>
    <col min="778" max="1026" width="9.21875" style="12"/>
    <col min="1027" max="1027" width="9.21875" style="12" customWidth="1"/>
    <col min="1028" max="1028" width="6.77734375" style="12" customWidth="1"/>
    <col min="1029" max="1029" width="40.77734375" style="12" customWidth="1"/>
    <col min="1030" max="1033" width="9.21875" style="12" customWidth="1"/>
    <col min="1034" max="1282" width="9.21875" style="12"/>
    <col min="1283" max="1283" width="9.21875" style="12" customWidth="1"/>
    <col min="1284" max="1284" width="6.77734375" style="12" customWidth="1"/>
    <col min="1285" max="1285" width="40.77734375" style="12" customWidth="1"/>
    <col min="1286" max="1289" width="9.21875" style="12" customWidth="1"/>
    <col min="1290" max="1538" width="9.21875" style="12"/>
    <col min="1539" max="1539" width="9.21875" style="12" customWidth="1"/>
    <col min="1540" max="1540" width="6.77734375" style="12" customWidth="1"/>
    <col min="1541" max="1541" width="40.77734375" style="12" customWidth="1"/>
    <col min="1542" max="1545" width="9.21875" style="12" customWidth="1"/>
    <col min="1546" max="1794" width="9.21875" style="12"/>
    <col min="1795" max="1795" width="9.21875" style="12" customWidth="1"/>
    <col min="1796" max="1796" width="6.77734375" style="12" customWidth="1"/>
    <col min="1797" max="1797" width="40.77734375" style="12" customWidth="1"/>
    <col min="1798" max="1801" width="9.21875" style="12" customWidth="1"/>
    <col min="1802" max="2050" width="9.21875" style="12"/>
    <col min="2051" max="2051" width="9.21875" style="12" customWidth="1"/>
    <col min="2052" max="2052" width="6.77734375" style="12" customWidth="1"/>
    <col min="2053" max="2053" width="40.77734375" style="12" customWidth="1"/>
    <col min="2054" max="2057" width="9.21875" style="12" customWidth="1"/>
    <col min="2058" max="2306" width="9.21875" style="12"/>
    <col min="2307" max="2307" width="9.21875" style="12" customWidth="1"/>
    <col min="2308" max="2308" width="6.77734375" style="12" customWidth="1"/>
    <col min="2309" max="2309" width="40.77734375" style="12" customWidth="1"/>
    <col min="2310" max="2313" width="9.21875" style="12" customWidth="1"/>
    <col min="2314" max="2562" width="9.21875" style="12"/>
    <col min="2563" max="2563" width="9.21875" style="12" customWidth="1"/>
    <col min="2564" max="2564" width="6.77734375" style="12" customWidth="1"/>
    <col min="2565" max="2565" width="40.77734375" style="12" customWidth="1"/>
    <col min="2566" max="2569" width="9.21875" style="12" customWidth="1"/>
    <col min="2570" max="2818" width="9.21875" style="12"/>
    <col min="2819" max="2819" width="9.21875" style="12" customWidth="1"/>
    <col min="2820" max="2820" width="6.77734375" style="12" customWidth="1"/>
    <col min="2821" max="2821" width="40.77734375" style="12" customWidth="1"/>
    <col min="2822" max="2825" width="9.21875" style="12" customWidth="1"/>
    <col min="2826" max="3074" width="9.21875" style="12"/>
    <col min="3075" max="3075" width="9.21875" style="12" customWidth="1"/>
    <col min="3076" max="3076" width="6.77734375" style="12" customWidth="1"/>
    <col min="3077" max="3077" width="40.77734375" style="12" customWidth="1"/>
    <col min="3078" max="3081" width="9.21875" style="12" customWidth="1"/>
    <col min="3082" max="3330" width="9.21875" style="12"/>
    <col min="3331" max="3331" width="9.21875" style="12" customWidth="1"/>
    <col min="3332" max="3332" width="6.77734375" style="12" customWidth="1"/>
    <col min="3333" max="3333" width="40.77734375" style="12" customWidth="1"/>
    <col min="3334" max="3337" width="9.21875" style="12" customWidth="1"/>
    <col min="3338" max="3586" width="9.21875" style="12"/>
    <col min="3587" max="3587" width="9.21875" style="12" customWidth="1"/>
    <col min="3588" max="3588" width="6.77734375" style="12" customWidth="1"/>
    <col min="3589" max="3589" width="40.77734375" style="12" customWidth="1"/>
    <col min="3590" max="3593" width="9.21875" style="12" customWidth="1"/>
    <col min="3594" max="3842" width="9.21875" style="12"/>
    <col min="3843" max="3843" width="9.21875" style="12" customWidth="1"/>
    <col min="3844" max="3844" width="6.77734375" style="12" customWidth="1"/>
    <col min="3845" max="3845" width="40.77734375" style="12" customWidth="1"/>
    <col min="3846" max="3849" width="9.21875" style="12" customWidth="1"/>
    <col min="3850" max="4098" width="9.21875" style="12"/>
    <col min="4099" max="4099" width="9.21875" style="12" customWidth="1"/>
    <col min="4100" max="4100" width="6.77734375" style="12" customWidth="1"/>
    <col min="4101" max="4101" width="40.77734375" style="12" customWidth="1"/>
    <col min="4102" max="4105" width="9.21875" style="12" customWidth="1"/>
    <col min="4106" max="4354" width="9.21875" style="12"/>
    <col min="4355" max="4355" width="9.21875" style="12" customWidth="1"/>
    <col min="4356" max="4356" width="6.77734375" style="12" customWidth="1"/>
    <col min="4357" max="4357" width="40.77734375" style="12" customWidth="1"/>
    <col min="4358" max="4361" width="9.21875" style="12" customWidth="1"/>
    <col min="4362" max="4610" width="9.21875" style="12"/>
    <col min="4611" max="4611" width="9.21875" style="12" customWidth="1"/>
    <col min="4612" max="4612" width="6.77734375" style="12" customWidth="1"/>
    <col min="4613" max="4613" width="40.77734375" style="12" customWidth="1"/>
    <col min="4614" max="4617" width="9.21875" style="12" customWidth="1"/>
    <col min="4618" max="4866" width="9.21875" style="12"/>
    <col min="4867" max="4867" width="9.21875" style="12" customWidth="1"/>
    <col min="4868" max="4868" width="6.77734375" style="12" customWidth="1"/>
    <col min="4869" max="4869" width="40.77734375" style="12" customWidth="1"/>
    <col min="4870" max="4873" width="9.21875" style="12" customWidth="1"/>
    <col min="4874" max="5122" width="9.21875" style="12"/>
    <col min="5123" max="5123" width="9.21875" style="12" customWidth="1"/>
    <col min="5124" max="5124" width="6.77734375" style="12" customWidth="1"/>
    <col min="5125" max="5125" width="40.77734375" style="12" customWidth="1"/>
    <col min="5126" max="5129" width="9.21875" style="12" customWidth="1"/>
    <col min="5130" max="5378" width="9.21875" style="12"/>
    <col min="5379" max="5379" width="9.21875" style="12" customWidth="1"/>
    <col min="5380" max="5380" width="6.77734375" style="12" customWidth="1"/>
    <col min="5381" max="5381" width="40.77734375" style="12" customWidth="1"/>
    <col min="5382" max="5385" width="9.21875" style="12" customWidth="1"/>
    <col min="5386" max="5634" width="9.21875" style="12"/>
    <col min="5635" max="5635" width="9.21875" style="12" customWidth="1"/>
    <col min="5636" max="5636" width="6.77734375" style="12" customWidth="1"/>
    <col min="5637" max="5637" width="40.77734375" style="12" customWidth="1"/>
    <col min="5638" max="5641" width="9.21875" style="12" customWidth="1"/>
    <col min="5642" max="5890" width="9.21875" style="12"/>
    <col min="5891" max="5891" width="9.21875" style="12" customWidth="1"/>
    <col min="5892" max="5892" width="6.77734375" style="12" customWidth="1"/>
    <col min="5893" max="5893" width="40.77734375" style="12" customWidth="1"/>
    <col min="5894" max="5897" width="9.21875" style="12" customWidth="1"/>
    <col min="5898" max="6146" width="9.21875" style="12"/>
    <col min="6147" max="6147" width="9.21875" style="12" customWidth="1"/>
    <col min="6148" max="6148" width="6.77734375" style="12" customWidth="1"/>
    <col min="6149" max="6149" width="40.77734375" style="12" customWidth="1"/>
    <col min="6150" max="6153" width="9.21875" style="12" customWidth="1"/>
    <col min="6154" max="6402" width="9.21875" style="12"/>
    <col min="6403" max="6403" width="9.21875" style="12" customWidth="1"/>
    <col min="6404" max="6404" width="6.77734375" style="12" customWidth="1"/>
    <col min="6405" max="6405" width="40.77734375" style="12" customWidth="1"/>
    <col min="6406" max="6409" width="9.21875" style="12" customWidth="1"/>
    <col min="6410" max="6658" width="9.21875" style="12"/>
    <col min="6659" max="6659" width="9.21875" style="12" customWidth="1"/>
    <col min="6660" max="6660" width="6.77734375" style="12" customWidth="1"/>
    <col min="6661" max="6661" width="40.77734375" style="12" customWidth="1"/>
    <col min="6662" max="6665" width="9.21875" style="12" customWidth="1"/>
    <col min="6666" max="6914" width="9.21875" style="12"/>
    <col min="6915" max="6915" width="9.21875" style="12" customWidth="1"/>
    <col min="6916" max="6916" width="6.77734375" style="12" customWidth="1"/>
    <col min="6917" max="6917" width="40.77734375" style="12" customWidth="1"/>
    <col min="6918" max="6921" width="9.21875" style="12" customWidth="1"/>
    <col min="6922" max="7170" width="9.21875" style="12"/>
    <col min="7171" max="7171" width="9.21875" style="12" customWidth="1"/>
    <col min="7172" max="7172" width="6.77734375" style="12" customWidth="1"/>
    <col min="7173" max="7173" width="40.77734375" style="12" customWidth="1"/>
    <col min="7174" max="7177" width="9.21875" style="12" customWidth="1"/>
    <col min="7178" max="7426" width="9.21875" style="12"/>
    <col min="7427" max="7427" width="9.21875" style="12" customWidth="1"/>
    <col min="7428" max="7428" width="6.77734375" style="12" customWidth="1"/>
    <col min="7429" max="7429" width="40.77734375" style="12" customWidth="1"/>
    <col min="7430" max="7433" width="9.21875" style="12" customWidth="1"/>
    <col min="7434" max="7682" width="9.21875" style="12"/>
    <col min="7683" max="7683" width="9.21875" style="12" customWidth="1"/>
    <col min="7684" max="7684" width="6.77734375" style="12" customWidth="1"/>
    <col min="7685" max="7685" width="40.77734375" style="12" customWidth="1"/>
    <col min="7686" max="7689" width="9.21875" style="12" customWidth="1"/>
    <col min="7690" max="7938" width="9.21875" style="12"/>
    <col min="7939" max="7939" width="9.21875" style="12" customWidth="1"/>
    <col min="7940" max="7940" width="6.77734375" style="12" customWidth="1"/>
    <col min="7941" max="7941" width="40.77734375" style="12" customWidth="1"/>
    <col min="7942" max="7945" width="9.21875" style="12" customWidth="1"/>
    <col min="7946" max="8194" width="9.21875" style="12"/>
    <col min="8195" max="8195" width="9.21875" style="12" customWidth="1"/>
    <col min="8196" max="8196" width="6.77734375" style="12" customWidth="1"/>
    <col min="8197" max="8197" width="40.77734375" style="12" customWidth="1"/>
    <col min="8198" max="8201" width="9.21875" style="12" customWidth="1"/>
    <col min="8202" max="8450" width="9.21875" style="12"/>
    <col min="8451" max="8451" width="9.21875" style="12" customWidth="1"/>
    <col min="8452" max="8452" width="6.77734375" style="12" customWidth="1"/>
    <col min="8453" max="8453" width="40.77734375" style="12" customWidth="1"/>
    <col min="8454" max="8457" width="9.21875" style="12" customWidth="1"/>
    <col min="8458" max="8706" width="9.21875" style="12"/>
    <col min="8707" max="8707" width="9.21875" style="12" customWidth="1"/>
    <col min="8708" max="8708" width="6.77734375" style="12" customWidth="1"/>
    <col min="8709" max="8709" width="40.77734375" style="12" customWidth="1"/>
    <col min="8710" max="8713" width="9.21875" style="12" customWidth="1"/>
    <col min="8714" max="8962" width="9.21875" style="12"/>
    <col min="8963" max="8963" width="9.21875" style="12" customWidth="1"/>
    <col min="8964" max="8964" width="6.77734375" style="12" customWidth="1"/>
    <col min="8965" max="8965" width="40.77734375" style="12" customWidth="1"/>
    <col min="8966" max="8969" width="9.21875" style="12" customWidth="1"/>
    <col min="8970" max="9218" width="9.21875" style="12"/>
    <col min="9219" max="9219" width="9.21875" style="12" customWidth="1"/>
    <col min="9220" max="9220" width="6.77734375" style="12" customWidth="1"/>
    <col min="9221" max="9221" width="40.77734375" style="12" customWidth="1"/>
    <col min="9222" max="9225" width="9.21875" style="12" customWidth="1"/>
    <col min="9226" max="9474" width="9.21875" style="12"/>
    <col min="9475" max="9475" width="9.21875" style="12" customWidth="1"/>
    <col min="9476" max="9476" width="6.77734375" style="12" customWidth="1"/>
    <col min="9477" max="9477" width="40.77734375" style="12" customWidth="1"/>
    <col min="9478" max="9481" width="9.21875" style="12" customWidth="1"/>
    <col min="9482" max="9730" width="9.21875" style="12"/>
    <col min="9731" max="9731" width="9.21875" style="12" customWidth="1"/>
    <col min="9732" max="9732" width="6.77734375" style="12" customWidth="1"/>
    <col min="9733" max="9733" width="40.77734375" style="12" customWidth="1"/>
    <col min="9734" max="9737" width="9.21875" style="12" customWidth="1"/>
    <col min="9738" max="9986" width="9.21875" style="12"/>
    <col min="9987" max="9987" width="9.21875" style="12" customWidth="1"/>
    <col min="9988" max="9988" width="6.77734375" style="12" customWidth="1"/>
    <col min="9989" max="9989" width="40.77734375" style="12" customWidth="1"/>
    <col min="9990" max="9993" width="9.21875" style="12" customWidth="1"/>
    <col min="9994" max="10242" width="9.21875" style="12"/>
    <col min="10243" max="10243" width="9.21875" style="12" customWidth="1"/>
    <col min="10244" max="10244" width="6.77734375" style="12" customWidth="1"/>
    <col min="10245" max="10245" width="40.77734375" style="12" customWidth="1"/>
    <col min="10246" max="10249" width="9.21875" style="12" customWidth="1"/>
    <col min="10250" max="10498" width="9.21875" style="12"/>
    <col min="10499" max="10499" width="9.21875" style="12" customWidth="1"/>
    <col min="10500" max="10500" width="6.77734375" style="12" customWidth="1"/>
    <col min="10501" max="10501" width="40.77734375" style="12" customWidth="1"/>
    <col min="10502" max="10505" width="9.21875" style="12" customWidth="1"/>
    <col min="10506" max="10754" width="9.21875" style="12"/>
    <col min="10755" max="10755" width="9.21875" style="12" customWidth="1"/>
    <col min="10756" max="10756" width="6.77734375" style="12" customWidth="1"/>
    <col min="10757" max="10757" width="40.77734375" style="12" customWidth="1"/>
    <col min="10758" max="10761" width="9.21875" style="12" customWidth="1"/>
    <col min="10762" max="11010" width="9.21875" style="12"/>
    <col min="11011" max="11011" width="9.21875" style="12" customWidth="1"/>
    <col min="11012" max="11012" width="6.77734375" style="12" customWidth="1"/>
    <col min="11013" max="11013" width="40.77734375" style="12" customWidth="1"/>
    <col min="11014" max="11017" width="9.21875" style="12" customWidth="1"/>
    <col min="11018" max="11266" width="9.21875" style="12"/>
    <col min="11267" max="11267" width="9.21875" style="12" customWidth="1"/>
    <col min="11268" max="11268" width="6.77734375" style="12" customWidth="1"/>
    <col min="11269" max="11269" width="40.77734375" style="12" customWidth="1"/>
    <col min="11270" max="11273" width="9.21875" style="12" customWidth="1"/>
    <col min="11274" max="11522" width="9.21875" style="12"/>
    <col min="11523" max="11523" width="9.21875" style="12" customWidth="1"/>
    <col min="11524" max="11524" width="6.77734375" style="12" customWidth="1"/>
    <col min="11525" max="11525" width="40.77734375" style="12" customWidth="1"/>
    <col min="11526" max="11529" width="9.21875" style="12" customWidth="1"/>
    <col min="11530" max="11778" width="9.21875" style="12"/>
    <col min="11779" max="11779" width="9.21875" style="12" customWidth="1"/>
    <col min="11780" max="11780" width="6.77734375" style="12" customWidth="1"/>
    <col min="11781" max="11781" width="40.77734375" style="12" customWidth="1"/>
    <col min="11782" max="11785" width="9.21875" style="12" customWidth="1"/>
    <col min="11786" max="12034" width="9.21875" style="12"/>
    <col min="12035" max="12035" width="9.21875" style="12" customWidth="1"/>
    <col min="12036" max="12036" width="6.77734375" style="12" customWidth="1"/>
    <col min="12037" max="12037" width="40.77734375" style="12" customWidth="1"/>
    <col min="12038" max="12041" width="9.21875" style="12" customWidth="1"/>
    <col min="12042" max="12290" width="9.21875" style="12"/>
    <col min="12291" max="12291" width="9.21875" style="12" customWidth="1"/>
    <col min="12292" max="12292" width="6.77734375" style="12" customWidth="1"/>
    <col min="12293" max="12293" width="40.77734375" style="12" customWidth="1"/>
    <col min="12294" max="12297" width="9.21875" style="12" customWidth="1"/>
    <col min="12298" max="12546" width="9.21875" style="12"/>
    <col min="12547" max="12547" width="9.21875" style="12" customWidth="1"/>
    <col min="12548" max="12548" width="6.77734375" style="12" customWidth="1"/>
    <col min="12549" max="12549" width="40.77734375" style="12" customWidth="1"/>
    <col min="12550" max="12553" width="9.21875" style="12" customWidth="1"/>
    <col min="12554" max="12802" width="9.21875" style="12"/>
    <col min="12803" max="12803" width="9.21875" style="12" customWidth="1"/>
    <col min="12804" max="12804" width="6.77734375" style="12" customWidth="1"/>
    <col min="12805" max="12805" width="40.77734375" style="12" customWidth="1"/>
    <col min="12806" max="12809" width="9.21875" style="12" customWidth="1"/>
    <col min="12810" max="13058" width="9.21875" style="12"/>
    <col min="13059" max="13059" width="9.21875" style="12" customWidth="1"/>
    <col min="13060" max="13060" width="6.77734375" style="12" customWidth="1"/>
    <col min="13061" max="13061" width="40.77734375" style="12" customWidth="1"/>
    <col min="13062" max="13065" width="9.21875" style="12" customWidth="1"/>
    <col min="13066" max="13314" width="9.21875" style="12"/>
    <col min="13315" max="13315" width="9.21875" style="12" customWidth="1"/>
    <col min="13316" max="13316" width="6.77734375" style="12" customWidth="1"/>
    <col min="13317" max="13317" width="40.77734375" style="12" customWidth="1"/>
    <col min="13318" max="13321" width="9.21875" style="12" customWidth="1"/>
    <col min="13322" max="13570" width="9.21875" style="12"/>
    <col min="13571" max="13571" width="9.21875" style="12" customWidth="1"/>
    <col min="13572" max="13572" width="6.77734375" style="12" customWidth="1"/>
    <col min="13573" max="13573" width="40.77734375" style="12" customWidth="1"/>
    <col min="13574" max="13577" width="9.21875" style="12" customWidth="1"/>
    <col min="13578" max="13826" width="9.21875" style="12"/>
    <col min="13827" max="13827" width="9.21875" style="12" customWidth="1"/>
    <col min="13828" max="13828" width="6.77734375" style="12" customWidth="1"/>
    <col min="13829" max="13829" width="40.77734375" style="12" customWidth="1"/>
    <col min="13830" max="13833" width="9.21875" style="12" customWidth="1"/>
    <col min="13834" max="14082" width="9.21875" style="12"/>
    <col min="14083" max="14083" width="9.21875" style="12" customWidth="1"/>
    <col min="14084" max="14084" width="6.77734375" style="12" customWidth="1"/>
    <col min="14085" max="14085" width="40.77734375" style="12" customWidth="1"/>
    <col min="14086" max="14089" width="9.21875" style="12" customWidth="1"/>
    <col min="14090" max="14338" width="9.21875" style="12"/>
    <col min="14339" max="14339" width="9.21875" style="12" customWidth="1"/>
    <col min="14340" max="14340" width="6.77734375" style="12" customWidth="1"/>
    <col min="14341" max="14341" width="40.77734375" style="12" customWidth="1"/>
    <col min="14342" max="14345" width="9.21875" style="12" customWidth="1"/>
    <col min="14346" max="14594" width="9.21875" style="12"/>
    <col min="14595" max="14595" width="9.21875" style="12" customWidth="1"/>
    <col min="14596" max="14596" width="6.77734375" style="12" customWidth="1"/>
    <col min="14597" max="14597" width="40.77734375" style="12" customWidth="1"/>
    <col min="14598" max="14601" width="9.21875" style="12" customWidth="1"/>
    <col min="14602" max="14850" width="9.21875" style="12"/>
    <col min="14851" max="14851" width="9.21875" style="12" customWidth="1"/>
    <col min="14852" max="14852" width="6.77734375" style="12" customWidth="1"/>
    <col min="14853" max="14853" width="40.77734375" style="12" customWidth="1"/>
    <col min="14854" max="14857" width="9.21875" style="12" customWidth="1"/>
    <col min="14858" max="15106" width="9.21875" style="12"/>
    <col min="15107" max="15107" width="9.21875" style="12" customWidth="1"/>
    <col min="15108" max="15108" width="6.77734375" style="12" customWidth="1"/>
    <col min="15109" max="15109" width="40.77734375" style="12" customWidth="1"/>
    <col min="15110" max="15113" width="9.21875" style="12" customWidth="1"/>
    <col min="15114" max="15362" width="9.21875" style="12"/>
    <col min="15363" max="15363" width="9.21875" style="12" customWidth="1"/>
    <col min="15364" max="15364" width="6.77734375" style="12" customWidth="1"/>
    <col min="15365" max="15365" width="40.77734375" style="12" customWidth="1"/>
    <col min="15366" max="15369" width="9.21875" style="12" customWidth="1"/>
    <col min="15370" max="15618" width="9.21875" style="12"/>
    <col min="15619" max="15619" width="9.21875" style="12" customWidth="1"/>
    <col min="15620" max="15620" width="6.77734375" style="12" customWidth="1"/>
    <col min="15621" max="15621" width="40.77734375" style="12" customWidth="1"/>
    <col min="15622" max="15625" width="9.21875" style="12" customWidth="1"/>
    <col min="15626" max="15874" width="9.21875" style="12"/>
    <col min="15875" max="15875" width="9.21875" style="12" customWidth="1"/>
    <col min="15876" max="15876" width="6.77734375" style="12" customWidth="1"/>
    <col min="15877" max="15877" width="40.77734375" style="12" customWidth="1"/>
    <col min="15878" max="15881" width="9.21875" style="12" customWidth="1"/>
    <col min="15882" max="16130" width="9.21875" style="12"/>
    <col min="16131" max="16131" width="9.21875" style="12" customWidth="1"/>
    <col min="16132" max="16132" width="6.77734375" style="12" customWidth="1"/>
    <col min="16133" max="16133" width="40.77734375" style="12" customWidth="1"/>
    <col min="16134" max="16137" width="9.21875" style="12" customWidth="1"/>
    <col min="16138" max="16384" width="9.21875" style="12"/>
  </cols>
  <sheetData>
    <row r="1" spans="1:13" customFormat="1" ht="38.25" customHeight="1" x14ac:dyDescent="0.25">
      <c r="A1" s="493" t="s">
        <v>1334</v>
      </c>
      <c r="B1" s="493"/>
      <c r="C1" s="493"/>
      <c r="D1" s="493"/>
      <c r="E1" s="493"/>
      <c r="F1" s="493" t="s">
        <v>832</v>
      </c>
      <c r="G1" s="493"/>
      <c r="H1" s="493"/>
      <c r="I1" s="493"/>
    </row>
    <row r="2" spans="1:13" x14ac:dyDescent="0.25">
      <c r="A2" s="116" t="s">
        <v>1</v>
      </c>
      <c r="B2" s="116"/>
      <c r="C2" s="183"/>
      <c r="D2" s="117"/>
      <c r="E2" s="117" t="s">
        <v>2</v>
      </c>
      <c r="F2" s="117" t="s">
        <v>3</v>
      </c>
      <c r="G2" s="117" t="s">
        <v>4</v>
      </c>
      <c r="H2" s="117" t="s">
        <v>5</v>
      </c>
      <c r="I2" s="117" t="s">
        <v>6</v>
      </c>
      <c r="J2" s="184"/>
    </row>
    <row r="3" spans="1:13" x14ac:dyDescent="0.25">
      <c r="A3" s="185"/>
      <c r="B3" s="185"/>
      <c r="C3" s="186"/>
      <c r="D3" s="188"/>
      <c r="E3" s="196"/>
      <c r="F3" s="188"/>
      <c r="G3" s="188"/>
      <c r="H3" s="2"/>
      <c r="I3" s="2"/>
    </row>
    <row r="4" spans="1:13" x14ac:dyDescent="0.25">
      <c r="A4" s="350"/>
      <c r="B4" s="350"/>
      <c r="C4" s="351"/>
      <c r="D4" s="351"/>
      <c r="E4" s="135"/>
      <c r="F4" s="245"/>
      <c r="G4" s="245"/>
      <c r="H4" s="4"/>
      <c r="I4" s="4"/>
    </row>
    <row r="5" spans="1:13" ht="52.8" x14ac:dyDescent="0.25">
      <c r="A5" s="350" t="s">
        <v>833</v>
      </c>
      <c r="B5" s="350"/>
      <c r="C5" s="351"/>
      <c r="D5" s="351"/>
      <c r="E5" s="297" t="s">
        <v>834</v>
      </c>
      <c r="F5" s="245"/>
      <c r="G5" s="245"/>
      <c r="H5" s="3"/>
      <c r="I5" s="4"/>
      <c r="K5" s="400"/>
    </row>
    <row r="6" spans="1:13" ht="39.6" x14ac:dyDescent="0.25">
      <c r="A6" s="350"/>
      <c r="B6" s="350" t="s">
        <v>835</v>
      </c>
      <c r="C6" s="351"/>
      <c r="D6" s="351"/>
      <c r="E6" s="231" t="s">
        <v>836</v>
      </c>
      <c r="F6" s="245" t="s">
        <v>73</v>
      </c>
      <c r="G6" s="245">
        <v>1.5</v>
      </c>
      <c r="H6" s="107"/>
      <c r="I6" s="4">
        <f t="shared" ref="I6:I11" si="0">G6*H6</f>
        <v>0</v>
      </c>
      <c r="J6" s="204"/>
    </row>
    <row r="7" spans="1:13" ht="39.6" x14ac:dyDescent="0.25">
      <c r="A7" s="350"/>
      <c r="B7" s="350" t="s">
        <v>837</v>
      </c>
      <c r="C7" s="351"/>
      <c r="D7" s="351"/>
      <c r="E7" s="231" t="s">
        <v>1226</v>
      </c>
      <c r="F7" s="245" t="s">
        <v>73</v>
      </c>
      <c r="G7" s="245">
        <v>1.5</v>
      </c>
      <c r="H7" s="107"/>
      <c r="I7" s="4">
        <f t="shared" si="0"/>
        <v>0</v>
      </c>
      <c r="J7" s="204"/>
    </row>
    <row r="8" spans="1:13" ht="28.8" x14ac:dyDescent="0.25">
      <c r="A8" s="350"/>
      <c r="B8" s="350" t="s">
        <v>838</v>
      </c>
      <c r="C8" s="351"/>
      <c r="D8" s="351"/>
      <c r="E8" s="231" t="s">
        <v>839</v>
      </c>
      <c r="F8" s="245" t="s">
        <v>634</v>
      </c>
      <c r="G8" s="245">
        <v>1.5</v>
      </c>
      <c r="H8" s="107"/>
      <c r="I8" s="4">
        <f t="shared" si="0"/>
        <v>0</v>
      </c>
    </row>
    <row r="9" spans="1:13" ht="28.8" x14ac:dyDescent="0.25">
      <c r="A9" s="350"/>
      <c r="B9" s="350" t="s">
        <v>840</v>
      </c>
      <c r="C9" s="351"/>
      <c r="D9" s="351"/>
      <c r="E9" s="305" t="s">
        <v>841</v>
      </c>
      <c r="F9" s="245" t="s">
        <v>634</v>
      </c>
      <c r="G9" s="245">
        <f>800*1.8</f>
        <v>1440</v>
      </c>
      <c r="H9" s="107"/>
      <c r="I9" s="4">
        <f t="shared" si="0"/>
        <v>0</v>
      </c>
      <c r="M9" s="219"/>
    </row>
    <row r="10" spans="1:13" ht="39.6" x14ac:dyDescent="0.25">
      <c r="A10" s="350"/>
      <c r="B10" s="350" t="s">
        <v>842</v>
      </c>
      <c r="C10" s="351"/>
      <c r="D10" s="351"/>
      <c r="E10" s="305" t="s">
        <v>1227</v>
      </c>
      <c r="F10" s="245" t="s">
        <v>192</v>
      </c>
      <c r="G10" s="245">
        <f>SUM(G6:G8)*1000/10</f>
        <v>450</v>
      </c>
      <c r="H10" s="107"/>
      <c r="I10" s="4">
        <f t="shared" si="0"/>
        <v>0</v>
      </c>
      <c r="J10" s="204"/>
    </row>
    <row r="11" spans="1:13" ht="26.4" x14ac:dyDescent="0.25">
      <c r="A11" s="350"/>
      <c r="B11" s="350" t="s">
        <v>843</v>
      </c>
      <c r="C11" s="351"/>
      <c r="D11" s="351"/>
      <c r="E11" s="305" t="s">
        <v>1228</v>
      </c>
      <c r="F11" s="245" t="s">
        <v>192</v>
      </c>
      <c r="G11" s="245">
        <f>G10*2</f>
        <v>900</v>
      </c>
      <c r="H11" s="107"/>
      <c r="I11" s="4">
        <f t="shared" si="0"/>
        <v>0</v>
      </c>
      <c r="J11" s="204"/>
    </row>
    <row r="12" spans="1:13" x14ac:dyDescent="0.25">
      <c r="A12" s="350"/>
      <c r="B12" s="350" t="s">
        <v>844</v>
      </c>
      <c r="C12" s="351"/>
      <c r="D12" s="351"/>
      <c r="E12" s="305" t="s">
        <v>845</v>
      </c>
      <c r="F12" s="245"/>
      <c r="G12" s="245"/>
      <c r="H12" s="3"/>
      <c r="I12" s="4"/>
    </row>
    <row r="13" spans="1:13" x14ac:dyDescent="0.25">
      <c r="A13" s="350"/>
      <c r="B13" s="350"/>
      <c r="C13" s="351" t="s">
        <v>9</v>
      </c>
      <c r="D13" s="351"/>
      <c r="E13" s="305" t="s">
        <v>846</v>
      </c>
      <c r="F13" s="245"/>
      <c r="G13" s="245"/>
      <c r="H13" s="3"/>
      <c r="I13" s="4"/>
    </row>
    <row r="14" spans="1:13" ht="52.8" x14ac:dyDescent="0.25">
      <c r="A14" s="350"/>
      <c r="B14" s="350"/>
      <c r="C14" s="351"/>
      <c r="D14" s="351" t="s">
        <v>703</v>
      </c>
      <c r="E14" s="305" t="s">
        <v>1229</v>
      </c>
      <c r="F14" s="245" t="s">
        <v>192</v>
      </c>
      <c r="G14" s="245">
        <v>60</v>
      </c>
      <c r="H14" s="107"/>
      <c r="I14" s="4">
        <f>G14*H14</f>
        <v>0</v>
      </c>
      <c r="J14" s="204"/>
    </row>
    <row r="15" spans="1:13" x14ac:dyDescent="0.25">
      <c r="A15" s="350"/>
      <c r="B15" s="350"/>
      <c r="C15" s="351" t="s">
        <v>12</v>
      </c>
      <c r="D15" s="351"/>
      <c r="E15" s="305" t="s">
        <v>847</v>
      </c>
      <c r="F15" s="245"/>
      <c r="G15" s="245"/>
      <c r="H15" s="3"/>
      <c r="I15" s="4"/>
    </row>
    <row r="16" spans="1:13" ht="39.6" x14ac:dyDescent="0.25">
      <c r="A16" s="350"/>
      <c r="B16" s="350"/>
      <c r="C16" s="351"/>
      <c r="D16" s="351" t="s">
        <v>703</v>
      </c>
      <c r="E16" s="305" t="s">
        <v>1230</v>
      </c>
      <c r="F16" s="245" t="s">
        <v>192</v>
      </c>
      <c r="G16" s="245">
        <f>G14*2</f>
        <v>120</v>
      </c>
      <c r="H16" s="107"/>
      <c r="I16" s="4">
        <f>G16*H16</f>
        <v>0</v>
      </c>
      <c r="J16" s="204"/>
    </row>
    <row r="17" spans="1:10" x14ac:dyDescent="0.25">
      <c r="A17" s="131" t="s">
        <v>848</v>
      </c>
      <c r="B17" s="350"/>
      <c r="C17" s="351"/>
      <c r="D17" s="351"/>
      <c r="E17" s="296" t="s">
        <v>849</v>
      </c>
      <c r="F17" s="245"/>
      <c r="G17" s="245"/>
      <c r="H17" s="3"/>
      <c r="I17" s="4"/>
    </row>
    <row r="18" spans="1:10" x14ac:dyDescent="0.25">
      <c r="A18" s="131"/>
      <c r="B18" s="350" t="s">
        <v>850</v>
      </c>
      <c r="C18" s="351"/>
      <c r="D18" s="351"/>
      <c r="E18" s="209" t="s">
        <v>851</v>
      </c>
      <c r="F18" s="245"/>
      <c r="G18" s="245"/>
      <c r="H18" s="3"/>
      <c r="I18" s="4"/>
    </row>
    <row r="19" spans="1:10" x14ac:dyDescent="0.25">
      <c r="A19" s="131"/>
      <c r="B19" s="350"/>
      <c r="C19" s="351" t="s">
        <v>9</v>
      </c>
      <c r="D19" s="351"/>
      <c r="E19" s="209" t="s">
        <v>852</v>
      </c>
      <c r="F19" s="245" t="s">
        <v>73</v>
      </c>
      <c r="G19" s="245">
        <v>2</v>
      </c>
      <c r="H19" s="107"/>
      <c r="I19" s="4">
        <f t="shared" ref="I19:I21" si="1">G19*H19</f>
        <v>0</v>
      </c>
    </row>
    <row r="20" spans="1:10" x14ac:dyDescent="0.25">
      <c r="A20" s="131"/>
      <c r="B20" s="350"/>
      <c r="C20" s="351" t="s">
        <v>12</v>
      </c>
      <c r="D20" s="351"/>
      <c r="E20" s="209" t="s">
        <v>853</v>
      </c>
      <c r="F20" s="245" t="s">
        <v>73</v>
      </c>
      <c r="G20" s="245">
        <v>2</v>
      </c>
      <c r="H20" s="107"/>
      <c r="I20" s="4">
        <f t="shared" si="1"/>
        <v>0</v>
      </c>
    </row>
    <row r="21" spans="1:10" x14ac:dyDescent="0.25">
      <c r="A21" s="131"/>
      <c r="B21" s="350" t="s">
        <v>854</v>
      </c>
      <c r="C21" s="351"/>
      <c r="D21" s="351"/>
      <c r="E21" s="308" t="s">
        <v>855</v>
      </c>
      <c r="F21" s="245" t="s">
        <v>192</v>
      </c>
      <c r="G21" s="245">
        <v>25</v>
      </c>
      <c r="H21" s="107"/>
      <c r="I21" s="4">
        <f t="shared" si="1"/>
        <v>0</v>
      </c>
      <c r="J21" s="204"/>
    </row>
    <row r="22" spans="1:10" x14ac:dyDescent="0.25">
      <c r="A22" s="131" t="s">
        <v>856</v>
      </c>
      <c r="B22" s="350"/>
      <c r="C22" s="351"/>
      <c r="D22" s="351"/>
      <c r="E22" s="296" t="s">
        <v>857</v>
      </c>
      <c r="F22" s="245"/>
      <c r="G22" s="245"/>
      <c r="H22" s="3"/>
      <c r="I22" s="4"/>
    </row>
    <row r="23" spans="1:10" x14ac:dyDescent="0.25">
      <c r="A23" s="131"/>
      <c r="B23" s="350" t="s">
        <v>858</v>
      </c>
      <c r="C23" s="351"/>
      <c r="D23" s="351"/>
      <c r="E23" s="209" t="s">
        <v>851</v>
      </c>
      <c r="F23" s="245"/>
      <c r="G23" s="245"/>
      <c r="H23" s="3"/>
      <c r="I23" s="4"/>
    </row>
    <row r="24" spans="1:10" x14ac:dyDescent="0.25">
      <c r="A24" s="131"/>
      <c r="B24" s="350"/>
      <c r="C24" s="351" t="s">
        <v>12</v>
      </c>
      <c r="D24" s="351"/>
      <c r="E24" s="209" t="s">
        <v>853</v>
      </c>
      <c r="F24" s="245" t="s">
        <v>73</v>
      </c>
      <c r="G24" s="245">
        <v>3</v>
      </c>
      <c r="H24" s="107"/>
      <c r="I24" s="4">
        <f t="shared" ref="I24" si="2">G24*H24</f>
        <v>0</v>
      </c>
    </row>
    <row r="25" spans="1:10" x14ac:dyDescent="0.25">
      <c r="A25" s="350"/>
      <c r="B25" s="350"/>
      <c r="C25" s="351"/>
      <c r="D25" s="351"/>
      <c r="E25" s="302"/>
      <c r="F25" s="245"/>
      <c r="G25" s="245"/>
      <c r="H25" s="3"/>
      <c r="I25" s="4"/>
    </row>
    <row r="26" spans="1:10" x14ac:dyDescent="0.25">
      <c r="A26" s="135"/>
      <c r="B26" s="135"/>
      <c r="C26" s="245"/>
      <c r="D26" s="245"/>
      <c r="E26" s="203"/>
      <c r="F26" s="245"/>
      <c r="G26" s="245"/>
      <c r="H26" s="3"/>
      <c r="I26" s="4"/>
    </row>
    <row r="27" spans="1:10" x14ac:dyDescent="0.25">
      <c r="A27" s="175" t="s">
        <v>51</v>
      </c>
      <c r="B27" s="175"/>
      <c r="C27" s="175"/>
      <c r="D27" s="175"/>
      <c r="E27" s="175"/>
      <c r="F27" s="249"/>
      <c r="G27" s="175"/>
      <c r="H27" s="5"/>
      <c r="I27" s="5">
        <f>SUM(I5:I26)</f>
        <v>0</v>
      </c>
    </row>
    <row r="1048303" spans="6:6" x14ac:dyDescent="0.25">
      <c r="F1048303" s="188"/>
    </row>
  </sheetData>
  <sheetProtection algorithmName="SHA-512" hashValue="eZBB9KaOMj8xJYe5chwDfV+CUDfJK95GVfLN1BpMYilxWZ9A9cmeEQUNJbm3pVVMRBi1FfKne3VoQbIQ7XrGvg==" saltValue="Bq4Sh5WLq+13Oknt+ZfGzg==" spinCount="100000" sheet="1" objects="1" scenarios="1"/>
  <mergeCells count="2">
    <mergeCell ref="F1:I1"/>
    <mergeCell ref="A1:E1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I1048315"/>
  <sheetViews>
    <sheetView view="pageBreakPreview" topLeftCell="C47" zoomScaleNormal="100" zoomScaleSheetLayoutView="100" workbookViewId="0">
      <selection activeCell="F60" sqref="F60"/>
    </sheetView>
  </sheetViews>
  <sheetFormatPr defaultRowHeight="13.2" x14ac:dyDescent="0.25"/>
  <cols>
    <col min="1" max="1" width="9.21875" style="26" customWidth="1"/>
    <col min="2" max="2" width="10" style="26" bestFit="1" customWidth="1"/>
    <col min="3" max="3" width="3.77734375" style="26" customWidth="1"/>
    <col min="4" max="4" width="40.77734375" style="26" customWidth="1"/>
    <col min="5" max="5" width="25.5546875" style="26" bestFit="1" customWidth="1"/>
    <col min="6" max="6" width="20.77734375" style="26" customWidth="1"/>
    <col min="7" max="7" width="18.5546875" style="26" customWidth="1"/>
    <col min="8" max="8" width="20.77734375" style="26" customWidth="1"/>
    <col min="9" max="257" width="8.77734375" style="26"/>
    <col min="258" max="258" width="9.21875" style="26" customWidth="1"/>
    <col min="259" max="259" width="6.77734375" style="26" customWidth="1"/>
    <col min="260" max="260" width="40.77734375" style="26" customWidth="1"/>
    <col min="261" max="264" width="9.21875" style="26" customWidth="1"/>
    <col min="265" max="513" width="8.77734375" style="26"/>
    <col min="514" max="514" width="9.21875" style="26" customWidth="1"/>
    <col min="515" max="515" width="6.77734375" style="26" customWidth="1"/>
    <col min="516" max="516" width="40.77734375" style="26" customWidth="1"/>
    <col min="517" max="520" width="9.21875" style="26" customWidth="1"/>
    <col min="521" max="769" width="8.77734375" style="26"/>
    <col min="770" max="770" width="9.21875" style="26" customWidth="1"/>
    <col min="771" max="771" width="6.77734375" style="26" customWidth="1"/>
    <col min="772" max="772" width="40.77734375" style="26" customWidth="1"/>
    <col min="773" max="776" width="9.21875" style="26" customWidth="1"/>
    <col min="777" max="1025" width="8.77734375" style="26"/>
    <col min="1026" max="1026" width="9.21875" style="26" customWidth="1"/>
    <col min="1027" max="1027" width="6.77734375" style="26" customWidth="1"/>
    <col min="1028" max="1028" width="40.77734375" style="26" customWidth="1"/>
    <col min="1029" max="1032" width="9.21875" style="26" customWidth="1"/>
    <col min="1033" max="1281" width="8.77734375" style="26"/>
    <col min="1282" max="1282" width="9.21875" style="26" customWidth="1"/>
    <col min="1283" max="1283" width="6.77734375" style="26" customWidth="1"/>
    <col min="1284" max="1284" width="40.77734375" style="26" customWidth="1"/>
    <col min="1285" max="1288" width="9.21875" style="26" customWidth="1"/>
    <col min="1289" max="1537" width="8.77734375" style="26"/>
    <col min="1538" max="1538" width="9.21875" style="26" customWidth="1"/>
    <col min="1539" max="1539" width="6.77734375" style="26" customWidth="1"/>
    <col min="1540" max="1540" width="40.77734375" style="26" customWidth="1"/>
    <col min="1541" max="1544" width="9.21875" style="26" customWidth="1"/>
    <col min="1545" max="1793" width="8.77734375" style="26"/>
    <col min="1794" max="1794" width="9.21875" style="26" customWidth="1"/>
    <col min="1795" max="1795" width="6.77734375" style="26" customWidth="1"/>
    <col min="1796" max="1796" width="40.77734375" style="26" customWidth="1"/>
    <col min="1797" max="1800" width="9.21875" style="26" customWidth="1"/>
    <col min="1801" max="2049" width="8.77734375" style="26"/>
    <col min="2050" max="2050" width="9.21875" style="26" customWidth="1"/>
    <col min="2051" max="2051" width="6.77734375" style="26" customWidth="1"/>
    <col min="2052" max="2052" width="40.77734375" style="26" customWidth="1"/>
    <col min="2053" max="2056" width="9.21875" style="26" customWidth="1"/>
    <col min="2057" max="2305" width="8.77734375" style="26"/>
    <col min="2306" max="2306" width="9.21875" style="26" customWidth="1"/>
    <col min="2307" max="2307" width="6.77734375" style="26" customWidth="1"/>
    <col min="2308" max="2308" width="40.77734375" style="26" customWidth="1"/>
    <col min="2309" max="2312" width="9.21875" style="26" customWidth="1"/>
    <col min="2313" max="2561" width="8.77734375" style="26"/>
    <col min="2562" max="2562" width="9.21875" style="26" customWidth="1"/>
    <col min="2563" max="2563" width="6.77734375" style="26" customWidth="1"/>
    <col min="2564" max="2564" width="40.77734375" style="26" customWidth="1"/>
    <col min="2565" max="2568" width="9.21875" style="26" customWidth="1"/>
    <col min="2569" max="2817" width="8.77734375" style="26"/>
    <col min="2818" max="2818" width="9.21875" style="26" customWidth="1"/>
    <col min="2819" max="2819" width="6.77734375" style="26" customWidth="1"/>
    <col min="2820" max="2820" width="40.77734375" style="26" customWidth="1"/>
    <col min="2821" max="2824" width="9.21875" style="26" customWidth="1"/>
    <col min="2825" max="3073" width="8.77734375" style="26"/>
    <col min="3074" max="3074" width="9.21875" style="26" customWidth="1"/>
    <col min="3075" max="3075" width="6.77734375" style="26" customWidth="1"/>
    <col min="3076" max="3076" width="40.77734375" style="26" customWidth="1"/>
    <col min="3077" max="3080" width="9.21875" style="26" customWidth="1"/>
    <col min="3081" max="3329" width="8.77734375" style="26"/>
    <col min="3330" max="3330" width="9.21875" style="26" customWidth="1"/>
    <col min="3331" max="3331" width="6.77734375" style="26" customWidth="1"/>
    <col min="3332" max="3332" width="40.77734375" style="26" customWidth="1"/>
    <col min="3333" max="3336" width="9.21875" style="26" customWidth="1"/>
    <col min="3337" max="3585" width="8.77734375" style="26"/>
    <col min="3586" max="3586" width="9.21875" style="26" customWidth="1"/>
    <col min="3587" max="3587" width="6.77734375" style="26" customWidth="1"/>
    <col min="3588" max="3588" width="40.77734375" style="26" customWidth="1"/>
    <col min="3589" max="3592" width="9.21875" style="26" customWidth="1"/>
    <col min="3593" max="3841" width="8.77734375" style="26"/>
    <col min="3842" max="3842" width="9.21875" style="26" customWidth="1"/>
    <col min="3843" max="3843" width="6.77734375" style="26" customWidth="1"/>
    <col min="3844" max="3844" width="40.77734375" style="26" customWidth="1"/>
    <col min="3845" max="3848" width="9.21875" style="26" customWidth="1"/>
    <col min="3849" max="4097" width="8.77734375" style="26"/>
    <col min="4098" max="4098" width="9.21875" style="26" customWidth="1"/>
    <col min="4099" max="4099" width="6.77734375" style="26" customWidth="1"/>
    <col min="4100" max="4100" width="40.77734375" style="26" customWidth="1"/>
    <col min="4101" max="4104" width="9.21875" style="26" customWidth="1"/>
    <col min="4105" max="4353" width="8.77734375" style="26"/>
    <col min="4354" max="4354" width="9.21875" style="26" customWidth="1"/>
    <col min="4355" max="4355" width="6.77734375" style="26" customWidth="1"/>
    <col min="4356" max="4356" width="40.77734375" style="26" customWidth="1"/>
    <col min="4357" max="4360" width="9.21875" style="26" customWidth="1"/>
    <col min="4361" max="4609" width="8.77734375" style="26"/>
    <col min="4610" max="4610" width="9.21875" style="26" customWidth="1"/>
    <col min="4611" max="4611" width="6.77734375" style="26" customWidth="1"/>
    <col min="4612" max="4612" width="40.77734375" style="26" customWidth="1"/>
    <col min="4613" max="4616" width="9.21875" style="26" customWidth="1"/>
    <col min="4617" max="4865" width="8.77734375" style="26"/>
    <col min="4866" max="4866" width="9.21875" style="26" customWidth="1"/>
    <col min="4867" max="4867" width="6.77734375" style="26" customWidth="1"/>
    <col min="4868" max="4868" width="40.77734375" style="26" customWidth="1"/>
    <col min="4869" max="4872" width="9.21875" style="26" customWidth="1"/>
    <col min="4873" max="5121" width="8.77734375" style="26"/>
    <col min="5122" max="5122" width="9.21875" style="26" customWidth="1"/>
    <col min="5123" max="5123" width="6.77734375" style="26" customWidth="1"/>
    <col min="5124" max="5124" width="40.77734375" style="26" customWidth="1"/>
    <col min="5125" max="5128" width="9.21875" style="26" customWidth="1"/>
    <col min="5129" max="5377" width="8.77734375" style="26"/>
    <col min="5378" max="5378" width="9.21875" style="26" customWidth="1"/>
    <col min="5379" max="5379" width="6.77734375" style="26" customWidth="1"/>
    <col min="5380" max="5380" width="40.77734375" style="26" customWidth="1"/>
    <col min="5381" max="5384" width="9.21875" style="26" customWidth="1"/>
    <col min="5385" max="5633" width="8.77734375" style="26"/>
    <col min="5634" max="5634" width="9.21875" style="26" customWidth="1"/>
    <col min="5635" max="5635" width="6.77734375" style="26" customWidth="1"/>
    <col min="5636" max="5636" width="40.77734375" style="26" customWidth="1"/>
    <col min="5637" max="5640" width="9.21875" style="26" customWidth="1"/>
    <col min="5641" max="5889" width="8.77734375" style="26"/>
    <col min="5890" max="5890" width="9.21875" style="26" customWidth="1"/>
    <col min="5891" max="5891" width="6.77734375" style="26" customWidth="1"/>
    <col min="5892" max="5892" width="40.77734375" style="26" customWidth="1"/>
    <col min="5893" max="5896" width="9.21875" style="26" customWidth="1"/>
    <col min="5897" max="6145" width="8.77734375" style="26"/>
    <col min="6146" max="6146" width="9.21875" style="26" customWidth="1"/>
    <col min="6147" max="6147" width="6.77734375" style="26" customWidth="1"/>
    <col min="6148" max="6148" width="40.77734375" style="26" customWidth="1"/>
    <col min="6149" max="6152" width="9.21875" style="26" customWidth="1"/>
    <col min="6153" max="6401" width="8.77734375" style="26"/>
    <col min="6402" max="6402" width="9.21875" style="26" customWidth="1"/>
    <col min="6403" max="6403" width="6.77734375" style="26" customWidth="1"/>
    <col min="6404" max="6404" width="40.77734375" style="26" customWidth="1"/>
    <col min="6405" max="6408" width="9.21875" style="26" customWidth="1"/>
    <col min="6409" max="6657" width="8.77734375" style="26"/>
    <col min="6658" max="6658" width="9.21875" style="26" customWidth="1"/>
    <col min="6659" max="6659" width="6.77734375" style="26" customWidth="1"/>
    <col min="6660" max="6660" width="40.77734375" style="26" customWidth="1"/>
    <col min="6661" max="6664" width="9.21875" style="26" customWidth="1"/>
    <col min="6665" max="6913" width="8.77734375" style="26"/>
    <col min="6914" max="6914" width="9.21875" style="26" customWidth="1"/>
    <col min="6915" max="6915" width="6.77734375" style="26" customWidth="1"/>
    <col min="6916" max="6916" width="40.77734375" style="26" customWidth="1"/>
    <col min="6917" max="6920" width="9.21875" style="26" customWidth="1"/>
    <col min="6921" max="7169" width="8.77734375" style="26"/>
    <col min="7170" max="7170" width="9.21875" style="26" customWidth="1"/>
    <col min="7171" max="7171" width="6.77734375" style="26" customWidth="1"/>
    <col min="7172" max="7172" width="40.77734375" style="26" customWidth="1"/>
    <col min="7173" max="7176" width="9.21875" style="26" customWidth="1"/>
    <col min="7177" max="7425" width="8.77734375" style="26"/>
    <col min="7426" max="7426" width="9.21875" style="26" customWidth="1"/>
    <col min="7427" max="7427" width="6.77734375" style="26" customWidth="1"/>
    <col min="7428" max="7428" width="40.77734375" style="26" customWidth="1"/>
    <col min="7429" max="7432" width="9.21875" style="26" customWidth="1"/>
    <col min="7433" max="7681" width="8.77734375" style="26"/>
    <col min="7682" max="7682" width="9.21875" style="26" customWidth="1"/>
    <col min="7683" max="7683" width="6.77734375" style="26" customWidth="1"/>
    <col min="7684" max="7684" width="40.77734375" style="26" customWidth="1"/>
    <col min="7685" max="7688" width="9.21875" style="26" customWidth="1"/>
    <col min="7689" max="7937" width="8.77734375" style="26"/>
    <col min="7938" max="7938" width="9.21875" style="26" customWidth="1"/>
    <col min="7939" max="7939" width="6.77734375" style="26" customWidth="1"/>
    <col min="7940" max="7940" width="40.77734375" style="26" customWidth="1"/>
    <col min="7941" max="7944" width="9.21875" style="26" customWidth="1"/>
    <col min="7945" max="8193" width="8.77734375" style="26"/>
    <col min="8194" max="8194" width="9.21875" style="26" customWidth="1"/>
    <col min="8195" max="8195" width="6.77734375" style="26" customWidth="1"/>
    <col min="8196" max="8196" width="40.77734375" style="26" customWidth="1"/>
    <col min="8197" max="8200" width="9.21875" style="26" customWidth="1"/>
    <col min="8201" max="8449" width="8.77734375" style="26"/>
    <col min="8450" max="8450" width="9.21875" style="26" customWidth="1"/>
    <col min="8451" max="8451" width="6.77734375" style="26" customWidth="1"/>
    <col min="8452" max="8452" width="40.77734375" style="26" customWidth="1"/>
    <col min="8453" max="8456" width="9.21875" style="26" customWidth="1"/>
    <col min="8457" max="8705" width="8.77734375" style="26"/>
    <col min="8706" max="8706" width="9.21875" style="26" customWidth="1"/>
    <col min="8707" max="8707" width="6.77734375" style="26" customWidth="1"/>
    <col min="8708" max="8708" width="40.77734375" style="26" customWidth="1"/>
    <col min="8709" max="8712" width="9.21875" style="26" customWidth="1"/>
    <col min="8713" max="8961" width="8.77734375" style="26"/>
    <col min="8962" max="8962" width="9.21875" style="26" customWidth="1"/>
    <col min="8963" max="8963" width="6.77734375" style="26" customWidth="1"/>
    <col min="8964" max="8964" width="40.77734375" style="26" customWidth="1"/>
    <col min="8965" max="8968" width="9.21875" style="26" customWidth="1"/>
    <col min="8969" max="9217" width="8.77734375" style="26"/>
    <col min="9218" max="9218" width="9.21875" style="26" customWidth="1"/>
    <col min="9219" max="9219" width="6.77734375" style="26" customWidth="1"/>
    <col min="9220" max="9220" width="40.77734375" style="26" customWidth="1"/>
    <col min="9221" max="9224" width="9.21875" style="26" customWidth="1"/>
    <col min="9225" max="9473" width="8.77734375" style="26"/>
    <col min="9474" max="9474" width="9.21875" style="26" customWidth="1"/>
    <col min="9475" max="9475" width="6.77734375" style="26" customWidth="1"/>
    <col min="9476" max="9476" width="40.77734375" style="26" customWidth="1"/>
    <col min="9477" max="9480" width="9.21875" style="26" customWidth="1"/>
    <col min="9481" max="9729" width="8.77734375" style="26"/>
    <col min="9730" max="9730" width="9.21875" style="26" customWidth="1"/>
    <col min="9731" max="9731" width="6.77734375" style="26" customWidth="1"/>
    <col min="9732" max="9732" width="40.77734375" style="26" customWidth="1"/>
    <col min="9733" max="9736" width="9.21875" style="26" customWidth="1"/>
    <col min="9737" max="9985" width="8.77734375" style="26"/>
    <col min="9986" max="9986" width="9.21875" style="26" customWidth="1"/>
    <col min="9987" max="9987" width="6.77734375" style="26" customWidth="1"/>
    <col min="9988" max="9988" width="40.77734375" style="26" customWidth="1"/>
    <col min="9989" max="9992" width="9.21875" style="26" customWidth="1"/>
    <col min="9993" max="10241" width="8.77734375" style="26"/>
    <col min="10242" max="10242" width="9.21875" style="26" customWidth="1"/>
    <col min="10243" max="10243" width="6.77734375" style="26" customWidth="1"/>
    <col min="10244" max="10244" width="40.77734375" style="26" customWidth="1"/>
    <col min="10245" max="10248" width="9.21875" style="26" customWidth="1"/>
    <col min="10249" max="10497" width="8.77734375" style="26"/>
    <col min="10498" max="10498" width="9.21875" style="26" customWidth="1"/>
    <col min="10499" max="10499" width="6.77734375" style="26" customWidth="1"/>
    <col min="10500" max="10500" width="40.77734375" style="26" customWidth="1"/>
    <col min="10501" max="10504" width="9.21875" style="26" customWidth="1"/>
    <col min="10505" max="10753" width="8.77734375" style="26"/>
    <col min="10754" max="10754" width="9.21875" style="26" customWidth="1"/>
    <col min="10755" max="10755" width="6.77734375" style="26" customWidth="1"/>
    <col min="10756" max="10756" width="40.77734375" style="26" customWidth="1"/>
    <col min="10757" max="10760" width="9.21875" style="26" customWidth="1"/>
    <col min="10761" max="11009" width="8.77734375" style="26"/>
    <col min="11010" max="11010" width="9.21875" style="26" customWidth="1"/>
    <col min="11011" max="11011" width="6.77734375" style="26" customWidth="1"/>
    <col min="11012" max="11012" width="40.77734375" style="26" customWidth="1"/>
    <col min="11013" max="11016" width="9.21875" style="26" customWidth="1"/>
    <col min="11017" max="11265" width="8.77734375" style="26"/>
    <col min="11266" max="11266" width="9.21875" style="26" customWidth="1"/>
    <col min="11267" max="11267" width="6.77734375" style="26" customWidth="1"/>
    <col min="11268" max="11268" width="40.77734375" style="26" customWidth="1"/>
    <col min="11269" max="11272" width="9.21875" style="26" customWidth="1"/>
    <col min="11273" max="11521" width="8.77734375" style="26"/>
    <col min="11522" max="11522" width="9.21875" style="26" customWidth="1"/>
    <col min="11523" max="11523" width="6.77734375" style="26" customWidth="1"/>
    <col min="11524" max="11524" width="40.77734375" style="26" customWidth="1"/>
    <col min="11525" max="11528" width="9.21875" style="26" customWidth="1"/>
    <col min="11529" max="11777" width="8.77734375" style="26"/>
    <col min="11778" max="11778" width="9.21875" style="26" customWidth="1"/>
    <col min="11779" max="11779" width="6.77734375" style="26" customWidth="1"/>
    <col min="11780" max="11780" width="40.77734375" style="26" customWidth="1"/>
    <col min="11781" max="11784" width="9.21875" style="26" customWidth="1"/>
    <col min="11785" max="12033" width="8.77734375" style="26"/>
    <col min="12034" max="12034" width="9.21875" style="26" customWidth="1"/>
    <col min="12035" max="12035" width="6.77734375" style="26" customWidth="1"/>
    <col min="12036" max="12036" width="40.77734375" style="26" customWidth="1"/>
    <col min="12037" max="12040" width="9.21875" style="26" customWidth="1"/>
    <col min="12041" max="12289" width="8.77734375" style="26"/>
    <col min="12290" max="12290" width="9.21875" style="26" customWidth="1"/>
    <col min="12291" max="12291" width="6.77734375" style="26" customWidth="1"/>
    <col min="12292" max="12292" width="40.77734375" style="26" customWidth="1"/>
    <col min="12293" max="12296" width="9.21875" style="26" customWidth="1"/>
    <col min="12297" max="12545" width="8.77734375" style="26"/>
    <col min="12546" max="12546" width="9.21875" style="26" customWidth="1"/>
    <col min="12547" max="12547" width="6.77734375" style="26" customWidth="1"/>
    <col min="12548" max="12548" width="40.77734375" style="26" customWidth="1"/>
    <col min="12549" max="12552" width="9.21875" style="26" customWidth="1"/>
    <col min="12553" max="12801" width="8.77734375" style="26"/>
    <col min="12802" max="12802" width="9.21875" style="26" customWidth="1"/>
    <col min="12803" max="12803" width="6.77734375" style="26" customWidth="1"/>
    <col min="12804" max="12804" width="40.77734375" style="26" customWidth="1"/>
    <col min="12805" max="12808" width="9.21875" style="26" customWidth="1"/>
    <col min="12809" max="13057" width="8.77734375" style="26"/>
    <col min="13058" max="13058" width="9.21875" style="26" customWidth="1"/>
    <col min="13059" max="13059" width="6.77734375" style="26" customWidth="1"/>
    <col min="13060" max="13060" width="40.77734375" style="26" customWidth="1"/>
    <col min="13061" max="13064" width="9.21875" style="26" customWidth="1"/>
    <col min="13065" max="13313" width="8.77734375" style="26"/>
    <col min="13314" max="13314" width="9.21875" style="26" customWidth="1"/>
    <col min="13315" max="13315" width="6.77734375" style="26" customWidth="1"/>
    <col min="13316" max="13316" width="40.77734375" style="26" customWidth="1"/>
    <col min="13317" max="13320" width="9.21875" style="26" customWidth="1"/>
    <col min="13321" max="13569" width="8.77734375" style="26"/>
    <col min="13570" max="13570" width="9.21875" style="26" customWidth="1"/>
    <col min="13571" max="13571" width="6.77734375" style="26" customWidth="1"/>
    <col min="13572" max="13572" width="40.77734375" style="26" customWidth="1"/>
    <col min="13573" max="13576" width="9.21875" style="26" customWidth="1"/>
    <col min="13577" max="13825" width="8.77734375" style="26"/>
    <col min="13826" max="13826" width="9.21875" style="26" customWidth="1"/>
    <col min="13827" max="13827" width="6.77734375" style="26" customWidth="1"/>
    <col min="13828" max="13828" width="40.77734375" style="26" customWidth="1"/>
    <col min="13829" max="13832" width="9.21875" style="26" customWidth="1"/>
    <col min="13833" max="14081" width="8.77734375" style="26"/>
    <col min="14082" max="14082" width="9.21875" style="26" customWidth="1"/>
    <col min="14083" max="14083" width="6.77734375" style="26" customWidth="1"/>
    <col min="14084" max="14084" width="40.77734375" style="26" customWidth="1"/>
    <col min="14085" max="14088" width="9.21875" style="26" customWidth="1"/>
    <col min="14089" max="14337" width="8.77734375" style="26"/>
    <col min="14338" max="14338" width="9.21875" style="26" customWidth="1"/>
    <col min="14339" max="14339" width="6.77734375" style="26" customWidth="1"/>
    <col min="14340" max="14340" width="40.77734375" style="26" customWidth="1"/>
    <col min="14341" max="14344" width="9.21875" style="26" customWidth="1"/>
    <col min="14345" max="14593" width="8.77734375" style="26"/>
    <col min="14594" max="14594" width="9.21875" style="26" customWidth="1"/>
    <col min="14595" max="14595" width="6.77734375" style="26" customWidth="1"/>
    <col min="14596" max="14596" width="40.77734375" style="26" customWidth="1"/>
    <col min="14597" max="14600" width="9.21875" style="26" customWidth="1"/>
    <col min="14601" max="14849" width="8.77734375" style="26"/>
    <col min="14850" max="14850" width="9.21875" style="26" customWidth="1"/>
    <col min="14851" max="14851" width="6.77734375" style="26" customWidth="1"/>
    <col min="14852" max="14852" width="40.77734375" style="26" customWidth="1"/>
    <col min="14853" max="14856" width="9.21875" style="26" customWidth="1"/>
    <col min="14857" max="15105" width="8.77734375" style="26"/>
    <col min="15106" max="15106" width="9.21875" style="26" customWidth="1"/>
    <col min="15107" max="15107" width="6.77734375" style="26" customWidth="1"/>
    <col min="15108" max="15108" width="40.77734375" style="26" customWidth="1"/>
    <col min="15109" max="15112" width="9.21875" style="26" customWidth="1"/>
    <col min="15113" max="15361" width="8.77734375" style="26"/>
    <col min="15362" max="15362" width="9.21875" style="26" customWidth="1"/>
    <col min="15363" max="15363" width="6.77734375" style="26" customWidth="1"/>
    <col min="15364" max="15364" width="40.77734375" style="26" customWidth="1"/>
    <col min="15365" max="15368" width="9.21875" style="26" customWidth="1"/>
    <col min="15369" max="15617" width="8.77734375" style="26"/>
    <col min="15618" max="15618" width="9.21875" style="26" customWidth="1"/>
    <col min="15619" max="15619" width="6.77734375" style="26" customWidth="1"/>
    <col min="15620" max="15620" width="40.77734375" style="26" customWidth="1"/>
    <col min="15621" max="15624" width="9.21875" style="26" customWidth="1"/>
    <col min="15625" max="15873" width="8.77734375" style="26"/>
    <col min="15874" max="15874" width="9.21875" style="26" customWidth="1"/>
    <col min="15875" max="15875" width="6.77734375" style="26" customWidth="1"/>
    <col min="15876" max="15876" width="40.77734375" style="26" customWidth="1"/>
    <col min="15877" max="15880" width="9.21875" style="26" customWidth="1"/>
    <col min="15881" max="16129" width="8.77734375" style="26"/>
    <col min="16130" max="16130" width="9.21875" style="26" customWidth="1"/>
    <col min="16131" max="16131" width="6.77734375" style="26" customWidth="1"/>
    <col min="16132" max="16132" width="40.77734375" style="26" customWidth="1"/>
    <col min="16133" max="16136" width="9.21875" style="26" customWidth="1"/>
    <col min="16137" max="16384" width="8.77734375" style="26"/>
  </cols>
  <sheetData>
    <row r="1" spans="1:9" customFormat="1" ht="48" customHeight="1" x14ac:dyDescent="0.25">
      <c r="A1" s="493" t="s">
        <v>1335</v>
      </c>
      <c r="B1" s="494"/>
      <c r="C1" s="494"/>
      <c r="D1" s="494"/>
      <c r="E1" s="493" t="s">
        <v>860</v>
      </c>
      <c r="F1" s="493"/>
      <c r="G1" s="493"/>
      <c r="H1" s="493"/>
    </row>
    <row r="2" spans="1:9" x14ac:dyDescent="0.25">
      <c r="A2" s="364" t="s">
        <v>1</v>
      </c>
      <c r="B2" s="364"/>
      <c r="C2" s="365"/>
      <c r="D2" s="366" t="s">
        <v>2</v>
      </c>
      <c r="E2" s="366" t="s">
        <v>3</v>
      </c>
      <c r="F2" s="366" t="s">
        <v>4</v>
      </c>
      <c r="G2" s="366" t="s">
        <v>5</v>
      </c>
      <c r="H2" s="366" t="s">
        <v>6</v>
      </c>
      <c r="I2" s="367"/>
    </row>
    <row r="3" spans="1:9" x14ac:dyDescent="0.25">
      <c r="A3" s="368"/>
      <c r="B3" s="368"/>
      <c r="C3" s="369"/>
      <c r="D3" s="370"/>
      <c r="E3" s="371"/>
      <c r="F3" s="371"/>
      <c r="G3" s="370"/>
      <c r="H3" s="370"/>
    </row>
    <row r="4" spans="1:9" x14ac:dyDescent="0.25">
      <c r="A4" s="372"/>
      <c r="B4" s="372"/>
      <c r="C4" s="373"/>
      <c r="D4" s="374"/>
      <c r="E4" s="375"/>
      <c r="F4" s="375"/>
      <c r="G4" s="374"/>
      <c r="H4" s="374"/>
    </row>
    <row r="5" spans="1:9" ht="66" x14ac:dyDescent="0.25">
      <c r="A5" s="372" t="s">
        <v>861</v>
      </c>
      <c r="B5" s="372"/>
      <c r="C5" s="373"/>
      <c r="D5" s="401" t="s">
        <v>862</v>
      </c>
      <c r="E5" s="375"/>
      <c r="F5" s="375"/>
      <c r="G5" s="3"/>
      <c r="H5" s="4"/>
    </row>
    <row r="6" spans="1:9" x14ac:dyDescent="0.25">
      <c r="A6" s="372"/>
      <c r="B6" s="372" t="s">
        <v>1120</v>
      </c>
      <c r="C6" s="373"/>
      <c r="D6" s="377" t="s">
        <v>1121</v>
      </c>
      <c r="E6" s="375"/>
      <c r="F6" s="375"/>
      <c r="G6" s="3"/>
      <c r="H6" s="4"/>
    </row>
    <row r="7" spans="1:9" ht="15.6" x14ac:dyDescent="0.25">
      <c r="A7" s="372"/>
      <c r="B7" s="372"/>
      <c r="C7" s="373" t="s">
        <v>9</v>
      </c>
      <c r="D7" s="402" t="s">
        <v>863</v>
      </c>
      <c r="E7" s="375" t="s">
        <v>634</v>
      </c>
      <c r="F7" s="375">
        <v>28</v>
      </c>
      <c r="G7" s="107"/>
      <c r="H7" s="4">
        <f>F7*G7</f>
        <v>0</v>
      </c>
    </row>
    <row r="8" spans="1:9" ht="15.6" x14ac:dyDescent="0.25">
      <c r="A8" s="372"/>
      <c r="B8" s="372"/>
      <c r="C8" s="373" t="s">
        <v>12</v>
      </c>
      <c r="D8" s="402" t="s">
        <v>864</v>
      </c>
      <c r="E8" s="375" t="s">
        <v>634</v>
      </c>
      <c r="F8" s="375">
        <v>60</v>
      </c>
      <c r="G8" s="107"/>
      <c r="H8" s="4">
        <f>F8*G8</f>
        <v>0</v>
      </c>
    </row>
    <row r="9" spans="1:9" ht="15.6" x14ac:dyDescent="0.25">
      <c r="A9" s="372"/>
      <c r="B9" s="372"/>
      <c r="C9" s="373" t="s">
        <v>25</v>
      </c>
      <c r="D9" s="402" t="s">
        <v>1122</v>
      </c>
      <c r="E9" s="375" t="s">
        <v>634</v>
      </c>
      <c r="F9" s="375">
        <v>15</v>
      </c>
      <c r="G9" s="107"/>
      <c r="H9" s="4">
        <f>F9*G9</f>
        <v>0</v>
      </c>
    </row>
    <row r="10" spans="1:9" x14ac:dyDescent="0.25">
      <c r="A10" s="372"/>
      <c r="B10" s="372" t="s">
        <v>1123</v>
      </c>
      <c r="C10" s="373"/>
      <c r="D10" s="402" t="s">
        <v>1124</v>
      </c>
      <c r="E10" s="375"/>
      <c r="F10" s="375"/>
      <c r="G10" s="3"/>
      <c r="H10" s="4"/>
    </row>
    <row r="11" spans="1:9" ht="52.8" x14ac:dyDescent="0.25">
      <c r="A11" s="372"/>
      <c r="B11" s="372"/>
      <c r="C11" s="373" t="s">
        <v>12</v>
      </c>
      <c r="D11" s="402" t="s">
        <v>1125</v>
      </c>
      <c r="E11" s="375" t="s">
        <v>192</v>
      </c>
      <c r="F11" s="375">
        <v>35</v>
      </c>
      <c r="G11" s="107"/>
      <c r="H11" s="4">
        <f>F11*G11</f>
        <v>0</v>
      </c>
      <c r="I11" s="380"/>
    </row>
    <row r="12" spans="1:9" ht="52.8" x14ac:dyDescent="0.25">
      <c r="A12" s="372"/>
      <c r="B12" s="372"/>
      <c r="C12" s="373" t="s">
        <v>18</v>
      </c>
      <c r="D12" s="402" t="s">
        <v>1126</v>
      </c>
      <c r="E12" s="375" t="s">
        <v>192</v>
      </c>
      <c r="F12" s="375">
        <v>15</v>
      </c>
      <c r="G12" s="107"/>
      <c r="H12" s="4">
        <f>F12*G12</f>
        <v>0</v>
      </c>
    </row>
    <row r="13" spans="1:9" x14ac:dyDescent="0.25">
      <c r="A13" s="372"/>
      <c r="B13" s="372" t="s">
        <v>1239</v>
      </c>
      <c r="C13" s="373"/>
      <c r="D13" s="402" t="s">
        <v>1237</v>
      </c>
      <c r="E13" s="375"/>
      <c r="F13" s="375"/>
      <c r="G13" s="41"/>
      <c r="H13" s="42"/>
    </row>
    <row r="14" spans="1:9" ht="52.8" x14ac:dyDescent="0.25">
      <c r="A14" s="372"/>
      <c r="B14" s="372"/>
      <c r="C14" s="373" t="s">
        <v>12</v>
      </c>
      <c r="D14" s="402" t="s">
        <v>1125</v>
      </c>
      <c r="E14" s="375" t="s">
        <v>192</v>
      </c>
      <c r="F14" s="375">
        <v>15</v>
      </c>
      <c r="G14" s="107"/>
      <c r="H14" s="42">
        <f>F14*G14</f>
        <v>0</v>
      </c>
    </row>
    <row r="15" spans="1:9" ht="52.8" x14ac:dyDescent="0.25">
      <c r="A15" s="372"/>
      <c r="B15" s="372"/>
      <c r="C15" s="373" t="s">
        <v>18</v>
      </c>
      <c r="D15" s="402" t="s">
        <v>1241</v>
      </c>
      <c r="E15" s="375" t="s">
        <v>192</v>
      </c>
      <c r="F15" s="375">
        <v>9</v>
      </c>
      <c r="G15" s="107"/>
      <c r="H15" s="42">
        <f>F15*G15</f>
        <v>0</v>
      </c>
    </row>
    <row r="16" spans="1:9" x14ac:dyDescent="0.25">
      <c r="A16" s="372"/>
      <c r="B16" s="372" t="s">
        <v>1127</v>
      </c>
      <c r="C16" s="373"/>
      <c r="D16" s="402" t="s">
        <v>1128</v>
      </c>
      <c r="E16" s="375"/>
      <c r="F16" s="375"/>
      <c r="G16" s="3"/>
      <c r="H16" s="4"/>
    </row>
    <row r="17" spans="1:9" ht="52.8" x14ac:dyDescent="0.25">
      <c r="A17" s="372"/>
      <c r="B17" s="372"/>
      <c r="C17" s="373" t="s">
        <v>12</v>
      </c>
      <c r="D17" s="402" t="s">
        <v>1129</v>
      </c>
      <c r="E17" s="375" t="s">
        <v>192</v>
      </c>
      <c r="F17" s="375">
        <v>67</v>
      </c>
      <c r="G17" s="107"/>
      <c r="H17" s="4">
        <f>F17*G17</f>
        <v>0</v>
      </c>
    </row>
    <row r="18" spans="1:9" ht="52.8" x14ac:dyDescent="0.25">
      <c r="A18" s="372"/>
      <c r="B18" s="372"/>
      <c r="C18" s="373" t="s">
        <v>18</v>
      </c>
      <c r="D18" s="402" t="s">
        <v>1130</v>
      </c>
      <c r="E18" s="375" t="s">
        <v>192</v>
      </c>
      <c r="F18" s="375">
        <v>4</v>
      </c>
      <c r="G18" s="107"/>
      <c r="H18" s="4">
        <f t="shared" ref="H18:H23" si="0">F18*G18</f>
        <v>0</v>
      </c>
    </row>
    <row r="19" spans="1:9" ht="52.8" x14ac:dyDescent="0.25">
      <c r="A19" s="372"/>
      <c r="B19" s="372"/>
      <c r="C19" s="373" t="s">
        <v>25</v>
      </c>
      <c r="D19" s="402" t="s">
        <v>1131</v>
      </c>
      <c r="E19" s="375" t="s">
        <v>192</v>
      </c>
      <c r="F19" s="375">
        <v>16</v>
      </c>
      <c r="G19" s="107"/>
      <c r="H19" s="4">
        <f t="shared" si="0"/>
        <v>0</v>
      </c>
    </row>
    <row r="20" spans="1:9" x14ac:dyDescent="0.25">
      <c r="A20" s="372"/>
      <c r="B20" s="372" t="s">
        <v>1238</v>
      </c>
      <c r="C20" s="373"/>
      <c r="D20" s="402" t="s">
        <v>1240</v>
      </c>
      <c r="E20" s="375"/>
      <c r="F20" s="375"/>
      <c r="G20" s="41"/>
      <c r="H20" s="42"/>
    </row>
    <row r="21" spans="1:9" ht="52.8" x14ac:dyDescent="0.25">
      <c r="A21" s="372"/>
      <c r="B21" s="372"/>
      <c r="C21" s="373" t="s">
        <v>18</v>
      </c>
      <c r="D21" s="402" t="s">
        <v>1242</v>
      </c>
      <c r="E21" s="375" t="s">
        <v>192</v>
      </c>
      <c r="F21" s="375">
        <v>25</v>
      </c>
      <c r="G21" s="107"/>
      <c r="H21" s="42">
        <f>F21*G21</f>
        <v>0</v>
      </c>
    </row>
    <row r="22" spans="1:9" ht="52.8" x14ac:dyDescent="0.25">
      <c r="A22" s="372"/>
      <c r="B22" s="372"/>
      <c r="C22" s="373" t="s">
        <v>25</v>
      </c>
      <c r="D22" s="402" t="s">
        <v>1243</v>
      </c>
      <c r="E22" s="375" t="s">
        <v>192</v>
      </c>
      <c r="F22" s="375">
        <v>12</v>
      </c>
      <c r="G22" s="107"/>
      <c r="H22" s="42">
        <f>F22*G22</f>
        <v>0</v>
      </c>
    </row>
    <row r="23" spans="1:9" ht="66" x14ac:dyDescent="0.25">
      <c r="A23" s="372"/>
      <c r="B23" s="372" t="s">
        <v>1132</v>
      </c>
      <c r="C23" s="373"/>
      <c r="D23" s="402" t="s">
        <v>1133</v>
      </c>
      <c r="E23" s="375" t="s">
        <v>634</v>
      </c>
      <c r="F23" s="375">
        <v>10</v>
      </c>
      <c r="G23" s="107"/>
      <c r="H23" s="4">
        <f t="shared" si="0"/>
        <v>0</v>
      </c>
    </row>
    <row r="24" spans="1:9" x14ac:dyDescent="0.25">
      <c r="A24" s="372" t="s">
        <v>1134</v>
      </c>
      <c r="B24" s="372"/>
      <c r="C24" s="373"/>
      <c r="D24" s="403" t="s">
        <v>1135</v>
      </c>
      <c r="E24" s="375"/>
      <c r="F24" s="375"/>
      <c r="G24" s="3"/>
      <c r="H24" s="4"/>
      <c r="I24" s="380"/>
    </row>
    <row r="25" spans="1:9" x14ac:dyDescent="0.25">
      <c r="A25" s="372"/>
      <c r="B25" s="372" t="s">
        <v>1136</v>
      </c>
      <c r="C25" s="373"/>
      <c r="D25" s="402" t="s">
        <v>1137</v>
      </c>
      <c r="E25" s="375"/>
      <c r="F25" s="375"/>
      <c r="G25" s="3"/>
      <c r="H25" s="4"/>
    </row>
    <row r="26" spans="1:9" ht="15.6" x14ac:dyDescent="0.25">
      <c r="A26" s="372"/>
      <c r="B26" s="372"/>
      <c r="C26" s="373" t="s">
        <v>12</v>
      </c>
      <c r="D26" s="402" t="s">
        <v>1138</v>
      </c>
      <c r="E26" s="375" t="s">
        <v>634</v>
      </c>
      <c r="F26" s="375">
        <v>25</v>
      </c>
      <c r="G26" s="107"/>
      <c r="H26" s="4">
        <f>F26*G26</f>
        <v>0</v>
      </c>
    </row>
    <row r="27" spans="1:9" ht="26.4" x14ac:dyDescent="0.25">
      <c r="A27" s="372" t="s">
        <v>865</v>
      </c>
      <c r="B27" s="372"/>
      <c r="C27" s="373"/>
      <c r="D27" s="401" t="s">
        <v>866</v>
      </c>
      <c r="E27" s="375"/>
      <c r="F27" s="375"/>
      <c r="G27" s="3"/>
      <c r="H27" s="4"/>
    </row>
    <row r="28" spans="1:9" x14ac:dyDescent="0.25">
      <c r="A28" s="372"/>
      <c r="B28" s="372" t="s">
        <v>867</v>
      </c>
      <c r="C28" s="373"/>
      <c r="D28" s="379" t="s">
        <v>868</v>
      </c>
      <c r="E28" s="375" t="s">
        <v>158</v>
      </c>
      <c r="F28" s="375">
        <v>492</v>
      </c>
      <c r="G28" s="107"/>
      <c r="H28" s="4">
        <f>F28*G28</f>
        <v>0</v>
      </c>
    </row>
    <row r="29" spans="1:9" ht="26.4" x14ac:dyDescent="0.25">
      <c r="A29" s="372" t="s">
        <v>869</v>
      </c>
      <c r="B29" s="372"/>
      <c r="C29" s="373"/>
      <c r="D29" s="404" t="s">
        <v>870</v>
      </c>
      <c r="E29" s="375"/>
      <c r="F29" s="375"/>
      <c r="G29" s="3"/>
      <c r="H29" s="4"/>
    </row>
    <row r="30" spans="1:9" ht="15.6" x14ac:dyDescent="0.25">
      <c r="A30" s="372"/>
      <c r="B30" s="372" t="s">
        <v>871</v>
      </c>
      <c r="C30" s="373"/>
      <c r="D30" s="374" t="s">
        <v>872</v>
      </c>
      <c r="E30" s="375" t="s">
        <v>621</v>
      </c>
      <c r="F30" s="375">
        <v>30</v>
      </c>
      <c r="G30" s="107"/>
      <c r="H30" s="4">
        <f>F30*G30</f>
        <v>0</v>
      </c>
    </row>
    <row r="31" spans="1:9" ht="26.4" x14ac:dyDescent="0.25">
      <c r="A31" s="372"/>
      <c r="B31" s="372" t="s">
        <v>873</v>
      </c>
      <c r="C31" s="373"/>
      <c r="D31" s="405" t="s">
        <v>874</v>
      </c>
      <c r="E31" s="375" t="s">
        <v>621</v>
      </c>
      <c r="F31" s="375">
        <v>9</v>
      </c>
      <c r="G31" s="107"/>
      <c r="H31" s="4">
        <f>F31*G31</f>
        <v>0</v>
      </c>
    </row>
    <row r="32" spans="1:9" ht="26.4" x14ac:dyDescent="0.25">
      <c r="A32" s="372" t="s">
        <v>875</v>
      </c>
      <c r="B32" s="372"/>
      <c r="C32" s="373"/>
      <c r="D32" s="401" t="s">
        <v>876</v>
      </c>
      <c r="E32" s="375"/>
      <c r="F32" s="375"/>
      <c r="G32" s="3"/>
      <c r="H32" s="4"/>
    </row>
    <row r="33" spans="1:8" ht="15.6" x14ac:dyDescent="0.25">
      <c r="A33" s="372"/>
      <c r="B33" s="372" t="s">
        <v>877</v>
      </c>
      <c r="C33" s="373"/>
      <c r="D33" s="402" t="s">
        <v>863</v>
      </c>
      <c r="E33" s="375" t="s">
        <v>634</v>
      </c>
      <c r="F33" s="375">
        <v>3</v>
      </c>
      <c r="G33" s="107"/>
      <c r="H33" s="4">
        <f>F33*G33</f>
        <v>0</v>
      </c>
    </row>
    <row r="34" spans="1:8" x14ac:dyDescent="0.25">
      <c r="A34" s="372" t="s">
        <v>878</v>
      </c>
      <c r="B34" s="372"/>
      <c r="C34" s="373"/>
      <c r="D34" s="397" t="s">
        <v>879</v>
      </c>
      <c r="E34" s="375"/>
      <c r="F34" s="375"/>
      <c r="G34" s="3"/>
      <c r="H34" s="4"/>
    </row>
    <row r="35" spans="1:8" ht="39.6" x14ac:dyDescent="0.25">
      <c r="A35" s="372"/>
      <c r="B35" s="372" t="s">
        <v>1139</v>
      </c>
      <c r="C35" s="373"/>
      <c r="D35" s="379" t="s">
        <v>1140</v>
      </c>
      <c r="E35" s="375" t="s">
        <v>192</v>
      </c>
      <c r="F35" s="375">
        <v>60</v>
      </c>
      <c r="G35" s="107"/>
      <c r="H35" s="4">
        <f>F35*G35</f>
        <v>0</v>
      </c>
    </row>
    <row r="36" spans="1:8" x14ac:dyDescent="0.25">
      <c r="A36" s="406"/>
      <c r="B36" s="372"/>
      <c r="C36" s="373"/>
      <c r="D36" s="402"/>
      <c r="E36" s="375"/>
      <c r="F36" s="375"/>
      <c r="G36" s="3"/>
      <c r="H36" s="4"/>
    </row>
    <row r="37" spans="1:8" x14ac:dyDescent="0.25">
      <c r="A37" s="372"/>
      <c r="B37" s="372"/>
      <c r="C37" s="373"/>
      <c r="D37" s="397"/>
      <c r="E37" s="375"/>
      <c r="F37" s="375"/>
      <c r="G37" s="3"/>
      <c r="H37" s="4"/>
    </row>
    <row r="38" spans="1:8" x14ac:dyDescent="0.25">
      <c r="A38" s="374"/>
      <c r="B38" s="374"/>
      <c r="C38" s="375"/>
      <c r="D38" s="385"/>
      <c r="E38" s="375"/>
      <c r="F38" s="375"/>
      <c r="G38" s="3"/>
      <c r="H38" s="4"/>
    </row>
    <row r="39" spans="1:8" x14ac:dyDescent="0.25">
      <c r="A39" s="386" t="s">
        <v>51</v>
      </c>
      <c r="B39" s="386"/>
      <c r="C39" s="386"/>
      <c r="D39" s="386"/>
      <c r="E39" s="387"/>
      <c r="F39" s="388"/>
      <c r="G39" s="6"/>
      <c r="H39" s="5">
        <f>SUM(H7:H37)</f>
        <v>0</v>
      </c>
    </row>
    <row r="40" spans="1:8" x14ac:dyDescent="0.25">
      <c r="H40" s="21"/>
    </row>
    <row r="1048315" spans="5:5" x14ac:dyDescent="0.25">
      <c r="E1048315" s="371"/>
    </row>
  </sheetData>
  <sheetProtection algorithmName="SHA-512" hashValue="UJes17M2aAJaBWWtsiW3mTkLCA/JbnkeFof1MRCaqapyuo6VrR+QMyCezR0PBdYq67SQowYaeIUbpcdqu2Np1Q==" saltValue="cC5lQ3p84TrILZQ2OyEzjg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M1048304"/>
  <sheetViews>
    <sheetView view="pageBreakPreview" topLeftCell="A11" zoomScaleNormal="100" zoomScaleSheetLayoutView="100" workbookViewId="0">
      <selection activeCell="K18" sqref="K18"/>
    </sheetView>
  </sheetViews>
  <sheetFormatPr defaultRowHeight="13.2" x14ac:dyDescent="0.25"/>
  <cols>
    <col min="1" max="1" width="9.21875" style="26" customWidth="1"/>
    <col min="2" max="2" width="10" style="26" bestFit="1" customWidth="1"/>
    <col min="3" max="3" width="3" style="26" customWidth="1"/>
    <col min="4" max="4" width="40.77734375" style="26" customWidth="1"/>
    <col min="5" max="5" width="16.21875" style="26" bestFit="1" customWidth="1"/>
    <col min="6" max="8" width="20.77734375" style="26" customWidth="1"/>
    <col min="9" max="9" width="8.77734375" style="26"/>
    <col min="10" max="10" width="12.5546875" style="26" bestFit="1" customWidth="1"/>
    <col min="11" max="11" width="8.77734375" style="26"/>
    <col min="12" max="12" width="12.5546875" style="26" bestFit="1" customWidth="1"/>
    <col min="13" max="13" width="11.5546875" style="26" bestFit="1" customWidth="1"/>
    <col min="14" max="257" width="8.77734375" style="26"/>
    <col min="258" max="258" width="9.21875" style="26" customWidth="1"/>
    <col min="259" max="259" width="6.77734375" style="26" customWidth="1"/>
    <col min="260" max="260" width="40.77734375" style="26" customWidth="1"/>
    <col min="261" max="264" width="9.21875" style="26" customWidth="1"/>
    <col min="265" max="513" width="8.77734375" style="26"/>
    <col min="514" max="514" width="9.21875" style="26" customWidth="1"/>
    <col min="515" max="515" width="6.77734375" style="26" customWidth="1"/>
    <col min="516" max="516" width="40.77734375" style="26" customWidth="1"/>
    <col min="517" max="520" width="9.21875" style="26" customWidth="1"/>
    <col min="521" max="769" width="8.77734375" style="26"/>
    <col min="770" max="770" width="9.21875" style="26" customWidth="1"/>
    <col min="771" max="771" width="6.77734375" style="26" customWidth="1"/>
    <col min="772" max="772" width="40.77734375" style="26" customWidth="1"/>
    <col min="773" max="776" width="9.21875" style="26" customWidth="1"/>
    <col min="777" max="1025" width="8.77734375" style="26"/>
    <col min="1026" max="1026" width="9.21875" style="26" customWidth="1"/>
    <col min="1027" max="1027" width="6.77734375" style="26" customWidth="1"/>
    <col min="1028" max="1028" width="40.77734375" style="26" customWidth="1"/>
    <col min="1029" max="1032" width="9.21875" style="26" customWidth="1"/>
    <col min="1033" max="1281" width="8.77734375" style="26"/>
    <col min="1282" max="1282" width="9.21875" style="26" customWidth="1"/>
    <col min="1283" max="1283" width="6.77734375" style="26" customWidth="1"/>
    <col min="1284" max="1284" width="40.77734375" style="26" customWidth="1"/>
    <col min="1285" max="1288" width="9.21875" style="26" customWidth="1"/>
    <col min="1289" max="1537" width="8.77734375" style="26"/>
    <col min="1538" max="1538" width="9.21875" style="26" customWidth="1"/>
    <col min="1539" max="1539" width="6.77734375" style="26" customWidth="1"/>
    <col min="1540" max="1540" width="40.77734375" style="26" customWidth="1"/>
    <col min="1541" max="1544" width="9.21875" style="26" customWidth="1"/>
    <col min="1545" max="1793" width="8.77734375" style="26"/>
    <col min="1794" max="1794" width="9.21875" style="26" customWidth="1"/>
    <col min="1795" max="1795" width="6.77734375" style="26" customWidth="1"/>
    <col min="1796" max="1796" width="40.77734375" style="26" customWidth="1"/>
    <col min="1797" max="1800" width="9.21875" style="26" customWidth="1"/>
    <col min="1801" max="2049" width="8.77734375" style="26"/>
    <col min="2050" max="2050" width="9.21875" style="26" customWidth="1"/>
    <col min="2051" max="2051" width="6.77734375" style="26" customWidth="1"/>
    <col min="2052" max="2052" width="40.77734375" style="26" customWidth="1"/>
    <col min="2053" max="2056" width="9.21875" style="26" customWidth="1"/>
    <col min="2057" max="2305" width="8.77734375" style="26"/>
    <col min="2306" max="2306" width="9.21875" style="26" customWidth="1"/>
    <col min="2307" max="2307" width="6.77734375" style="26" customWidth="1"/>
    <col min="2308" max="2308" width="40.77734375" style="26" customWidth="1"/>
    <col min="2309" max="2312" width="9.21875" style="26" customWidth="1"/>
    <col min="2313" max="2561" width="8.77734375" style="26"/>
    <col min="2562" max="2562" width="9.21875" style="26" customWidth="1"/>
    <col min="2563" max="2563" width="6.77734375" style="26" customWidth="1"/>
    <col min="2564" max="2564" width="40.77734375" style="26" customWidth="1"/>
    <col min="2565" max="2568" width="9.21875" style="26" customWidth="1"/>
    <col min="2569" max="2817" width="8.77734375" style="26"/>
    <col min="2818" max="2818" width="9.21875" style="26" customWidth="1"/>
    <col min="2819" max="2819" width="6.77734375" style="26" customWidth="1"/>
    <col min="2820" max="2820" width="40.77734375" style="26" customWidth="1"/>
    <col min="2821" max="2824" width="9.21875" style="26" customWidth="1"/>
    <col min="2825" max="3073" width="8.77734375" style="26"/>
    <col min="3074" max="3074" width="9.21875" style="26" customWidth="1"/>
    <col min="3075" max="3075" width="6.77734375" style="26" customWidth="1"/>
    <col min="3076" max="3076" width="40.77734375" style="26" customWidth="1"/>
    <col min="3077" max="3080" width="9.21875" style="26" customWidth="1"/>
    <col min="3081" max="3329" width="8.77734375" style="26"/>
    <col min="3330" max="3330" width="9.21875" style="26" customWidth="1"/>
    <col min="3331" max="3331" width="6.77734375" style="26" customWidth="1"/>
    <col min="3332" max="3332" width="40.77734375" style="26" customWidth="1"/>
    <col min="3333" max="3336" width="9.21875" style="26" customWidth="1"/>
    <col min="3337" max="3585" width="8.77734375" style="26"/>
    <col min="3586" max="3586" width="9.21875" style="26" customWidth="1"/>
    <col min="3587" max="3587" width="6.77734375" style="26" customWidth="1"/>
    <col min="3588" max="3588" width="40.77734375" style="26" customWidth="1"/>
    <col min="3589" max="3592" width="9.21875" style="26" customWidth="1"/>
    <col min="3593" max="3841" width="8.77734375" style="26"/>
    <col min="3842" max="3842" width="9.21875" style="26" customWidth="1"/>
    <col min="3843" max="3843" width="6.77734375" style="26" customWidth="1"/>
    <col min="3844" max="3844" width="40.77734375" style="26" customWidth="1"/>
    <col min="3845" max="3848" width="9.21875" style="26" customWidth="1"/>
    <col min="3849" max="4097" width="8.77734375" style="26"/>
    <col min="4098" max="4098" width="9.21875" style="26" customWidth="1"/>
    <col min="4099" max="4099" width="6.77734375" style="26" customWidth="1"/>
    <col min="4100" max="4100" width="40.77734375" style="26" customWidth="1"/>
    <col min="4101" max="4104" width="9.21875" style="26" customWidth="1"/>
    <col min="4105" max="4353" width="8.77734375" style="26"/>
    <col min="4354" max="4354" width="9.21875" style="26" customWidth="1"/>
    <col min="4355" max="4355" width="6.77734375" style="26" customWidth="1"/>
    <col min="4356" max="4356" width="40.77734375" style="26" customWidth="1"/>
    <col min="4357" max="4360" width="9.21875" style="26" customWidth="1"/>
    <col min="4361" max="4609" width="8.77734375" style="26"/>
    <col min="4610" max="4610" width="9.21875" style="26" customWidth="1"/>
    <col min="4611" max="4611" width="6.77734375" style="26" customWidth="1"/>
    <col min="4612" max="4612" width="40.77734375" style="26" customWidth="1"/>
    <col min="4613" max="4616" width="9.21875" style="26" customWidth="1"/>
    <col min="4617" max="4865" width="8.77734375" style="26"/>
    <col min="4866" max="4866" width="9.21875" style="26" customWidth="1"/>
    <col min="4867" max="4867" width="6.77734375" style="26" customWidth="1"/>
    <col min="4868" max="4868" width="40.77734375" style="26" customWidth="1"/>
    <col min="4869" max="4872" width="9.21875" style="26" customWidth="1"/>
    <col min="4873" max="5121" width="8.77734375" style="26"/>
    <col min="5122" max="5122" width="9.21875" style="26" customWidth="1"/>
    <col min="5123" max="5123" width="6.77734375" style="26" customWidth="1"/>
    <col min="5124" max="5124" width="40.77734375" style="26" customWidth="1"/>
    <col min="5125" max="5128" width="9.21875" style="26" customWidth="1"/>
    <col min="5129" max="5377" width="8.77734375" style="26"/>
    <col min="5378" max="5378" width="9.21875" style="26" customWidth="1"/>
    <col min="5379" max="5379" width="6.77734375" style="26" customWidth="1"/>
    <col min="5380" max="5380" width="40.77734375" style="26" customWidth="1"/>
    <col min="5381" max="5384" width="9.21875" style="26" customWidth="1"/>
    <col min="5385" max="5633" width="8.77734375" style="26"/>
    <col min="5634" max="5634" width="9.21875" style="26" customWidth="1"/>
    <col min="5635" max="5635" width="6.77734375" style="26" customWidth="1"/>
    <col min="5636" max="5636" width="40.77734375" style="26" customWidth="1"/>
    <col min="5637" max="5640" width="9.21875" style="26" customWidth="1"/>
    <col min="5641" max="5889" width="8.77734375" style="26"/>
    <col min="5890" max="5890" width="9.21875" style="26" customWidth="1"/>
    <col min="5891" max="5891" width="6.77734375" style="26" customWidth="1"/>
    <col min="5892" max="5892" width="40.77734375" style="26" customWidth="1"/>
    <col min="5893" max="5896" width="9.21875" style="26" customWidth="1"/>
    <col min="5897" max="6145" width="8.77734375" style="26"/>
    <col min="6146" max="6146" width="9.21875" style="26" customWidth="1"/>
    <col min="6147" max="6147" width="6.77734375" style="26" customWidth="1"/>
    <col min="6148" max="6148" width="40.77734375" style="26" customWidth="1"/>
    <col min="6149" max="6152" width="9.21875" style="26" customWidth="1"/>
    <col min="6153" max="6401" width="8.77734375" style="26"/>
    <col min="6402" max="6402" width="9.21875" style="26" customWidth="1"/>
    <col min="6403" max="6403" width="6.77734375" style="26" customWidth="1"/>
    <col min="6404" max="6404" width="40.77734375" style="26" customWidth="1"/>
    <col min="6405" max="6408" width="9.21875" style="26" customWidth="1"/>
    <col min="6409" max="6657" width="8.77734375" style="26"/>
    <col min="6658" max="6658" width="9.21875" style="26" customWidth="1"/>
    <col min="6659" max="6659" width="6.77734375" style="26" customWidth="1"/>
    <col min="6660" max="6660" width="40.77734375" style="26" customWidth="1"/>
    <col min="6661" max="6664" width="9.21875" style="26" customWidth="1"/>
    <col min="6665" max="6913" width="8.77734375" style="26"/>
    <col min="6914" max="6914" width="9.21875" style="26" customWidth="1"/>
    <col min="6915" max="6915" width="6.77734375" style="26" customWidth="1"/>
    <col min="6916" max="6916" width="40.77734375" style="26" customWidth="1"/>
    <col min="6917" max="6920" width="9.21875" style="26" customWidth="1"/>
    <col min="6921" max="7169" width="8.77734375" style="26"/>
    <col min="7170" max="7170" width="9.21875" style="26" customWidth="1"/>
    <col min="7171" max="7171" width="6.77734375" style="26" customWidth="1"/>
    <col min="7172" max="7172" width="40.77734375" style="26" customWidth="1"/>
    <col min="7173" max="7176" width="9.21875" style="26" customWidth="1"/>
    <col min="7177" max="7425" width="8.77734375" style="26"/>
    <col min="7426" max="7426" width="9.21875" style="26" customWidth="1"/>
    <col min="7427" max="7427" width="6.77734375" style="26" customWidth="1"/>
    <col min="7428" max="7428" width="40.77734375" style="26" customWidth="1"/>
    <col min="7429" max="7432" width="9.21875" style="26" customWidth="1"/>
    <col min="7433" max="7681" width="8.77734375" style="26"/>
    <col min="7682" max="7682" width="9.21875" style="26" customWidth="1"/>
    <col min="7683" max="7683" width="6.77734375" style="26" customWidth="1"/>
    <col min="7684" max="7684" width="40.77734375" style="26" customWidth="1"/>
    <col min="7685" max="7688" width="9.21875" style="26" customWidth="1"/>
    <col min="7689" max="7937" width="8.77734375" style="26"/>
    <col min="7938" max="7938" width="9.21875" style="26" customWidth="1"/>
    <col min="7939" max="7939" width="6.77734375" style="26" customWidth="1"/>
    <col min="7940" max="7940" width="40.77734375" style="26" customWidth="1"/>
    <col min="7941" max="7944" width="9.21875" style="26" customWidth="1"/>
    <col min="7945" max="8193" width="8.77734375" style="26"/>
    <col min="8194" max="8194" width="9.21875" style="26" customWidth="1"/>
    <col min="8195" max="8195" width="6.77734375" style="26" customWidth="1"/>
    <col min="8196" max="8196" width="40.77734375" style="26" customWidth="1"/>
    <col min="8197" max="8200" width="9.21875" style="26" customWidth="1"/>
    <col min="8201" max="8449" width="8.77734375" style="26"/>
    <col min="8450" max="8450" width="9.21875" style="26" customWidth="1"/>
    <col min="8451" max="8451" width="6.77734375" style="26" customWidth="1"/>
    <col min="8452" max="8452" width="40.77734375" style="26" customWidth="1"/>
    <col min="8453" max="8456" width="9.21875" style="26" customWidth="1"/>
    <col min="8457" max="8705" width="8.77734375" style="26"/>
    <col min="8706" max="8706" width="9.21875" style="26" customWidth="1"/>
    <col min="8707" max="8707" width="6.77734375" style="26" customWidth="1"/>
    <col min="8708" max="8708" width="40.77734375" style="26" customWidth="1"/>
    <col min="8709" max="8712" width="9.21875" style="26" customWidth="1"/>
    <col min="8713" max="8961" width="8.77734375" style="26"/>
    <col min="8962" max="8962" width="9.21875" style="26" customWidth="1"/>
    <col min="8963" max="8963" width="6.77734375" style="26" customWidth="1"/>
    <col min="8964" max="8964" width="40.77734375" style="26" customWidth="1"/>
    <col min="8965" max="8968" width="9.21875" style="26" customWidth="1"/>
    <col min="8969" max="9217" width="8.77734375" style="26"/>
    <col min="9218" max="9218" width="9.21875" style="26" customWidth="1"/>
    <col min="9219" max="9219" width="6.77734375" style="26" customWidth="1"/>
    <col min="9220" max="9220" width="40.77734375" style="26" customWidth="1"/>
    <col min="9221" max="9224" width="9.21875" style="26" customWidth="1"/>
    <col min="9225" max="9473" width="8.77734375" style="26"/>
    <col min="9474" max="9474" width="9.21875" style="26" customWidth="1"/>
    <col min="9475" max="9475" width="6.77734375" style="26" customWidth="1"/>
    <col min="9476" max="9476" width="40.77734375" style="26" customWidth="1"/>
    <col min="9477" max="9480" width="9.21875" style="26" customWidth="1"/>
    <col min="9481" max="9729" width="8.77734375" style="26"/>
    <col min="9730" max="9730" width="9.21875" style="26" customWidth="1"/>
    <col min="9731" max="9731" width="6.77734375" style="26" customWidth="1"/>
    <col min="9732" max="9732" width="40.77734375" style="26" customWidth="1"/>
    <col min="9733" max="9736" width="9.21875" style="26" customWidth="1"/>
    <col min="9737" max="9985" width="8.77734375" style="26"/>
    <col min="9986" max="9986" width="9.21875" style="26" customWidth="1"/>
    <col min="9987" max="9987" width="6.77734375" style="26" customWidth="1"/>
    <col min="9988" max="9988" width="40.77734375" style="26" customWidth="1"/>
    <col min="9989" max="9992" width="9.21875" style="26" customWidth="1"/>
    <col min="9993" max="10241" width="8.77734375" style="26"/>
    <col min="10242" max="10242" width="9.21875" style="26" customWidth="1"/>
    <col min="10243" max="10243" width="6.77734375" style="26" customWidth="1"/>
    <col min="10244" max="10244" width="40.77734375" style="26" customWidth="1"/>
    <col min="10245" max="10248" width="9.21875" style="26" customWidth="1"/>
    <col min="10249" max="10497" width="8.77734375" style="26"/>
    <col min="10498" max="10498" width="9.21875" style="26" customWidth="1"/>
    <col min="10499" max="10499" width="6.77734375" style="26" customWidth="1"/>
    <col min="10500" max="10500" width="40.77734375" style="26" customWidth="1"/>
    <col min="10501" max="10504" width="9.21875" style="26" customWidth="1"/>
    <col min="10505" max="10753" width="8.77734375" style="26"/>
    <col min="10754" max="10754" width="9.21875" style="26" customWidth="1"/>
    <col min="10755" max="10755" width="6.77734375" style="26" customWidth="1"/>
    <col min="10756" max="10756" width="40.77734375" style="26" customWidth="1"/>
    <col min="10757" max="10760" width="9.21875" style="26" customWidth="1"/>
    <col min="10761" max="11009" width="8.77734375" style="26"/>
    <col min="11010" max="11010" width="9.21875" style="26" customWidth="1"/>
    <col min="11011" max="11011" width="6.77734375" style="26" customWidth="1"/>
    <col min="11012" max="11012" width="40.77734375" style="26" customWidth="1"/>
    <col min="11013" max="11016" width="9.21875" style="26" customWidth="1"/>
    <col min="11017" max="11265" width="8.77734375" style="26"/>
    <col min="11266" max="11266" width="9.21875" style="26" customWidth="1"/>
    <col min="11267" max="11267" width="6.77734375" style="26" customWidth="1"/>
    <col min="11268" max="11268" width="40.77734375" style="26" customWidth="1"/>
    <col min="11269" max="11272" width="9.21875" style="26" customWidth="1"/>
    <col min="11273" max="11521" width="8.77734375" style="26"/>
    <col min="11522" max="11522" width="9.21875" style="26" customWidth="1"/>
    <col min="11523" max="11523" width="6.77734375" style="26" customWidth="1"/>
    <col min="11524" max="11524" width="40.77734375" style="26" customWidth="1"/>
    <col min="11525" max="11528" width="9.21875" style="26" customWidth="1"/>
    <col min="11529" max="11777" width="8.77734375" style="26"/>
    <col min="11778" max="11778" width="9.21875" style="26" customWidth="1"/>
    <col min="11779" max="11779" width="6.77734375" style="26" customWidth="1"/>
    <col min="11780" max="11780" width="40.77734375" style="26" customWidth="1"/>
    <col min="11781" max="11784" width="9.21875" style="26" customWidth="1"/>
    <col min="11785" max="12033" width="8.77734375" style="26"/>
    <col min="12034" max="12034" width="9.21875" style="26" customWidth="1"/>
    <col min="12035" max="12035" width="6.77734375" style="26" customWidth="1"/>
    <col min="12036" max="12036" width="40.77734375" style="26" customWidth="1"/>
    <col min="12037" max="12040" width="9.21875" style="26" customWidth="1"/>
    <col min="12041" max="12289" width="8.77734375" style="26"/>
    <col min="12290" max="12290" width="9.21875" style="26" customWidth="1"/>
    <col min="12291" max="12291" width="6.77734375" style="26" customWidth="1"/>
    <col min="12292" max="12292" width="40.77734375" style="26" customWidth="1"/>
    <col min="12293" max="12296" width="9.21875" style="26" customWidth="1"/>
    <col min="12297" max="12545" width="8.77734375" style="26"/>
    <col min="12546" max="12546" width="9.21875" style="26" customWidth="1"/>
    <col min="12547" max="12547" width="6.77734375" style="26" customWidth="1"/>
    <col min="12548" max="12548" width="40.77734375" style="26" customWidth="1"/>
    <col min="12549" max="12552" width="9.21875" style="26" customWidth="1"/>
    <col min="12553" max="12801" width="8.77734375" style="26"/>
    <col min="12802" max="12802" width="9.21875" style="26" customWidth="1"/>
    <col min="12803" max="12803" width="6.77734375" style="26" customWidth="1"/>
    <col min="12804" max="12804" width="40.77734375" style="26" customWidth="1"/>
    <col min="12805" max="12808" width="9.21875" style="26" customWidth="1"/>
    <col min="12809" max="13057" width="8.77734375" style="26"/>
    <col min="13058" max="13058" width="9.21875" style="26" customWidth="1"/>
    <col min="13059" max="13059" width="6.77734375" style="26" customWidth="1"/>
    <col min="13060" max="13060" width="40.77734375" style="26" customWidth="1"/>
    <col min="13061" max="13064" width="9.21875" style="26" customWidth="1"/>
    <col min="13065" max="13313" width="8.77734375" style="26"/>
    <col min="13314" max="13314" width="9.21875" style="26" customWidth="1"/>
    <col min="13315" max="13315" width="6.77734375" style="26" customWidth="1"/>
    <col min="13316" max="13316" width="40.77734375" style="26" customWidth="1"/>
    <col min="13317" max="13320" width="9.21875" style="26" customWidth="1"/>
    <col min="13321" max="13569" width="8.77734375" style="26"/>
    <col min="13570" max="13570" width="9.21875" style="26" customWidth="1"/>
    <col min="13571" max="13571" width="6.77734375" style="26" customWidth="1"/>
    <col min="13572" max="13572" width="40.77734375" style="26" customWidth="1"/>
    <col min="13573" max="13576" width="9.21875" style="26" customWidth="1"/>
    <col min="13577" max="13825" width="8.77734375" style="26"/>
    <col min="13826" max="13826" width="9.21875" style="26" customWidth="1"/>
    <col min="13827" max="13827" width="6.77734375" style="26" customWidth="1"/>
    <col min="13828" max="13828" width="40.77734375" style="26" customWidth="1"/>
    <col min="13829" max="13832" width="9.21875" style="26" customWidth="1"/>
    <col min="13833" max="14081" width="8.77734375" style="26"/>
    <col min="14082" max="14082" width="9.21875" style="26" customWidth="1"/>
    <col min="14083" max="14083" width="6.77734375" style="26" customWidth="1"/>
    <col min="14084" max="14084" width="40.77734375" style="26" customWidth="1"/>
    <col min="14085" max="14088" width="9.21875" style="26" customWidth="1"/>
    <col min="14089" max="14337" width="8.77734375" style="26"/>
    <col min="14338" max="14338" width="9.21875" style="26" customWidth="1"/>
    <col min="14339" max="14339" width="6.77734375" style="26" customWidth="1"/>
    <col min="14340" max="14340" width="40.77734375" style="26" customWidth="1"/>
    <col min="14341" max="14344" width="9.21875" style="26" customWidth="1"/>
    <col min="14345" max="14593" width="8.77734375" style="26"/>
    <col min="14594" max="14594" width="9.21875" style="26" customWidth="1"/>
    <col min="14595" max="14595" width="6.77734375" style="26" customWidth="1"/>
    <col min="14596" max="14596" width="40.77734375" style="26" customWidth="1"/>
    <col min="14597" max="14600" width="9.21875" style="26" customWidth="1"/>
    <col min="14601" max="14849" width="8.77734375" style="26"/>
    <col min="14850" max="14850" width="9.21875" style="26" customWidth="1"/>
    <col min="14851" max="14851" width="6.77734375" style="26" customWidth="1"/>
    <col min="14852" max="14852" width="40.77734375" style="26" customWidth="1"/>
    <col min="14853" max="14856" width="9.21875" style="26" customWidth="1"/>
    <col min="14857" max="15105" width="8.77734375" style="26"/>
    <col min="15106" max="15106" width="9.21875" style="26" customWidth="1"/>
    <col min="15107" max="15107" width="6.77734375" style="26" customWidth="1"/>
    <col min="15108" max="15108" width="40.77734375" style="26" customWidth="1"/>
    <col min="15109" max="15112" width="9.21875" style="26" customWidth="1"/>
    <col min="15113" max="15361" width="8.77734375" style="26"/>
    <col min="15362" max="15362" width="9.21875" style="26" customWidth="1"/>
    <col min="15363" max="15363" width="6.77734375" style="26" customWidth="1"/>
    <col min="15364" max="15364" width="40.77734375" style="26" customWidth="1"/>
    <col min="15365" max="15368" width="9.21875" style="26" customWidth="1"/>
    <col min="15369" max="15617" width="8.77734375" style="26"/>
    <col min="15618" max="15618" width="9.21875" style="26" customWidth="1"/>
    <col min="15619" max="15619" width="6.77734375" style="26" customWidth="1"/>
    <col min="15620" max="15620" width="40.77734375" style="26" customWidth="1"/>
    <col min="15621" max="15624" width="9.21875" style="26" customWidth="1"/>
    <col min="15625" max="15873" width="8.77734375" style="26"/>
    <col min="15874" max="15874" width="9.21875" style="26" customWidth="1"/>
    <col min="15875" max="15875" width="6.77734375" style="26" customWidth="1"/>
    <col min="15876" max="15876" width="40.77734375" style="26" customWidth="1"/>
    <col min="15877" max="15880" width="9.21875" style="26" customWidth="1"/>
    <col min="15881" max="16129" width="8.77734375" style="26"/>
    <col min="16130" max="16130" width="9.21875" style="26" customWidth="1"/>
    <col min="16131" max="16131" width="6.77734375" style="26" customWidth="1"/>
    <col min="16132" max="16132" width="40.77734375" style="26" customWidth="1"/>
    <col min="16133" max="16136" width="9.21875" style="26" customWidth="1"/>
    <col min="16137" max="16384" width="8.77734375" style="26"/>
  </cols>
  <sheetData>
    <row r="1" spans="1:13" customFormat="1" ht="48" customHeight="1" x14ac:dyDescent="0.25">
      <c r="A1" s="493" t="s">
        <v>1336</v>
      </c>
      <c r="B1" s="494"/>
      <c r="C1" s="494"/>
      <c r="D1" s="494"/>
      <c r="E1" s="493" t="s">
        <v>881</v>
      </c>
      <c r="F1" s="493"/>
      <c r="G1" s="493"/>
      <c r="H1" s="493"/>
    </row>
    <row r="2" spans="1:13" x14ac:dyDescent="0.25">
      <c r="A2" s="364" t="s">
        <v>1</v>
      </c>
      <c r="B2" s="364"/>
      <c r="C2" s="364"/>
      <c r="D2" s="366" t="s">
        <v>2</v>
      </c>
      <c r="E2" s="366" t="s">
        <v>3</v>
      </c>
      <c r="F2" s="366" t="s">
        <v>4</v>
      </c>
      <c r="G2" s="366" t="s">
        <v>5</v>
      </c>
      <c r="H2" s="366" t="s">
        <v>6</v>
      </c>
      <c r="I2" s="367"/>
    </row>
    <row r="3" spans="1:13" x14ac:dyDescent="0.25">
      <c r="A3" s="368"/>
      <c r="B3" s="368"/>
      <c r="C3" s="368"/>
      <c r="D3" s="370"/>
      <c r="E3" s="371"/>
      <c r="F3" s="371"/>
      <c r="G3" s="7"/>
      <c r="H3" s="2"/>
    </row>
    <row r="4" spans="1:13" x14ac:dyDescent="0.25">
      <c r="A4" s="372"/>
      <c r="B4" s="372"/>
      <c r="C4" s="372"/>
      <c r="D4" s="374"/>
      <c r="E4" s="375"/>
      <c r="F4" s="375"/>
      <c r="G4" s="3"/>
      <c r="H4" s="4"/>
    </row>
    <row r="5" spans="1:13" x14ac:dyDescent="0.25">
      <c r="A5" s="407" t="s">
        <v>882</v>
      </c>
      <c r="B5" s="372"/>
      <c r="C5" s="372"/>
      <c r="D5" s="401" t="s">
        <v>883</v>
      </c>
      <c r="E5" s="375"/>
      <c r="F5" s="375"/>
      <c r="G5" s="3"/>
      <c r="H5" s="4"/>
    </row>
    <row r="6" spans="1:13" ht="26.4" x14ac:dyDescent="0.25">
      <c r="A6" s="407"/>
      <c r="B6" s="372" t="s">
        <v>884</v>
      </c>
      <c r="C6" s="372"/>
      <c r="D6" s="379" t="s">
        <v>1141</v>
      </c>
      <c r="E6" s="375"/>
      <c r="F6" s="375"/>
      <c r="G6" s="3"/>
      <c r="H6" s="4"/>
      <c r="I6" s="380"/>
    </row>
    <row r="7" spans="1:13" x14ac:dyDescent="0.25">
      <c r="A7" s="407"/>
      <c r="B7" s="372"/>
      <c r="C7" s="372"/>
      <c r="D7" s="379" t="s">
        <v>1142</v>
      </c>
      <c r="E7" s="375" t="s">
        <v>73</v>
      </c>
      <c r="F7" s="375">
        <v>0.2</v>
      </c>
      <c r="G7" s="107"/>
      <c r="H7" s="4">
        <f t="shared" ref="H7:H14" si="0">F7*G7</f>
        <v>0</v>
      </c>
      <c r="I7" s="380"/>
    </row>
    <row r="8" spans="1:13" x14ac:dyDescent="0.25">
      <c r="A8" s="407"/>
      <c r="B8" s="372"/>
      <c r="C8" s="372"/>
      <c r="D8" s="379" t="s">
        <v>1143</v>
      </c>
      <c r="E8" s="375" t="s">
        <v>73</v>
      </c>
      <c r="F8" s="375">
        <v>14</v>
      </c>
      <c r="G8" s="107"/>
      <c r="H8" s="4">
        <f t="shared" si="0"/>
        <v>0</v>
      </c>
      <c r="I8" s="380"/>
    </row>
    <row r="9" spans="1:13" x14ac:dyDescent="0.25">
      <c r="A9" s="407"/>
      <c r="B9" s="372"/>
      <c r="C9" s="372"/>
      <c r="D9" s="379" t="s">
        <v>1144</v>
      </c>
      <c r="E9" s="375" t="s">
        <v>73</v>
      </c>
      <c r="F9" s="375">
        <v>0.6</v>
      </c>
      <c r="G9" s="107"/>
      <c r="H9" s="4">
        <f t="shared" si="0"/>
        <v>0</v>
      </c>
      <c r="I9" s="380"/>
    </row>
    <row r="10" spans="1:13" ht="26.4" x14ac:dyDescent="0.25">
      <c r="A10" s="407"/>
      <c r="B10" s="372" t="s">
        <v>885</v>
      </c>
      <c r="C10" s="372"/>
      <c r="D10" s="379" t="s">
        <v>1145</v>
      </c>
      <c r="E10" s="375"/>
      <c r="F10" s="375"/>
      <c r="G10" s="3"/>
      <c r="H10" s="4"/>
      <c r="I10" s="380"/>
    </row>
    <row r="11" spans="1:13" x14ac:dyDescent="0.25">
      <c r="A11" s="407"/>
      <c r="B11" s="372"/>
      <c r="C11" s="372"/>
      <c r="D11" s="379" t="s">
        <v>1146</v>
      </c>
      <c r="E11" s="375" t="s">
        <v>73</v>
      </c>
      <c r="F11" s="375">
        <v>28</v>
      </c>
      <c r="G11" s="107"/>
      <c r="H11" s="4">
        <f t="shared" si="0"/>
        <v>0</v>
      </c>
      <c r="I11" s="380"/>
    </row>
    <row r="12" spans="1:13" ht="26.4" x14ac:dyDescent="0.25">
      <c r="A12" s="407"/>
      <c r="B12" s="372" t="s">
        <v>886</v>
      </c>
      <c r="C12" s="372"/>
      <c r="D12" s="379" t="s">
        <v>1147</v>
      </c>
      <c r="E12" s="375" t="s">
        <v>634</v>
      </c>
      <c r="F12" s="375">
        <v>492</v>
      </c>
      <c r="G12" s="107"/>
      <c r="H12" s="4">
        <f t="shared" si="0"/>
        <v>0</v>
      </c>
      <c r="I12" s="380"/>
    </row>
    <row r="13" spans="1:13" ht="26.4" x14ac:dyDescent="0.25">
      <c r="A13" s="407"/>
      <c r="B13" s="372" t="s">
        <v>1148</v>
      </c>
      <c r="C13" s="372"/>
      <c r="D13" s="379" t="s">
        <v>1149</v>
      </c>
      <c r="E13" s="375" t="s">
        <v>634</v>
      </c>
      <c r="F13" s="375">
        <v>36</v>
      </c>
      <c r="G13" s="107"/>
      <c r="H13" s="4">
        <f t="shared" si="0"/>
        <v>0</v>
      </c>
      <c r="I13" s="380"/>
      <c r="J13" s="408"/>
      <c r="M13" s="408"/>
    </row>
    <row r="14" spans="1:13" ht="39.6" x14ac:dyDescent="0.25">
      <c r="A14" s="407"/>
      <c r="B14" s="372" t="s">
        <v>1150</v>
      </c>
      <c r="C14" s="372"/>
      <c r="D14" s="379" t="s">
        <v>1151</v>
      </c>
      <c r="E14" s="375" t="s">
        <v>1152</v>
      </c>
      <c r="F14" s="375">
        <v>638</v>
      </c>
      <c r="G14" s="107"/>
      <c r="H14" s="4">
        <f t="shared" si="0"/>
        <v>0</v>
      </c>
      <c r="I14" s="380"/>
      <c r="L14" s="408"/>
    </row>
    <row r="15" spans="1:13" x14ac:dyDescent="0.25">
      <c r="A15" s="407" t="s">
        <v>887</v>
      </c>
      <c r="B15" s="372"/>
      <c r="C15" s="372"/>
      <c r="D15" s="401" t="s">
        <v>888</v>
      </c>
      <c r="E15" s="375"/>
      <c r="F15" s="375"/>
      <c r="G15" s="3"/>
      <c r="H15" s="4"/>
    </row>
    <row r="16" spans="1:13" x14ac:dyDescent="0.25">
      <c r="A16" s="407"/>
      <c r="B16" s="372" t="s">
        <v>889</v>
      </c>
      <c r="C16" s="372"/>
      <c r="D16" s="405" t="s">
        <v>890</v>
      </c>
      <c r="E16" s="381" t="s">
        <v>722</v>
      </c>
      <c r="F16" s="375">
        <v>315</v>
      </c>
      <c r="G16" s="107"/>
      <c r="H16" s="4">
        <f>F16*G16</f>
        <v>0</v>
      </c>
      <c r="I16" s="380"/>
    </row>
    <row r="17" spans="1:10" x14ac:dyDescent="0.25">
      <c r="A17" s="407"/>
      <c r="B17" s="372" t="s">
        <v>891</v>
      </c>
      <c r="C17" s="372"/>
      <c r="D17" s="405" t="s">
        <v>892</v>
      </c>
      <c r="E17" s="381" t="s">
        <v>722</v>
      </c>
      <c r="F17" s="375">
        <v>303</v>
      </c>
      <c r="G17" s="107"/>
      <c r="H17" s="4">
        <f>F17*G17</f>
        <v>0</v>
      </c>
      <c r="I17" s="380"/>
      <c r="J17" s="408"/>
    </row>
    <row r="18" spans="1:10" x14ac:dyDescent="0.25">
      <c r="A18" s="407" t="s">
        <v>893</v>
      </c>
      <c r="B18" s="372"/>
      <c r="C18" s="372"/>
      <c r="D18" s="401" t="s">
        <v>894</v>
      </c>
      <c r="E18" s="375"/>
      <c r="F18" s="375"/>
      <c r="G18" s="3"/>
      <c r="H18" s="4"/>
      <c r="I18" s="380"/>
    </row>
    <row r="19" spans="1:10" ht="26.4" x14ac:dyDescent="0.25">
      <c r="A19" s="407"/>
      <c r="B19" s="372" t="s">
        <v>1153</v>
      </c>
      <c r="C19" s="372"/>
      <c r="D19" s="409" t="s">
        <v>1154</v>
      </c>
      <c r="E19" s="375"/>
      <c r="F19" s="375"/>
      <c r="G19" s="3"/>
      <c r="H19" s="4"/>
    </row>
    <row r="20" spans="1:10" x14ac:dyDescent="0.25">
      <c r="A20" s="407"/>
      <c r="B20" s="372"/>
      <c r="C20" s="372"/>
      <c r="D20" s="409" t="s">
        <v>1155</v>
      </c>
      <c r="E20" s="375" t="s">
        <v>192</v>
      </c>
      <c r="F20" s="375">
        <v>524</v>
      </c>
      <c r="G20" s="107"/>
      <c r="H20" s="4">
        <f>F20*G20</f>
        <v>0</v>
      </c>
    </row>
    <row r="21" spans="1:10" x14ac:dyDescent="0.25">
      <c r="A21" s="407"/>
      <c r="B21" s="372"/>
      <c r="C21" s="372"/>
      <c r="D21" s="409" t="s">
        <v>1156</v>
      </c>
      <c r="E21" s="375" t="s">
        <v>192</v>
      </c>
      <c r="F21" s="375">
        <v>256</v>
      </c>
      <c r="G21" s="107"/>
      <c r="H21" s="4">
        <f>F21*G21</f>
        <v>0</v>
      </c>
    </row>
    <row r="22" spans="1:10" x14ac:dyDescent="0.25">
      <c r="A22" s="407"/>
      <c r="B22" s="372"/>
      <c r="C22" s="372"/>
      <c r="D22" s="409" t="s">
        <v>1157</v>
      </c>
      <c r="E22" s="375" t="s">
        <v>192</v>
      </c>
      <c r="F22" s="375">
        <v>140</v>
      </c>
      <c r="G22" s="107"/>
      <c r="H22" s="4">
        <f>F22*G22</f>
        <v>0</v>
      </c>
    </row>
    <row r="23" spans="1:10" x14ac:dyDescent="0.25">
      <c r="A23" s="407"/>
      <c r="B23" s="372"/>
      <c r="C23" s="372"/>
      <c r="D23" s="409" t="s">
        <v>1158</v>
      </c>
      <c r="E23" s="375" t="s">
        <v>192</v>
      </c>
      <c r="F23" s="375">
        <v>4</v>
      </c>
      <c r="G23" s="107"/>
      <c r="H23" s="4">
        <f>F23*G23</f>
        <v>0</v>
      </c>
      <c r="I23" s="380"/>
    </row>
    <row r="24" spans="1:10" ht="39.6" x14ac:dyDescent="0.25">
      <c r="A24" s="407" t="s">
        <v>895</v>
      </c>
      <c r="B24" s="372"/>
      <c r="C24" s="372"/>
      <c r="D24" s="403" t="s">
        <v>896</v>
      </c>
      <c r="E24" s="375" t="s">
        <v>73</v>
      </c>
      <c r="F24" s="375">
        <v>21</v>
      </c>
      <c r="G24" s="107"/>
      <c r="H24" s="4">
        <f>F24*G24</f>
        <v>0</v>
      </c>
      <c r="I24" s="380"/>
    </row>
    <row r="25" spans="1:10" x14ac:dyDescent="0.25">
      <c r="A25" s="372"/>
      <c r="B25" s="372"/>
      <c r="C25" s="410"/>
      <c r="D25" s="411"/>
      <c r="E25" s="375"/>
      <c r="F25" s="375"/>
      <c r="G25" s="3"/>
      <c r="H25" s="4"/>
      <c r="I25" s="380"/>
    </row>
    <row r="26" spans="1:10" x14ac:dyDescent="0.25">
      <c r="A26" s="372"/>
      <c r="B26" s="372"/>
      <c r="C26" s="372"/>
      <c r="D26" s="397"/>
      <c r="E26" s="375"/>
      <c r="F26" s="375"/>
      <c r="G26" s="3"/>
      <c r="H26" s="4"/>
      <c r="I26" s="380"/>
    </row>
    <row r="27" spans="1:10" x14ac:dyDescent="0.25">
      <c r="A27" s="374"/>
      <c r="B27" s="374"/>
      <c r="C27" s="374"/>
      <c r="D27" s="385"/>
      <c r="E27" s="375"/>
      <c r="F27" s="375"/>
      <c r="G27" s="3"/>
      <c r="H27" s="4"/>
    </row>
    <row r="28" spans="1:10" x14ac:dyDescent="0.25">
      <c r="A28" s="386" t="s">
        <v>51</v>
      </c>
      <c r="B28" s="386"/>
      <c r="C28" s="386"/>
      <c r="D28" s="386"/>
      <c r="E28" s="387"/>
      <c r="F28" s="388"/>
      <c r="G28" s="6"/>
      <c r="H28" s="5">
        <f>SUM(H6:H27)</f>
        <v>0</v>
      </c>
    </row>
    <row r="1048304" spans="5:5" x14ac:dyDescent="0.25">
      <c r="E1048304" s="371"/>
    </row>
  </sheetData>
  <sheetProtection algorithmName="SHA-512" hashValue="68UHAS4444P4grUUUpQrWOTM0J1TLEkRQVHKWIuKdFhHEJ2aYnQMGGokJIy4wP+hwyomDVSOmJzWUcDGheKU3A==" saltValue="PWWoumHBwkqV5GEZDLul5g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I1048286"/>
  <sheetViews>
    <sheetView view="pageBreakPreview" zoomScaleNormal="100" zoomScaleSheetLayoutView="100" workbookViewId="0">
      <selection activeCell="L11" sqref="L11"/>
    </sheetView>
  </sheetViews>
  <sheetFormatPr defaultRowHeight="13.2" x14ac:dyDescent="0.25"/>
  <cols>
    <col min="1" max="1" width="9.21875" style="26" customWidth="1"/>
    <col min="2" max="2" width="10" style="26" bestFit="1" customWidth="1"/>
    <col min="3" max="3" width="3.77734375" style="26" customWidth="1"/>
    <col min="4" max="4" width="32" style="26" customWidth="1"/>
    <col min="5" max="5" width="16" style="26" bestFit="1" customWidth="1"/>
    <col min="6" max="6" width="14.77734375" style="26" customWidth="1"/>
    <col min="7" max="7" width="12.77734375" style="26" customWidth="1"/>
    <col min="8" max="8" width="17.77734375" style="26" customWidth="1"/>
    <col min="9" max="257" width="9.21875" style="26"/>
    <col min="258" max="258" width="9.21875" style="26" customWidth="1"/>
    <col min="259" max="259" width="6.77734375" style="26" customWidth="1"/>
    <col min="260" max="260" width="40.77734375" style="26" customWidth="1"/>
    <col min="261" max="264" width="9.21875" style="26" customWidth="1"/>
    <col min="265" max="513" width="9.21875" style="26"/>
    <col min="514" max="514" width="9.21875" style="26" customWidth="1"/>
    <col min="515" max="515" width="6.77734375" style="26" customWidth="1"/>
    <col min="516" max="516" width="40.77734375" style="26" customWidth="1"/>
    <col min="517" max="520" width="9.21875" style="26" customWidth="1"/>
    <col min="521" max="769" width="9.21875" style="26"/>
    <col min="770" max="770" width="9.21875" style="26" customWidth="1"/>
    <col min="771" max="771" width="6.77734375" style="26" customWidth="1"/>
    <col min="772" max="772" width="40.77734375" style="26" customWidth="1"/>
    <col min="773" max="776" width="9.21875" style="26" customWidth="1"/>
    <col min="777" max="1025" width="9.21875" style="26"/>
    <col min="1026" max="1026" width="9.21875" style="26" customWidth="1"/>
    <col min="1027" max="1027" width="6.77734375" style="26" customWidth="1"/>
    <col min="1028" max="1028" width="40.77734375" style="26" customWidth="1"/>
    <col min="1029" max="1032" width="9.21875" style="26" customWidth="1"/>
    <col min="1033" max="1281" width="9.21875" style="26"/>
    <col min="1282" max="1282" width="9.21875" style="26" customWidth="1"/>
    <col min="1283" max="1283" width="6.77734375" style="26" customWidth="1"/>
    <col min="1284" max="1284" width="40.77734375" style="26" customWidth="1"/>
    <col min="1285" max="1288" width="9.21875" style="26" customWidth="1"/>
    <col min="1289" max="1537" width="9.21875" style="26"/>
    <col min="1538" max="1538" width="9.21875" style="26" customWidth="1"/>
    <col min="1539" max="1539" width="6.77734375" style="26" customWidth="1"/>
    <col min="1540" max="1540" width="40.77734375" style="26" customWidth="1"/>
    <col min="1541" max="1544" width="9.21875" style="26" customWidth="1"/>
    <col min="1545" max="1793" width="9.21875" style="26"/>
    <col min="1794" max="1794" width="9.21875" style="26" customWidth="1"/>
    <col min="1795" max="1795" width="6.77734375" style="26" customWidth="1"/>
    <col min="1796" max="1796" width="40.77734375" style="26" customWidth="1"/>
    <col min="1797" max="1800" width="9.21875" style="26" customWidth="1"/>
    <col min="1801" max="2049" width="9.21875" style="26"/>
    <col min="2050" max="2050" width="9.21875" style="26" customWidth="1"/>
    <col min="2051" max="2051" width="6.77734375" style="26" customWidth="1"/>
    <col min="2052" max="2052" width="40.77734375" style="26" customWidth="1"/>
    <col min="2053" max="2056" width="9.21875" style="26" customWidth="1"/>
    <col min="2057" max="2305" width="9.21875" style="26"/>
    <col min="2306" max="2306" width="9.21875" style="26" customWidth="1"/>
    <col min="2307" max="2307" width="6.77734375" style="26" customWidth="1"/>
    <col min="2308" max="2308" width="40.77734375" style="26" customWidth="1"/>
    <col min="2309" max="2312" width="9.21875" style="26" customWidth="1"/>
    <col min="2313" max="2561" width="9.21875" style="26"/>
    <col min="2562" max="2562" width="9.21875" style="26" customWidth="1"/>
    <col min="2563" max="2563" width="6.77734375" style="26" customWidth="1"/>
    <col min="2564" max="2564" width="40.77734375" style="26" customWidth="1"/>
    <col min="2565" max="2568" width="9.21875" style="26" customWidth="1"/>
    <col min="2569" max="2817" width="9.21875" style="26"/>
    <col min="2818" max="2818" width="9.21875" style="26" customWidth="1"/>
    <col min="2819" max="2819" width="6.77734375" style="26" customWidth="1"/>
    <col min="2820" max="2820" width="40.77734375" style="26" customWidth="1"/>
    <col min="2821" max="2824" width="9.21875" style="26" customWidth="1"/>
    <col min="2825" max="3073" width="9.21875" style="26"/>
    <col min="3074" max="3074" width="9.21875" style="26" customWidth="1"/>
    <col min="3075" max="3075" width="6.77734375" style="26" customWidth="1"/>
    <col min="3076" max="3076" width="40.77734375" style="26" customWidth="1"/>
    <col min="3077" max="3080" width="9.21875" style="26" customWidth="1"/>
    <col min="3081" max="3329" width="9.21875" style="26"/>
    <col min="3330" max="3330" width="9.21875" style="26" customWidth="1"/>
    <col min="3331" max="3331" width="6.77734375" style="26" customWidth="1"/>
    <col min="3332" max="3332" width="40.77734375" style="26" customWidth="1"/>
    <col min="3333" max="3336" width="9.21875" style="26" customWidth="1"/>
    <col min="3337" max="3585" width="9.21875" style="26"/>
    <col min="3586" max="3586" width="9.21875" style="26" customWidth="1"/>
    <col min="3587" max="3587" width="6.77734375" style="26" customWidth="1"/>
    <col min="3588" max="3588" width="40.77734375" style="26" customWidth="1"/>
    <col min="3589" max="3592" width="9.21875" style="26" customWidth="1"/>
    <col min="3593" max="3841" width="9.21875" style="26"/>
    <col min="3842" max="3842" width="9.21875" style="26" customWidth="1"/>
    <col min="3843" max="3843" width="6.77734375" style="26" customWidth="1"/>
    <col min="3844" max="3844" width="40.77734375" style="26" customWidth="1"/>
    <col min="3845" max="3848" width="9.21875" style="26" customWidth="1"/>
    <col min="3849" max="4097" width="9.21875" style="26"/>
    <col min="4098" max="4098" width="9.21875" style="26" customWidth="1"/>
    <col min="4099" max="4099" width="6.77734375" style="26" customWidth="1"/>
    <col min="4100" max="4100" width="40.77734375" style="26" customWidth="1"/>
    <col min="4101" max="4104" width="9.21875" style="26" customWidth="1"/>
    <col min="4105" max="4353" width="9.21875" style="26"/>
    <col min="4354" max="4354" width="9.21875" style="26" customWidth="1"/>
    <col min="4355" max="4355" width="6.77734375" style="26" customWidth="1"/>
    <col min="4356" max="4356" width="40.77734375" style="26" customWidth="1"/>
    <col min="4357" max="4360" width="9.21875" style="26" customWidth="1"/>
    <col min="4361" max="4609" width="9.21875" style="26"/>
    <col min="4610" max="4610" width="9.21875" style="26" customWidth="1"/>
    <col min="4611" max="4611" width="6.77734375" style="26" customWidth="1"/>
    <col min="4612" max="4612" width="40.77734375" style="26" customWidth="1"/>
    <col min="4613" max="4616" width="9.21875" style="26" customWidth="1"/>
    <col min="4617" max="4865" width="9.21875" style="26"/>
    <col min="4866" max="4866" width="9.21875" style="26" customWidth="1"/>
    <col min="4867" max="4867" width="6.77734375" style="26" customWidth="1"/>
    <col min="4868" max="4868" width="40.77734375" style="26" customWidth="1"/>
    <col min="4869" max="4872" width="9.21875" style="26" customWidth="1"/>
    <col min="4873" max="5121" width="9.21875" style="26"/>
    <col min="5122" max="5122" width="9.21875" style="26" customWidth="1"/>
    <col min="5123" max="5123" width="6.77734375" style="26" customWidth="1"/>
    <col min="5124" max="5124" width="40.77734375" style="26" customWidth="1"/>
    <col min="5125" max="5128" width="9.21875" style="26" customWidth="1"/>
    <col min="5129" max="5377" width="9.21875" style="26"/>
    <col min="5378" max="5378" width="9.21875" style="26" customWidth="1"/>
    <col min="5379" max="5379" width="6.77734375" style="26" customWidth="1"/>
    <col min="5380" max="5380" width="40.77734375" style="26" customWidth="1"/>
    <col min="5381" max="5384" width="9.21875" style="26" customWidth="1"/>
    <col min="5385" max="5633" width="9.21875" style="26"/>
    <col min="5634" max="5634" width="9.21875" style="26" customWidth="1"/>
    <col min="5635" max="5635" width="6.77734375" style="26" customWidth="1"/>
    <col min="5636" max="5636" width="40.77734375" style="26" customWidth="1"/>
    <col min="5637" max="5640" width="9.21875" style="26" customWidth="1"/>
    <col min="5641" max="5889" width="9.21875" style="26"/>
    <col min="5890" max="5890" width="9.21875" style="26" customWidth="1"/>
    <col min="5891" max="5891" width="6.77734375" style="26" customWidth="1"/>
    <col min="5892" max="5892" width="40.77734375" style="26" customWidth="1"/>
    <col min="5893" max="5896" width="9.21875" style="26" customWidth="1"/>
    <col min="5897" max="6145" width="9.21875" style="26"/>
    <col min="6146" max="6146" width="9.21875" style="26" customWidth="1"/>
    <col min="6147" max="6147" width="6.77734375" style="26" customWidth="1"/>
    <col min="6148" max="6148" width="40.77734375" style="26" customWidth="1"/>
    <col min="6149" max="6152" width="9.21875" style="26" customWidth="1"/>
    <col min="6153" max="6401" width="9.21875" style="26"/>
    <col min="6402" max="6402" width="9.21875" style="26" customWidth="1"/>
    <col min="6403" max="6403" width="6.77734375" style="26" customWidth="1"/>
    <col min="6404" max="6404" width="40.77734375" style="26" customWidth="1"/>
    <col min="6405" max="6408" width="9.21875" style="26" customWidth="1"/>
    <col min="6409" max="6657" width="9.21875" style="26"/>
    <col min="6658" max="6658" width="9.21875" style="26" customWidth="1"/>
    <col min="6659" max="6659" width="6.77734375" style="26" customWidth="1"/>
    <col min="6660" max="6660" width="40.77734375" style="26" customWidth="1"/>
    <col min="6661" max="6664" width="9.21875" style="26" customWidth="1"/>
    <col min="6665" max="6913" width="9.21875" style="26"/>
    <col min="6914" max="6914" width="9.21875" style="26" customWidth="1"/>
    <col min="6915" max="6915" width="6.77734375" style="26" customWidth="1"/>
    <col min="6916" max="6916" width="40.77734375" style="26" customWidth="1"/>
    <col min="6917" max="6920" width="9.21875" style="26" customWidth="1"/>
    <col min="6921" max="7169" width="9.21875" style="26"/>
    <col min="7170" max="7170" width="9.21875" style="26" customWidth="1"/>
    <col min="7171" max="7171" width="6.77734375" style="26" customWidth="1"/>
    <col min="7172" max="7172" width="40.77734375" style="26" customWidth="1"/>
    <col min="7173" max="7176" width="9.21875" style="26" customWidth="1"/>
    <col min="7177" max="7425" width="9.21875" style="26"/>
    <col min="7426" max="7426" width="9.21875" style="26" customWidth="1"/>
    <col min="7427" max="7427" width="6.77734375" style="26" customWidth="1"/>
    <col min="7428" max="7428" width="40.77734375" style="26" customWidth="1"/>
    <col min="7429" max="7432" width="9.21875" style="26" customWidth="1"/>
    <col min="7433" max="7681" width="9.21875" style="26"/>
    <col min="7682" max="7682" width="9.21875" style="26" customWidth="1"/>
    <col min="7683" max="7683" width="6.77734375" style="26" customWidth="1"/>
    <col min="7684" max="7684" width="40.77734375" style="26" customWidth="1"/>
    <col min="7685" max="7688" width="9.21875" style="26" customWidth="1"/>
    <col min="7689" max="7937" width="9.21875" style="26"/>
    <col min="7938" max="7938" width="9.21875" style="26" customWidth="1"/>
    <col min="7939" max="7939" width="6.77734375" style="26" customWidth="1"/>
    <col min="7940" max="7940" width="40.77734375" style="26" customWidth="1"/>
    <col min="7941" max="7944" width="9.21875" style="26" customWidth="1"/>
    <col min="7945" max="8193" width="9.21875" style="26"/>
    <col min="8194" max="8194" width="9.21875" style="26" customWidth="1"/>
    <col min="8195" max="8195" width="6.77734375" style="26" customWidth="1"/>
    <col min="8196" max="8196" width="40.77734375" style="26" customWidth="1"/>
    <col min="8197" max="8200" width="9.21875" style="26" customWidth="1"/>
    <col min="8201" max="8449" width="9.21875" style="26"/>
    <col min="8450" max="8450" width="9.21875" style="26" customWidth="1"/>
    <col min="8451" max="8451" width="6.77734375" style="26" customWidth="1"/>
    <col min="8452" max="8452" width="40.77734375" style="26" customWidth="1"/>
    <col min="8453" max="8456" width="9.21875" style="26" customWidth="1"/>
    <col min="8457" max="8705" width="9.21875" style="26"/>
    <col min="8706" max="8706" width="9.21875" style="26" customWidth="1"/>
    <col min="8707" max="8707" width="6.77734375" style="26" customWidth="1"/>
    <col min="8708" max="8708" width="40.77734375" style="26" customWidth="1"/>
    <col min="8709" max="8712" width="9.21875" style="26" customWidth="1"/>
    <col min="8713" max="8961" width="9.21875" style="26"/>
    <col min="8962" max="8962" width="9.21875" style="26" customWidth="1"/>
    <col min="8963" max="8963" width="6.77734375" style="26" customWidth="1"/>
    <col min="8964" max="8964" width="40.77734375" style="26" customWidth="1"/>
    <col min="8965" max="8968" width="9.21875" style="26" customWidth="1"/>
    <col min="8969" max="9217" width="9.21875" style="26"/>
    <col min="9218" max="9218" width="9.21875" style="26" customWidth="1"/>
    <col min="9219" max="9219" width="6.77734375" style="26" customWidth="1"/>
    <col min="9220" max="9220" width="40.77734375" style="26" customWidth="1"/>
    <col min="9221" max="9224" width="9.21875" style="26" customWidth="1"/>
    <col min="9225" max="9473" width="9.21875" style="26"/>
    <col min="9474" max="9474" width="9.21875" style="26" customWidth="1"/>
    <col min="9475" max="9475" width="6.77734375" style="26" customWidth="1"/>
    <col min="9476" max="9476" width="40.77734375" style="26" customWidth="1"/>
    <col min="9477" max="9480" width="9.21875" style="26" customWidth="1"/>
    <col min="9481" max="9729" width="9.21875" style="26"/>
    <col min="9730" max="9730" width="9.21875" style="26" customWidth="1"/>
    <col min="9731" max="9731" width="6.77734375" style="26" customWidth="1"/>
    <col min="9732" max="9732" width="40.77734375" style="26" customWidth="1"/>
    <col min="9733" max="9736" width="9.21875" style="26" customWidth="1"/>
    <col min="9737" max="9985" width="9.21875" style="26"/>
    <col min="9986" max="9986" width="9.21875" style="26" customWidth="1"/>
    <col min="9987" max="9987" width="6.77734375" style="26" customWidth="1"/>
    <col min="9988" max="9988" width="40.77734375" style="26" customWidth="1"/>
    <col min="9989" max="9992" width="9.21875" style="26" customWidth="1"/>
    <col min="9993" max="10241" width="9.21875" style="26"/>
    <col min="10242" max="10242" width="9.21875" style="26" customWidth="1"/>
    <col min="10243" max="10243" width="6.77734375" style="26" customWidth="1"/>
    <col min="10244" max="10244" width="40.77734375" style="26" customWidth="1"/>
    <col min="10245" max="10248" width="9.21875" style="26" customWidth="1"/>
    <col min="10249" max="10497" width="9.21875" style="26"/>
    <col min="10498" max="10498" width="9.21875" style="26" customWidth="1"/>
    <col min="10499" max="10499" width="6.77734375" style="26" customWidth="1"/>
    <col min="10500" max="10500" width="40.77734375" style="26" customWidth="1"/>
    <col min="10501" max="10504" width="9.21875" style="26" customWidth="1"/>
    <col min="10505" max="10753" width="9.21875" style="26"/>
    <col min="10754" max="10754" width="9.21875" style="26" customWidth="1"/>
    <col min="10755" max="10755" width="6.77734375" style="26" customWidth="1"/>
    <col min="10756" max="10756" width="40.77734375" style="26" customWidth="1"/>
    <col min="10757" max="10760" width="9.21875" style="26" customWidth="1"/>
    <col min="10761" max="11009" width="9.21875" style="26"/>
    <col min="11010" max="11010" width="9.21875" style="26" customWidth="1"/>
    <col min="11011" max="11011" width="6.77734375" style="26" customWidth="1"/>
    <col min="11012" max="11012" width="40.77734375" style="26" customWidth="1"/>
    <col min="11013" max="11016" width="9.21875" style="26" customWidth="1"/>
    <col min="11017" max="11265" width="9.21875" style="26"/>
    <col min="11266" max="11266" width="9.21875" style="26" customWidth="1"/>
    <col min="11267" max="11267" width="6.77734375" style="26" customWidth="1"/>
    <col min="11268" max="11268" width="40.77734375" style="26" customWidth="1"/>
    <col min="11269" max="11272" width="9.21875" style="26" customWidth="1"/>
    <col min="11273" max="11521" width="9.21875" style="26"/>
    <col min="11522" max="11522" width="9.21875" style="26" customWidth="1"/>
    <col min="11523" max="11523" width="6.77734375" style="26" customWidth="1"/>
    <col min="11524" max="11524" width="40.77734375" style="26" customWidth="1"/>
    <col min="11525" max="11528" width="9.21875" style="26" customWidth="1"/>
    <col min="11529" max="11777" width="9.21875" style="26"/>
    <col min="11778" max="11778" width="9.21875" style="26" customWidth="1"/>
    <col min="11779" max="11779" width="6.77734375" style="26" customWidth="1"/>
    <col min="11780" max="11780" width="40.77734375" style="26" customWidth="1"/>
    <col min="11781" max="11784" width="9.21875" style="26" customWidth="1"/>
    <col min="11785" max="12033" width="9.21875" style="26"/>
    <col min="12034" max="12034" width="9.21875" style="26" customWidth="1"/>
    <col min="12035" max="12035" width="6.77734375" style="26" customWidth="1"/>
    <col min="12036" max="12036" width="40.77734375" style="26" customWidth="1"/>
    <col min="12037" max="12040" width="9.21875" style="26" customWidth="1"/>
    <col min="12041" max="12289" width="9.21875" style="26"/>
    <col min="12290" max="12290" width="9.21875" style="26" customWidth="1"/>
    <col min="12291" max="12291" width="6.77734375" style="26" customWidth="1"/>
    <col min="12292" max="12292" width="40.77734375" style="26" customWidth="1"/>
    <col min="12293" max="12296" width="9.21875" style="26" customWidth="1"/>
    <col min="12297" max="12545" width="9.21875" style="26"/>
    <col min="12546" max="12546" width="9.21875" style="26" customWidth="1"/>
    <col min="12547" max="12547" width="6.77734375" style="26" customWidth="1"/>
    <col min="12548" max="12548" width="40.77734375" style="26" customWidth="1"/>
    <col min="12549" max="12552" width="9.21875" style="26" customWidth="1"/>
    <col min="12553" max="12801" width="9.21875" style="26"/>
    <col min="12802" max="12802" width="9.21875" style="26" customWidth="1"/>
    <col min="12803" max="12803" width="6.77734375" style="26" customWidth="1"/>
    <col min="12804" max="12804" width="40.77734375" style="26" customWidth="1"/>
    <col min="12805" max="12808" width="9.21875" style="26" customWidth="1"/>
    <col min="12809" max="13057" width="9.21875" style="26"/>
    <col min="13058" max="13058" width="9.21875" style="26" customWidth="1"/>
    <col min="13059" max="13059" width="6.77734375" style="26" customWidth="1"/>
    <col min="13060" max="13060" width="40.77734375" style="26" customWidth="1"/>
    <col min="13061" max="13064" width="9.21875" style="26" customWidth="1"/>
    <col min="13065" max="13313" width="9.21875" style="26"/>
    <col min="13314" max="13314" width="9.21875" style="26" customWidth="1"/>
    <col min="13315" max="13315" width="6.77734375" style="26" customWidth="1"/>
    <col min="13316" max="13316" width="40.77734375" style="26" customWidth="1"/>
    <col min="13317" max="13320" width="9.21875" style="26" customWidth="1"/>
    <col min="13321" max="13569" width="9.21875" style="26"/>
    <col min="13570" max="13570" width="9.21875" style="26" customWidth="1"/>
    <col min="13571" max="13571" width="6.77734375" style="26" customWidth="1"/>
    <col min="13572" max="13572" width="40.77734375" style="26" customWidth="1"/>
    <col min="13573" max="13576" width="9.21875" style="26" customWidth="1"/>
    <col min="13577" max="13825" width="9.21875" style="26"/>
    <col min="13826" max="13826" width="9.21875" style="26" customWidth="1"/>
    <col min="13827" max="13827" width="6.77734375" style="26" customWidth="1"/>
    <col min="13828" max="13828" width="40.77734375" style="26" customWidth="1"/>
    <col min="13829" max="13832" width="9.21875" style="26" customWidth="1"/>
    <col min="13833" max="14081" width="9.21875" style="26"/>
    <col min="14082" max="14082" width="9.21875" style="26" customWidth="1"/>
    <col min="14083" max="14083" width="6.77734375" style="26" customWidth="1"/>
    <col min="14084" max="14084" width="40.77734375" style="26" customWidth="1"/>
    <col min="14085" max="14088" width="9.21875" style="26" customWidth="1"/>
    <col min="14089" max="14337" width="9.21875" style="26"/>
    <col min="14338" max="14338" width="9.21875" style="26" customWidth="1"/>
    <col min="14339" max="14339" width="6.77734375" style="26" customWidth="1"/>
    <col min="14340" max="14340" width="40.77734375" style="26" customWidth="1"/>
    <col min="14341" max="14344" width="9.21875" style="26" customWidth="1"/>
    <col min="14345" max="14593" width="9.21875" style="26"/>
    <col min="14594" max="14594" width="9.21875" style="26" customWidth="1"/>
    <col min="14595" max="14595" width="6.77734375" style="26" customWidth="1"/>
    <col min="14596" max="14596" width="40.77734375" style="26" customWidth="1"/>
    <col min="14597" max="14600" width="9.21875" style="26" customWidth="1"/>
    <col min="14601" max="14849" width="9.21875" style="26"/>
    <col min="14850" max="14850" width="9.21875" style="26" customWidth="1"/>
    <col min="14851" max="14851" width="6.77734375" style="26" customWidth="1"/>
    <col min="14852" max="14852" width="40.77734375" style="26" customWidth="1"/>
    <col min="14853" max="14856" width="9.21875" style="26" customWidth="1"/>
    <col min="14857" max="15105" width="9.21875" style="26"/>
    <col min="15106" max="15106" width="9.21875" style="26" customWidth="1"/>
    <col min="15107" max="15107" width="6.77734375" style="26" customWidth="1"/>
    <col min="15108" max="15108" width="40.77734375" style="26" customWidth="1"/>
    <col min="15109" max="15112" width="9.21875" style="26" customWidth="1"/>
    <col min="15113" max="15361" width="9.21875" style="26"/>
    <col min="15362" max="15362" width="9.21875" style="26" customWidth="1"/>
    <col min="15363" max="15363" width="6.77734375" style="26" customWidth="1"/>
    <col min="15364" max="15364" width="40.77734375" style="26" customWidth="1"/>
    <col min="15365" max="15368" width="9.21875" style="26" customWidth="1"/>
    <col min="15369" max="15617" width="9.21875" style="26"/>
    <col min="15618" max="15618" width="9.21875" style="26" customWidth="1"/>
    <col min="15619" max="15619" width="6.77734375" style="26" customWidth="1"/>
    <col min="15620" max="15620" width="40.77734375" style="26" customWidth="1"/>
    <col min="15621" max="15624" width="9.21875" style="26" customWidth="1"/>
    <col min="15625" max="15873" width="9.21875" style="26"/>
    <col min="15874" max="15874" width="9.21875" style="26" customWidth="1"/>
    <col min="15875" max="15875" width="6.77734375" style="26" customWidth="1"/>
    <col min="15876" max="15876" width="40.77734375" style="26" customWidth="1"/>
    <col min="15877" max="15880" width="9.21875" style="26" customWidth="1"/>
    <col min="15881" max="16129" width="9.21875" style="26"/>
    <col min="16130" max="16130" width="9.21875" style="26" customWidth="1"/>
    <col min="16131" max="16131" width="6.77734375" style="26" customWidth="1"/>
    <col min="16132" max="16132" width="40.77734375" style="26" customWidth="1"/>
    <col min="16133" max="16136" width="9.21875" style="26" customWidth="1"/>
    <col min="16137" max="16384" width="9.21875" style="26"/>
  </cols>
  <sheetData>
    <row r="1" spans="1:9" customFormat="1" ht="38.25" customHeight="1" x14ac:dyDescent="0.25">
      <c r="A1" s="493" t="s">
        <v>1337</v>
      </c>
      <c r="B1" s="493"/>
      <c r="C1" s="493"/>
      <c r="D1" s="493"/>
      <c r="E1" s="493" t="s">
        <v>898</v>
      </c>
      <c r="F1" s="493"/>
      <c r="G1" s="493"/>
      <c r="H1" s="493"/>
    </row>
    <row r="2" spans="1:9" x14ac:dyDescent="0.25">
      <c r="A2" s="364" t="s">
        <v>1</v>
      </c>
      <c r="B2" s="364"/>
      <c r="C2" s="365"/>
      <c r="D2" s="366" t="s">
        <v>2</v>
      </c>
      <c r="E2" s="366" t="s">
        <v>3</v>
      </c>
      <c r="F2" s="366" t="s">
        <v>4</v>
      </c>
      <c r="G2" s="366" t="s">
        <v>5</v>
      </c>
      <c r="H2" s="366" t="s">
        <v>6</v>
      </c>
      <c r="I2" s="367"/>
    </row>
    <row r="3" spans="1:9" x14ac:dyDescent="0.25">
      <c r="A3" s="368"/>
      <c r="B3" s="368"/>
      <c r="C3" s="369"/>
      <c r="D3" s="370"/>
      <c r="E3" s="371"/>
      <c r="F3" s="371"/>
      <c r="G3" s="7"/>
      <c r="H3" s="2"/>
    </row>
    <row r="4" spans="1:9" x14ac:dyDescent="0.25">
      <c r="A4" s="372"/>
      <c r="B4" s="372"/>
      <c r="C4" s="373"/>
      <c r="D4" s="374"/>
      <c r="E4" s="375"/>
      <c r="F4" s="375"/>
      <c r="G4" s="3"/>
      <c r="H4" s="4"/>
    </row>
    <row r="5" spans="1:9" x14ac:dyDescent="0.25">
      <c r="A5" s="372" t="s">
        <v>899</v>
      </c>
      <c r="B5" s="372"/>
      <c r="C5" s="373"/>
      <c r="D5" s="401" t="s">
        <v>900</v>
      </c>
      <c r="E5" s="375"/>
      <c r="F5" s="375"/>
      <c r="G5" s="3"/>
      <c r="H5" s="4"/>
    </row>
    <row r="6" spans="1:9" ht="15.6" x14ac:dyDescent="0.25">
      <c r="A6" s="372"/>
      <c r="B6" s="372" t="s">
        <v>901</v>
      </c>
      <c r="C6" s="373"/>
      <c r="D6" s="377" t="s">
        <v>902</v>
      </c>
      <c r="E6" s="375" t="s">
        <v>634</v>
      </c>
      <c r="F6" s="375">
        <f>7000*2*2</f>
        <v>28000</v>
      </c>
      <c r="G6" s="107"/>
      <c r="H6" s="4">
        <f>F6*G6</f>
        <v>0</v>
      </c>
    </row>
    <row r="7" spans="1:9" x14ac:dyDescent="0.25">
      <c r="A7" s="412"/>
      <c r="B7" s="372"/>
      <c r="C7" s="373"/>
      <c r="D7" s="413"/>
      <c r="E7" s="375"/>
      <c r="F7" s="375"/>
      <c r="G7" s="3"/>
      <c r="H7" s="4"/>
    </row>
    <row r="8" spans="1:9" x14ac:dyDescent="0.25">
      <c r="A8" s="372"/>
      <c r="B8" s="372"/>
      <c r="C8" s="373"/>
      <c r="D8" s="397"/>
      <c r="E8" s="375"/>
      <c r="F8" s="375"/>
      <c r="G8" s="3"/>
      <c r="H8" s="4"/>
    </row>
    <row r="9" spans="1:9" x14ac:dyDescent="0.25">
      <c r="A9" s="374"/>
      <c r="B9" s="374"/>
      <c r="C9" s="375"/>
      <c r="D9" s="385"/>
      <c r="E9" s="375"/>
      <c r="F9" s="375"/>
      <c r="G9" s="3"/>
      <c r="H9" s="4"/>
    </row>
    <row r="10" spans="1:9" x14ac:dyDescent="0.25">
      <c r="A10" s="386" t="s">
        <v>51</v>
      </c>
      <c r="B10" s="386"/>
      <c r="C10" s="386"/>
      <c r="D10" s="386"/>
      <c r="E10" s="387"/>
      <c r="F10" s="388"/>
      <c r="G10" s="6"/>
      <c r="H10" s="5">
        <f>SUM(H6:H9)</f>
        <v>0</v>
      </c>
    </row>
    <row r="1048286" spans="5:5" x14ac:dyDescent="0.25">
      <c r="E1048286" s="371"/>
    </row>
  </sheetData>
  <sheetProtection algorithmName="SHA-512" hashValue="4yytkmXQDl4dELCY6vrRKflEK4YYC+Ue2Sni7wZZBLwE0ZNBO64VtnnJAYiNsDsr1kZZqVUKzRdQaedo7K6Gyg==" saltValue="68JmBDAwpsxE5F2M6UHjJw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49"/>
  <sheetViews>
    <sheetView view="pageBreakPreview" topLeftCell="A8" zoomScale="90" zoomScaleNormal="100" zoomScaleSheetLayoutView="90" workbookViewId="0">
      <selection activeCell="K12" sqref="K12"/>
    </sheetView>
  </sheetViews>
  <sheetFormatPr defaultRowHeight="13.2" x14ac:dyDescent="0.25"/>
  <cols>
    <col min="1" max="2" width="9.21875" style="12" customWidth="1"/>
    <col min="3" max="3" width="3.21875" style="12" bestFit="1" customWidth="1"/>
    <col min="4" max="4" width="38" style="12" customWidth="1"/>
    <col min="5" max="5" width="18.44140625" style="12" bestFit="1" customWidth="1"/>
    <col min="6" max="6" width="16.21875" style="12" customWidth="1"/>
    <col min="7" max="7" width="18.5546875" style="12" customWidth="1"/>
    <col min="8" max="8" width="20.77734375" style="12" customWidth="1"/>
    <col min="9" max="9" width="9.21875" style="12"/>
    <col min="10" max="10" width="10.21875" style="12" bestFit="1" customWidth="1"/>
    <col min="11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11" customFormat="1" ht="31.5" customHeight="1" x14ac:dyDescent="0.25">
      <c r="A1" s="493" t="s">
        <v>1310</v>
      </c>
      <c r="B1" s="493"/>
      <c r="C1" s="493"/>
      <c r="D1" s="493"/>
      <c r="E1" s="493" t="s">
        <v>53</v>
      </c>
      <c r="F1" s="493"/>
      <c r="G1" s="493"/>
      <c r="H1" s="493"/>
    </row>
    <row r="2" spans="1:11" ht="25.05" customHeight="1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  <c r="I2" s="184"/>
    </row>
    <row r="3" spans="1:11" x14ac:dyDescent="0.25">
      <c r="A3" s="185" t="s">
        <v>54</v>
      </c>
      <c r="B3" s="185"/>
      <c r="C3" s="186"/>
      <c r="D3" s="187" t="s">
        <v>55</v>
      </c>
      <c r="E3" s="188"/>
      <c r="F3" s="188"/>
      <c r="G3" s="189"/>
      <c r="H3" s="2"/>
    </row>
    <row r="4" spans="1:11" ht="25.05" customHeight="1" x14ac:dyDescent="0.25">
      <c r="A4" s="185"/>
      <c r="B4" s="185" t="s">
        <v>56</v>
      </c>
      <c r="C4" s="186"/>
      <c r="D4" s="190" t="s">
        <v>57</v>
      </c>
      <c r="E4" s="188" t="s">
        <v>58</v>
      </c>
      <c r="F4" s="188">
        <v>24</v>
      </c>
      <c r="G4" s="94"/>
      <c r="H4" s="30">
        <f>F4*G4</f>
        <v>0</v>
      </c>
      <c r="J4" s="55"/>
      <c r="K4" s="55"/>
    </row>
    <row r="5" spans="1:11" x14ac:dyDescent="0.25">
      <c r="A5" s="185" t="s">
        <v>59</v>
      </c>
      <c r="B5" s="185"/>
      <c r="C5" s="186"/>
      <c r="D5" s="191" t="s">
        <v>60</v>
      </c>
      <c r="E5" s="188"/>
      <c r="F5" s="188"/>
      <c r="G5" s="7"/>
      <c r="H5" s="30"/>
    </row>
    <row r="6" spans="1:11" x14ac:dyDescent="0.25">
      <c r="A6" s="185"/>
      <c r="B6" s="185" t="s">
        <v>61</v>
      </c>
      <c r="C6" s="186"/>
      <c r="D6" s="192" t="s">
        <v>62</v>
      </c>
      <c r="E6" s="188" t="s">
        <v>63</v>
      </c>
      <c r="F6" s="188" t="s">
        <v>1308</v>
      </c>
      <c r="G6" s="19" t="s">
        <v>83</v>
      </c>
      <c r="H6" s="95"/>
    </row>
    <row r="7" spans="1:11" ht="26.4" x14ac:dyDescent="0.25">
      <c r="A7" s="185"/>
      <c r="B7" s="185" t="s">
        <v>64</v>
      </c>
      <c r="C7" s="186"/>
      <c r="D7" s="190" t="s">
        <v>65</v>
      </c>
      <c r="E7" s="188" t="s">
        <v>66</v>
      </c>
      <c r="F7" s="188">
        <v>24</v>
      </c>
      <c r="G7" s="94"/>
      <c r="H7" s="30">
        <f>F7*G7</f>
        <v>0</v>
      </c>
      <c r="J7" s="55"/>
      <c r="K7" s="31"/>
    </row>
    <row r="8" spans="1:11" ht="39.6" x14ac:dyDescent="0.25">
      <c r="A8" s="185"/>
      <c r="B8" s="185" t="s">
        <v>67</v>
      </c>
      <c r="C8" s="186"/>
      <c r="D8" s="192" t="s">
        <v>68</v>
      </c>
      <c r="E8" s="188" t="s">
        <v>58</v>
      </c>
      <c r="F8" s="188">
        <f>'B-C1.3'!F8</f>
        <v>21</v>
      </c>
      <c r="G8" s="94"/>
      <c r="H8" s="30">
        <f>F8*G8</f>
        <v>0</v>
      </c>
      <c r="J8" s="55"/>
    </row>
    <row r="9" spans="1:11" ht="54.75" customHeight="1" x14ac:dyDescent="0.25">
      <c r="A9" s="185" t="s">
        <v>69</v>
      </c>
      <c r="B9" s="185"/>
      <c r="C9" s="186"/>
      <c r="D9" s="191" t="s">
        <v>70</v>
      </c>
      <c r="E9" s="188"/>
      <c r="F9" s="188"/>
      <c r="G9" s="7"/>
      <c r="H9" s="2"/>
    </row>
    <row r="10" spans="1:11" x14ac:dyDescent="0.25">
      <c r="A10" s="185"/>
      <c r="B10" s="185" t="s">
        <v>71</v>
      </c>
      <c r="C10" s="186"/>
      <c r="D10" s="192" t="s">
        <v>72</v>
      </c>
      <c r="E10" s="188" t="s">
        <v>73</v>
      </c>
      <c r="F10" s="188">
        <v>7</v>
      </c>
      <c r="G10" s="94"/>
      <c r="H10" s="2">
        <f t="shared" ref="H10:H12" si="0">F10*G10</f>
        <v>0</v>
      </c>
    </row>
    <row r="11" spans="1:11" ht="26.4" x14ac:dyDescent="0.25">
      <c r="A11" s="185"/>
      <c r="B11" s="185" t="s">
        <v>74</v>
      </c>
      <c r="C11" s="186"/>
      <c r="D11" s="192" t="s">
        <v>75</v>
      </c>
      <c r="E11" s="188" t="s">
        <v>73</v>
      </c>
      <c r="F11" s="188">
        <v>7</v>
      </c>
      <c r="G11" s="94"/>
      <c r="H11" s="2">
        <f t="shared" si="0"/>
        <v>0</v>
      </c>
    </row>
    <row r="12" spans="1:11" ht="26.4" x14ac:dyDescent="0.25">
      <c r="A12" s="185"/>
      <c r="B12" s="185" t="s">
        <v>76</v>
      </c>
      <c r="C12" s="186"/>
      <c r="D12" s="192" t="s">
        <v>77</v>
      </c>
      <c r="E12" s="188" t="s">
        <v>78</v>
      </c>
      <c r="F12" s="188">
        <f>F11*1000*1*30*'B-C1.3'!F8/1000</f>
        <v>4410</v>
      </c>
      <c r="G12" s="94"/>
      <c r="H12" s="2">
        <f t="shared" si="0"/>
        <v>0</v>
      </c>
    </row>
    <row r="13" spans="1:11" ht="26.4" x14ac:dyDescent="0.25">
      <c r="A13" s="185"/>
      <c r="B13" s="185" t="s">
        <v>79</v>
      </c>
      <c r="C13" s="186"/>
      <c r="D13" s="192" t="s">
        <v>80</v>
      </c>
      <c r="E13" s="188" t="s">
        <v>81</v>
      </c>
      <c r="F13" s="188" t="s">
        <v>82</v>
      </c>
      <c r="G13" s="19" t="s">
        <v>83</v>
      </c>
      <c r="H13" s="115">
        <v>100000</v>
      </c>
    </row>
    <row r="14" spans="1:11" ht="26.4" x14ac:dyDescent="0.25">
      <c r="A14" s="185"/>
      <c r="B14" s="185" t="s">
        <v>84</v>
      </c>
      <c r="C14" s="186"/>
      <c r="D14" s="192" t="s">
        <v>85</v>
      </c>
      <c r="E14" s="194" t="s">
        <v>86</v>
      </c>
      <c r="F14" s="7">
        <f>H13</f>
        <v>100000</v>
      </c>
      <c r="G14" s="96"/>
      <c r="H14" s="2">
        <f>G14*F14</f>
        <v>0</v>
      </c>
    </row>
    <row r="15" spans="1:11" x14ac:dyDescent="0.25">
      <c r="A15" s="185" t="s">
        <v>87</v>
      </c>
      <c r="B15" s="185"/>
      <c r="C15" s="186"/>
      <c r="D15" s="187" t="s">
        <v>88</v>
      </c>
      <c r="E15" s="188" t="s">
        <v>58</v>
      </c>
      <c r="F15" s="188">
        <f>'B-C1.3'!F8</f>
        <v>21</v>
      </c>
      <c r="G15" s="94"/>
      <c r="H15" s="30">
        <f>F15*G15</f>
        <v>0</v>
      </c>
      <c r="J15" s="55"/>
    </row>
    <row r="16" spans="1:11" x14ac:dyDescent="0.25">
      <c r="A16" s="185" t="s">
        <v>89</v>
      </c>
      <c r="B16" s="185"/>
      <c r="C16" s="186"/>
      <c r="D16" s="187" t="s">
        <v>90</v>
      </c>
      <c r="E16" s="188"/>
      <c r="F16" s="188"/>
      <c r="G16" s="7"/>
      <c r="H16" s="30"/>
    </row>
    <row r="17" spans="1:10" x14ac:dyDescent="0.25">
      <c r="A17" s="185"/>
      <c r="B17" s="185" t="s">
        <v>91</v>
      </c>
      <c r="C17" s="186"/>
      <c r="D17" s="195" t="s">
        <v>92</v>
      </c>
      <c r="E17" s="188" t="s">
        <v>63</v>
      </c>
      <c r="F17" s="188" t="s">
        <v>1308</v>
      </c>
      <c r="G17" s="19" t="s">
        <v>83</v>
      </c>
      <c r="H17" s="95"/>
    </row>
    <row r="18" spans="1:10" x14ac:dyDescent="0.25">
      <c r="A18" s="185"/>
      <c r="B18" s="185" t="s">
        <v>93</v>
      </c>
      <c r="C18" s="186"/>
      <c r="D18" s="195" t="s">
        <v>94</v>
      </c>
      <c r="E18" s="188" t="s">
        <v>58</v>
      </c>
      <c r="F18" s="188">
        <f>'B-C1.3'!F8</f>
        <v>21</v>
      </c>
      <c r="G18" s="94"/>
      <c r="H18" s="30">
        <f>F18*G18</f>
        <v>0</v>
      </c>
      <c r="J18" s="55"/>
    </row>
    <row r="19" spans="1:10" x14ac:dyDescent="0.25">
      <c r="A19" s="196" t="s">
        <v>95</v>
      </c>
      <c r="B19" s="197"/>
      <c r="C19" s="198"/>
      <c r="D19" s="199" t="s">
        <v>96</v>
      </c>
      <c r="E19" s="188"/>
      <c r="F19" s="188"/>
      <c r="G19" s="7"/>
      <c r="H19" s="30"/>
    </row>
    <row r="20" spans="1:10" ht="16.5" customHeight="1" x14ac:dyDescent="0.25">
      <c r="A20" s="196"/>
      <c r="B20" s="197" t="s">
        <v>97</v>
      </c>
      <c r="C20" s="198"/>
      <c r="D20" s="200" t="s">
        <v>98</v>
      </c>
      <c r="E20" s="188" t="s">
        <v>81</v>
      </c>
      <c r="F20" s="188" t="s">
        <v>82</v>
      </c>
      <c r="G20" s="19" t="s">
        <v>83</v>
      </c>
      <c r="H20" s="115">
        <v>45000</v>
      </c>
    </row>
    <row r="21" spans="1:10" ht="26.4" x14ac:dyDescent="0.25">
      <c r="A21" s="196"/>
      <c r="B21" s="197" t="s">
        <v>99</v>
      </c>
      <c r="C21" s="198"/>
      <c r="D21" s="200" t="s">
        <v>100</v>
      </c>
      <c r="E21" s="194" t="s">
        <v>86</v>
      </c>
      <c r="F21" s="7">
        <v>45000</v>
      </c>
      <c r="G21" s="96"/>
      <c r="H21" s="2">
        <f>G21*F21</f>
        <v>0</v>
      </c>
    </row>
    <row r="22" spans="1:10" ht="14.25" customHeight="1" x14ac:dyDescent="0.25">
      <c r="A22" s="196"/>
      <c r="B22" s="197" t="s">
        <v>101</v>
      </c>
      <c r="C22" s="198"/>
      <c r="D22" s="200" t="s">
        <v>102</v>
      </c>
      <c r="E22" s="188" t="s">
        <v>81</v>
      </c>
      <c r="F22" s="188" t="s">
        <v>82</v>
      </c>
      <c r="G22" s="19" t="s">
        <v>83</v>
      </c>
      <c r="H22" s="115">
        <v>45000</v>
      </c>
    </row>
    <row r="23" spans="1:10" ht="26.4" x14ac:dyDescent="0.25">
      <c r="A23" s="196"/>
      <c r="B23" s="197" t="s">
        <v>103</v>
      </c>
      <c r="C23" s="198"/>
      <c r="D23" s="200" t="s">
        <v>104</v>
      </c>
      <c r="E23" s="194" t="s">
        <v>86</v>
      </c>
      <c r="F23" s="7">
        <f>H22</f>
        <v>45000</v>
      </c>
      <c r="G23" s="96"/>
      <c r="H23" s="30">
        <f>G23*F23</f>
        <v>0</v>
      </c>
    </row>
    <row r="24" spans="1:10" x14ac:dyDescent="0.25">
      <c r="A24" s="196" t="s">
        <v>105</v>
      </c>
      <c r="B24" s="197"/>
      <c r="C24" s="198"/>
      <c r="D24" s="201" t="s">
        <v>106</v>
      </c>
      <c r="E24" s="188"/>
      <c r="F24" s="188"/>
      <c r="G24" s="7"/>
      <c r="H24" s="30"/>
    </row>
    <row r="25" spans="1:10" x14ac:dyDescent="0.25">
      <c r="A25" s="196"/>
      <c r="B25" s="197" t="s">
        <v>107</v>
      </c>
      <c r="C25" s="198"/>
      <c r="D25" s="195" t="s">
        <v>108</v>
      </c>
      <c r="E25" s="188"/>
      <c r="F25" s="188"/>
      <c r="G25" s="7"/>
      <c r="H25" s="30"/>
    </row>
    <row r="26" spans="1:10" x14ac:dyDescent="0.25">
      <c r="A26" s="196"/>
      <c r="B26" s="202"/>
      <c r="C26" s="198" t="s">
        <v>9</v>
      </c>
      <c r="D26" s="200" t="s">
        <v>109</v>
      </c>
      <c r="E26" s="188" t="s">
        <v>110</v>
      </c>
      <c r="F26" s="188">
        <v>100</v>
      </c>
      <c r="G26" s="94"/>
      <c r="H26" s="30">
        <f t="shared" ref="H26:H31" si="1">F26*G26</f>
        <v>0</v>
      </c>
    </row>
    <row r="27" spans="1:10" x14ac:dyDescent="0.25">
      <c r="A27" s="196"/>
      <c r="B27" s="202"/>
      <c r="C27" s="198" t="s">
        <v>12</v>
      </c>
      <c r="D27" s="200" t="s">
        <v>111</v>
      </c>
      <c r="E27" s="188" t="s">
        <v>110</v>
      </c>
      <c r="F27" s="188">
        <v>50</v>
      </c>
      <c r="G27" s="94"/>
      <c r="H27" s="30">
        <f t="shared" si="1"/>
        <v>0</v>
      </c>
    </row>
    <row r="28" spans="1:10" x14ac:dyDescent="0.25">
      <c r="A28" s="196"/>
      <c r="B28" s="202"/>
      <c r="C28" s="198" t="s">
        <v>18</v>
      </c>
      <c r="D28" s="200" t="s">
        <v>112</v>
      </c>
      <c r="E28" s="188" t="s">
        <v>110</v>
      </c>
      <c r="F28" s="188">
        <v>50</v>
      </c>
      <c r="G28" s="94"/>
      <c r="H28" s="30">
        <f t="shared" si="1"/>
        <v>0</v>
      </c>
    </row>
    <row r="29" spans="1:10" x14ac:dyDescent="0.25">
      <c r="A29" s="196"/>
      <c r="B29" s="202"/>
      <c r="C29" s="198" t="s">
        <v>25</v>
      </c>
      <c r="D29" s="200" t="s">
        <v>113</v>
      </c>
      <c r="E29" s="188" t="s">
        <v>110</v>
      </c>
      <c r="F29" s="188">
        <v>25</v>
      </c>
      <c r="G29" s="94"/>
      <c r="H29" s="30">
        <f t="shared" si="1"/>
        <v>0</v>
      </c>
    </row>
    <row r="30" spans="1:10" x14ac:dyDescent="0.25">
      <c r="A30" s="196"/>
      <c r="B30" s="202"/>
      <c r="C30" s="198" t="s">
        <v>33</v>
      </c>
      <c r="D30" s="200" t="s">
        <v>114</v>
      </c>
      <c r="E30" s="188" t="s">
        <v>110</v>
      </c>
      <c r="F30" s="188">
        <v>25</v>
      </c>
      <c r="G30" s="94"/>
      <c r="H30" s="30">
        <f t="shared" si="1"/>
        <v>0</v>
      </c>
    </row>
    <row r="31" spans="1:10" x14ac:dyDescent="0.25">
      <c r="A31" s="196"/>
      <c r="B31" s="202"/>
      <c r="C31" s="198" t="s">
        <v>34</v>
      </c>
      <c r="D31" s="200" t="s">
        <v>115</v>
      </c>
      <c r="E31" s="188" t="s">
        <v>110</v>
      </c>
      <c r="F31" s="188">
        <v>10</v>
      </c>
      <c r="G31" s="94"/>
      <c r="H31" s="30">
        <f t="shared" si="1"/>
        <v>0</v>
      </c>
    </row>
    <row r="32" spans="1:10" x14ac:dyDescent="0.25">
      <c r="A32" s="196"/>
      <c r="B32" s="197" t="s">
        <v>116</v>
      </c>
      <c r="C32" s="198" t="s">
        <v>117</v>
      </c>
      <c r="D32" s="203" t="s">
        <v>118</v>
      </c>
      <c r="E32" s="188"/>
      <c r="F32" s="188"/>
      <c r="G32" s="7"/>
      <c r="H32" s="30"/>
      <c r="I32" s="204"/>
    </row>
    <row r="33" spans="1:9" x14ac:dyDescent="0.25">
      <c r="A33" s="196"/>
      <c r="B33" s="205"/>
      <c r="C33" s="198"/>
      <c r="D33" s="206" t="s">
        <v>120</v>
      </c>
      <c r="E33" s="188" t="s">
        <v>110</v>
      </c>
      <c r="F33" s="188">
        <v>50</v>
      </c>
      <c r="G33" s="94"/>
      <c r="H33" s="30">
        <f t="shared" ref="H33:H35" si="2">F33*G33</f>
        <v>0</v>
      </c>
      <c r="I33" s="204"/>
    </row>
    <row r="34" spans="1:9" x14ac:dyDescent="0.25">
      <c r="A34" s="196"/>
      <c r="B34" s="205"/>
      <c r="C34" s="198"/>
      <c r="D34" s="206" t="s">
        <v>121</v>
      </c>
      <c r="E34" s="188" t="s">
        <v>110</v>
      </c>
      <c r="F34" s="188">
        <v>50</v>
      </c>
      <c r="G34" s="94"/>
      <c r="H34" s="30">
        <f t="shared" si="2"/>
        <v>0</v>
      </c>
      <c r="I34" s="204"/>
    </row>
    <row r="35" spans="1:9" x14ac:dyDescent="0.25">
      <c r="A35" s="196"/>
      <c r="B35" s="205"/>
      <c r="C35" s="198"/>
      <c r="D35" s="206" t="s">
        <v>122</v>
      </c>
      <c r="E35" s="188" t="s">
        <v>110</v>
      </c>
      <c r="F35" s="188">
        <v>100</v>
      </c>
      <c r="G35" s="94"/>
      <c r="H35" s="30">
        <f t="shared" si="2"/>
        <v>0</v>
      </c>
      <c r="I35" s="204"/>
    </row>
    <row r="36" spans="1:9" x14ac:dyDescent="0.25">
      <c r="A36" s="196"/>
      <c r="B36" s="197" t="s">
        <v>123</v>
      </c>
      <c r="C36" s="198"/>
      <c r="D36" s="206" t="s">
        <v>124</v>
      </c>
      <c r="E36" s="188"/>
      <c r="F36" s="188"/>
      <c r="G36" s="7"/>
      <c r="H36" s="30"/>
      <c r="I36" s="204"/>
    </row>
    <row r="37" spans="1:9" x14ac:dyDescent="0.25">
      <c r="A37" s="196"/>
      <c r="B37" s="205"/>
      <c r="C37" s="198" t="s">
        <v>9</v>
      </c>
      <c r="D37" s="207" t="s">
        <v>125</v>
      </c>
      <c r="E37" s="188" t="s">
        <v>73</v>
      </c>
      <c r="F37" s="188">
        <v>500</v>
      </c>
      <c r="G37" s="94"/>
      <c r="H37" s="30">
        <f>F37*G37</f>
        <v>0</v>
      </c>
      <c r="I37" s="204"/>
    </row>
    <row r="38" spans="1:9" x14ac:dyDescent="0.25">
      <c r="A38" s="196"/>
      <c r="B38" s="205"/>
      <c r="C38" s="198" t="s">
        <v>12</v>
      </c>
      <c r="D38" s="207" t="s">
        <v>126</v>
      </c>
      <c r="E38" s="188" t="s">
        <v>73</v>
      </c>
      <c r="F38" s="188">
        <v>500</v>
      </c>
      <c r="G38" s="94"/>
      <c r="H38" s="30">
        <f>F38*G38</f>
        <v>0</v>
      </c>
      <c r="I38" s="204"/>
    </row>
    <row r="39" spans="1:9" x14ac:dyDescent="0.25">
      <c r="A39" s="196"/>
      <c r="B39" s="205"/>
      <c r="C39" s="198" t="s">
        <v>25</v>
      </c>
      <c r="D39" s="208" t="s">
        <v>127</v>
      </c>
      <c r="E39" s="188" t="s">
        <v>73</v>
      </c>
      <c r="F39" s="188">
        <v>500</v>
      </c>
      <c r="G39" s="94"/>
      <c r="H39" s="30">
        <f>F39*G39</f>
        <v>0</v>
      </c>
      <c r="I39" s="204"/>
    </row>
    <row r="40" spans="1:9" x14ac:dyDescent="0.25">
      <c r="A40" s="196"/>
      <c r="B40" s="197" t="s">
        <v>128</v>
      </c>
      <c r="C40" s="198"/>
      <c r="D40" s="131" t="s">
        <v>129</v>
      </c>
      <c r="E40" s="188"/>
      <c r="F40" s="188"/>
      <c r="G40" s="7"/>
      <c r="H40" s="30"/>
    </row>
    <row r="41" spans="1:9" x14ac:dyDescent="0.25">
      <c r="A41" s="196"/>
      <c r="B41" s="205"/>
      <c r="C41" s="198" t="s">
        <v>9</v>
      </c>
      <c r="D41" s="209" t="s">
        <v>130</v>
      </c>
      <c r="E41" s="188" t="s">
        <v>81</v>
      </c>
      <c r="F41" s="188" t="s">
        <v>82</v>
      </c>
      <c r="G41" s="19" t="s">
        <v>83</v>
      </c>
      <c r="H41" s="210">
        <v>200000</v>
      </c>
    </row>
    <row r="42" spans="1:9" ht="25.05" customHeight="1" x14ac:dyDescent="0.25">
      <c r="A42" s="196"/>
      <c r="B42" s="205"/>
      <c r="C42" s="198" t="s">
        <v>12</v>
      </c>
      <c r="D42" s="200" t="s">
        <v>131</v>
      </c>
      <c r="E42" s="194" t="s">
        <v>86</v>
      </c>
      <c r="F42" s="7">
        <f>H41</f>
        <v>200000</v>
      </c>
      <c r="G42" s="96"/>
      <c r="H42" s="30">
        <f>G42*F42</f>
        <v>0</v>
      </c>
    </row>
    <row r="43" spans="1:9" x14ac:dyDescent="0.25">
      <c r="A43" s="196" t="s">
        <v>132</v>
      </c>
      <c r="B43" s="197"/>
      <c r="C43" s="197"/>
      <c r="D43" s="199" t="s">
        <v>133</v>
      </c>
      <c r="E43" s="211"/>
      <c r="F43" s="188"/>
      <c r="G43" s="7"/>
      <c r="H43" s="30"/>
    </row>
    <row r="44" spans="1:9" x14ac:dyDescent="0.25">
      <c r="A44" s="196"/>
      <c r="B44" s="197" t="s">
        <v>134</v>
      </c>
      <c r="C44" s="197"/>
      <c r="D44" s="209" t="s">
        <v>135</v>
      </c>
      <c r="E44" s="188" t="s">
        <v>136</v>
      </c>
      <c r="F44" s="141" t="s">
        <v>1208</v>
      </c>
      <c r="G44" s="141" t="s">
        <v>1209</v>
      </c>
      <c r="H44" s="210">
        <v>150000</v>
      </c>
    </row>
    <row r="45" spans="1:9" ht="25.05" customHeight="1" x14ac:dyDescent="0.25">
      <c r="A45" s="196"/>
      <c r="B45" s="197"/>
      <c r="C45" s="197"/>
      <c r="D45" s="212"/>
      <c r="E45" s="188"/>
      <c r="F45" s="188"/>
      <c r="G45" s="7"/>
      <c r="H45" s="30"/>
    </row>
    <row r="46" spans="1:9" ht="25.05" customHeight="1" x14ac:dyDescent="0.25">
      <c r="A46" s="175" t="s">
        <v>51</v>
      </c>
      <c r="B46" s="176"/>
      <c r="C46" s="178"/>
      <c r="D46" s="179"/>
      <c r="E46" s="175"/>
      <c r="F46" s="180"/>
      <c r="G46" s="29"/>
      <c r="H46" s="32">
        <f>SUM(H4:H45)</f>
        <v>540000</v>
      </c>
    </row>
    <row r="49" spans="10:10" x14ac:dyDescent="0.25">
      <c r="J49" s="55"/>
    </row>
  </sheetData>
  <sheetProtection algorithmName="SHA-512" hashValue="ih3hzjnF8/O+fPVr4Taf7IioglFBrJypv29cXu2LfL5Q28JLCS0TTDpfqe/ezS5wwwQKjN/76Bw3uTh2DTSiVA==" saltValue="PE/3wk/nzrG7kbjAzNuvqg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1048289"/>
  <sheetViews>
    <sheetView view="pageBreakPreview" zoomScaleNormal="100" zoomScaleSheetLayoutView="100" workbookViewId="0">
      <selection activeCell="I11" sqref="I11"/>
    </sheetView>
  </sheetViews>
  <sheetFormatPr defaultRowHeight="13.2" x14ac:dyDescent="0.25"/>
  <cols>
    <col min="1" max="1" width="9.21875" style="26" customWidth="1"/>
    <col min="2" max="2" width="10" style="26" bestFit="1" customWidth="1"/>
    <col min="3" max="3" width="40.77734375" style="26" customWidth="1"/>
    <col min="4" max="4" width="16.77734375" style="26" customWidth="1"/>
    <col min="5" max="7" width="20.77734375" style="26" customWidth="1"/>
    <col min="8" max="256" width="9.21875" style="26"/>
    <col min="257" max="257" width="9.21875" style="26" customWidth="1"/>
    <col min="258" max="258" width="6.77734375" style="26" customWidth="1"/>
    <col min="259" max="259" width="40.77734375" style="26" customWidth="1"/>
    <col min="260" max="263" width="9.21875" style="26" customWidth="1"/>
    <col min="264" max="512" width="9.21875" style="26"/>
    <col min="513" max="513" width="9.21875" style="26" customWidth="1"/>
    <col min="514" max="514" width="6.77734375" style="26" customWidth="1"/>
    <col min="515" max="515" width="40.77734375" style="26" customWidth="1"/>
    <col min="516" max="519" width="9.21875" style="26" customWidth="1"/>
    <col min="520" max="768" width="9.21875" style="26"/>
    <col min="769" max="769" width="9.21875" style="26" customWidth="1"/>
    <col min="770" max="770" width="6.77734375" style="26" customWidth="1"/>
    <col min="771" max="771" width="40.77734375" style="26" customWidth="1"/>
    <col min="772" max="775" width="9.21875" style="26" customWidth="1"/>
    <col min="776" max="1024" width="9.21875" style="26"/>
    <col min="1025" max="1025" width="9.21875" style="26" customWidth="1"/>
    <col min="1026" max="1026" width="6.77734375" style="26" customWidth="1"/>
    <col min="1027" max="1027" width="40.77734375" style="26" customWidth="1"/>
    <col min="1028" max="1031" width="9.21875" style="26" customWidth="1"/>
    <col min="1032" max="1280" width="9.21875" style="26"/>
    <col min="1281" max="1281" width="9.21875" style="26" customWidth="1"/>
    <col min="1282" max="1282" width="6.77734375" style="26" customWidth="1"/>
    <col min="1283" max="1283" width="40.77734375" style="26" customWidth="1"/>
    <col min="1284" max="1287" width="9.21875" style="26" customWidth="1"/>
    <col min="1288" max="1536" width="9.21875" style="26"/>
    <col min="1537" max="1537" width="9.21875" style="26" customWidth="1"/>
    <col min="1538" max="1538" width="6.77734375" style="26" customWidth="1"/>
    <col min="1539" max="1539" width="40.77734375" style="26" customWidth="1"/>
    <col min="1540" max="1543" width="9.21875" style="26" customWidth="1"/>
    <col min="1544" max="1792" width="9.21875" style="26"/>
    <col min="1793" max="1793" width="9.21875" style="26" customWidth="1"/>
    <col min="1794" max="1794" width="6.77734375" style="26" customWidth="1"/>
    <col min="1795" max="1795" width="40.77734375" style="26" customWidth="1"/>
    <col min="1796" max="1799" width="9.21875" style="26" customWidth="1"/>
    <col min="1800" max="2048" width="9.21875" style="26"/>
    <col min="2049" max="2049" width="9.21875" style="26" customWidth="1"/>
    <col min="2050" max="2050" width="6.77734375" style="26" customWidth="1"/>
    <col min="2051" max="2051" width="40.77734375" style="26" customWidth="1"/>
    <col min="2052" max="2055" width="9.21875" style="26" customWidth="1"/>
    <col min="2056" max="2304" width="9.21875" style="26"/>
    <col min="2305" max="2305" width="9.21875" style="26" customWidth="1"/>
    <col min="2306" max="2306" width="6.77734375" style="26" customWidth="1"/>
    <col min="2307" max="2307" width="40.77734375" style="26" customWidth="1"/>
    <col min="2308" max="2311" width="9.21875" style="26" customWidth="1"/>
    <col min="2312" max="2560" width="9.21875" style="26"/>
    <col min="2561" max="2561" width="9.21875" style="26" customWidth="1"/>
    <col min="2562" max="2562" width="6.77734375" style="26" customWidth="1"/>
    <col min="2563" max="2563" width="40.77734375" style="26" customWidth="1"/>
    <col min="2564" max="2567" width="9.21875" style="26" customWidth="1"/>
    <col min="2568" max="2816" width="9.21875" style="26"/>
    <col min="2817" max="2817" width="9.21875" style="26" customWidth="1"/>
    <col min="2818" max="2818" width="6.77734375" style="26" customWidth="1"/>
    <col min="2819" max="2819" width="40.77734375" style="26" customWidth="1"/>
    <col min="2820" max="2823" width="9.21875" style="26" customWidth="1"/>
    <col min="2824" max="3072" width="9.21875" style="26"/>
    <col min="3073" max="3073" width="9.21875" style="26" customWidth="1"/>
    <col min="3074" max="3074" width="6.77734375" style="26" customWidth="1"/>
    <col min="3075" max="3075" width="40.77734375" style="26" customWidth="1"/>
    <col min="3076" max="3079" width="9.21875" style="26" customWidth="1"/>
    <col min="3080" max="3328" width="9.21875" style="26"/>
    <col min="3329" max="3329" width="9.21875" style="26" customWidth="1"/>
    <col min="3330" max="3330" width="6.77734375" style="26" customWidth="1"/>
    <col min="3331" max="3331" width="40.77734375" style="26" customWidth="1"/>
    <col min="3332" max="3335" width="9.21875" style="26" customWidth="1"/>
    <col min="3336" max="3584" width="9.21875" style="26"/>
    <col min="3585" max="3585" width="9.21875" style="26" customWidth="1"/>
    <col min="3586" max="3586" width="6.77734375" style="26" customWidth="1"/>
    <col min="3587" max="3587" width="40.77734375" style="26" customWidth="1"/>
    <col min="3588" max="3591" width="9.21875" style="26" customWidth="1"/>
    <col min="3592" max="3840" width="9.21875" style="26"/>
    <col min="3841" max="3841" width="9.21875" style="26" customWidth="1"/>
    <col min="3842" max="3842" width="6.77734375" style="26" customWidth="1"/>
    <col min="3843" max="3843" width="40.77734375" style="26" customWidth="1"/>
    <col min="3844" max="3847" width="9.21875" style="26" customWidth="1"/>
    <col min="3848" max="4096" width="9.21875" style="26"/>
    <col min="4097" max="4097" width="9.21875" style="26" customWidth="1"/>
    <col min="4098" max="4098" width="6.77734375" style="26" customWidth="1"/>
    <col min="4099" max="4099" width="40.77734375" style="26" customWidth="1"/>
    <col min="4100" max="4103" width="9.21875" style="26" customWidth="1"/>
    <col min="4104" max="4352" width="9.21875" style="26"/>
    <col min="4353" max="4353" width="9.21875" style="26" customWidth="1"/>
    <col min="4354" max="4354" width="6.77734375" style="26" customWidth="1"/>
    <col min="4355" max="4355" width="40.77734375" style="26" customWidth="1"/>
    <col min="4356" max="4359" width="9.21875" style="26" customWidth="1"/>
    <col min="4360" max="4608" width="9.21875" style="26"/>
    <col min="4609" max="4609" width="9.21875" style="26" customWidth="1"/>
    <col min="4610" max="4610" width="6.77734375" style="26" customWidth="1"/>
    <col min="4611" max="4611" width="40.77734375" style="26" customWidth="1"/>
    <col min="4612" max="4615" width="9.21875" style="26" customWidth="1"/>
    <col min="4616" max="4864" width="9.21875" style="26"/>
    <col min="4865" max="4865" width="9.21875" style="26" customWidth="1"/>
    <col min="4866" max="4866" width="6.77734375" style="26" customWidth="1"/>
    <col min="4867" max="4867" width="40.77734375" style="26" customWidth="1"/>
    <col min="4868" max="4871" width="9.21875" style="26" customWidth="1"/>
    <col min="4872" max="5120" width="9.21875" style="26"/>
    <col min="5121" max="5121" width="9.21875" style="26" customWidth="1"/>
    <col min="5122" max="5122" width="6.77734375" style="26" customWidth="1"/>
    <col min="5123" max="5123" width="40.77734375" style="26" customWidth="1"/>
    <col min="5124" max="5127" width="9.21875" style="26" customWidth="1"/>
    <col min="5128" max="5376" width="9.21875" style="26"/>
    <col min="5377" max="5377" width="9.21875" style="26" customWidth="1"/>
    <col min="5378" max="5378" width="6.77734375" style="26" customWidth="1"/>
    <col min="5379" max="5379" width="40.77734375" style="26" customWidth="1"/>
    <col min="5380" max="5383" width="9.21875" style="26" customWidth="1"/>
    <col min="5384" max="5632" width="9.21875" style="26"/>
    <col min="5633" max="5633" width="9.21875" style="26" customWidth="1"/>
    <col min="5634" max="5634" width="6.77734375" style="26" customWidth="1"/>
    <col min="5635" max="5635" width="40.77734375" style="26" customWidth="1"/>
    <col min="5636" max="5639" width="9.21875" style="26" customWidth="1"/>
    <col min="5640" max="5888" width="9.21875" style="26"/>
    <col min="5889" max="5889" width="9.21875" style="26" customWidth="1"/>
    <col min="5890" max="5890" width="6.77734375" style="26" customWidth="1"/>
    <col min="5891" max="5891" width="40.77734375" style="26" customWidth="1"/>
    <col min="5892" max="5895" width="9.21875" style="26" customWidth="1"/>
    <col min="5896" max="6144" width="9.21875" style="26"/>
    <col min="6145" max="6145" width="9.21875" style="26" customWidth="1"/>
    <col min="6146" max="6146" width="6.77734375" style="26" customWidth="1"/>
    <col min="6147" max="6147" width="40.77734375" style="26" customWidth="1"/>
    <col min="6148" max="6151" width="9.21875" style="26" customWidth="1"/>
    <col min="6152" max="6400" width="9.21875" style="26"/>
    <col min="6401" max="6401" width="9.21875" style="26" customWidth="1"/>
    <col min="6402" max="6402" width="6.77734375" style="26" customWidth="1"/>
    <col min="6403" max="6403" width="40.77734375" style="26" customWidth="1"/>
    <col min="6404" max="6407" width="9.21875" style="26" customWidth="1"/>
    <col min="6408" max="6656" width="9.21875" style="26"/>
    <col min="6657" max="6657" width="9.21875" style="26" customWidth="1"/>
    <col min="6658" max="6658" width="6.77734375" style="26" customWidth="1"/>
    <col min="6659" max="6659" width="40.77734375" style="26" customWidth="1"/>
    <col min="6660" max="6663" width="9.21875" style="26" customWidth="1"/>
    <col min="6664" max="6912" width="9.21875" style="26"/>
    <col min="6913" max="6913" width="9.21875" style="26" customWidth="1"/>
    <col min="6914" max="6914" width="6.77734375" style="26" customWidth="1"/>
    <col min="6915" max="6915" width="40.77734375" style="26" customWidth="1"/>
    <col min="6916" max="6919" width="9.21875" style="26" customWidth="1"/>
    <col min="6920" max="7168" width="9.21875" style="26"/>
    <col min="7169" max="7169" width="9.21875" style="26" customWidth="1"/>
    <col min="7170" max="7170" width="6.77734375" style="26" customWidth="1"/>
    <col min="7171" max="7171" width="40.77734375" style="26" customWidth="1"/>
    <col min="7172" max="7175" width="9.21875" style="26" customWidth="1"/>
    <col min="7176" max="7424" width="9.21875" style="26"/>
    <col min="7425" max="7425" width="9.21875" style="26" customWidth="1"/>
    <col min="7426" max="7426" width="6.77734375" style="26" customWidth="1"/>
    <col min="7427" max="7427" width="40.77734375" style="26" customWidth="1"/>
    <col min="7428" max="7431" width="9.21875" style="26" customWidth="1"/>
    <col min="7432" max="7680" width="9.21875" style="26"/>
    <col min="7681" max="7681" width="9.21875" style="26" customWidth="1"/>
    <col min="7682" max="7682" width="6.77734375" style="26" customWidth="1"/>
    <col min="7683" max="7683" width="40.77734375" style="26" customWidth="1"/>
    <col min="7684" max="7687" width="9.21875" style="26" customWidth="1"/>
    <col min="7688" max="7936" width="9.21875" style="26"/>
    <col min="7937" max="7937" width="9.21875" style="26" customWidth="1"/>
    <col min="7938" max="7938" width="6.77734375" style="26" customWidth="1"/>
    <col min="7939" max="7939" width="40.77734375" style="26" customWidth="1"/>
    <col min="7940" max="7943" width="9.21875" style="26" customWidth="1"/>
    <col min="7944" max="8192" width="9.21875" style="26"/>
    <col min="8193" max="8193" width="9.21875" style="26" customWidth="1"/>
    <col min="8194" max="8194" width="6.77734375" style="26" customWidth="1"/>
    <col min="8195" max="8195" width="40.77734375" style="26" customWidth="1"/>
    <col min="8196" max="8199" width="9.21875" style="26" customWidth="1"/>
    <col min="8200" max="8448" width="9.21875" style="26"/>
    <col min="8449" max="8449" width="9.21875" style="26" customWidth="1"/>
    <col min="8450" max="8450" width="6.77734375" style="26" customWidth="1"/>
    <col min="8451" max="8451" width="40.77734375" style="26" customWidth="1"/>
    <col min="8452" max="8455" width="9.21875" style="26" customWidth="1"/>
    <col min="8456" max="8704" width="9.21875" style="26"/>
    <col min="8705" max="8705" width="9.21875" style="26" customWidth="1"/>
    <col min="8706" max="8706" width="6.77734375" style="26" customWidth="1"/>
    <col min="8707" max="8707" width="40.77734375" style="26" customWidth="1"/>
    <col min="8708" max="8711" width="9.21875" style="26" customWidth="1"/>
    <col min="8712" max="8960" width="9.21875" style="26"/>
    <col min="8961" max="8961" width="9.21875" style="26" customWidth="1"/>
    <col min="8962" max="8962" width="6.77734375" style="26" customWidth="1"/>
    <col min="8963" max="8963" width="40.77734375" style="26" customWidth="1"/>
    <col min="8964" max="8967" width="9.21875" style="26" customWidth="1"/>
    <col min="8968" max="9216" width="9.21875" style="26"/>
    <col min="9217" max="9217" width="9.21875" style="26" customWidth="1"/>
    <col min="9218" max="9218" width="6.77734375" style="26" customWidth="1"/>
    <col min="9219" max="9219" width="40.77734375" style="26" customWidth="1"/>
    <col min="9220" max="9223" width="9.21875" style="26" customWidth="1"/>
    <col min="9224" max="9472" width="9.21875" style="26"/>
    <col min="9473" max="9473" width="9.21875" style="26" customWidth="1"/>
    <col min="9474" max="9474" width="6.77734375" style="26" customWidth="1"/>
    <col min="9475" max="9475" width="40.77734375" style="26" customWidth="1"/>
    <col min="9476" max="9479" width="9.21875" style="26" customWidth="1"/>
    <col min="9480" max="9728" width="9.21875" style="26"/>
    <col min="9729" max="9729" width="9.21875" style="26" customWidth="1"/>
    <col min="9730" max="9730" width="6.77734375" style="26" customWidth="1"/>
    <col min="9731" max="9731" width="40.77734375" style="26" customWidth="1"/>
    <col min="9732" max="9735" width="9.21875" style="26" customWidth="1"/>
    <col min="9736" max="9984" width="9.21875" style="26"/>
    <col min="9985" max="9985" width="9.21875" style="26" customWidth="1"/>
    <col min="9986" max="9986" width="6.77734375" style="26" customWidth="1"/>
    <col min="9987" max="9987" width="40.77734375" style="26" customWidth="1"/>
    <col min="9988" max="9991" width="9.21875" style="26" customWidth="1"/>
    <col min="9992" max="10240" width="9.21875" style="26"/>
    <col min="10241" max="10241" width="9.21875" style="26" customWidth="1"/>
    <col min="10242" max="10242" width="6.77734375" style="26" customWidth="1"/>
    <col min="10243" max="10243" width="40.77734375" style="26" customWidth="1"/>
    <col min="10244" max="10247" width="9.21875" style="26" customWidth="1"/>
    <col min="10248" max="10496" width="9.21875" style="26"/>
    <col min="10497" max="10497" width="9.21875" style="26" customWidth="1"/>
    <col min="10498" max="10498" width="6.77734375" style="26" customWidth="1"/>
    <col min="10499" max="10499" width="40.77734375" style="26" customWidth="1"/>
    <col min="10500" max="10503" width="9.21875" style="26" customWidth="1"/>
    <col min="10504" max="10752" width="9.21875" style="26"/>
    <col min="10753" max="10753" width="9.21875" style="26" customWidth="1"/>
    <col min="10754" max="10754" width="6.77734375" style="26" customWidth="1"/>
    <col min="10755" max="10755" width="40.77734375" style="26" customWidth="1"/>
    <col min="10756" max="10759" width="9.21875" style="26" customWidth="1"/>
    <col min="10760" max="11008" width="9.21875" style="26"/>
    <col min="11009" max="11009" width="9.21875" style="26" customWidth="1"/>
    <col min="11010" max="11010" width="6.77734375" style="26" customWidth="1"/>
    <col min="11011" max="11011" width="40.77734375" style="26" customWidth="1"/>
    <col min="11012" max="11015" width="9.21875" style="26" customWidth="1"/>
    <col min="11016" max="11264" width="9.21875" style="26"/>
    <col min="11265" max="11265" width="9.21875" style="26" customWidth="1"/>
    <col min="11266" max="11266" width="6.77734375" style="26" customWidth="1"/>
    <col min="11267" max="11267" width="40.77734375" style="26" customWidth="1"/>
    <col min="11268" max="11271" width="9.21875" style="26" customWidth="1"/>
    <col min="11272" max="11520" width="9.21875" style="26"/>
    <col min="11521" max="11521" width="9.21875" style="26" customWidth="1"/>
    <col min="11522" max="11522" width="6.77734375" style="26" customWidth="1"/>
    <col min="11523" max="11523" width="40.77734375" style="26" customWidth="1"/>
    <col min="11524" max="11527" width="9.21875" style="26" customWidth="1"/>
    <col min="11528" max="11776" width="9.21875" style="26"/>
    <col min="11777" max="11777" width="9.21875" style="26" customWidth="1"/>
    <col min="11778" max="11778" width="6.77734375" style="26" customWidth="1"/>
    <col min="11779" max="11779" width="40.77734375" style="26" customWidth="1"/>
    <col min="11780" max="11783" width="9.21875" style="26" customWidth="1"/>
    <col min="11784" max="12032" width="9.21875" style="26"/>
    <col min="12033" max="12033" width="9.21875" style="26" customWidth="1"/>
    <col min="12034" max="12034" width="6.77734375" style="26" customWidth="1"/>
    <col min="12035" max="12035" width="40.77734375" style="26" customWidth="1"/>
    <col min="12036" max="12039" width="9.21875" style="26" customWidth="1"/>
    <col min="12040" max="12288" width="9.21875" style="26"/>
    <col min="12289" max="12289" width="9.21875" style="26" customWidth="1"/>
    <col min="12290" max="12290" width="6.77734375" style="26" customWidth="1"/>
    <col min="12291" max="12291" width="40.77734375" style="26" customWidth="1"/>
    <col min="12292" max="12295" width="9.21875" style="26" customWidth="1"/>
    <col min="12296" max="12544" width="9.21875" style="26"/>
    <col min="12545" max="12545" width="9.21875" style="26" customWidth="1"/>
    <col min="12546" max="12546" width="6.77734375" style="26" customWidth="1"/>
    <col min="12547" max="12547" width="40.77734375" style="26" customWidth="1"/>
    <col min="12548" max="12551" width="9.21875" style="26" customWidth="1"/>
    <col min="12552" max="12800" width="9.21875" style="26"/>
    <col min="12801" max="12801" width="9.21875" style="26" customWidth="1"/>
    <col min="12802" max="12802" width="6.77734375" style="26" customWidth="1"/>
    <col min="12803" max="12803" width="40.77734375" style="26" customWidth="1"/>
    <col min="12804" max="12807" width="9.21875" style="26" customWidth="1"/>
    <col min="12808" max="13056" width="9.21875" style="26"/>
    <col min="13057" max="13057" width="9.21875" style="26" customWidth="1"/>
    <col min="13058" max="13058" width="6.77734375" style="26" customWidth="1"/>
    <col min="13059" max="13059" width="40.77734375" style="26" customWidth="1"/>
    <col min="13060" max="13063" width="9.21875" style="26" customWidth="1"/>
    <col min="13064" max="13312" width="9.21875" style="26"/>
    <col min="13313" max="13313" width="9.21875" style="26" customWidth="1"/>
    <col min="13314" max="13314" width="6.77734375" style="26" customWidth="1"/>
    <col min="13315" max="13315" width="40.77734375" style="26" customWidth="1"/>
    <col min="13316" max="13319" width="9.21875" style="26" customWidth="1"/>
    <col min="13320" max="13568" width="9.21875" style="26"/>
    <col min="13569" max="13569" width="9.21875" style="26" customWidth="1"/>
    <col min="13570" max="13570" width="6.77734375" style="26" customWidth="1"/>
    <col min="13571" max="13571" width="40.77734375" style="26" customWidth="1"/>
    <col min="13572" max="13575" width="9.21875" style="26" customWidth="1"/>
    <col min="13576" max="13824" width="9.21875" style="26"/>
    <col min="13825" max="13825" width="9.21875" style="26" customWidth="1"/>
    <col min="13826" max="13826" width="6.77734375" style="26" customWidth="1"/>
    <col min="13827" max="13827" width="40.77734375" style="26" customWidth="1"/>
    <col min="13828" max="13831" width="9.21875" style="26" customWidth="1"/>
    <col min="13832" max="14080" width="9.21875" style="26"/>
    <col min="14081" max="14081" width="9.21875" style="26" customWidth="1"/>
    <col min="14082" max="14082" width="6.77734375" style="26" customWidth="1"/>
    <col min="14083" max="14083" width="40.77734375" style="26" customWidth="1"/>
    <col min="14084" max="14087" width="9.21875" style="26" customWidth="1"/>
    <col min="14088" max="14336" width="9.21875" style="26"/>
    <col min="14337" max="14337" width="9.21875" style="26" customWidth="1"/>
    <col min="14338" max="14338" width="6.77734375" style="26" customWidth="1"/>
    <col min="14339" max="14339" width="40.77734375" style="26" customWidth="1"/>
    <col min="14340" max="14343" width="9.21875" style="26" customWidth="1"/>
    <col min="14344" max="14592" width="9.21875" style="26"/>
    <col min="14593" max="14593" width="9.21875" style="26" customWidth="1"/>
    <col min="14594" max="14594" width="6.77734375" style="26" customWidth="1"/>
    <col min="14595" max="14595" width="40.77734375" style="26" customWidth="1"/>
    <col min="14596" max="14599" width="9.21875" style="26" customWidth="1"/>
    <col min="14600" max="14848" width="9.21875" style="26"/>
    <col min="14849" max="14849" width="9.21875" style="26" customWidth="1"/>
    <col min="14850" max="14850" width="6.77734375" style="26" customWidth="1"/>
    <col min="14851" max="14851" width="40.77734375" style="26" customWidth="1"/>
    <col min="14852" max="14855" width="9.21875" style="26" customWidth="1"/>
    <col min="14856" max="15104" width="9.21875" style="26"/>
    <col min="15105" max="15105" width="9.21875" style="26" customWidth="1"/>
    <col min="15106" max="15106" width="6.77734375" style="26" customWidth="1"/>
    <col min="15107" max="15107" width="40.77734375" style="26" customWidth="1"/>
    <col min="15108" max="15111" width="9.21875" style="26" customWidth="1"/>
    <col min="15112" max="15360" width="9.21875" style="26"/>
    <col min="15361" max="15361" width="9.21875" style="26" customWidth="1"/>
    <col min="15362" max="15362" width="6.77734375" style="26" customWidth="1"/>
    <col min="15363" max="15363" width="40.77734375" style="26" customWidth="1"/>
    <col min="15364" max="15367" width="9.21875" style="26" customWidth="1"/>
    <col min="15368" max="15616" width="9.21875" style="26"/>
    <col min="15617" max="15617" width="9.21875" style="26" customWidth="1"/>
    <col min="15618" max="15618" width="6.77734375" style="26" customWidth="1"/>
    <col min="15619" max="15619" width="40.77734375" style="26" customWidth="1"/>
    <col min="15620" max="15623" width="9.21875" style="26" customWidth="1"/>
    <col min="15624" max="15872" width="9.21875" style="26"/>
    <col min="15873" max="15873" width="9.21875" style="26" customWidth="1"/>
    <col min="15874" max="15874" width="6.77734375" style="26" customWidth="1"/>
    <col min="15875" max="15875" width="40.77734375" style="26" customWidth="1"/>
    <col min="15876" max="15879" width="9.21875" style="26" customWidth="1"/>
    <col min="15880" max="16128" width="9.21875" style="26"/>
    <col min="16129" max="16129" width="9.21875" style="26" customWidth="1"/>
    <col min="16130" max="16130" width="6.77734375" style="26" customWidth="1"/>
    <col min="16131" max="16131" width="40.77734375" style="26" customWidth="1"/>
    <col min="16132" max="16135" width="9.21875" style="26" customWidth="1"/>
    <col min="16136" max="16384" width="9.21875" style="26"/>
  </cols>
  <sheetData>
    <row r="1" spans="1:7" customFormat="1" ht="48" customHeight="1" x14ac:dyDescent="0.25">
      <c r="A1" s="493" t="s">
        <v>1338</v>
      </c>
      <c r="B1" s="494"/>
      <c r="C1" s="494"/>
      <c r="D1" s="493" t="s">
        <v>904</v>
      </c>
      <c r="E1" s="493"/>
      <c r="F1" s="493"/>
      <c r="G1" s="493"/>
    </row>
    <row r="2" spans="1:7" x14ac:dyDescent="0.25">
      <c r="A2" s="364" t="s">
        <v>1</v>
      </c>
      <c r="B2" s="364"/>
      <c r="C2" s="366" t="s">
        <v>2</v>
      </c>
      <c r="D2" s="366" t="s">
        <v>3</v>
      </c>
      <c r="E2" s="366" t="s">
        <v>4</v>
      </c>
      <c r="F2" s="366" t="s">
        <v>5</v>
      </c>
      <c r="G2" s="366" t="s">
        <v>6</v>
      </c>
    </row>
    <row r="3" spans="1:7" x14ac:dyDescent="0.25">
      <c r="A3" s="368"/>
      <c r="B3" s="368"/>
      <c r="C3" s="370"/>
      <c r="D3" s="371"/>
      <c r="E3" s="371"/>
      <c r="F3" s="2"/>
      <c r="G3" s="2"/>
    </row>
    <row r="4" spans="1:7" x14ac:dyDescent="0.25">
      <c r="A4" s="372"/>
      <c r="B4" s="372"/>
      <c r="C4" s="374"/>
      <c r="D4" s="375"/>
      <c r="E4" s="375"/>
      <c r="F4" s="4"/>
      <c r="G4" s="4"/>
    </row>
    <row r="5" spans="1:7" x14ac:dyDescent="0.25">
      <c r="A5" s="372" t="s">
        <v>905</v>
      </c>
      <c r="B5" s="372"/>
      <c r="C5" s="414" t="s">
        <v>906</v>
      </c>
      <c r="D5" s="375"/>
      <c r="E5" s="375"/>
      <c r="F5" s="4"/>
      <c r="G5" s="4"/>
    </row>
    <row r="6" spans="1:7" x14ac:dyDescent="0.25">
      <c r="A6" s="415"/>
      <c r="B6" s="372" t="s">
        <v>907</v>
      </c>
      <c r="C6" s="76" t="s">
        <v>908</v>
      </c>
      <c r="D6" s="375" t="s">
        <v>73</v>
      </c>
      <c r="E6" s="375">
        <v>7</v>
      </c>
      <c r="F6" s="107"/>
      <c r="G6" s="4">
        <f>E6*F6</f>
        <v>0</v>
      </c>
    </row>
    <row r="7" spans="1:7" ht="26.4" x14ac:dyDescent="0.25">
      <c r="A7" s="415" t="s">
        <v>909</v>
      </c>
      <c r="B7" s="372"/>
      <c r="C7" s="404" t="s">
        <v>910</v>
      </c>
      <c r="D7" s="375"/>
      <c r="E7" s="375"/>
      <c r="F7" s="3"/>
      <c r="G7" s="4"/>
    </row>
    <row r="8" spans="1:7" x14ac:dyDescent="0.25">
      <c r="A8" s="415"/>
      <c r="B8" s="372" t="s">
        <v>911</v>
      </c>
      <c r="C8" s="416" t="s">
        <v>912</v>
      </c>
      <c r="D8" s="375" t="s">
        <v>73</v>
      </c>
      <c r="E8" s="375">
        <v>1</v>
      </c>
      <c r="F8" s="107"/>
      <c r="G8" s="4">
        <f>E8*F8</f>
        <v>0</v>
      </c>
    </row>
    <row r="9" spans="1:7" x14ac:dyDescent="0.25">
      <c r="A9" s="415"/>
      <c r="B9" s="372" t="s">
        <v>913</v>
      </c>
      <c r="C9" s="416" t="s">
        <v>914</v>
      </c>
      <c r="D9" s="375" t="s">
        <v>73</v>
      </c>
      <c r="E9" s="375">
        <v>1</v>
      </c>
      <c r="F9" s="107"/>
      <c r="G9" s="4">
        <f>E9*F9</f>
        <v>0</v>
      </c>
    </row>
    <row r="10" spans="1:7" x14ac:dyDescent="0.25">
      <c r="A10" s="415"/>
      <c r="B10" s="372"/>
      <c r="C10" s="417"/>
      <c r="D10" s="375"/>
      <c r="E10" s="375"/>
      <c r="F10" s="3"/>
      <c r="G10" s="4"/>
    </row>
    <row r="11" spans="1:7" x14ac:dyDescent="0.25">
      <c r="A11" s="372"/>
      <c r="B11" s="372"/>
      <c r="C11" s="397"/>
      <c r="D11" s="375"/>
      <c r="E11" s="375"/>
      <c r="F11" s="3"/>
      <c r="G11" s="4"/>
    </row>
    <row r="12" spans="1:7" x14ac:dyDescent="0.25">
      <c r="A12" s="374"/>
      <c r="B12" s="374"/>
      <c r="C12" s="385"/>
      <c r="D12" s="375"/>
      <c r="E12" s="375"/>
      <c r="F12" s="3"/>
      <c r="G12" s="4"/>
    </row>
    <row r="13" spans="1:7" x14ac:dyDescent="0.25">
      <c r="A13" s="386" t="s">
        <v>51</v>
      </c>
      <c r="B13" s="386"/>
      <c r="C13" s="386"/>
      <c r="D13" s="387"/>
      <c r="E13" s="388"/>
      <c r="F13" s="6"/>
      <c r="G13" s="5">
        <f>SUM(G6:G10)</f>
        <v>0</v>
      </c>
    </row>
    <row r="1048289" spans="4:4" x14ac:dyDescent="0.25">
      <c r="D1048289" s="371"/>
    </row>
  </sheetData>
  <sheetProtection algorithmName="SHA-512" hashValue="3yKUeN4Mi5gtSiP+PDGkT/CmzxJRsFztdDoQ6qIU8NypmTW4S4b3moVvC4Smg2HvOiDysjpfhFsGOiv75STszQ==" saltValue="22795V3j49zms+zbPmFX5A==" spinCount="100000" sheet="1" objects="1" scenarios="1"/>
  <mergeCells count="2">
    <mergeCell ref="D1:G1"/>
    <mergeCell ref="A1:C1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tabColor theme="0" tint="-4.9989318521683403E-2"/>
  </sheetPr>
  <dimension ref="A1:I1048311"/>
  <sheetViews>
    <sheetView view="pageBreakPreview" topLeftCell="A20" zoomScaleNormal="100" zoomScaleSheetLayoutView="100" workbookViewId="0">
      <selection activeCell="D33" sqref="D33"/>
    </sheetView>
  </sheetViews>
  <sheetFormatPr defaultRowHeight="13.2" x14ac:dyDescent="0.25"/>
  <cols>
    <col min="1" max="2" width="10" style="12" customWidth="1"/>
    <col min="3" max="3" width="4.21875" style="12" customWidth="1"/>
    <col min="4" max="4" width="40.5546875" style="12" customWidth="1"/>
    <col min="5" max="7" width="17.5546875" style="12" customWidth="1"/>
    <col min="8" max="8" width="20.21875" style="12" customWidth="1"/>
    <col min="9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9" customFormat="1" ht="36.75" customHeight="1" x14ac:dyDescent="0.25">
      <c r="A1" s="493" t="s">
        <v>1340</v>
      </c>
      <c r="B1" s="494"/>
      <c r="C1" s="494"/>
      <c r="D1" s="494"/>
      <c r="E1" s="493" t="s">
        <v>915</v>
      </c>
      <c r="F1" s="493"/>
      <c r="G1" s="493"/>
      <c r="H1" s="493"/>
    </row>
    <row r="2" spans="1:9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  <c r="I2" s="184"/>
    </row>
    <row r="3" spans="1:9" x14ac:dyDescent="0.25">
      <c r="A3" s="123"/>
      <c r="B3" s="123"/>
      <c r="C3" s="418"/>
      <c r="D3" s="127"/>
      <c r="E3" s="127"/>
      <c r="F3" s="127"/>
      <c r="G3" s="127"/>
      <c r="H3" s="127"/>
      <c r="I3" s="184"/>
    </row>
    <row r="4" spans="1:9" x14ac:dyDescent="0.25">
      <c r="A4" s="350" t="s">
        <v>916</v>
      </c>
      <c r="B4" s="350"/>
      <c r="C4" s="351"/>
      <c r="D4" s="128" t="s">
        <v>917</v>
      </c>
      <c r="E4" s="245" t="s">
        <v>81</v>
      </c>
      <c r="F4" s="245" t="s">
        <v>82</v>
      </c>
      <c r="G4" s="245" t="s">
        <v>384</v>
      </c>
      <c r="H4" s="105">
        <v>50000</v>
      </c>
      <c r="I4" s="184"/>
    </row>
    <row r="5" spans="1:9" x14ac:dyDescent="0.25">
      <c r="A5" s="350" t="s">
        <v>918</v>
      </c>
      <c r="B5" s="350"/>
      <c r="C5" s="351"/>
      <c r="D5" s="128" t="s">
        <v>919</v>
      </c>
      <c r="E5" s="131"/>
      <c r="F5" s="245"/>
      <c r="G5" s="245"/>
      <c r="H5" s="4"/>
      <c r="I5" s="184"/>
    </row>
    <row r="6" spans="1:9" x14ac:dyDescent="0.25">
      <c r="A6" s="350"/>
      <c r="B6" s="350" t="s">
        <v>920</v>
      </c>
      <c r="C6" s="351"/>
      <c r="D6" s="135" t="s">
        <v>921</v>
      </c>
      <c r="E6" s="245" t="s">
        <v>63</v>
      </c>
      <c r="F6" s="245" t="s">
        <v>383</v>
      </c>
      <c r="G6" s="245" t="s">
        <v>384</v>
      </c>
      <c r="H6" s="112"/>
    </row>
    <row r="7" spans="1:9" x14ac:dyDescent="0.25">
      <c r="A7" s="350"/>
      <c r="B7" s="350" t="s">
        <v>922</v>
      </c>
      <c r="C7" s="351"/>
      <c r="D7" s="135" t="s">
        <v>923</v>
      </c>
      <c r="E7" s="245" t="s">
        <v>63</v>
      </c>
      <c r="F7" s="245" t="s">
        <v>383</v>
      </c>
      <c r="G7" s="245" t="s">
        <v>384</v>
      </c>
      <c r="H7" s="112"/>
    </row>
    <row r="8" spans="1:9" ht="26.4" x14ac:dyDescent="0.25">
      <c r="A8" s="350" t="s">
        <v>924</v>
      </c>
      <c r="B8" s="350"/>
      <c r="C8" s="351"/>
      <c r="D8" s="291" t="s">
        <v>925</v>
      </c>
      <c r="E8" s="245" t="s">
        <v>63</v>
      </c>
      <c r="F8" s="245" t="s">
        <v>383</v>
      </c>
      <c r="G8" s="245" t="s">
        <v>83</v>
      </c>
      <c r="H8" s="112"/>
    </row>
    <row r="9" spans="1:9" ht="39.6" x14ac:dyDescent="0.25">
      <c r="A9" s="350" t="s">
        <v>926</v>
      </c>
      <c r="B9" s="350"/>
      <c r="C9" s="351"/>
      <c r="D9" s="291" t="s">
        <v>927</v>
      </c>
      <c r="E9" s="245" t="s">
        <v>192</v>
      </c>
      <c r="F9" s="245">
        <v>10</v>
      </c>
      <c r="G9" s="107"/>
      <c r="H9" s="4">
        <f>G9*F9</f>
        <v>0</v>
      </c>
    </row>
    <row r="10" spans="1:9" ht="52.8" x14ac:dyDescent="0.25">
      <c r="A10" s="350" t="s">
        <v>928</v>
      </c>
      <c r="B10" s="350"/>
      <c r="C10" s="351"/>
      <c r="D10" s="291" t="s">
        <v>929</v>
      </c>
      <c r="E10" s="245"/>
      <c r="F10" s="245"/>
      <c r="G10" s="3"/>
      <c r="H10" s="4"/>
    </row>
    <row r="11" spans="1:9" x14ac:dyDescent="0.25">
      <c r="A11" s="350"/>
      <c r="B11" s="350" t="s">
        <v>930</v>
      </c>
      <c r="C11" s="351"/>
      <c r="D11" s="135" t="s">
        <v>931</v>
      </c>
      <c r="E11" s="245"/>
      <c r="F11" s="245"/>
      <c r="G11" s="3"/>
      <c r="H11" s="4"/>
    </row>
    <row r="12" spans="1:9" x14ac:dyDescent="0.25">
      <c r="A12" s="350"/>
      <c r="B12" s="350"/>
      <c r="C12" s="351" t="s">
        <v>9</v>
      </c>
      <c r="D12" s="135" t="s">
        <v>932</v>
      </c>
      <c r="E12" s="245" t="s">
        <v>158</v>
      </c>
      <c r="F12" s="245">
        <f>8*F9</f>
        <v>80</v>
      </c>
      <c r="G12" s="107"/>
      <c r="H12" s="4">
        <f>G12*F12</f>
        <v>0</v>
      </c>
      <c r="I12" s="204"/>
    </row>
    <row r="13" spans="1:9" x14ac:dyDescent="0.25">
      <c r="A13" s="350"/>
      <c r="B13" s="350"/>
      <c r="C13" s="351" t="s">
        <v>12</v>
      </c>
      <c r="D13" s="135" t="s">
        <v>933</v>
      </c>
      <c r="E13" s="245" t="s">
        <v>158</v>
      </c>
      <c r="F13" s="245">
        <f>F12*0.1</f>
        <v>8</v>
      </c>
      <c r="G13" s="107"/>
      <c r="H13" s="4">
        <f>G13*F13</f>
        <v>0</v>
      </c>
      <c r="I13" s="204"/>
    </row>
    <row r="14" spans="1:9" ht="39.6" x14ac:dyDescent="0.25">
      <c r="A14" s="350" t="s">
        <v>934</v>
      </c>
      <c r="B14" s="350"/>
      <c r="C14" s="351"/>
      <c r="D14" s="128" t="s">
        <v>935</v>
      </c>
      <c r="E14" s="245"/>
      <c r="F14" s="245"/>
      <c r="G14" s="3"/>
      <c r="H14" s="4"/>
    </row>
    <row r="15" spans="1:9" ht="26.4" x14ac:dyDescent="0.25">
      <c r="A15" s="350"/>
      <c r="B15" s="350" t="s">
        <v>936</v>
      </c>
      <c r="C15" s="351"/>
      <c r="D15" s="292" t="s">
        <v>937</v>
      </c>
      <c r="E15" s="245" t="s">
        <v>158</v>
      </c>
      <c r="F15" s="245"/>
      <c r="G15" s="41"/>
      <c r="H15" s="42"/>
    </row>
    <row r="16" spans="1:9" x14ac:dyDescent="0.25">
      <c r="A16" s="350"/>
      <c r="B16" s="350"/>
      <c r="C16" s="351" t="s">
        <v>9</v>
      </c>
      <c r="D16" s="292" t="s">
        <v>938</v>
      </c>
      <c r="E16" s="245" t="s">
        <v>158</v>
      </c>
      <c r="F16" s="245">
        <f>2*F9</f>
        <v>20</v>
      </c>
      <c r="G16" s="107"/>
      <c r="H16" s="4">
        <f>G16*F16</f>
        <v>0</v>
      </c>
    </row>
    <row r="17" spans="1:9" x14ac:dyDescent="0.25">
      <c r="A17" s="350"/>
      <c r="B17" s="350"/>
      <c r="C17" s="351" t="s">
        <v>12</v>
      </c>
      <c r="D17" s="292" t="s">
        <v>939</v>
      </c>
      <c r="E17" s="245" t="s">
        <v>158</v>
      </c>
      <c r="F17" s="245">
        <f>1*F9</f>
        <v>10</v>
      </c>
      <c r="G17" s="107"/>
      <c r="H17" s="4">
        <f>G17*F17</f>
        <v>0</v>
      </c>
    </row>
    <row r="18" spans="1:9" ht="26.4" x14ac:dyDescent="0.25">
      <c r="A18" s="350" t="s">
        <v>940</v>
      </c>
      <c r="B18" s="350"/>
      <c r="C18" s="351"/>
      <c r="D18" s="128" t="s">
        <v>941</v>
      </c>
      <c r="E18" s="245" t="s">
        <v>81</v>
      </c>
      <c r="F18" s="245" t="s">
        <v>82</v>
      </c>
      <c r="G18" s="245" t="s">
        <v>83</v>
      </c>
      <c r="H18" s="105">
        <v>50000</v>
      </c>
      <c r="I18" s="204"/>
    </row>
    <row r="19" spans="1:9" ht="26.4" x14ac:dyDescent="0.25">
      <c r="A19" s="350" t="s">
        <v>942</v>
      </c>
      <c r="B19" s="350"/>
      <c r="C19" s="351"/>
      <c r="D19" s="128" t="s">
        <v>943</v>
      </c>
      <c r="E19" s="245" t="s">
        <v>81</v>
      </c>
      <c r="F19" s="245" t="s">
        <v>82</v>
      </c>
      <c r="G19" s="245" t="s">
        <v>83</v>
      </c>
      <c r="H19" s="105">
        <v>50000</v>
      </c>
    </row>
    <row r="20" spans="1:9" ht="39.6" x14ac:dyDescent="0.25">
      <c r="A20" s="350" t="s">
        <v>944</v>
      </c>
      <c r="B20" s="350"/>
      <c r="C20" s="351"/>
      <c r="D20" s="291" t="s">
        <v>945</v>
      </c>
      <c r="E20" s="245" t="s">
        <v>158</v>
      </c>
      <c r="F20" s="245">
        <f>F12+F13</f>
        <v>88</v>
      </c>
      <c r="G20" s="107"/>
      <c r="H20" s="4">
        <f>G20*F20</f>
        <v>0</v>
      </c>
    </row>
    <row r="21" spans="1:9" x14ac:dyDescent="0.25">
      <c r="A21" s="350" t="s">
        <v>946</v>
      </c>
      <c r="B21" s="350"/>
      <c r="C21" s="351"/>
      <c r="D21" s="291" t="s">
        <v>947</v>
      </c>
      <c r="E21" s="245"/>
      <c r="F21" s="245"/>
      <c r="G21" s="3"/>
      <c r="H21" s="4"/>
      <c r="I21" s="204"/>
    </row>
    <row r="22" spans="1:9" x14ac:dyDescent="0.25">
      <c r="A22" s="350"/>
      <c r="B22" s="350" t="s">
        <v>948</v>
      </c>
      <c r="C22" s="351"/>
      <c r="D22" s="292" t="s">
        <v>1041</v>
      </c>
      <c r="E22" s="245" t="s">
        <v>506</v>
      </c>
      <c r="F22" s="399">
        <v>13</v>
      </c>
      <c r="G22" s="107"/>
      <c r="H22" s="4">
        <f>G22*F22</f>
        <v>0</v>
      </c>
      <c r="I22" s="204"/>
    </row>
    <row r="23" spans="1:9" ht="26.4" x14ac:dyDescent="0.25">
      <c r="A23" s="350" t="s">
        <v>949</v>
      </c>
      <c r="B23" s="350"/>
      <c r="C23" s="351"/>
      <c r="D23" s="291" t="s">
        <v>1231</v>
      </c>
      <c r="E23" s="245" t="s">
        <v>621</v>
      </c>
      <c r="F23" s="419">
        <f>10*PI()*(0.6^2/4)</f>
        <v>2.8274333882308138</v>
      </c>
      <c r="G23" s="107"/>
      <c r="H23" s="4">
        <f>G23*F23</f>
        <v>0</v>
      </c>
    </row>
    <row r="24" spans="1:9" ht="26.4" x14ac:dyDescent="0.25">
      <c r="A24" s="350" t="s">
        <v>950</v>
      </c>
      <c r="B24" s="350"/>
      <c r="C24" s="351"/>
      <c r="D24" s="291" t="s">
        <v>1232</v>
      </c>
      <c r="E24" s="245" t="s">
        <v>192</v>
      </c>
      <c r="F24" s="245">
        <v>20</v>
      </c>
      <c r="G24" s="107"/>
      <c r="H24" s="4">
        <f>G24*F24</f>
        <v>0</v>
      </c>
    </row>
    <row r="25" spans="1:9" ht="26.4" x14ac:dyDescent="0.25">
      <c r="A25" s="350" t="s">
        <v>951</v>
      </c>
      <c r="B25" s="350"/>
      <c r="C25" s="351"/>
      <c r="D25" s="291" t="s">
        <v>952</v>
      </c>
      <c r="E25" s="245" t="s">
        <v>63</v>
      </c>
      <c r="F25" s="245" t="s">
        <v>383</v>
      </c>
      <c r="G25" s="245" t="s">
        <v>384</v>
      </c>
      <c r="H25" s="112"/>
      <c r="I25" s="204"/>
    </row>
    <row r="26" spans="1:9" x14ac:dyDescent="0.25">
      <c r="A26" s="350" t="s">
        <v>953</v>
      </c>
      <c r="B26" s="350"/>
      <c r="C26" s="351"/>
      <c r="D26" s="128" t="s">
        <v>954</v>
      </c>
      <c r="E26" s="245" t="s">
        <v>63</v>
      </c>
      <c r="F26" s="245" t="s">
        <v>383</v>
      </c>
      <c r="G26" s="245" t="s">
        <v>384</v>
      </c>
      <c r="H26" s="112"/>
      <c r="I26" s="204"/>
    </row>
    <row r="27" spans="1:9" ht="26.4" x14ac:dyDescent="0.25">
      <c r="A27" s="350" t="s">
        <v>955</v>
      </c>
      <c r="B27" s="350"/>
      <c r="C27" s="351"/>
      <c r="D27" s="128" t="s">
        <v>956</v>
      </c>
      <c r="E27" s="245" t="s">
        <v>192</v>
      </c>
      <c r="F27" s="245">
        <v>20</v>
      </c>
      <c r="G27" s="107"/>
      <c r="H27" s="4">
        <f>G27*F27</f>
        <v>0</v>
      </c>
    </row>
    <row r="28" spans="1:9" x14ac:dyDescent="0.25">
      <c r="A28" s="350" t="s">
        <v>957</v>
      </c>
      <c r="B28" s="350"/>
      <c r="C28" s="351"/>
      <c r="D28" s="291" t="s">
        <v>1233</v>
      </c>
      <c r="E28" s="245"/>
      <c r="F28" s="245"/>
      <c r="G28" s="41"/>
      <c r="H28" s="42"/>
      <c r="I28" s="204"/>
    </row>
    <row r="29" spans="1:9" x14ac:dyDescent="0.25">
      <c r="A29" s="350"/>
      <c r="B29" s="350" t="s">
        <v>958</v>
      </c>
      <c r="C29" s="351"/>
      <c r="D29" s="135" t="s">
        <v>959</v>
      </c>
      <c r="E29" s="245" t="s">
        <v>158</v>
      </c>
      <c r="F29" s="245">
        <v>47</v>
      </c>
      <c r="G29" s="107"/>
      <c r="H29" s="4">
        <f>G29*F29</f>
        <v>0</v>
      </c>
    </row>
    <row r="30" spans="1:9" x14ac:dyDescent="0.25">
      <c r="A30" s="350"/>
      <c r="B30" s="350" t="s">
        <v>960</v>
      </c>
      <c r="C30" s="351"/>
      <c r="D30" s="150" t="s">
        <v>961</v>
      </c>
      <c r="E30" s="245"/>
      <c r="F30" s="245"/>
      <c r="G30" s="41"/>
      <c r="H30" s="42"/>
    </row>
    <row r="31" spans="1:9" x14ac:dyDescent="0.25">
      <c r="A31" s="350"/>
      <c r="B31" s="350"/>
      <c r="C31" s="351" t="s">
        <v>9</v>
      </c>
      <c r="D31" s="135" t="s">
        <v>962</v>
      </c>
      <c r="E31" s="245" t="s">
        <v>158</v>
      </c>
      <c r="F31" s="245">
        <v>47</v>
      </c>
      <c r="G31" s="107"/>
      <c r="H31" s="4">
        <f>G31*F31</f>
        <v>0</v>
      </c>
      <c r="I31" s="204"/>
    </row>
    <row r="32" spans="1:9" x14ac:dyDescent="0.25">
      <c r="A32" s="350" t="s">
        <v>963</v>
      </c>
      <c r="B32" s="350"/>
      <c r="C32" s="351"/>
      <c r="D32" s="128" t="s">
        <v>964</v>
      </c>
      <c r="E32" s="245"/>
      <c r="F32" s="245"/>
      <c r="G32" s="41"/>
      <c r="H32" s="42"/>
    </row>
    <row r="33" spans="1:8" ht="39.6" x14ac:dyDescent="0.25">
      <c r="A33" s="350"/>
      <c r="B33" s="350" t="s">
        <v>965</v>
      </c>
      <c r="C33" s="351"/>
      <c r="D33" s="292" t="s">
        <v>966</v>
      </c>
      <c r="E33" s="245" t="s">
        <v>192</v>
      </c>
      <c r="F33" s="245">
        <f>F9</f>
        <v>10</v>
      </c>
      <c r="G33" s="107"/>
      <c r="H33" s="4">
        <f>G33*F33</f>
        <v>0</v>
      </c>
    </row>
    <row r="34" spans="1:8" x14ac:dyDescent="0.25">
      <c r="A34" s="135"/>
      <c r="B34" s="135"/>
      <c r="C34" s="245"/>
      <c r="D34" s="203"/>
      <c r="E34" s="245"/>
      <c r="F34" s="135"/>
      <c r="G34" s="4"/>
      <c r="H34" s="4"/>
    </row>
    <row r="35" spans="1:8" x14ac:dyDescent="0.25">
      <c r="A35" s="175" t="s">
        <v>51</v>
      </c>
      <c r="B35" s="175"/>
      <c r="C35" s="175"/>
      <c r="D35" s="175"/>
      <c r="E35" s="249"/>
      <c r="F35" s="175"/>
      <c r="G35" s="5"/>
      <c r="H35" s="5">
        <f>SUM(H4:H34)</f>
        <v>150000</v>
      </c>
    </row>
    <row r="1048311" spans="5:5" x14ac:dyDescent="0.25">
      <c r="E1048311" s="188"/>
    </row>
  </sheetData>
  <sheetProtection algorithmName="SHA-512" hashValue="vxOyebkZe/GLHbWBV96bmG4r1JcGRW8yEMnnfiL8CI2ZubePI0lF/y7D6GJ1szxoQfj7i1Trxp3scN1ugZ4X5g==" saltValue="OCTSHMu+Ao5LNF7yNPYh4w==" spinCount="100000" sheet="1" objects="1" scenarios="1"/>
  <mergeCells count="2">
    <mergeCell ref="E1:H1"/>
    <mergeCell ref="A1:D1"/>
  </mergeCells>
  <pageMargins left="0.75" right="0.75" top="1" bottom="1" header="0.5" footer="0.5"/>
  <pageSetup paperSize="9" scale="58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tabColor theme="0" tint="-4.9989318521683403E-2"/>
  </sheetPr>
  <dimension ref="A1:P1048314"/>
  <sheetViews>
    <sheetView view="pageBreakPreview" zoomScaleNormal="100" zoomScaleSheetLayoutView="100" workbookViewId="0">
      <pane ySplit="2" topLeftCell="A22" activePane="bottomLeft" state="frozen"/>
      <selection activeCell="H21" sqref="H21"/>
      <selection pane="bottomLeft" activeCell="H35" sqref="H35"/>
    </sheetView>
  </sheetViews>
  <sheetFormatPr defaultRowHeight="13.2" x14ac:dyDescent="0.25"/>
  <cols>
    <col min="1" max="2" width="10" style="12" customWidth="1"/>
    <col min="3" max="3" width="4.21875" style="12" customWidth="1"/>
    <col min="4" max="4" width="39.5546875" style="12" customWidth="1"/>
    <col min="5" max="5" width="16" style="12" bestFit="1" customWidth="1"/>
    <col min="6" max="6" width="12.5546875" style="12" bestFit="1" customWidth="1"/>
    <col min="7" max="7" width="10.5546875" style="12" bestFit="1" customWidth="1"/>
    <col min="8" max="8" width="17.5546875" style="12" customWidth="1"/>
    <col min="9" max="11" width="5.77734375" style="12" customWidth="1"/>
    <col min="12" max="12" width="11.21875" style="220" bestFit="1" customWidth="1"/>
    <col min="13" max="13" width="9" style="220" bestFit="1" customWidth="1"/>
    <col min="14" max="14" width="13.77734375" style="220" customWidth="1"/>
    <col min="15" max="15" width="15" style="12" customWidth="1"/>
    <col min="16" max="259" width="9.21875" style="12"/>
    <col min="260" max="260" width="9.21875" style="12" customWidth="1"/>
    <col min="261" max="261" width="6.77734375" style="12" customWidth="1"/>
    <col min="262" max="262" width="40.77734375" style="12" customWidth="1"/>
    <col min="263" max="266" width="9.21875" style="12" customWidth="1"/>
    <col min="267" max="515" width="9.21875" style="12"/>
    <col min="516" max="516" width="9.21875" style="12" customWidth="1"/>
    <col min="517" max="517" width="6.77734375" style="12" customWidth="1"/>
    <col min="518" max="518" width="40.77734375" style="12" customWidth="1"/>
    <col min="519" max="522" width="9.21875" style="12" customWidth="1"/>
    <col min="523" max="771" width="9.21875" style="12"/>
    <col min="772" max="772" width="9.21875" style="12" customWidth="1"/>
    <col min="773" max="773" width="6.77734375" style="12" customWidth="1"/>
    <col min="774" max="774" width="40.77734375" style="12" customWidth="1"/>
    <col min="775" max="778" width="9.21875" style="12" customWidth="1"/>
    <col min="779" max="1027" width="9.21875" style="12"/>
    <col min="1028" max="1028" width="9.21875" style="12" customWidth="1"/>
    <col min="1029" max="1029" width="6.77734375" style="12" customWidth="1"/>
    <col min="1030" max="1030" width="40.77734375" style="12" customWidth="1"/>
    <col min="1031" max="1034" width="9.21875" style="12" customWidth="1"/>
    <col min="1035" max="1283" width="9.21875" style="12"/>
    <col min="1284" max="1284" width="9.21875" style="12" customWidth="1"/>
    <col min="1285" max="1285" width="6.77734375" style="12" customWidth="1"/>
    <col min="1286" max="1286" width="40.77734375" style="12" customWidth="1"/>
    <col min="1287" max="1290" width="9.21875" style="12" customWidth="1"/>
    <col min="1291" max="1539" width="9.21875" style="12"/>
    <col min="1540" max="1540" width="9.21875" style="12" customWidth="1"/>
    <col min="1541" max="1541" width="6.77734375" style="12" customWidth="1"/>
    <col min="1542" max="1542" width="40.77734375" style="12" customWidth="1"/>
    <col min="1543" max="1546" width="9.21875" style="12" customWidth="1"/>
    <col min="1547" max="1795" width="9.21875" style="12"/>
    <col min="1796" max="1796" width="9.21875" style="12" customWidth="1"/>
    <col min="1797" max="1797" width="6.77734375" style="12" customWidth="1"/>
    <col min="1798" max="1798" width="40.77734375" style="12" customWidth="1"/>
    <col min="1799" max="1802" width="9.21875" style="12" customWidth="1"/>
    <col min="1803" max="2051" width="9.21875" style="12"/>
    <col min="2052" max="2052" width="9.21875" style="12" customWidth="1"/>
    <col min="2053" max="2053" width="6.77734375" style="12" customWidth="1"/>
    <col min="2054" max="2054" width="40.77734375" style="12" customWidth="1"/>
    <col min="2055" max="2058" width="9.21875" style="12" customWidth="1"/>
    <col min="2059" max="2307" width="9.21875" style="12"/>
    <col min="2308" max="2308" width="9.21875" style="12" customWidth="1"/>
    <col min="2309" max="2309" width="6.77734375" style="12" customWidth="1"/>
    <col min="2310" max="2310" width="40.77734375" style="12" customWidth="1"/>
    <col min="2311" max="2314" width="9.21875" style="12" customWidth="1"/>
    <col min="2315" max="2563" width="9.21875" style="12"/>
    <col min="2564" max="2564" width="9.21875" style="12" customWidth="1"/>
    <col min="2565" max="2565" width="6.77734375" style="12" customWidth="1"/>
    <col min="2566" max="2566" width="40.77734375" style="12" customWidth="1"/>
    <col min="2567" max="2570" width="9.21875" style="12" customWidth="1"/>
    <col min="2571" max="2819" width="9.21875" style="12"/>
    <col min="2820" max="2820" width="9.21875" style="12" customWidth="1"/>
    <col min="2821" max="2821" width="6.77734375" style="12" customWidth="1"/>
    <col min="2822" max="2822" width="40.77734375" style="12" customWidth="1"/>
    <col min="2823" max="2826" width="9.21875" style="12" customWidth="1"/>
    <col min="2827" max="3075" width="9.21875" style="12"/>
    <col min="3076" max="3076" width="9.21875" style="12" customWidth="1"/>
    <col min="3077" max="3077" width="6.77734375" style="12" customWidth="1"/>
    <col min="3078" max="3078" width="40.77734375" style="12" customWidth="1"/>
    <col min="3079" max="3082" width="9.21875" style="12" customWidth="1"/>
    <col min="3083" max="3331" width="9.21875" style="12"/>
    <col min="3332" max="3332" width="9.21875" style="12" customWidth="1"/>
    <col min="3333" max="3333" width="6.77734375" style="12" customWidth="1"/>
    <col min="3334" max="3334" width="40.77734375" style="12" customWidth="1"/>
    <col min="3335" max="3338" width="9.21875" style="12" customWidth="1"/>
    <col min="3339" max="3587" width="9.21875" style="12"/>
    <col min="3588" max="3588" width="9.21875" style="12" customWidth="1"/>
    <col min="3589" max="3589" width="6.77734375" style="12" customWidth="1"/>
    <col min="3590" max="3590" width="40.77734375" style="12" customWidth="1"/>
    <col min="3591" max="3594" width="9.21875" style="12" customWidth="1"/>
    <col min="3595" max="3843" width="9.21875" style="12"/>
    <col min="3844" max="3844" width="9.21875" style="12" customWidth="1"/>
    <col min="3845" max="3845" width="6.77734375" style="12" customWidth="1"/>
    <col min="3846" max="3846" width="40.77734375" style="12" customWidth="1"/>
    <col min="3847" max="3850" width="9.21875" style="12" customWidth="1"/>
    <col min="3851" max="4099" width="9.21875" style="12"/>
    <col min="4100" max="4100" width="9.21875" style="12" customWidth="1"/>
    <col min="4101" max="4101" width="6.77734375" style="12" customWidth="1"/>
    <col min="4102" max="4102" width="40.77734375" style="12" customWidth="1"/>
    <col min="4103" max="4106" width="9.21875" style="12" customWidth="1"/>
    <col min="4107" max="4355" width="9.21875" style="12"/>
    <col min="4356" max="4356" width="9.21875" style="12" customWidth="1"/>
    <col min="4357" max="4357" width="6.77734375" style="12" customWidth="1"/>
    <col min="4358" max="4358" width="40.77734375" style="12" customWidth="1"/>
    <col min="4359" max="4362" width="9.21875" style="12" customWidth="1"/>
    <col min="4363" max="4611" width="9.21875" style="12"/>
    <col min="4612" max="4612" width="9.21875" style="12" customWidth="1"/>
    <col min="4613" max="4613" width="6.77734375" style="12" customWidth="1"/>
    <col min="4614" max="4614" width="40.77734375" style="12" customWidth="1"/>
    <col min="4615" max="4618" width="9.21875" style="12" customWidth="1"/>
    <col min="4619" max="4867" width="9.21875" style="12"/>
    <col min="4868" max="4868" width="9.21875" style="12" customWidth="1"/>
    <col min="4869" max="4869" width="6.77734375" style="12" customWidth="1"/>
    <col min="4870" max="4870" width="40.77734375" style="12" customWidth="1"/>
    <col min="4871" max="4874" width="9.21875" style="12" customWidth="1"/>
    <col min="4875" max="5123" width="9.21875" style="12"/>
    <col min="5124" max="5124" width="9.21875" style="12" customWidth="1"/>
    <col min="5125" max="5125" width="6.77734375" style="12" customWidth="1"/>
    <col min="5126" max="5126" width="40.77734375" style="12" customWidth="1"/>
    <col min="5127" max="5130" width="9.21875" style="12" customWidth="1"/>
    <col min="5131" max="5379" width="9.21875" style="12"/>
    <col min="5380" max="5380" width="9.21875" style="12" customWidth="1"/>
    <col min="5381" max="5381" width="6.77734375" style="12" customWidth="1"/>
    <col min="5382" max="5382" width="40.77734375" style="12" customWidth="1"/>
    <col min="5383" max="5386" width="9.21875" style="12" customWidth="1"/>
    <col min="5387" max="5635" width="9.21875" style="12"/>
    <col min="5636" max="5636" width="9.21875" style="12" customWidth="1"/>
    <col min="5637" max="5637" width="6.77734375" style="12" customWidth="1"/>
    <col min="5638" max="5638" width="40.77734375" style="12" customWidth="1"/>
    <col min="5639" max="5642" width="9.21875" style="12" customWidth="1"/>
    <col min="5643" max="5891" width="9.21875" style="12"/>
    <col min="5892" max="5892" width="9.21875" style="12" customWidth="1"/>
    <col min="5893" max="5893" width="6.77734375" style="12" customWidth="1"/>
    <col min="5894" max="5894" width="40.77734375" style="12" customWidth="1"/>
    <col min="5895" max="5898" width="9.21875" style="12" customWidth="1"/>
    <col min="5899" max="6147" width="9.21875" style="12"/>
    <col min="6148" max="6148" width="9.21875" style="12" customWidth="1"/>
    <col min="6149" max="6149" width="6.77734375" style="12" customWidth="1"/>
    <col min="6150" max="6150" width="40.77734375" style="12" customWidth="1"/>
    <col min="6151" max="6154" width="9.21875" style="12" customWidth="1"/>
    <col min="6155" max="6403" width="9.21875" style="12"/>
    <col min="6404" max="6404" width="9.21875" style="12" customWidth="1"/>
    <col min="6405" max="6405" width="6.77734375" style="12" customWidth="1"/>
    <col min="6406" max="6406" width="40.77734375" style="12" customWidth="1"/>
    <col min="6407" max="6410" width="9.21875" style="12" customWidth="1"/>
    <col min="6411" max="6659" width="9.21875" style="12"/>
    <col min="6660" max="6660" width="9.21875" style="12" customWidth="1"/>
    <col min="6661" max="6661" width="6.77734375" style="12" customWidth="1"/>
    <col min="6662" max="6662" width="40.77734375" style="12" customWidth="1"/>
    <col min="6663" max="6666" width="9.21875" style="12" customWidth="1"/>
    <col min="6667" max="6915" width="9.21875" style="12"/>
    <col min="6916" max="6916" width="9.21875" style="12" customWidth="1"/>
    <col min="6917" max="6917" width="6.77734375" style="12" customWidth="1"/>
    <col min="6918" max="6918" width="40.77734375" style="12" customWidth="1"/>
    <col min="6919" max="6922" width="9.21875" style="12" customWidth="1"/>
    <col min="6923" max="7171" width="9.21875" style="12"/>
    <col min="7172" max="7172" width="9.21875" style="12" customWidth="1"/>
    <col min="7173" max="7173" width="6.77734375" style="12" customWidth="1"/>
    <col min="7174" max="7174" width="40.77734375" style="12" customWidth="1"/>
    <col min="7175" max="7178" width="9.21875" style="12" customWidth="1"/>
    <col min="7179" max="7427" width="9.21875" style="12"/>
    <col min="7428" max="7428" width="9.21875" style="12" customWidth="1"/>
    <col min="7429" max="7429" width="6.77734375" style="12" customWidth="1"/>
    <col min="7430" max="7430" width="40.77734375" style="12" customWidth="1"/>
    <col min="7431" max="7434" width="9.21875" style="12" customWidth="1"/>
    <col min="7435" max="7683" width="9.21875" style="12"/>
    <col min="7684" max="7684" width="9.21875" style="12" customWidth="1"/>
    <col min="7685" max="7685" width="6.77734375" style="12" customWidth="1"/>
    <col min="7686" max="7686" width="40.77734375" style="12" customWidth="1"/>
    <col min="7687" max="7690" width="9.21875" style="12" customWidth="1"/>
    <col min="7691" max="7939" width="9.21875" style="12"/>
    <col min="7940" max="7940" width="9.21875" style="12" customWidth="1"/>
    <col min="7941" max="7941" width="6.77734375" style="12" customWidth="1"/>
    <col min="7942" max="7942" width="40.77734375" style="12" customWidth="1"/>
    <col min="7943" max="7946" width="9.21875" style="12" customWidth="1"/>
    <col min="7947" max="8195" width="9.21875" style="12"/>
    <col min="8196" max="8196" width="9.21875" style="12" customWidth="1"/>
    <col min="8197" max="8197" width="6.77734375" style="12" customWidth="1"/>
    <col min="8198" max="8198" width="40.77734375" style="12" customWidth="1"/>
    <col min="8199" max="8202" width="9.21875" style="12" customWidth="1"/>
    <col min="8203" max="8451" width="9.21875" style="12"/>
    <col min="8452" max="8452" width="9.21875" style="12" customWidth="1"/>
    <col min="8453" max="8453" width="6.77734375" style="12" customWidth="1"/>
    <col min="8454" max="8454" width="40.77734375" style="12" customWidth="1"/>
    <col min="8455" max="8458" width="9.21875" style="12" customWidth="1"/>
    <col min="8459" max="8707" width="9.21875" style="12"/>
    <col min="8708" max="8708" width="9.21875" style="12" customWidth="1"/>
    <col min="8709" max="8709" width="6.77734375" style="12" customWidth="1"/>
    <col min="8710" max="8710" width="40.77734375" style="12" customWidth="1"/>
    <col min="8711" max="8714" width="9.21875" style="12" customWidth="1"/>
    <col min="8715" max="8963" width="9.21875" style="12"/>
    <col min="8964" max="8964" width="9.21875" style="12" customWidth="1"/>
    <col min="8965" max="8965" width="6.77734375" style="12" customWidth="1"/>
    <col min="8966" max="8966" width="40.77734375" style="12" customWidth="1"/>
    <col min="8967" max="8970" width="9.21875" style="12" customWidth="1"/>
    <col min="8971" max="9219" width="9.21875" style="12"/>
    <col min="9220" max="9220" width="9.21875" style="12" customWidth="1"/>
    <col min="9221" max="9221" width="6.77734375" style="12" customWidth="1"/>
    <col min="9222" max="9222" width="40.77734375" style="12" customWidth="1"/>
    <col min="9223" max="9226" width="9.21875" style="12" customWidth="1"/>
    <col min="9227" max="9475" width="9.21875" style="12"/>
    <col min="9476" max="9476" width="9.21875" style="12" customWidth="1"/>
    <col min="9477" max="9477" width="6.77734375" style="12" customWidth="1"/>
    <col min="9478" max="9478" width="40.77734375" style="12" customWidth="1"/>
    <col min="9479" max="9482" width="9.21875" style="12" customWidth="1"/>
    <col min="9483" max="9731" width="9.21875" style="12"/>
    <col min="9732" max="9732" width="9.21875" style="12" customWidth="1"/>
    <col min="9733" max="9733" width="6.77734375" style="12" customWidth="1"/>
    <col min="9734" max="9734" width="40.77734375" style="12" customWidth="1"/>
    <col min="9735" max="9738" width="9.21875" style="12" customWidth="1"/>
    <col min="9739" max="9987" width="9.21875" style="12"/>
    <col min="9988" max="9988" width="9.21875" style="12" customWidth="1"/>
    <col min="9989" max="9989" width="6.77734375" style="12" customWidth="1"/>
    <col min="9990" max="9990" width="40.77734375" style="12" customWidth="1"/>
    <col min="9991" max="9994" width="9.21875" style="12" customWidth="1"/>
    <col min="9995" max="10243" width="9.21875" style="12"/>
    <col min="10244" max="10244" width="9.21875" style="12" customWidth="1"/>
    <col min="10245" max="10245" width="6.77734375" style="12" customWidth="1"/>
    <col min="10246" max="10246" width="40.77734375" style="12" customWidth="1"/>
    <col min="10247" max="10250" width="9.21875" style="12" customWidth="1"/>
    <col min="10251" max="10499" width="9.21875" style="12"/>
    <col min="10500" max="10500" width="9.21875" style="12" customWidth="1"/>
    <col min="10501" max="10501" width="6.77734375" style="12" customWidth="1"/>
    <col min="10502" max="10502" width="40.77734375" style="12" customWidth="1"/>
    <col min="10503" max="10506" width="9.21875" style="12" customWidth="1"/>
    <col min="10507" max="10755" width="9.21875" style="12"/>
    <col min="10756" max="10756" width="9.21875" style="12" customWidth="1"/>
    <col min="10757" max="10757" width="6.77734375" style="12" customWidth="1"/>
    <col min="10758" max="10758" width="40.77734375" style="12" customWidth="1"/>
    <col min="10759" max="10762" width="9.21875" style="12" customWidth="1"/>
    <col min="10763" max="11011" width="9.21875" style="12"/>
    <col min="11012" max="11012" width="9.21875" style="12" customWidth="1"/>
    <col min="11013" max="11013" width="6.77734375" style="12" customWidth="1"/>
    <col min="11014" max="11014" width="40.77734375" style="12" customWidth="1"/>
    <col min="11015" max="11018" width="9.21875" style="12" customWidth="1"/>
    <col min="11019" max="11267" width="9.21875" style="12"/>
    <col min="11268" max="11268" width="9.21875" style="12" customWidth="1"/>
    <col min="11269" max="11269" width="6.77734375" style="12" customWidth="1"/>
    <col min="11270" max="11270" width="40.77734375" style="12" customWidth="1"/>
    <col min="11271" max="11274" width="9.21875" style="12" customWidth="1"/>
    <col min="11275" max="11523" width="9.21875" style="12"/>
    <col min="11524" max="11524" width="9.21875" style="12" customWidth="1"/>
    <col min="11525" max="11525" width="6.77734375" style="12" customWidth="1"/>
    <col min="11526" max="11526" width="40.77734375" style="12" customWidth="1"/>
    <col min="11527" max="11530" width="9.21875" style="12" customWidth="1"/>
    <col min="11531" max="11779" width="9.21875" style="12"/>
    <col min="11780" max="11780" width="9.21875" style="12" customWidth="1"/>
    <col min="11781" max="11781" width="6.77734375" style="12" customWidth="1"/>
    <col min="11782" max="11782" width="40.77734375" style="12" customWidth="1"/>
    <col min="11783" max="11786" width="9.21875" style="12" customWidth="1"/>
    <col min="11787" max="12035" width="9.21875" style="12"/>
    <col min="12036" max="12036" width="9.21875" style="12" customWidth="1"/>
    <col min="12037" max="12037" width="6.77734375" style="12" customWidth="1"/>
    <col min="12038" max="12038" width="40.77734375" style="12" customWidth="1"/>
    <col min="12039" max="12042" width="9.21875" style="12" customWidth="1"/>
    <col min="12043" max="12291" width="9.21875" style="12"/>
    <col min="12292" max="12292" width="9.21875" style="12" customWidth="1"/>
    <col min="12293" max="12293" width="6.77734375" style="12" customWidth="1"/>
    <col min="12294" max="12294" width="40.77734375" style="12" customWidth="1"/>
    <col min="12295" max="12298" width="9.21875" style="12" customWidth="1"/>
    <col min="12299" max="12547" width="9.21875" style="12"/>
    <col min="12548" max="12548" width="9.21875" style="12" customWidth="1"/>
    <col min="12549" max="12549" width="6.77734375" style="12" customWidth="1"/>
    <col min="12550" max="12550" width="40.77734375" style="12" customWidth="1"/>
    <col min="12551" max="12554" width="9.21875" style="12" customWidth="1"/>
    <col min="12555" max="12803" width="9.21875" style="12"/>
    <col min="12804" max="12804" width="9.21875" style="12" customWidth="1"/>
    <col min="12805" max="12805" width="6.77734375" style="12" customWidth="1"/>
    <col min="12806" max="12806" width="40.77734375" style="12" customWidth="1"/>
    <col min="12807" max="12810" width="9.21875" style="12" customWidth="1"/>
    <col min="12811" max="13059" width="9.21875" style="12"/>
    <col min="13060" max="13060" width="9.21875" style="12" customWidth="1"/>
    <col min="13061" max="13061" width="6.77734375" style="12" customWidth="1"/>
    <col min="13062" max="13062" width="40.77734375" style="12" customWidth="1"/>
    <col min="13063" max="13066" width="9.21875" style="12" customWidth="1"/>
    <col min="13067" max="13315" width="9.21875" style="12"/>
    <col min="13316" max="13316" width="9.21875" style="12" customWidth="1"/>
    <col min="13317" max="13317" width="6.77734375" style="12" customWidth="1"/>
    <col min="13318" max="13318" width="40.77734375" style="12" customWidth="1"/>
    <col min="13319" max="13322" width="9.21875" style="12" customWidth="1"/>
    <col min="13323" max="13571" width="9.21875" style="12"/>
    <col min="13572" max="13572" width="9.21875" style="12" customWidth="1"/>
    <col min="13573" max="13573" width="6.77734375" style="12" customWidth="1"/>
    <col min="13574" max="13574" width="40.77734375" style="12" customWidth="1"/>
    <col min="13575" max="13578" width="9.21875" style="12" customWidth="1"/>
    <col min="13579" max="13827" width="9.21875" style="12"/>
    <col min="13828" max="13828" width="9.21875" style="12" customWidth="1"/>
    <col min="13829" max="13829" width="6.77734375" style="12" customWidth="1"/>
    <col min="13830" max="13830" width="40.77734375" style="12" customWidth="1"/>
    <col min="13831" max="13834" width="9.21875" style="12" customWidth="1"/>
    <col min="13835" max="14083" width="9.21875" style="12"/>
    <col min="14084" max="14084" width="9.21875" style="12" customWidth="1"/>
    <col min="14085" max="14085" width="6.77734375" style="12" customWidth="1"/>
    <col min="14086" max="14086" width="40.77734375" style="12" customWidth="1"/>
    <col min="14087" max="14090" width="9.21875" style="12" customWidth="1"/>
    <col min="14091" max="14339" width="9.21875" style="12"/>
    <col min="14340" max="14340" width="9.21875" style="12" customWidth="1"/>
    <col min="14341" max="14341" width="6.77734375" style="12" customWidth="1"/>
    <col min="14342" max="14342" width="40.77734375" style="12" customWidth="1"/>
    <col min="14343" max="14346" width="9.21875" style="12" customWidth="1"/>
    <col min="14347" max="14595" width="9.21875" style="12"/>
    <col min="14596" max="14596" width="9.21875" style="12" customWidth="1"/>
    <col min="14597" max="14597" width="6.77734375" style="12" customWidth="1"/>
    <col min="14598" max="14598" width="40.77734375" style="12" customWidth="1"/>
    <col min="14599" max="14602" width="9.21875" style="12" customWidth="1"/>
    <col min="14603" max="14851" width="9.21875" style="12"/>
    <col min="14852" max="14852" width="9.21875" style="12" customWidth="1"/>
    <col min="14853" max="14853" width="6.77734375" style="12" customWidth="1"/>
    <col min="14854" max="14854" width="40.77734375" style="12" customWidth="1"/>
    <col min="14855" max="14858" width="9.21875" style="12" customWidth="1"/>
    <col min="14859" max="15107" width="9.21875" style="12"/>
    <col min="15108" max="15108" width="9.21875" style="12" customWidth="1"/>
    <col min="15109" max="15109" width="6.77734375" style="12" customWidth="1"/>
    <col min="15110" max="15110" width="40.77734375" style="12" customWidth="1"/>
    <col min="15111" max="15114" width="9.21875" style="12" customWidth="1"/>
    <col min="15115" max="15363" width="9.21875" style="12"/>
    <col min="15364" max="15364" width="9.21875" style="12" customWidth="1"/>
    <col min="15365" max="15365" width="6.77734375" style="12" customWidth="1"/>
    <col min="15366" max="15366" width="40.77734375" style="12" customWidth="1"/>
    <col min="15367" max="15370" width="9.21875" style="12" customWidth="1"/>
    <col min="15371" max="15619" width="9.21875" style="12"/>
    <col min="15620" max="15620" width="9.21875" style="12" customWidth="1"/>
    <col min="15621" max="15621" width="6.77734375" style="12" customWidth="1"/>
    <col min="15622" max="15622" width="40.77734375" style="12" customWidth="1"/>
    <col min="15623" max="15626" width="9.21875" style="12" customWidth="1"/>
    <col min="15627" max="15875" width="9.21875" style="12"/>
    <col min="15876" max="15876" width="9.21875" style="12" customWidth="1"/>
    <col min="15877" max="15877" width="6.77734375" style="12" customWidth="1"/>
    <col min="15878" max="15878" width="40.77734375" style="12" customWidth="1"/>
    <col min="15879" max="15882" width="9.21875" style="12" customWidth="1"/>
    <col min="15883" max="16131" width="9.21875" style="12"/>
    <col min="16132" max="16132" width="9.21875" style="12" customWidth="1"/>
    <col min="16133" max="16133" width="6.77734375" style="12" customWidth="1"/>
    <col min="16134" max="16134" width="40.77734375" style="12" customWidth="1"/>
    <col min="16135" max="16138" width="9.21875" style="12" customWidth="1"/>
    <col min="16139" max="16384" width="9.21875" style="12"/>
  </cols>
  <sheetData>
    <row r="1" spans="1:15" customFormat="1" ht="30" customHeight="1" x14ac:dyDescent="0.25">
      <c r="A1" s="493" t="s">
        <v>1341</v>
      </c>
      <c r="B1" s="494"/>
      <c r="C1" s="494"/>
      <c r="D1" s="494"/>
      <c r="E1" s="493" t="s">
        <v>968</v>
      </c>
      <c r="F1" s="493"/>
      <c r="G1" s="493"/>
      <c r="H1" s="493"/>
    </row>
    <row r="2" spans="1:15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420" t="s">
        <v>6</v>
      </c>
      <c r="I2" s="499"/>
      <c r="J2" s="499"/>
      <c r="K2" s="499"/>
      <c r="L2" s="152"/>
      <c r="M2" s="152"/>
      <c r="N2" s="152"/>
      <c r="O2" s="152"/>
    </row>
    <row r="3" spans="1:15" x14ac:dyDescent="0.25">
      <c r="A3" s="185"/>
      <c r="B3" s="185"/>
      <c r="C3" s="186"/>
      <c r="D3" s="196"/>
      <c r="E3" s="188"/>
      <c r="F3" s="188"/>
      <c r="G3" s="196"/>
      <c r="H3" s="197"/>
      <c r="I3" s="499"/>
      <c r="J3" s="499"/>
      <c r="K3" s="499"/>
    </row>
    <row r="4" spans="1:15" ht="62.25" customHeight="1" x14ac:dyDescent="0.25">
      <c r="A4" s="185" t="s">
        <v>1377</v>
      </c>
      <c r="B4" s="185"/>
      <c r="C4" s="186"/>
      <c r="D4" s="135" t="s">
        <v>1378</v>
      </c>
      <c r="E4" s="188" t="s">
        <v>63</v>
      </c>
      <c r="F4" s="188" t="s">
        <v>383</v>
      </c>
      <c r="G4" s="196" t="s">
        <v>384</v>
      </c>
      <c r="H4" s="47"/>
      <c r="I4" s="499"/>
      <c r="J4" s="499"/>
      <c r="K4" s="499"/>
    </row>
    <row r="5" spans="1:15" x14ac:dyDescent="0.25">
      <c r="A5" s="350" t="s">
        <v>969</v>
      </c>
      <c r="B5" s="277"/>
      <c r="C5" s="351"/>
      <c r="D5" s="421" t="s">
        <v>970</v>
      </c>
      <c r="E5" s="245"/>
      <c r="F5" s="245"/>
      <c r="G5" s="245"/>
      <c r="H5" s="47"/>
      <c r="I5" s="499"/>
      <c r="J5" s="499"/>
      <c r="K5" s="499"/>
    </row>
    <row r="6" spans="1:15" ht="26.4" x14ac:dyDescent="0.25">
      <c r="A6" s="350"/>
      <c r="B6" s="277" t="s">
        <v>971</v>
      </c>
      <c r="C6" s="351"/>
      <c r="D6" s="305" t="s">
        <v>972</v>
      </c>
      <c r="E6" s="245" t="s">
        <v>81</v>
      </c>
      <c r="F6" s="245" t="s">
        <v>82</v>
      </c>
      <c r="G6" s="245" t="s">
        <v>83</v>
      </c>
      <c r="H6" s="422">
        <v>170000</v>
      </c>
      <c r="I6" s="499"/>
      <c r="J6" s="499"/>
      <c r="K6" s="499"/>
    </row>
    <row r="7" spans="1:15" ht="26.4" x14ac:dyDescent="0.25">
      <c r="A7" s="350"/>
      <c r="B7" s="277" t="s">
        <v>973</v>
      </c>
      <c r="C7" s="351"/>
      <c r="D7" s="231" t="s">
        <v>974</v>
      </c>
      <c r="E7" s="242" t="s">
        <v>86</v>
      </c>
      <c r="F7" s="423">
        <f>H6</f>
        <v>170000</v>
      </c>
      <c r="G7" s="436"/>
      <c r="H7" s="47">
        <f>F7*G7</f>
        <v>0</v>
      </c>
      <c r="L7" s="12"/>
      <c r="N7" s="424"/>
    </row>
    <row r="8" spans="1:15" x14ac:dyDescent="0.25">
      <c r="A8" s="350" t="s">
        <v>975</v>
      </c>
      <c r="B8" s="277"/>
      <c r="C8" s="351"/>
      <c r="D8" s="304" t="s">
        <v>976</v>
      </c>
      <c r="E8" s="245"/>
      <c r="F8" s="245"/>
      <c r="G8" s="41"/>
      <c r="H8" s="47"/>
    </row>
    <row r="9" spans="1:15" ht="26.4" x14ac:dyDescent="0.25">
      <c r="A9" s="350"/>
      <c r="B9" s="277" t="s">
        <v>977</v>
      </c>
      <c r="C9" s="351"/>
      <c r="D9" s="305" t="s">
        <v>978</v>
      </c>
      <c r="E9" s="245"/>
      <c r="F9" s="245"/>
      <c r="G9" s="41"/>
      <c r="H9" s="47"/>
    </row>
    <row r="10" spans="1:15" ht="15.6" x14ac:dyDescent="0.25">
      <c r="A10" s="350"/>
      <c r="B10" s="277"/>
      <c r="C10" s="351" t="s">
        <v>9</v>
      </c>
      <c r="D10" s="305" t="s">
        <v>979</v>
      </c>
      <c r="E10" s="245" t="s">
        <v>621</v>
      </c>
      <c r="F10" s="245">
        <v>150</v>
      </c>
      <c r="G10" s="107"/>
      <c r="H10" s="47">
        <f>G10*F10</f>
        <v>0</v>
      </c>
    </row>
    <row r="11" spans="1:15" ht="15.6" x14ac:dyDescent="0.25">
      <c r="A11" s="350"/>
      <c r="B11" s="277"/>
      <c r="C11" s="351" t="s">
        <v>12</v>
      </c>
      <c r="D11" s="305" t="s">
        <v>980</v>
      </c>
      <c r="E11" s="245" t="s">
        <v>621</v>
      </c>
      <c r="F11" s="245">
        <f>10*1.5*10+10*1*5+10*1.5*3</f>
        <v>245</v>
      </c>
      <c r="G11" s="107"/>
      <c r="H11" s="47">
        <f t="shared" ref="H11:H16" si="0">G11*F11</f>
        <v>0</v>
      </c>
    </row>
    <row r="12" spans="1:15" ht="26.4" x14ac:dyDescent="0.25">
      <c r="A12" s="350"/>
      <c r="B12" s="277" t="s">
        <v>981</v>
      </c>
      <c r="C12" s="351"/>
      <c r="D12" s="305" t="s">
        <v>982</v>
      </c>
      <c r="E12" s="245" t="s">
        <v>621</v>
      </c>
      <c r="F12" s="245">
        <v>50</v>
      </c>
      <c r="G12" s="107"/>
      <c r="H12" s="47">
        <f t="shared" si="0"/>
        <v>0</v>
      </c>
    </row>
    <row r="13" spans="1:15" ht="39.6" x14ac:dyDescent="0.25">
      <c r="A13" s="350"/>
      <c r="B13" s="277" t="s">
        <v>983</v>
      </c>
      <c r="C13" s="351"/>
      <c r="D13" s="305" t="s">
        <v>984</v>
      </c>
      <c r="E13" s="245" t="s">
        <v>621</v>
      </c>
      <c r="F13" s="245">
        <v>15</v>
      </c>
      <c r="G13" s="107"/>
      <c r="H13" s="47">
        <f t="shared" si="0"/>
        <v>0</v>
      </c>
    </row>
    <row r="14" spans="1:15" ht="26.4" x14ac:dyDescent="0.25">
      <c r="A14" s="350"/>
      <c r="B14" s="277" t="s">
        <v>985</v>
      </c>
      <c r="C14" s="351"/>
      <c r="D14" s="305" t="s">
        <v>986</v>
      </c>
      <c r="E14" s="245" t="s">
        <v>621</v>
      </c>
      <c r="F14" s="245">
        <v>15</v>
      </c>
      <c r="G14" s="107"/>
      <c r="H14" s="47">
        <f t="shared" si="0"/>
        <v>0</v>
      </c>
      <c r="N14" s="12"/>
    </row>
    <row r="15" spans="1:15" ht="26.4" x14ac:dyDescent="0.25">
      <c r="A15" s="350"/>
      <c r="B15" s="277" t="s">
        <v>987</v>
      </c>
      <c r="C15" s="351"/>
      <c r="D15" s="305" t="s">
        <v>988</v>
      </c>
      <c r="E15" s="245" t="s">
        <v>621</v>
      </c>
      <c r="F15" s="245">
        <v>10</v>
      </c>
      <c r="G15" s="107"/>
      <c r="H15" s="47">
        <f t="shared" si="0"/>
        <v>0</v>
      </c>
    </row>
    <row r="16" spans="1:15" ht="26.4" x14ac:dyDescent="0.25">
      <c r="A16" s="350" t="s">
        <v>989</v>
      </c>
      <c r="B16" s="277"/>
      <c r="C16" s="351"/>
      <c r="D16" s="304" t="s">
        <v>990</v>
      </c>
      <c r="E16" s="245" t="s">
        <v>621</v>
      </c>
      <c r="F16" s="245">
        <v>60</v>
      </c>
      <c r="G16" s="107"/>
      <c r="H16" s="47">
        <f t="shared" si="0"/>
        <v>0</v>
      </c>
    </row>
    <row r="17" spans="1:14" x14ac:dyDescent="0.25">
      <c r="A17" s="350"/>
      <c r="B17" s="277"/>
      <c r="C17" s="351"/>
      <c r="D17" s="231"/>
      <c r="E17" s="245"/>
      <c r="F17" s="245"/>
      <c r="G17" s="41"/>
      <c r="H17" s="47"/>
    </row>
    <row r="18" spans="1:14" x14ac:dyDescent="0.25">
      <c r="A18" s="350" t="s">
        <v>991</v>
      </c>
      <c r="B18" s="277"/>
      <c r="C18" s="351"/>
      <c r="D18" s="304" t="s">
        <v>919</v>
      </c>
      <c r="E18" s="245"/>
      <c r="F18" s="245"/>
      <c r="G18" s="41"/>
      <c r="H18" s="47"/>
    </row>
    <row r="19" spans="1:14" x14ac:dyDescent="0.25">
      <c r="A19" s="350"/>
      <c r="B19" s="277" t="s">
        <v>992</v>
      </c>
      <c r="C19" s="351"/>
      <c r="D19" s="279" t="s">
        <v>921</v>
      </c>
      <c r="E19" s="245" t="s">
        <v>63</v>
      </c>
      <c r="F19" s="245" t="s">
        <v>383</v>
      </c>
      <c r="G19" s="245" t="s">
        <v>384</v>
      </c>
      <c r="H19" s="114"/>
    </row>
    <row r="20" spans="1:14" x14ac:dyDescent="0.25">
      <c r="A20" s="350"/>
      <c r="B20" s="277" t="s">
        <v>993</v>
      </c>
      <c r="C20" s="351"/>
      <c r="D20" s="279" t="s">
        <v>994</v>
      </c>
      <c r="E20" s="245" t="s">
        <v>63</v>
      </c>
      <c r="F20" s="245" t="s">
        <v>383</v>
      </c>
      <c r="G20" s="245" t="s">
        <v>384</v>
      </c>
      <c r="H20" s="114"/>
    </row>
    <row r="21" spans="1:14" x14ac:dyDescent="0.25">
      <c r="A21" s="350" t="s">
        <v>995</v>
      </c>
      <c r="B21" s="277"/>
      <c r="C21" s="351"/>
      <c r="D21" s="304" t="s">
        <v>996</v>
      </c>
      <c r="E21" s="245"/>
      <c r="F21" s="245"/>
      <c r="G21" s="41"/>
      <c r="H21" s="47"/>
    </row>
    <row r="22" spans="1:14" ht="15.6" x14ac:dyDescent="0.25">
      <c r="A22" s="350"/>
      <c r="B22" s="277" t="s">
        <v>997</v>
      </c>
      <c r="C22" s="351"/>
      <c r="D22" s="305" t="s">
        <v>998</v>
      </c>
      <c r="E22" s="245" t="s">
        <v>621</v>
      </c>
      <c r="F22" s="425">
        <v>150</v>
      </c>
      <c r="G22" s="107"/>
      <c r="H22" s="46">
        <f>G22*F22</f>
        <v>0</v>
      </c>
    </row>
    <row r="23" spans="1:14" ht="15.6" x14ac:dyDescent="0.25">
      <c r="A23" s="350"/>
      <c r="B23" s="277" t="s">
        <v>999</v>
      </c>
      <c r="C23" s="351"/>
      <c r="D23" s="305" t="s">
        <v>1000</v>
      </c>
      <c r="E23" s="245" t="s">
        <v>621</v>
      </c>
      <c r="F23" s="425">
        <v>50</v>
      </c>
      <c r="G23" s="107"/>
      <c r="H23" s="46">
        <f t="shared" ref="H23:H35" si="1">G23*F23</f>
        <v>0</v>
      </c>
    </row>
    <row r="24" spans="1:14" x14ac:dyDescent="0.25">
      <c r="A24" s="350" t="s">
        <v>1001</v>
      </c>
      <c r="B24" s="277"/>
      <c r="C24" s="351"/>
      <c r="D24" s="304" t="s">
        <v>1002</v>
      </c>
      <c r="E24" s="245"/>
      <c r="F24" s="245"/>
      <c r="G24" s="3"/>
      <c r="H24" s="46">
        <f t="shared" si="1"/>
        <v>0</v>
      </c>
    </row>
    <row r="25" spans="1:14" ht="15.6" x14ac:dyDescent="0.25">
      <c r="A25" s="350"/>
      <c r="B25" s="277" t="s">
        <v>1003</v>
      </c>
      <c r="C25" s="351"/>
      <c r="D25" s="305" t="s">
        <v>1004</v>
      </c>
      <c r="E25" s="245" t="s">
        <v>621</v>
      </c>
      <c r="F25" s="425">
        <v>100</v>
      </c>
      <c r="G25" s="107"/>
      <c r="H25" s="46">
        <f t="shared" si="1"/>
        <v>0</v>
      </c>
    </row>
    <row r="26" spans="1:14" ht="15.6" x14ac:dyDescent="0.25">
      <c r="A26" s="350"/>
      <c r="B26" s="277" t="s">
        <v>1005</v>
      </c>
      <c r="C26" s="351"/>
      <c r="D26" s="231" t="s">
        <v>1006</v>
      </c>
      <c r="E26" s="245" t="s">
        <v>621</v>
      </c>
      <c r="F26" s="425">
        <v>100</v>
      </c>
      <c r="G26" s="107"/>
      <c r="H26" s="46">
        <f t="shared" si="1"/>
        <v>0</v>
      </c>
    </row>
    <row r="27" spans="1:14" ht="26.4" x14ac:dyDescent="0.25">
      <c r="A27" s="350" t="s">
        <v>1007</v>
      </c>
      <c r="B27" s="277"/>
      <c r="C27" s="351"/>
      <c r="D27" s="304" t="s">
        <v>1008</v>
      </c>
      <c r="E27" s="245" t="s">
        <v>621</v>
      </c>
      <c r="F27" s="425">
        <v>100</v>
      </c>
      <c r="G27" s="107"/>
      <c r="H27" s="46">
        <f t="shared" si="1"/>
        <v>0</v>
      </c>
      <c r="N27" s="12"/>
    </row>
    <row r="28" spans="1:14" ht="39.6" x14ac:dyDescent="0.25">
      <c r="A28" s="350" t="s">
        <v>1009</v>
      </c>
      <c r="B28" s="277"/>
      <c r="C28" s="351"/>
      <c r="D28" s="304" t="s">
        <v>1010</v>
      </c>
      <c r="E28" s="242" t="s">
        <v>1011</v>
      </c>
      <c r="F28" s="399">
        <v>15000</v>
      </c>
      <c r="G28" s="107"/>
      <c r="H28" s="46">
        <f t="shared" si="1"/>
        <v>0</v>
      </c>
    </row>
    <row r="29" spans="1:14" ht="15.6" x14ac:dyDescent="0.25">
      <c r="A29" s="350" t="s">
        <v>1012</v>
      </c>
      <c r="B29" s="277"/>
      <c r="C29" s="351"/>
      <c r="D29" s="304" t="s">
        <v>1013</v>
      </c>
      <c r="E29" s="245" t="s">
        <v>634</v>
      </c>
      <c r="F29" s="245">
        <v>10</v>
      </c>
      <c r="G29" s="107"/>
      <c r="H29" s="46">
        <f t="shared" si="1"/>
        <v>0</v>
      </c>
    </row>
    <row r="30" spans="1:14" ht="26.4" x14ac:dyDescent="0.25">
      <c r="A30" s="350" t="s">
        <v>1014</v>
      </c>
      <c r="B30" s="277"/>
      <c r="C30" s="351"/>
      <c r="D30" s="304" t="s">
        <v>1015</v>
      </c>
      <c r="E30" s="245" t="s">
        <v>634</v>
      </c>
      <c r="F30" s="245">
        <v>10</v>
      </c>
      <c r="G30" s="107"/>
      <c r="H30" s="46">
        <f t="shared" si="1"/>
        <v>0</v>
      </c>
    </row>
    <row r="31" spans="1:14" x14ac:dyDescent="0.25">
      <c r="A31" s="350" t="s">
        <v>1016</v>
      </c>
      <c r="B31" s="277"/>
      <c r="C31" s="351"/>
      <c r="D31" s="304" t="s">
        <v>1017</v>
      </c>
      <c r="E31" s="242"/>
      <c r="F31" s="245"/>
      <c r="G31" s="3"/>
      <c r="H31" s="46"/>
      <c r="I31" s="204"/>
    </row>
    <row r="32" spans="1:14" ht="15.6" x14ac:dyDescent="0.25">
      <c r="A32" s="350"/>
      <c r="B32" s="277" t="s">
        <v>1018</v>
      </c>
      <c r="C32" s="351"/>
      <c r="D32" s="305" t="s">
        <v>1019</v>
      </c>
      <c r="E32" s="245" t="s">
        <v>621</v>
      </c>
      <c r="F32" s="245">
        <v>50</v>
      </c>
      <c r="G32" s="107"/>
      <c r="H32" s="46">
        <f t="shared" si="1"/>
        <v>0</v>
      </c>
      <c r="I32" s="204"/>
    </row>
    <row r="33" spans="1:16" ht="26.4" x14ac:dyDescent="0.25">
      <c r="A33" s="350" t="s">
        <v>1020</v>
      </c>
      <c r="B33" s="277"/>
      <c r="C33" s="351"/>
      <c r="D33" s="296" t="s">
        <v>1021</v>
      </c>
      <c r="E33" s="242"/>
      <c r="F33" s="245"/>
      <c r="G33" s="41"/>
      <c r="H33" s="46"/>
      <c r="I33" s="204"/>
    </row>
    <row r="34" spans="1:16" ht="15.6" x14ac:dyDescent="0.25">
      <c r="A34" s="350"/>
      <c r="B34" s="277" t="s">
        <v>1022</v>
      </c>
      <c r="C34" s="351"/>
      <c r="D34" s="150" t="s">
        <v>1019</v>
      </c>
      <c r="E34" s="245" t="s">
        <v>621</v>
      </c>
      <c r="F34" s="245">
        <f>10*1*10</f>
        <v>100</v>
      </c>
      <c r="G34" s="107"/>
      <c r="H34" s="46">
        <f t="shared" si="1"/>
        <v>0</v>
      </c>
    </row>
    <row r="35" spans="1:16" ht="15.6" x14ac:dyDescent="0.25">
      <c r="A35" s="350"/>
      <c r="B35" s="277" t="s">
        <v>1023</v>
      </c>
      <c r="C35" s="351"/>
      <c r="D35" s="231" t="s">
        <v>1234</v>
      </c>
      <c r="E35" s="245" t="s">
        <v>621</v>
      </c>
      <c r="F35" s="245">
        <v>15</v>
      </c>
      <c r="G35" s="107"/>
      <c r="H35" s="46">
        <f t="shared" si="1"/>
        <v>0</v>
      </c>
      <c r="I35" s="204"/>
    </row>
    <row r="36" spans="1:16" x14ac:dyDescent="0.25">
      <c r="A36" s="426"/>
      <c r="B36" s="427"/>
      <c r="C36" s="428"/>
      <c r="D36" s="429"/>
      <c r="E36" s="267"/>
      <c r="F36" s="267"/>
      <c r="G36" s="430"/>
      <c r="H36" s="46"/>
    </row>
    <row r="37" spans="1:16" x14ac:dyDescent="0.25">
      <c r="A37" s="350"/>
      <c r="B37" s="277"/>
      <c r="C37" s="351"/>
      <c r="D37" s="305"/>
      <c r="E37" s="245"/>
      <c r="F37" s="431"/>
      <c r="G37" s="3"/>
      <c r="H37" s="46"/>
    </row>
    <row r="38" spans="1:16" x14ac:dyDescent="0.25">
      <c r="A38" s="175" t="s">
        <v>51</v>
      </c>
      <c r="B38" s="175"/>
      <c r="C38" s="175"/>
      <c r="D38" s="175"/>
      <c r="E38" s="432"/>
      <c r="F38" s="175"/>
      <c r="G38" s="175"/>
      <c r="H38" s="48">
        <f>SUM(H4:H36)</f>
        <v>170000</v>
      </c>
      <c r="P38" s="433"/>
    </row>
    <row r="39" spans="1:16" x14ac:dyDescent="0.25">
      <c r="E39" s="434"/>
      <c r="F39" s="435"/>
    </row>
    <row r="40" spans="1:16" x14ac:dyDescent="0.25">
      <c r="E40" s="66"/>
    </row>
    <row r="1048314" spans="5:5" x14ac:dyDescent="0.25">
      <c r="E1048314" s="188"/>
    </row>
  </sheetData>
  <sheetProtection algorithmName="SHA-512" hashValue="+fCqOzNUqw1tb4vaDRArhtZKKgUzLgOU3GbiH1kRhPC/weMivsDTw0E6b3xtaqJobikvwPlTeH9hr4Zq1ca18A==" saltValue="GxmeYpiyS3m64yz3OT2vJw==" spinCount="100000" sheet="1" objects="1" scenarios="1"/>
  <mergeCells count="3">
    <mergeCell ref="E1:H1"/>
    <mergeCell ref="I2:K6"/>
    <mergeCell ref="A1:D1"/>
  </mergeCells>
  <pageMargins left="0.75" right="0.75" top="1" bottom="1" header="0.5" footer="0.5"/>
  <pageSetup paperSize="9" scale="58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tabColor theme="0" tint="-4.9989318521683403E-2"/>
    <pageSetUpPr fitToPage="1"/>
  </sheetPr>
  <dimension ref="A1:N1048288"/>
  <sheetViews>
    <sheetView view="pageBreakPreview" zoomScaleNormal="100" zoomScaleSheetLayoutView="100" workbookViewId="0">
      <selection activeCell="D10" sqref="D10"/>
    </sheetView>
  </sheetViews>
  <sheetFormatPr defaultRowHeight="13.2" x14ac:dyDescent="0.25"/>
  <cols>
    <col min="1" max="2" width="10" style="12" customWidth="1"/>
    <col min="3" max="3" width="39.5546875" style="12" customWidth="1"/>
    <col min="4" max="6" width="17.5546875" style="12" customWidth="1"/>
    <col min="7" max="7" width="20.21875" style="12" customWidth="1"/>
    <col min="8" max="11" width="8.21875" style="12" customWidth="1"/>
    <col min="12" max="14" width="10.21875" style="204" customWidth="1"/>
    <col min="15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14" customFormat="1" ht="24" customHeight="1" x14ac:dyDescent="0.25">
      <c r="A1" s="493" t="s">
        <v>1342</v>
      </c>
      <c r="B1" s="494"/>
      <c r="C1" s="494"/>
      <c r="D1" s="493" t="s">
        <v>1025</v>
      </c>
      <c r="E1" s="493"/>
      <c r="F1" s="493"/>
      <c r="G1" s="493"/>
      <c r="H1" s="500"/>
      <c r="I1" s="500"/>
      <c r="J1" s="500"/>
    </row>
    <row r="2" spans="1:14" x14ac:dyDescent="0.25">
      <c r="A2" s="116" t="s">
        <v>1</v>
      </c>
      <c r="B2" s="116"/>
      <c r="C2" s="117" t="s">
        <v>2</v>
      </c>
      <c r="D2" s="117" t="s">
        <v>3</v>
      </c>
      <c r="E2" s="117" t="s">
        <v>4</v>
      </c>
      <c r="F2" s="117" t="s">
        <v>5</v>
      </c>
      <c r="G2" s="420" t="s">
        <v>6</v>
      </c>
      <c r="H2" s="500"/>
      <c r="I2" s="500"/>
      <c r="J2" s="500"/>
      <c r="K2" s="437"/>
      <c r="L2" s="152"/>
      <c r="M2" s="152"/>
      <c r="N2" s="152"/>
    </row>
    <row r="3" spans="1:14" x14ac:dyDescent="0.25">
      <c r="A3" s="185"/>
      <c r="B3" s="185"/>
      <c r="C3" s="196"/>
      <c r="D3" s="188"/>
      <c r="E3" s="188"/>
      <c r="F3" s="196"/>
      <c r="G3" s="197"/>
    </row>
    <row r="4" spans="1:14" x14ac:dyDescent="0.25">
      <c r="A4" s="350" t="s">
        <v>1026</v>
      </c>
      <c r="B4" s="350"/>
      <c r="C4" s="304" t="s">
        <v>1289</v>
      </c>
      <c r="D4" s="245"/>
      <c r="E4" s="245"/>
      <c r="F4" s="3"/>
      <c r="G4" s="46"/>
    </row>
    <row r="5" spans="1:14" x14ac:dyDescent="0.25">
      <c r="A5" s="350"/>
      <c r="B5" s="350" t="s">
        <v>1027</v>
      </c>
      <c r="C5" s="304" t="s">
        <v>1028</v>
      </c>
      <c r="D5" s="245"/>
      <c r="E5" s="245"/>
      <c r="F5" s="3"/>
      <c r="G5" s="46"/>
    </row>
    <row r="6" spans="1:14" ht="15.6" x14ac:dyDescent="0.25">
      <c r="A6" s="350"/>
      <c r="B6" s="350"/>
      <c r="C6" s="350" t="s">
        <v>1029</v>
      </c>
      <c r="D6" s="245" t="s">
        <v>634</v>
      </c>
      <c r="E6" s="399">
        <v>80</v>
      </c>
      <c r="F6" s="107"/>
      <c r="G6" s="46">
        <f>F6*E6</f>
        <v>0</v>
      </c>
    </row>
    <row r="7" spans="1:14" ht="15.6" x14ac:dyDescent="0.25">
      <c r="A7" s="350"/>
      <c r="B7" s="350"/>
      <c r="C7" s="231" t="s">
        <v>1030</v>
      </c>
      <c r="D7" s="245" t="s">
        <v>634</v>
      </c>
      <c r="E7" s="399">
        <v>40</v>
      </c>
      <c r="F7" s="107"/>
      <c r="G7" s="46">
        <f>F7*E7</f>
        <v>0</v>
      </c>
    </row>
    <row r="8" spans="1:14" x14ac:dyDescent="0.25">
      <c r="A8" s="350"/>
      <c r="B8" s="162" t="s">
        <v>1031</v>
      </c>
      <c r="C8" s="304" t="s">
        <v>1032</v>
      </c>
      <c r="D8" s="245"/>
      <c r="E8" s="399"/>
      <c r="F8" s="3"/>
      <c r="G8" s="46"/>
    </row>
    <row r="9" spans="1:14" ht="15.6" x14ac:dyDescent="0.25">
      <c r="A9" s="350"/>
      <c r="B9" s="350"/>
      <c r="C9" s="231" t="s">
        <v>1033</v>
      </c>
      <c r="D9" s="245" t="s">
        <v>634</v>
      </c>
      <c r="E9" s="399">
        <v>40</v>
      </c>
      <c r="F9" s="107"/>
      <c r="G9" s="46">
        <f>F9*E9</f>
        <v>0</v>
      </c>
    </row>
    <row r="10" spans="1:14" ht="15.6" x14ac:dyDescent="0.25">
      <c r="A10" s="350"/>
      <c r="B10" s="350"/>
      <c r="C10" s="231" t="s">
        <v>1034</v>
      </c>
      <c r="D10" s="245" t="s">
        <v>634</v>
      </c>
      <c r="E10" s="399">
        <v>10</v>
      </c>
      <c r="F10" s="107"/>
      <c r="G10" s="46">
        <f>F10*E10</f>
        <v>0</v>
      </c>
    </row>
    <row r="11" spans="1:14" x14ac:dyDescent="0.25">
      <c r="A11" s="162"/>
      <c r="B11" s="162"/>
      <c r="C11" s="438"/>
      <c r="D11" s="242"/>
      <c r="E11" s="439"/>
      <c r="F11" s="439"/>
      <c r="G11" s="46"/>
    </row>
    <row r="12" spans="1:14" x14ac:dyDescent="0.25">
      <c r="A12" s="175" t="s">
        <v>51</v>
      </c>
      <c r="B12" s="175"/>
      <c r="C12" s="175"/>
      <c r="D12" s="440"/>
      <c r="E12" s="175"/>
      <c r="F12" s="175"/>
      <c r="G12" s="48">
        <f>SUM(G6:G11)</f>
        <v>0</v>
      </c>
    </row>
    <row r="13" spans="1:14" x14ac:dyDescent="0.25">
      <c r="D13" s="435"/>
    </row>
    <row r="1048288" spans="4:4" x14ac:dyDescent="0.25">
      <c r="D1048288" s="188"/>
    </row>
  </sheetData>
  <sheetProtection algorithmName="SHA-512" hashValue="mkKfgsoagKeG3AbGZy9sScKCN+Wb6AZrtMApUq2mQtdlgrdh8aoAAkSGhTpeG5z3dJpKfCav8UY+DcE0Sgkvvg==" saltValue="Jm4hl56SocAW1rOgQ1QKkA==" spinCount="100000" sheet="1" objects="1" scenarios="1"/>
  <mergeCells count="3">
    <mergeCell ref="D1:G1"/>
    <mergeCell ref="H1:J2"/>
    <mergeCell ref="A1:C1"/>
  </mergeCells>
  <pageMargins left="0.75" right="0.75" top="1" bottom="1" header="0.5" footer="0.5"/>
  <pageSetup paperSize="9" scale="66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>
    <tabColor theme="0" tint="-4.9989318521683403E-2"/>
  </sheetPr>
  <dimension ref="A1:O1048288"/>
  <sheetViews>
    <sheetView view="pageBreakPreview" zoomScaleNormal="100" zoomScaleSheetLayoutView="100" workbookViewId="0">
      <selection activeCell="F9" sqref="F9"/>
    </sheetView>
  </sheetViews>
  <sheetFormatPr defaultRowHeight="13.2" x14ac:dyDescent="0.25"/>
  <cols>
    <col min="1" max="2" width="10" style="12" customWidth="1"/>
    <col min="3" max="3" width="4.21875" style="12" customWidth="1"/>
    <col min="4" max="4" width="39.5546875" style="12" customWidth="1"/>
    <col min="5" max="7" width="17.5546875" style="12" customWidth="1"/>
    <col min="8" max="8" width="20.21875" style="12" customWidth="1"/>
    <col min="9" max="9" width="97.5546875" style="12" bestFit="1" customWidth="1"/>
    <col min="10" max="10" width="20" style="12" bestFit="1" customWidth="1"/>
    <col min="11" max="11" width="13.21875" style="12" bestFit="1" customWidth="1"/>
    <col min="12" max="14" width="6.77734375" style="12" customWidth="1"/>
    <col min="15" max="15" width="9" style="12" bestFit="1" customWidth="1"/>
    <col min="16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15" customFormat="1" ht="27" customHeight="1" x14ac:dyDescent="0.25">
      <c r="A1" s="493" t="s">
        <v>1343</v>
      </c>
      <c r="B1" s="494"/>
      <c r="C1" s="494"/>
      <c r="D1" s="494"/>
      <c r="E1" s="493" t="s">
        <v>1036</v>
      </c>
      <c r="F1" s="493"/>
      <c r="G1" s="493"/>
      <c r="H1" s="493"/>
    </row>
    <row r="2" spans="1:15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420" t="s">
        <v>6</v>
      </c>
      <c r="I2" s="184"/>
      <c r="O2" s="152"/>
    </row>
    <row r="3" spans="1:15" x14ac:dyDescent="0.25">
      <c r="A3" s="185"/>
      <c r="B3" s="185"/>
      <c r="C3" s="186"/>
      <c r="D3" s="196"/>
      <c r="E3" s="188"/>
      <c r="F3" s="188"/>
      <c r="G3" s="7"/>
      <c r="H3" s="49"/>
    </row>
    <row r="4" spans="1:15" x14ac:dyDescent="0.25">
      <c r="A4" s="350" t="s">
        <v>1037</v>
      </c>
      <c r="B4" s="350"/>
      <c r="C4" s="351"/>
      <c r="D4" s="187" t="s">
        <v>1038</v>
      </c>
      <c r="E4" s="245"/>
      <c r="F4" s="245"/>
      <c r="G4" s="3"/>
      <c r="H4" s="46"/>
      <c r="I4" s="204"/>
    </row>
    <row r="5" spans="1:15" x14ac:dyDescent="0.25">
      <c r="A5" s="350"/>
      <c r="B5" s="350" t="s">
        <v>1039</v>
      </c>
      <c r="C5" s="351"/>
      <c r="D5" s="231" t="s">
        <v>1040</v>
      </c>
      <c r="E5" s="245"/>
      <c r="F5" s="245"/>
      <c r="G5" s="3"/>
      <c r="H5" s="46"/>
      <c r="I5" s="204"/>
    </row>
    <row r="6" spans="1:15" x14ac:dyDescent="0.25">
      <c r="A6" s="350"/>
      <c r="B6" s="350"/>
      <c r="C6" s="351" t="s">
        <v>12</v>
      </c>
      <c r="D6" s="231" t="s">
        <v>1041</v>
      </c>
      <c r="E6" s="245" t="s">
        <v>506</v>
      </c>
      <c r="F6" s="245">
        <v>1</v>
      </c>
      <c r="G6" s="108"/>
      <c r="H6" s="46">
        <f>G6*F6</f>
        <v>0</v>
      </c>
      <c r="I6" s="204"/>
    </row>
    <row r="7" spans="1:15" x14ac:dyDescent="0.25">
      <c r="A7" s="426"/>
      <c r="B7" s="350" t="s">
        <v>1042</v>
      </c>
      <c r="C7" s="441"/>
      <c r="D7" s="231" t="s">
        <v>1043</v>
      </c>
      <c r="E7" s="442"/>
      <c r="F7" s="245"/>
      <c r="G7" s="443"/>
      <c r="H7" s="50"/>
    </row>
    <row r="8" spans="1:15" x14ac:dyDescent="0.25">
      <c r="A8" s="426"/>
      <c r="B8" s="444"/>
      <c r="C8" s="351" t="s">
        <v>12</v>
      </c>
      <c r="D8" s="231" t="s">
        <v>1041</v>
      </c>
      <c r="E8" s="245" t="s">
        <v>506</v>
      </c>
      <c r="F8" s="245">
        <v>30</v>
      </c>
      <c r="G8" s="109"/>
      <c r="H8" s="46">
        <f>G8*F8</f>
        <v>0</v>
      </c>
      <c r="I8" s="204"/>
    </row>
    <row r="9" spans="1:15" x14ac:dyDescent="0.25">
      <c r="A9" s="426"/>
      <c r="B9" s="350" t="s">
        <v>1044</v>
      </c>
      <c r="C9" s="441"/>
      <c r="D9" s="231" t="s">
        <v>1045</v>
      </c>
      <c r="E9" s="442"/>
      <c r="F9" s="245"/>
      <c r="G9" s="443"/>
      <c r="H9" s="50"/>
      <c r="I9" s="204"/>
    </row>
    <row r="10" spans="1:15" x14ac:dyDescent="0.25">
      <c r="A10" s="426"/>
      <c r="B10" s="444"/>
      <c r="C10" s="351" t="s">
        <v>12</v>
      </c>
      <c r="D10" s="231" t="s">
        <v>1041</v>
      </c>
      <c r="E10" s="245" t="s">
        <v>506</v>
      </c>
      <c r="F10" s="245">
        <v>2</v>
      </c>
      <c r="G10" s="108"/>
      <c r="H10" s="46">
        <f>G10*F10</f>
        <v>0</v>
      </c>
      <c r="I10" s="204"/>
    </row>
    <row r="11" spans="1:15" x14ac:dyDescent="0.25">
      <c r="A11" s="445"/>
      <c r="B11" s="445"/>
      <c r="C11" s="446"/>
      <c r="D11" s="447"/>
      <c r="E11" s="439"/>
      <c r="F11" s="439"/>
      <c r="G11" s="448"/>
      <c r="H11" s="51"/>
    </row>
    <row r="12" spans="1:15" x14ac:dyDescent="0.25">
      <c r="A12" s="175" t="s">
        <v>51</v>
      </c>
      <c r="B12" s="175"/>
      <c r="C12" s="175"/>
      <c r="D12" s="175"/>
      <c r="E12" s="440"/>
      <c r="F12" s="180"/>
      <c r="G12" s="6"/>
      <c r="H12" s="48">
        <f>SUM(H6:H11)</f>
        <v>0</v>
      </c>
    </row>
    <row r="13" spans="1:15" x14ac:dyDescent="0.25">
      <c r="E13" s="435"/>
    </row>
    <row r="1048288" spans="5:5" x14ac:dyDescent="0.25">
      <c r="E1048288" s="188"/>
    </row>
  </sheetData>
  <sheetProtection algorithmName="SHA-512" hashValue="ic4uEcLLfXxehhUdkPey1lIOZh3cfC95s7bkkHPQCLQxsNpGvWltXn/5pQCawKtWaGp4ue6N0HthI66e62iZFA==" saltValue="F/k2gkFvKgBnRUA9NDC56w==" spinCount="100000" sheet="1" objects="1" scenarios="1"/>
  <mergeCells count="2">
    <mergeCell ref="E1:H1"/>
    <mergeCell ref="A1:D1"/>
  </mergeCells>
  <pageMargins left="0.75" right="0.75" top="1" bottom="1" header="0.5" footer="0.5"/>
  <pageSetup paperSize="9" scale="58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>
    <tabColor theme="0" tint="-4.9989318521683403E-2"/>
  </sheetPr>
  <dimension ref="A1:I1048284"/>
  <sheetViews>
    <sheetView view="pageBreakPreview" zoomScaleNormal="85" zoomScaleSheetLayoutView="100" workbookViewId="0">
      <selection activeCell="F5" sqref="F5"/>
    </sheetView>
  </sheetViews>
  <sheetFormatPr defaultRowHeight="13.2" x14ac:dyDescent="0.25"/>
  <cols>
    <col min="1" max="2" width="10" style="12" customWidth="1"/>
    <col min="3" max="3" width="4.21875" style="12" customWidth="1"/>
    <col min="4" max="4" width="39.5546875" style="12" customWidth="1"/>
    <col min="5" max="7" width="17.5546875" style="12" customWidth="1"/>
    <col min="8" max="8" width="20.21875" style="12" customWidth="1"/>
    <col min="9" max="9" width="9.21875" style="12"/>
    <col min="10" max="10" width="16.44140625" style="12" bestFit="1" customWidth="1"/>
    <col min="11" max="11" width="35.77734375" style="12" customWidth="1"/>
    <col min="12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9" customFormat="1" ht="24.75" customHeight="1" x14ac:dyDescent="0.25">
      <c r="A1" s="493" t="s">
        <v>1344</v>
      </c>
      <c r="B1" s="494"/>
      <c r="C1" s="494"/>
      <c r="D1" s="494"/>
      <c r="E1" s="493" t="s">
        <v>1047</v>
      </c>
      <c r="F1" s="493"/>
      <c r="G1" s="493"/>
      <c r="H1" s="493"/>
    </row>
    <row r="2" spans="1:9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420" t="s">
        <v>6</v>
      </c>
      <c r="I2" s="184"/>
    </row>
    <row r="3" spans="1:9" x14ac:dyDescent="0.25">
      <c r="A3" s="185"/>
      <c r="B3" s="185"/>
      <c r="C3" s="186"/>
      <c r="D3" s="196"/>
      <c r="E3" s="188"/>
      <c r="F3" s="188"/>
      <c r="G3" s="7"/>
      <c r="H3" s="49"/>
    </row>
    <row r="4" spans="1:9" ht="39.6" x14ac:dyDescent="0.25">
      <c r="A4" s="350" t="s">
        <v>1048</v>
      </c>
      <c r="B4" s="350"/>
      <c r="C4" s="351"/>
      <c r="D4" s="187" t="s">
        <v>1049</v>
      </c>
      <c r="E4" s="245"/>
      <c r="F4" s="245"/>
      <c r="G4" s="3"/>
      <c r="H4" s="46"/>
      <c r="I4" s="204"/>
    </row>
    <row r="5" spans="1:9" ht="15.6" x14ac:dyDescent="0.25">
      <c r="A5" s="350"/>
      <c r="B5" s="350" t="s">
        <v>1050</v>
      </c>
      <c r="C5" s="351"/>
      <c r="D5" s="231" t="s">
        <v>1408</v>
      </c>
      <c r="E5" s="245" t="s">
        <v>634</v>
      </c>
      <c r="F5" s="245">
        <v>360</v>
      </c>
      <c r="G5" s="107"/>
      <c r="H5" s="47">
        <f>F5*G5</f>
        <v>0</v>
      </c>
      <c r="I5" s="204"/>
    </row>
    <row r="6" spans="1:9" ht="15.6" x14ac:dyDescent="0.25">
      <c r="A6" s="350"/>
      <c r="B6" s="350" t="s">
        <v>1051</v>
      </c>
      <c r="C6" s="351"/>
      <c r="D6" s="231" t="s">
        <v>1409</v>
      </c>
      <c r="E6" s="245" t="s">
        <v>634</v>
      </c>
      <c r="F6" s="245">
        <v>1250</v>
      </c>
      <c r="G6" s="107"/>
      <c r="H6" s="47">
        <f>F6*G6</f>
        <v>0</v>
      </c>
      <c r="I6" s="204"/>
    </row>
    <row r="7" spans="1:9" x14ac:dyDescent="0.25">
      <c r="A7" s="426"/>
      <c r="B7" s="444"/>
      <c r="C7" s="441"/>
      <c r="D7" s="449"/>
      <c r="E7" s="442"/>
      <c r="F7" s="442"/>
      <c r="G7" s="443"/>
      <c r="H7" s="50"/>
    </row>
    <row r="8" spans="1:9" x14ac:dyDescent="0.25">
      <c r="A8" s="175" t="s">
        <v>51</v>
      </c>
      <c r="B8" s="175"/>
      <c r="C8" s="175"/>
      <c r="D8" s="176"/>
      <c r="E8" s="178"/>
      <c r="F8" s="178"/>
      <c r="G8" s="179"/>
      <c r="H8" s="48">
        <f>SUM(H5:H7)</f>
        <v>0</v>
      </c>
    </row>
    <row r="9" spans="1:9" x14ac:dyDescent="0.25">
      <c r="E9" s="435"/>
    </row>
    <row r="1048284" spans="5:5" x14ac:dyDescent="0.25">
      <c r="E1048284" s="188"/>
    </row>
  </sheetData>
  <sheetProtection algorithmName="SHA-512" hashValue="yy/fouMY86/bzxh8WBsSZw1Jzs1kXnXlsQFOwnN/DWv0hH5DiFciDp+Ix9dN9k69Q45qCtfH7bRHPdnisSLgkw==" saltValue="isE1eHLSFsl0mudcSsCTog==" spinCount="100000" sheet="1" objects="1" scenarios="1"/>
  <mergeCells count="2">
    <mergeCell ref="E1:H1"/>
    <mergeCell ref="A1:D1"/>
  </mergeCells>
  <pageMargins left="0.75" right="0.75" top="1" bottom="1" header="0.5" footer="0.5"/>
  <pageSetup paperSize="9" scale="58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tabColor theme="0" tint="-4.9989318521683403E-2"/>
  </sheetPr>
  <dimension ref="A1:I1048290"/>
  <sheetViews>
    <sheetView view="pageBreakPreview" zoomScaleNormal="100" zoomScaleSheetLayoutView="100" workbookViewId="0">
      <selection activeCell="F12" sqref="F12"/>
    </sheetView>
  </sheetViews>
  <sheetFormatPr defaultRowHeight="13.2" x14ac:dyDescent="0.25"/>
  <cols>
    <col min="1" max="2" width="10" style="12" customWidth="1"/>
    <col min="3" max="3" width="4.21875" style="12" customWidth="1"/>
    <col min="4" max="4" width="39.5546875" style="12" customWidth="1"/>
    <col min="5" max="7" width="17.5546875" style="12" customWidth="1"/>
    <col min="8" max="8" width="20.21875" style="12" customWidth="1"/>
    <col min="9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9" customFormat="1" ht="26.25" customHeight="1" x14ac:dyDescent="0.25">
      <c r="A1" s="493" t="s">
        <v>1345</v>
      </c>
      <c r="B1" s="494"/>
      <c r="C1" s="494"/>
      <c r="D1" s="494"/>
      <c r="E1" s="493" t="s">
        <v>1053</v>
      </c>
      <c r="F1" s="493"/>
      <c r="G1" s="493"/>
      <c r="H1" s="493"/>
    </row>
    <row r="2" spans="1:9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  <c r="I2" s="184"/>
    </row>
    <row r="3" spans="1:9" x14ac:dyDescent="0.25">
      <c r="A3" s="185"/>
      <c r="B3" s="185"/>
      <c r="C3" s="186"/>
      <c r="D3" s="196"/>
      <c r="E3" s="188"/>
      <c r="F3" s="188"/>
      <c r="G3" s="188"/>
      <c r="H3" s="2"/>
    </row>
    <row r="4" spans="1:9" x14ac:dyDescent="0.25">
      <c r="A4" s="350" t="s">
        <v>1054</v>
      </c>
      <c r="B4" s="350"/>
      <c r="C4" s="351"/>
      <c r="D4" s="187" t="s">
        <v>1055</v>
      </c>
      <c r="E4" s="212"/>
      <c r="F4" s="245"/>
      <c r="G4" s="245"/>
      <c r="H4" s="4"/>
    </row>
    <row r="5" spans="1:9" ht="26.4" x14ac:dyDescent="0.25">
      <c r="A5" s="350"/>
      <c r="B5" s="350" t="s">
        <v>1056</v>
      </c>
      <c r="C5" s="351"/>
      <c r="D5" s="231" t="s">
        <v>1379</v>
      </c>
      <c r="E5" s="399"/>
      <c r="F5" s="245"/>
      <c r="G5" s="4"/>
      <c r="H5" s="4"/>
    </row>
    <row r="6" spans="1:9" x14ac:dyDescent="0.25">
      <c r="A6" s="350"/>
      <c r="B6" s="350"/>
      <c r="C6" s="351" t="s">
        <v>9</v>
      </c>
      <c r="D6" s="231" t="s">
        <v>1380</v>
      </c>
      <c r="E6" s="399" t="s">
        <v>1152</v>
      </c>
      <c r="F6" s="66">
        <v>440</v>
      </c>
      <c r="G6" s="112"/>
      <c r="H6" s="4">
        <f>F6*G6</f>
        <v>0</v>
      </c>
    </row>
    <row r="7" spans="1:9" x14ac:dyDescent="0.25">
      <c r="A7" s="350" t="s">
        <v>1057</v>
      </c>
      <c r="B7" s="350"/>
      <c r="C7" s="351"/>
      <c r="D7" s="187" t="s">
        <v>1058</v>
      </c>
      <c r="E7" s="245"/>
      <c r="F7" s="131"/>
      <c r="G7" s="245"/>
      <c r="H7" s="4"/>
    </row>
    <row r="8" spans="1:9" ht="26.4" x14ac:dyDescent="0.25">
      <c r="A8" s="350"/>
      <c r="B8" s="350" t="s">
        <v>1059</v>
      </c>
      <c r="C8" s="351"/>
      <c r="D8" s="209" t="s">
        <v>1381</v>
      </c>
      <c r="E8" s="245" t="s">
        <v>158</v>
      </c>
      <c r="F8" s="245">
        <v>75</v>
      </c>
      <c r="G8" s="112"/>
      <c r="H8" s="4">
        <f>F8*G8</f>
        <v>0</v>
      </c>
    </row>
    <row r="9" spans="1:9" x14ac:dyDescent="0.25">
      <c r="A9" s="350"/>
      <c r="B9" s="350"/>
      <c r="C9" s="351"/>
      <c r="D9" s="187"/>
      <c r="E9" s="245"/>
      <c r="F9" s="439"/>
      <c r="G9" s="439"/>
      <c r="H9" s="59"/>
    </row>
    <row r="10" spans="1:9" x14ac:dyDescent="0.25">
      <c r="A10" s="350"/>
      <c r="B10" s="350"/>
      <c r="C10" s="351"/>
      <c r="D10" s="187"/>
      <c r="E10" s="245"/>
      <c r="F10" s="439"/>
      <c r="G10" s="439"/>
      <c r="H10" s="52"/>
    </row>
    <row r="11" spans="1:9" x14ac:dyDescent="0.25">
      <c r="A11" s="445"/>
      <c r="B11" s="445"/>
      <c r="C11" s="446"/>
      <c r="D11" s="447"/>
      <c r="E11" s="245"/>
      <c r="F11" s="439"/>
      <c r="G11" s="4"/>
      <c r="H11" s="4"/>
    </row>
    <row r="12" spans="1:9" x14ac:dyDescent="0.25">
      <c r="A12" s="445"/>
      <c r="B12" s="445"/>
      <c r="C12" s="446"/>
      <c r="D12" s="447"/>
      <c r="E12" s="245"/>
      <c r="F12" s="439"/>
      <c r="G12" s="4"/>
      <c r="H12" s="4"/>
    </row>
    <row r="13" spans="1:9" x14ac:dyDescent="0.25">
      <c r="A13" s="445"/>
      <c r="B13" s="445"/>
      <c r="C13" s="446"/>
      <c r="D13" s="447"/>
      <c r="E13" s="245"/>
      <c r="F13" s="439"/>
      <c r="G13" s="439"/>
      <c r="H13" s="52"/>
    </row>
    <row r="14" spans="1:9" x14ac:dyDescent="0.25">
      <c r="A14" s="175" t="s">
        <v>51</v>
      </c>
      <c r="B14" s="175"/>
      <c r="C14" s="175"/>
      <c r="D14" s="175"/>
      <c r="E14" s="440"/>
      <c r="F14" s="180"/>
      <c r="G14" s="180"/>
      <c r="H14" s="5">
        <f>SUM(H6:H10)</f>
        <v>0</v>
      </c>
    </row>
    <row r="15" spans="1:9" x14ac:dyDescent="0.25">
      <c r="E15" s="435"/>
    </row>
    <row r="1048290" spans="5:5" x14ac:dyDescent="0.25">
      <c r="E1048290" s="188"/>
    </row>
  </sheetData>
  <sheetProtection algorithmName="SHA-512" hashValue="Yk5fsBOJn8FgkvUiR/aicoiwvj7ChvVwRNDmcFyq8+4G+roLhC0+3AW2zg9JShz9YRqFfXf5zZooJLLFUlGkfg==" saltValue="EmtHXuEq9OwXEER1fe8iTQ==" spinCount="100000" sheet="1" objects="1" scenarios="1"/>
  <mergeCells count="2">
    <mergeCell ref="E1:H1"/>
    <mergeCell ref="A1:D1"/>
  </mergeCells>
  <pageMargins left="0.75" right="0.75" top="1" bottom="1" header="0.5" footer="0.5"/>
  <pageSetup paperSize="9" scale="58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>
    <tabColor theme="0" tint="-4.9989318521683403E-2"/>
  </sheetPr>
  <dimension ref="A1:J1048286"/>
  <sheetViews>
    <sheetView view="pageBreakPreview" zoomScaleNormal="100" zoomScaleSheetLayoutView="100" workbookViewId="0">
      <selection activeCell="G8" activeCellId="2" sqref="G5 G6 G8"/>
    </sheetView>
  </sheetViews>
  <sheetFormatPr defaultRowHeight="13.2" x14ac:dyDescent="0.25"/>
  <cols>
    <col min="1" max="2" width="10" style="12" customWidth="1"/>
    <col min="3" max="3" width="4.21875" style="12" customWidth="1"/>
    <col min="4" max="4" width="39.5546875" style="12" customWidth="1"/>
    <col min="5" max="7" width="17.5546875" style="12" customWidth="1"/>
    <col min="8" max="8" width="20.21875" style="12" customWidth="1"/>
    <col min="9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10" customFormat="1" ht="25.5" customHeight="1" x14ac:dyDescent="0.25">
      <c r="A1" s="493" t="s">
        <v>1346</v>
      </c>
      <c r="B1" s="494"/>
      <c r="C1" s="494"/>
      <c r="D1" s="494"/>
      <c r="E1" s="493" t="s">
        <v>1061</v>
      </c>
      <c r="F1" s="493"/>
      <c r="G1" s="493"/>
      <c r="H1" s="493"/>
    </row>
    <row r="2" spans="1:10" x14ac:dyDescent="0.25">
      <c r="A2" s="116" t="s">
        <v>1</v>
      </c>
      <c r="B2" s="116"/>
      <c r="C2" s="183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  <c r="I2" s="184"/>
    </row>
    <row r="3" spans="1:10" x14ac:dyDescent="0.25">
      <c r="A3" s="350" t="s">
        <v>1062</v>
      </c>
      <c r="B3" s="350"/>
      <c r="C3" s="351"/>
      <c r="D3" s="297" t="s">
        <v>1063</v>
      </c>
      <c r="E3" s="245"/>
      <c r="F3" s="245"/>
      <c r="G3" s="3"/>
      <c r="H3" s="4"/>
      <c r="I3" s="204"/>
    </row>
    <row r="4" spans="1:10" x14ac:dyDescent="0.25">
      <c r="A4" s="350"/>
      <c r="B4" s="350" t="s">
        <v>1064</v>
      </c>
      <c r="C4" s="351"/>
      <c r="D4" s="231" t="s">
        <v>1065</v>
      </c>
      <c r="E4" s="245"/>
      <c r="F4" s="245"/>
      <c r="G4" s="3"/>
      <c r="H4" s="4"/>
      <c r="I4" s="204"/>
    </row>
    <row r="5" spans="1:10" ht="26.4" x14ac:dyDescent="0.25">
      <c r="A5" s="350"/>
      <c r="B5" s="350"/>
      <c r="C5" s="351" t="s">
        <v>9</v>
      </c>
      <c r="D5" s="231" t="s">
        <v>1066</v>
      </c>
      <c r="E5" s="245" t="s">
        <v>158</v>
      </c>
      <c r="F5" s="399">
        <v>16</v>
      </c>
      <c r="G5" s="107"/>
      <c r="H5" s="4">
        <f>G5*F5</f>
        <v>0</v>
      </c>
      <c r="I5" s="204"/>
      <c r="J5" s="400"/>
    </row>
    <row r="6" spans="1:10" ht="26.4" x14ac:dyDescent="0.25">
      <c r="A6" s="350" t="s">
        <v>1067</v>
      </c>
      <c r="B6" s="350"/>
      <c r="C6" s="351"/>
      <c r="D6" s="450" t="s">
        <v>1205</v>
      </c>
      <c r="E6" s="245" t="s">
        <v>158</v>
      </c>
      <c r="F6" s="399">
        <v>77</v>
      </c>
      <c r="G6" s="107"/>
      <c r="H6" s="4">
        <f>G6*F6</f>
        <v>0</v>
      </c>
      <c r="I6" s="204"/>
    </row>
    <row r="7" spans="1:10" x14ac:dyDescent="0.25">
      <c r="A7" s="350" t="s">
        <v>1068</v>
      </c>
      <c r="B7" s="350"/>
      <c r="C7" s="351"/>
      <c r="D7" s="297" t="s">
        <v>1069</v>
      </c>
      <c r="E7" s="245"/>
      <c r="F7" s="399"/>
      <c r="G7" s="3"/>
      <c r="H7" s="4"/>
      <c r="I7" s="204"/>
    </row>
    <row r="8" spans="1:10" ht="26.4" x14ac:dyDescent="0.25">
      <c r="A8" s="350"/>
      <c r="B8" s="350" t="s">
        <v>1070</v>
      </c>
      <c r="C8" s="351"/>
      <c r="D8" s="438" t="s">
        <v>1071</v>
      </c>
      <c r="E8" s="245" t="s">
        <v>158</v>
      </c>
      <c r="F8" s="399">
        <v>53</v>
      </c>
      <c r="G8" s="107"/>
      <c r="H8" s="4">
        <f t="shared" ref="H8" si="0">G8*F8</f>
        <v>0</v>
      </c>
      <c r="I8" s="204"/>
    </row>
    <row r="9" spans="1:10" x14ac:dyDescent="0.25">
      <c r="A9" s="162"/>
      <c r="B9" s="162"/>
      <c r="C9" s="439"/>
      <c r="D9" s="438"/>
      <c r="E9" s="247"/>
      <c r="F9" s="439"/>
      <c r="G9" s="53"/>
      <c r="H9" s="4"/>
    </row>
    <row r="10" spans="1:10" x14ac:dyDescent="0.25">
      <c r="A10" s="175" t="s">
        <v>51</v>
      </c>
      <c r="B10" s="175"/>
      <c r="C10" s="175"/>
      <c r="D10" s="175"/>
      <c r="F10" s="180"/>
      <c r="G10" s="6"/>
      <c r="H10" s="5">
        <f>SUM(H5:H8)</f>
        <v>0</v>
      </c>
    </row>
    <row r="11" spans="1:10" x14ac:dyDescent="0.25">
      <c r="E11" s="435"/>
    </row>
    <row r="1048286" spans="5:5" x14ac:dyDescent="0.25">
      <c r="E1048286" s="188"/>
    </row>
  </sheetData>
  <sheetProtection algorithmName="SHA-512" hashValue="f9UwbJBroHP0rqXKBJ8NkJiEqXvhoIj5O/FrWndR3AqKljZC3QNaIkgZHuaRZHQ57ITWC5n+yHvDBKaxaq5ujw==" saltValue="aQ0Kl+wplP4etCGBxdIPJQ==" spinCount="100000" sheet="1" objects="1" scenarios="1"/>
  <mergeCells count="2">
    <mergeCell ref="E1:H1"/>
    <mergeCell ref="A1:D1"/>
  </mergeCells>
  <pageMargins left="0.75" right="0.75" top="1" bottom="1" header="0.5" footer="0.5"/>
  <pageSetup paperSize="9" scale="58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R1048289"/>
  <sheetViews>
    <sheetView view="pageBreakPreview" zoomScaleNormal="100" zoomScaleSheetLayoutView="100" workbookViewId="0">
      <selection activeCell="F11" sqref="F11"/>
    </sheetView>
  </sheetViews>
  <sheetFormatPr defaultRowHeight="13.2" x14ac:dyDescent="0.25"/>
  <cols>
    <col min="1" max="1" width="9.77734375" style="12" customWidth="1"/>
    <col min="2" max="2" width="11.21875" style="12" customWidth="1"/>
    <col min="3" max="3" width="3.77734375" style="12" customWidth="1"/>
    <col min="4" max="4" width="4.5546875" style="12" customWidth="1"/>
    <col min="5" max="5" width="38.5546875" style="12" customWidth="1"/>
    <col min="6" max="6" width="12.21875" style="12" customWidth="1"/>
    <col min="7" max="7" width="15.21875" style="12" bestFit="1" customWidth="1"/>
    <col min="8" max="8" width="9.77734375" style="12" customWidth="1"/>
    <col min="9" max="9" width="15.21875" style="12" bestFit="1" customWidth="1"/>
    <col min="10" max="11" width="9.21875" style="12"/>
    <col min="12" max="13" width="12.77734375" style="12" bestFit="1" customWidth="1"/>
    <col min="14" max="16" width="9.21875" style="12"/>
    <col min="17" max="17" width="14.21875" style="12" bestFit="1" customWidth="1"/>
    <col min="18" max="18" width="13.21875" style="12" bestFit="1" customWidth="1"/>
    <col min="19" max="258" width="9.21875" style="12"/>
    <col min="259" max="259" width="9.21875" style="12" customWidth="1"/>
    <col min="260" max="260" width="6.77734375" style="12" customWidth="1"/>
    <col min="261" max="261" width="40.77734375" style="12" customWidth="1"/>
    <col min="262" max="265" width="9.21875" style="12" customWidth="1"/>
    <col min="266" max="514" width="9.21875" style="12"/>
    <col min="515" max="515" width="9.21875" style="12" customWidth="1"/>
    <col min="516" max="516" width="6.77734375" style="12" customWidth="1"/>
    <col min="517" max="517" width="40.77734375" style="12" customWidth="1"/>
    <col min="518" max="521" width="9.21875" style="12" customWidth="1"/>
    <col min="522" max="770" width="9.21875" style="12"/>
    <col min="771" max="771" width="9.21875" style="12" customWidth="1"/>
    <col min="772" max="772" width="6.77734375" style="12" customWidth="1"/>
    <col min="773" max="773" width="40.77734375" style="12" customWidth="1"/>
    <col min="774" max="777" width="9.21875" style="12" customWidth="1"/>
    <col min="778" max="1026" width="9.21875" style="12"/>
    <col min="1027" max="1027" width="9.21875" style="12" customWidth="1"/>
    <col min="1028" max="1028" width="6.77734375" style="12" customWidth="1"/>
    <col min="1029" max="1029" width="40.77734375" style="12" customWidth="1"/>
    <col min="1030" max="1033" width="9.21875" style="12" customWidth="1"/>
    <col min="1034" max="1282" width="9.21875" style="12"/>
    <col min="1283" max="1283" width="9.21875" style="12" customWidth="1"/>
    <col min="1284" max="1284" width="6.77734375" style="12" customWidth="1"/>
    <col min="1285" max="1285" width="40.77734375" style="12" customWidth="1"/>
    <col min="1286" max="1289" width="9.21875" style="12" customWidth="1"/>
    <col min="1290" max="1538" width="9.21875" style="12"/>
    <col min="1539" max="1539" width="9.21875" style="12" customWidth="1"/>
    <col min="1540" max="1540" width="6.77734375" style="12" customWidth="1"/>
    <col min="1541" max="1541" width="40.77734375" style="12" customWidth="1"/>
    <col min="1542" max="1545" width="9.21875" style="12" customWidth="1"/>
    <col min="1546" max="1794" width="9.21875" style="12"/>
    <col min="1795" max="1795" width="9.21875" style="12" customWidth="1"/>
    <col min="1796" max="1796" width="6.77734375" style="12" customWidth="1"/>
    <col min="1797" max="1797" width="40.77734375" style="12" customWidth="1"/>
    <col min="1798" max="1801" width="9.21875" style="12" customWidth="1"/>
    <col min="1802" max="2050" width="9.21875" style="12"/>
    <col min="2051" max="2051" width="9.21875" style="12" customWidth="1"/>
    <col min="2052" max="2052" width="6.77734375" style="12" customWidth="1"/>
    <col min="2053" max="2053" width="40.77734375" style="12" customWidth="1"/>
    <col min="2054" max="2057" width="9.21875" style="12" customWidth="1"/>
    <col min="2058" max="2306" width="9.21875" style="12"/>
    <col min="2307" max="2307" width="9.21875" style="12" customWidth="1"/>
    <col min="2308" max="2308" width="6.77734375" style="12" customWidth="1"/>
    <col min="2309" max="2309" width="40.77734375" style="12" customWidth="1"/>
    <col min="2310" max="2313" width="9.21875" style="12" customWidth="1"/>
    <col min="2314" max="2562" width="9.21875" style="12"/>
    <col min="2563" max="2563" width="9.21875" style="12" customWidth="1"/>
    <col min="2564" max="2564" width="6.77734375" style="12" customWidth="1"/>
    <col min="2565" max="2565" width="40.77734375" style="12" customWidth="1"/>
    <col min="2566" max="2569" width="9.21875" style="12" customWidth="1"/>
    <col min="2570" max="2818" width="9.21875" style="12"/>
    <col min="2819" max="2819" width="9.21875" style="12" customWidth="1"/>
    <col min="2820" max="2820" width="6.77734375" style="12" customWidth="1"/>
    <col min="2821" max="2821" width="40.77734375" style="12" customWidth="1"/>
    <col min="2822" max="2825" width="9.21875" style="12" customWidth="1"/>
    <col min="2826" max="3074" width="9.21875" style="12"/>
    <col min="3075" max="3075" width="9.21875" style="12" customWidth="1"/>
    <col min="3076" max="3076" width="6.77734375" style="12" customWidth="1"/>
    <col min="3077" max="3077" width="40.77734375" style="12" customWidth="1"/>
    <col min="3078" max="3081" width="9.21875" style="12" customWidth="1"/>
    <col min="3082" max="3330" width="9.21875" style="12"/>
    <col min="3331" max="3331" width="9.21875" style="12" customWidth="1"/>
    <col min="3332" max="3332" width="6.77734375" style="12" customWidth="1"/>
    <col min="3333" max="3333" width="40.77734375" style="12" customWidth="1"/>
    <col min="3334" max="3337" width="9.21875" style="12" customWidth="1"/>
    <col min="3338" max="3586" width="9.21875" style="12"/>
    <col min="3587" max="3587" width="9.21875" style="12" customWidth="1"/>
    <col min="3588" max="3588" width="6.77734375" style="12" customWidth="1"/>
    <col min="3589" max="3589" width="40.77734375" style="12" customWidth="1"/>
    <col min="3590" max="3593" width="9.21875" style="12" customWidth="1"/>
    <col min="3594" max="3842" width="9.21875" style="12"/>
    <col min="3843" max="3843" width="9.21875" style="12" customWidth="1"/>
    <col min="3844" max="3844" width="6.77734375" style="12" customWidth="1"/>
    <col min="3845" max="3845" width="40.77734375" style="12" customWidth="1"/>
    <col min="3846" max="3849" width="9.21875" style="12" customWidth="1"/>
    <col min="3850" max="4098" width="9.21875" style="12"/>
    <col min="4099" max="4099" width="9.21875" style="12" customWidth="1"/>
    <col min="4100" max="4100" width="6.77734375" style="12" customWidth="1"/>
    <col min="4101" max="4101" width="40.77734375" style="12" customWidth="1"/>
    <col min="4102" max="4105" width="9.21875" style="12" customWidth="1"/>
    <col min="4106" max="4354" width="9.21875" style="12"/>
    <col min="4355" max="4355" width="9.21875" style="12" customWidth="1"/>
    <col min="4356" max="4356" width="6.77734375" style="12" customWidth="1"/>
    <col min="4357" max="4357" width="40.77734375" style="12" customWidth="1"/>
    <col min="4358" max="4361" width="9.21875" style="12" customWidth="1"/>
    <col min="4362" max="4610" width="9.21875" style="12"/>
    <col min="4611" max="4611" width="9.21875" style="12" customWidth="1"/>
    <col min="4612" max="4612" width="6.77734375" style="12" customWidth="1"/>
    <col min="4613" max="4613" width="40.77734375" style="12" customWidth="1"/>
    <col min="4614" max="4617" width="9.21875" style="12" customWidth="1"/>
    <col min="4618" max="4866" width="9.21875" style="12"/>
    <col min="4867" max="4867" width="9.21875" style="12" customWidth="1"/>
    <col min="4868" max="4868" width="6.77734375" style="12" customWidth="1"/>
    <col min="4869" max="4869" width="40.77734375" style="12" customWidth="1"/>
    <col min="4870" max="4873" width="9.21875" style="12" customWidth="1"/>
    <col min="4874" max="5122" width="9.21875" style="12"/>
    <col min="5123" max="5123" width="9.21875" style="12" customWidth="1"/>
    <col min="5124" max="5124" width="6.77734375" style="12" customWidth="1"/>
    <col min="5125" max="5125" width="40.77734375" style="12" customWidth="1"/>
    <col min="5126" max="5129" width="9.21875" style="12" customWidth="1"/>
    <col min="5130" max="5378" width="9.21875" style="12"/>
    <col min="5379" max="5379" width="9.21875" style="12" customWidth="1"/>
    <col min="5380" max="5380" width="6.77734375" style="12" customWidth="1"/>
    <col min="5381" max="5381" width="40.77734375" style="12" customWidth="1"/>
    <col min="5382" max="5385" width="9.21875" style="12" customWidth="1"/>
    <col min="5386" max="5634" width="9.21875" style="12"/>
    <col min="5635" max="5635" width="9.21875" style="12" customWidth="1"/>
    <col min="5636" max="5636" width="6.77734375" style="12" customWidth="1"/>
    <col min="5637" max="5637" width="40.77734375" style="12" customWidth="1"/>
    <col min="5638" max="5641" width="9.21875" style="12" customWidth="1"/>
    <col min="5642" max="5890" width="9.21875" style="12"/>
    <col min="5891" max="5891" width="9.21875" style="12" customWidth="1"/>
    <col min="5892" max="5892" width="6.77734375" style="12" customWidth="1"/>
    <col min="5893" max="5893" width="40.77734375" style="12" customWidth="1"/>
    <col min="5894" max="5897" width="9.21875" style="12" customWidth="1"/>
    <col min="5898" max="6146" width="9.21875" style="12"/>
    <col min="6147" max="6147" width="9.21875" style="12" customWidth="1"/>
    <col min="6148" max="6148" width="6.77734375" style="12" customWidth="1"/>
    <col min="6149" max="6149" width="40.77734375" style="12" customWidth="1"/>
    <col min="6150" max="6153" width="9.21875" style="12" customWidth="1"/>
    <col min="6154" max="6402" width="9.21875" style="12"/>
    <col min="6403" max="6403" width="9.21875" style="12" customWidth="1"/>
    <col min="6404" max="6404" width="6.77734375" style="12" customWidth="1"/>
    <col min="6405" max="6405" width="40.77734375" style="12" customWidth="1"/>
    <col min="6406" max="6409" width="9.21875" style="12" customWidth="1"/>
    <col min="6410" max="6658" width="9.21875" style="12"/>
    <col min="6659" max="6659" width="9.21875" style="12" customWidth="1"/>
    <col min="6660" max="6660" width="6.77734375" style="12" customWidth="1"/>
    <col min="6661" max="6661" width="40.77734375" style="12" customWidth="1"/>
    <col min="6662" max="6665" width="9.21875" style="12" customWidth="1"/>
    <col min="6666" max="6914" width="9.21875" style="12"/>
    <col min="6915" max="6915" width="9.21875" style="12" customWidth="1"/>
    <col min="6916" max="6916" width="6.77734375" style="12" customWidth="1"/>
    <col min="6917" max="6917" width="40.77734375" style="12" customWidth="1"/>
    <col min="6918" max="6921" width="9.21875" style="12" customWidth="1"/>
    <col min="6922" max="7170" width="9.21875" style="12"/>
    <col min="7171" max="7171" width="9.21875" style="12" customWidth="1"/>
    <col min="7172" max="7172" width="6.77734375" style="12" customWidth="1"/>
    <col min="7173" max="7173" width="40.77734375" style="12" customWidth="1"/>
    <col min="7174" max="7177" width="9.21875" style="12" customWidth="1"/>
    <col min="7178" max="7426" width="9.21875" style="12"/>
    <col min="7427" max="7427" width="9.21875" style="12" customWidth="1"/>
    <col min="7428" max="7428" width="6.77734375" style="12" customWidth="1"/>
    <col min="7429" max="7429" width="40.77734375" style="12" customWidth="1"/>
    <col min="7430" max="7433" width="9.21875" style="12" customWidth="1"/>
    <col min="7434" max="7682" width="9.21875" style="12"/>
    <col min="7683" max="7683" width="9.21875" style="12" customWidth="1"/>
    <col min="7684" max="7684" width="6.77734375" style="12" customWidth="1"/>
    <col min="7685" max="7685" width="40.77734375" style="12" customWidth="1"/>
    <col min="7686" max="7689" width="9.21875" style="12" customWidth="1"/>
    <col min="7690" max="7938" width="9.21875" style="12"/>
    <col min="7939" max="7939" width="9.21875" style="12" customWidth="1"/>
    <col min="7940" max="7940" width="6.77734375" style="12" customWidth="1"/>
    <col min="7941" max="7941" width="40.77734375" style="12" customWidth="1"/>
    <col min="7942" max="7945" width="9.21875" style="12" customWidth="1"/>
    <col min="7946" max="8194" width="9.21875" style="12"/>
    <col min="8195" max="8195" width="9.21875" style="12" customWidth="1"/>
    <col min="8196" max="8196" width="6.77734375" style="12" customWidth="1"/>
    <col min="8197" max="8197" width="40.77734375" style="12" customWidth="1"/>
    <col min="8198" max="8201" width="9.21875" style="12" customWidth="1"/>
    <col min="8202" max="8450" width="9.21875" style="12"/>
    <col min="8451" max="8451" width="9.21875" style="12" customWidth="1"/>
    <col min="8452" max="8452" width="6.77734375" style="12" customWidth="1"/>
    <col min="8453" max="8453" width="40.77734375" style="12" customWidth="1"/>
    <col min="8454" max="8457" width="9.21875" style="12" customWidth="1"/>
    <col min="8458" max="8706" width="9.21875" style="12"/>
    <col min="8707" max="8707" width="9.21875" style="12" customWidth="1"/>
    <col min="8708" max="8708" width="6.77734375" style="12" customWidth="1"/>
    <col min="8709" max="8709" width="40.77734375" style="12" customWidth="1"/>
    <col min="8710" max="8713" width="9.21875" style="12" customWidth="1"/>
    <col min="8714" max="8962" width="9.21875" style="12"/>
    <col min="8963" max="8963" width="9.21875" style="12" customWidth="1"/>
    <col min="8964" max="8964" width="6.77734375" style="12" customWidth="1"/>
    <col min="8965" max="8965" width="40.77734375" style="12" customWidth="1"/>
    <col min="8966" max="8969" width="9.21875" style="12" customWidth="1"/>
    <col min="8970" max="9218" width="9.21875" style="12"/>
    <col min="9219" max="9219" width="9.21875" style="12" customWidth="1"/>
    <col min="9220" max="9220" width="6.77734375" style="12" customWidth="1"/>
    <col min="9221" max="9221" width="40.77734375" style="12" customWidth="1"/>
    <col min="9222" max="9225" width="9.21875" style="12" customWidth="1"/>
    <col min="9226" max="9474" width="9.21875" style="12"/>
    <col min="9475" max="9475" width="9.21875" style="12" customWidth="1"/>
    <col min="9476" max="9476" width="6.77734375" style="12" customWidth="1"/>
    <col min="9477" max="9477" width="40.77734375" style="12" customWidth="1"/>
    <col min="9478" max="9481" width="9.21875" style="12" customWidth="1"/>
    <col min="9482" max="9730" width="9.21875" style="12"/>
    <col min="9731" max="9731" width="9.21875" style="12" customWidth="1"/>
    <col min="9732" max="9732" width="6.77734375" style="12" customWidth="1"/>
    <col min="9733" max="9733" width="40.77734375" style="12" customWidth="1"/>
    <col min="9734" max="9737" width="9.21875" style="12" customWidth="1"/>
    <col min="9738" max="9986" width="9.21875" style="12"/>
    <col min="9987" max="9987" width="9.21875" style="12" customWidth="1"/>
    <col min="9988" max="9988" width="6.77734375" style="12" customWidth="1"/>
    <col min="9989" max="9989" width="40.77734375" style="12" customWidth="1"/>
    <col min="9990" max="9993" width="9.21875" style="12" customWidth="1"/>
    <col min="9994" max="10242" width="9.21875" style="12"/>
    <col min="10243" max="10243" width="9.21875" style="12" customWidth="1"/>
    <col min="10244" max="10244" width="6.77734375" style="12" customWidth="1"/>
    <col min="10245" max="10245" width="40.77734375" style="12" customWidth="1"/>
    <col min="10246" max="10249" width="9.21875" style="12" customWidth="1"/>
    <col min="10250" max="10498" width="9.21875" style="12"/>
    <col min="10499" max="10499" width="9.21875" style="12" customWidth="1"/>
    <col min="10500" max="10500" width="6.77734375" style="12" customWidth="1"/>
    <col min="10501" max="10501" width="40.77734375" style="12" customWidth="1"/>
    <col min="10502" max="10505" width="9.21875" style="12" customWidth="1"/>
    <col min="10506" max="10754" width="9.21875" style="12"/>
    <col min="10755" max="10755" width="9.21875" style="12" customWidth="1"/>
    <col min="10756" max="10756" width="6.77734375" style="12" customWidth="1"/>
    <col min="10757" max="10757" width="40.77734375" style="12" customWidth="1"/>
    <col min="10758" max="10761" width="9.21875" style="12" customWidth="1"/>
    <col min="10762" max="11010" width="9.21875" style="12"/>
    <col min="11011" max="11011" width="9.21875" style="12" customWidth="1"/>
    <col min="11012" max="11012" width="6.77734375" style="12" customWidth="1"/>
    <col min="11013" max="11013" width="40.77734375" style="12" customWidth="1"/>
    <col min="11014" max="11017" width="9.21875" style="12" customWidth="1"/>
    <col min="11018" max="11266" width="9.21875" style="12"/>
    <col min="11267" max="11267" width="9.21875" style="12" customWidth="1"/>
    <col min="11268" max="11268" width="6.77734375" style="12" customWidth="1"/>
    <col min="11269" max="11269" width="40.77734375" style="12" customWidth="1"/>
    <col min="11270" max="11273" width="9.21875" style="12" customWidth="1"/>
    <col min="11274" max="11522" width="9.21875" style="12"/>
    <col min="11523" max="11523" width="9.21875" style="12" customWidth="1"/>
    <col min="11524" max="11524" width="6.77734375" style="12" customWidth="1"/>
    <col min="11525" max="11525" width="40.77734375" style="12" customWidth="1"/>
    <col min="11526" max="11529" width="9.21875" style="12" customWidth="1"/>
    <col min="11530" max="11778" width="9.21875" style="12"/>
    <col min="11779" max="11779" width="9.21875" style="12" customWidth="1"/>
    <col min="11780" max="11780" width="6.77734375" style="12" customWidth="1"/>
    <col min="11781" max="11781" width="40.77734375" style="12" customWidth="1"/>
    <col min="11782" max="11785" width="9.21875" style="12" customWidth="1"/>
    <col min="11786" max="12034" width="9.21875" style="12"/>
    <col min="12035" max="12035" width="9.21875" style="12" customWidth="1"/>
    <col min="12036" max="12036" width="6.77734375" style="12" customWidth="1"/>
    <col min="12037" max="12037" width="40.77734375" style="12" customWidth="1"/>
    <col min="12038" max="12041" width="9.21875" style="12" customWidth="1"/>
    <col min="12042" max="12290" width="9.21875" style="12"/>
    <col min="12291" max="12291" width="9.21875" style="12" customWidth="1"/>
    <col min="12292" max="12292" width="6.77734375" style="12" customWidth="1"/>
    <col min="12293" max="12293" width="40.77734375" style="12" customWidth="1"/>
    <col min="12294" max="12297" width="9.21875" style="12" customWidth="1"/>
    <col min="12298" max="12546" width="9.21875" style="12"/>
    <col min="12547" max="12547" width="9.21875" style="12" customWidth="1"/>
    <col min="12548" max="12548" width="6.77734375" style="12" customWidth="1"/>
    <col min="12549" max="12549" width="40.77734375" style="12" customWidth="1"/>
    <col min="12550" max="12553" width="9.21875" style="12" customWidth="1"/>
    <col min="12554" max="12802" width="9.21875" style="12"/>
    <col min="12803" max="12803" width="9.21875" style="12" customWidth="1"/>
    <col min="12804" max="12804" width="6.77734375" style="12" customWidth="1"/>
    <col min="12805" max="12805" width="40.77734375" style="12" customWidth="1"/>
    <col min="12806" max="12809" width="9.21875" style="12" customWidth="1"/>
    <col min="12810" max="13058" width="9.21875" style="12"/>
    <col min="13059" max="13059" width="9.21875" style="12" customWidth="1"/>
    <col min="13060" max="13060" width="6.77734375" style="12" customWidth="1"/>
    <col min="13061" max="13061" width="40.77734375" style="12" customWidth="1"/>
    <col min="13062" max="13065" width="9.21875" style="12" customWidth="1"/>
    <col min="13066" max="13314" width="9.21875" style="12"/>
    <col min="13315" max="13315" width="9.21875" style="12" customWidth="1"/>
    <col min="13316" max="13316" width="6.77734375" style="12" customWidth="1"/>
    <col min="13317" max="13317" width="40.77734375" style="12" customWidth="1"/>
    <col min="13318" max="13321" width="9.21875" style="12" customWidth="1"/>
    <col min="13322" max="13570" width="9.21875" style="12"/>
    <col min="13571" max="13571" width="9.21875" style="12" customWidth="1"/>
    <col min="13572" max="13572" width="6.77734375" style="12" customWidth="1"/>
    <col min="13573" max="13573" width="40.77734375" style="12" customWidth="1"/>
    <col min="13574" max="13577" width="9.21875" style="12" customWidth="1"/>
    <col min="13578" max="13826" width="9.21875" style="12"/>
    <col min="13827" max="13827" width="9.21875" style="12" customWidth="1"/>
    <col min="13828" max="13828" width="6.77734375" style="12" customWidth="1"/>
    <col min="13829" max="13829" width="40.77734375" style="12" customWidth="1"/>
    <col min="13830" max="13833" width="9.21875" style="12" customWidth="1"/>
    <col min="13834" max="14082" width="9.21875" style="12"/>
    <col min="14083" max="14083" width="9.21875" style="12" customWidth="1"/>
    <col min="14084" max="14084" width="6.77734375" style="12" customWidth="1"/>
    <col min="14085" max="14085" width="40.77734375" style="12" customWidth="1"/>
    <col min="14086" max="14089" width="9.21875" style="12" customWidth="1"/>
    <col min="14090" max="14338" width="9.21875" style="12"/>
    <col min="14339" max="14339" width="9.21875" style="12" customWidth="1"/>
    <col min="14340" max="14340" width="6.77734375" style="12" customWidth="1"/>
    <col min="14341" max="14341" width="40.77734375" style="12" customWidth="1"/>
    <col min="14342" max="14345" width="9.21875" style="12" customWidth="1"/>
    <col min="14346" max="14594" width="9.21875" style="12"/>
    <col min="14595" max="14595" width="9.21875" style="12" customWidth="1"/>
    <col min="14596" max="14596" width="6.77734375" style="12" customWidth="1"/>
    <col min="14597" max="14597" width="40.77734375" style="12" customWidth="1"/>
    <col min="14598" max="14601" width="9.21875" style="12" customWidth="1"/>
    <col min="14602" max="14850" width="9.21875" style="12"/>
    <col min="14851" max="14851" width="9.21875" style="12" customWidth="1"/>
    <col min="14852" max="14852" width="6.77734375" style="12" customWidth="1"/>
    <col min="14853" max="14853" width="40.77734375" style="12" customWidth="1"/>
    <col min="14854" max="14857" width="9.21875" style="12" customWidth="1"/>
    <col min="14858" max="15106" width="9.21875" style="12"/>
    <col min="15107" max="15107" width="9.21875" style="12" customWidth="1"/>
    <col min="15108" max="15108" width="6.77734375" style="12" customWidth="1"/>
    <col min="15109" max="15109" width="40.77734375" style="12" customWidth="1"/>
    <col min="15110" max="15113" width="9.21875" style="12" customWidth="1"/>
    <col min="15114" max="15362" width="9.21875" style="12"/>
    <col min="15363" max="15363" width="9.21875" style="12" customWidth="1"/>
    <col min="15364" max="15364" width="6.77734375" style="12" customWidth="1"/>
    <col min="15365" max="15365" width="40.77734375" style="12" customWidth="1"/>
    <col min="15366" max="15369" width="9.21875" style="12" customWidth="1"/>
    <col min="15370" max="15618" width="9.21875" style="12"/>
    <col min="15619" max="15619" width="9.21875" style="12" customWidth="1"/>
    <col min="15620" max="15620" width="6.77734375" style="12" customWidth="1"/>
    <col min="15621" max="15621" width="40.77734375" style="12" customWidth="1"/>
    <col min="15622" max="15625" width="9.21875" style="12" customWidth="1"/>
    <col min="15626" max="15874" width="9.21875" style="12"/>
    <col min="15875" max="15875" width="9.21875" style="12" customWidth="1"/>
    <col min="15876" max="15876" width="6.77734375" style="12" customWidth="1"/>
    <col min="15877" max="15877" width="40.77734375" style="12" customWidth="1"/>
    <col min="15878" max="15881" width="9.21875" style="12" customWidth="1"/>
    <col min="15882" max="16130" width="9.21875" style="12"/>
    <col min="16131" max="16131" width="9.21875" style="12" customWidth="1"/>
    <col min="16132" max="16132" width="6.77734375" style="12" customWidth="1"/>
    <col min="16133" max="16133" width="40.77734375" style="12" customWidth="1"/>
    <col min="16134" max="16137" width="9.21875" style="12" customWidth="1"/>
    <col min="16138" max="16384" width="9.21875" style="12"/>
  </cols>
  <sheetData>
    <row r="1" spans="1:18" customFormat="1" ht="48" customHeight="1" x14ac:dyDescent="0.25">
      <c r="A1" s="493" t="s">
        <v>1339</v>
      </c>
      <c r="B1" s="494"/>
      <c r="C1" s="494"/>
      <c r="D1" s="494"/>
      <c r="E1" s="494"/>
      <c r="F1" s="493" t="s">
        <v>1073</v>
      </c>
      <c r="G1" s="493"/>
      <c r="H1" s="493"/>
      <c r="I1" s="493"/>
    </row>
    <row r="2" spans="1:18" x14ac:dyDescent="0.25">
      <c r="A2" s="116" t="s">
        <v>1</v>
      </c>
      <c r="B2" s="116"/>
      <c r="C2" s="183"/>
      <c r="D2" s="117"/>
      <c r="E2" s="117" t="s">
        <v>2</v>
      </c>
      <c r="F2" s="117" t="s">
        <v>3</v>
      </c>
      <c r="G2" s="117" t="s">
        <v>4</v>
      </c>
      <c r="H2" s="117" t="s">
        <v>5</v>
      </c>
      <c r="I2" s="117" t="s">
        <v>6</v>
      </c>
      <c r="J2" s="184"/>
    </row>
    <row r="3" spans="1:18" x14ac:dyDescent="0.25">
      <c r="A3" s="123"/>
      <c r="B3" s="123"/>
      <c r="C3" s="418"/>
      <c r="D3" s="127"/>
      <c r="E3" s="127"/>
      <c r="F3" s="127"/>
      <c r="G3" s="127"/>
      <c r="H3" s="127"/>
      <c r="I3" s="127"/>
      <c r="J3" s="184"/>
    </row>
    <row r="4" spans="1:18" x14ac:dyDescent="0.25">
      <c r="A4" s="123"/>
      <c r="B4" s="123"/>
      <c r="C4" s="418"/>
      <c r="D4" s="127"/>
      <c r="E4" s="127"/>
      <c r="F4" s="127"/>
      <c r="G4" s="127"/>
      <c r="H4" s="127"/>
      <c r="I4" s="127"/>
      <c r="J4" s="184"/>
    </row>
    <row r="5" spans="1:18" x14ac:dyDescent="0.25">
      <c r="A5" s="123"/>
      <c r="B5" s="451" t="s">
        <v>1213</v>
      </c>
      <c r="C5" s="452"/>
      <c r="D5" s="453"/>
      <c r="E5" s="454" t="s">
        <v>1214</v>
      </c>
      <c r="F5" s="127"/>
      <c r="G5" s="127"/>
      <c r="H5" s="127"/>
      <c r="I5" s="127"/>
      <c r="J5" s="184"/>
    </row>
    <row r="6" spans="1:18" ht="26.4" x14ac:dyDescent="0.25">
      <c r="A6" s="123"/>
      <c r="B6" s="123"/>
      <c r="C6" s="418"/>
      <c r="D6" s="127"/>
      <c r="E6" s="322" t="s">
        <v>1216</v>
      </c>
      <c r="F6" s="257" t="s">
        <v>136</v>
      </c>
      <c r="G6" s="264" t="s">
        <v>1208</v>
      </c>
      <c r="H6" s="264" t="s">
        <v>1209</v>
      </c>
      <c r="I6" s="105">
        <v>1800000</v>
      </c>
      <c r="J6" s="184"/>
    </row>
    <row r="7" spans="1:18" ht="26.4" x14ac:dyDescent="0.25">
      <c r="A7" s="123"/>
      <c r="B7" s="123"/>
      <c r="C7" s="418"/>
      <c r="D7" s="127"/>
      <c r="E7" s="322" t="s">
        <v>1215</v>
      </c>
      <c r="F7" s="257" t="s">
        <v>86</v>
      </c>
      <c r="G7" s="455">
        <f>I6</f>
        <v>1800000</v>
      </c>
      <c r="H7" s="106"/>
      <c r="I7" s="4">
        <f>G7*H7</f>
        <v>0</v>
      </c>
      <c r="J7" s="184"/>
    </row>
    <row r="8" spans="1:18" x14ac:dyDescent="0.25">
      <c r="A8" s="445"/>
      <c r="B8" s="445"/>
      <c r="C8" s="446"/>
      <c r="D8" s="446"/>
      <c r="E8" s="456"/>
      <c r="F8" s="66"/>
      <c r="G8" s="439"/>
      <c r="H8" s="457"/>
      <c r="I8" s="59"/>
      <c r="Q8" s="458"/>
      <c r="R8" s="55"/>
    </row>
    <row r="9" spans="1:18" x14ac:dyDescent="0.25">
      <c r="A9" s="332" t="s">
        <v>1211</v>
      </c>
      <c r="B9" s="445"/>
      <c r="C9" s="446"/>
      <c r="D9" s="446"/>
      <c r="E9" s="338" t="s">
        <v>1206</v>
      </c>
      <c r="F9" s="459"/>
      <c r="G9" s="264"/>
      <c r="H9" s="264"/>
      <c r="I9" s="4"/>
      <c r="L9" s="18"/>
      <c r="Q9" s="458"/>
      <c r="R9" s="55"/>
    </row>
    <row r="10" spans="1:18" ht="26.4" x14ac:dyDescent="0.25">
      <c r="A10" s="445"/>
      <c r="B10" s="445" t="s">
        <v>1212</v>
      </c>
      <c r="C10" s="446"/>
      <c r="D10" s="446"/>
      <c r="E10" s="318" t="s">
        <v>1207</v>
      </c>
      <c r="F10" s="264" t="s">
        <v>136</v>
      </c>
      <c r="G10" s="264" t="s">
        <v>1208</v>
      </c>
      <c r="H10" s="264" t="s">
        <v>1209</v>
      </c>
      <c r="I10" s="105">
        <v>15120000</v>
      </c>
      <c r="L10" s="156"/>
      <c r="M10" s="156"/>
      <c r="Q10" s="458"/>
      <c r="R10" s="55"/>
    </row>
    <row r="11" spans="1:18" ht="26.4" x14ac:dyDescent="0.25">
      <c r="A11" s="445"/>
      <c r="B11" s="445"/>
      <c r="C11" s="446" t="s">
        <v>9</v>
      </c>
      <c r="D11" s="446"/>
      <c r="E11" s="318" t="s">
        <v>1210</v>
      </c>
      <c r="F11" s="257" t="s">
        <v>86</v>
      </c>
      <c r="G11" s="455">
        <f>I10</f>
        <v>15120000</v>
      </c>
      <c r="H11" s="106"/>
      <c r="I11" s="4">
        <f>G11*H11</f>
        <v>0</v>
      </c>
      <c r="Q11" s="458"/>
      <c r="R11" s="55"/>
    </row>
    <row r="12" spans="1:18" x14ac:dyDescent="0.25">
      <c r="A12" s="445"/>
      <c r="B12" s="445"/>
      <c r="C12" s="446"/>
      <c r="D12" s="446"/>
      <c r="E12" s="456"/>
      <c r="F12" s="66"/>
      <c r="G12" s="439"/>
      <c r="H12" s="457"/>
      <c r="I12" s="59"/>
      <c r="Q12" s="458"/>
      <c r="R12" s="55"/>
    </row>
    <row r="13" spans="1:18" x14ac:dyDescent="0.25">
      <c r="A13" s="175" t="s">
        <v>51</v>
      </c>
      <c r="B13" s="175"/>
      <c r="C13" s="175"/>
      <c r="D13" s="175"/>
      <c r="E13" s="175"/>
      <c r="G13" s="180"/>
      <c r="H13" s="180"/>
      <c r="I13" s="5">
        <f>SUM(I6:I12)</f>
        <v>16920000</v>
      </c>
    </row>
    <row r="14" spans="1:18" x14ac:dyDescent="0.25">
      <c r="F14" s="435"/>
    </row>
    <row r="1048289" spans="6:6" x14ac:dyDescent="0.25">
      <c r="F1048289" s="188"/>
    </row>
  </sheetData>
  <sheetProtection algorithmName="SHA-512" hashValue="q106DWvjvEPBFREWuJj4KWq2NpNl3bXpimdiB/9OXSJ9PEOzHQEsYwNbR7iU7jeBCsHJrnyY2LKERdJFT84rCg==" saltValue="AvAaIaI1VH/VYQm3Okc2UQ==" spinCount="100000" sheet="1" objects="1" scenarios="1"/>
  <mergeCells count="2">
    <mergeCell ref="F1:I1"/>
    <mergeCell ref="A1:E1"/>
  </mergeCells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N71"/>
  <sheetViews>
    <sheetView tabSelected="1" view="pageBreakPreview" zoomScaleNormal="100" zoomScaleSheetLayoutView="100" workbookViewId="0">
      <selection activeCell="K50" sqref="K50"/>
    </sheetView>
  </sheetViews>
  <sheetFormatPr defaultRowHeight="13.2" x14ac:dyDescent="0.25"/>
  <cols>
    <col min="1" max="1" width="11.77734375" style="12" customWidth="1"/>
    <col min="2" max="3" width="3.77734375" style="12" customWidth="1"/>
    <col min="4" max="4" width="59.5546875" style="12" bestFit="1" customWidth="1"/>
    <col min="5" max="5" width="19.77734375" style="12" bestFit="1" customWidth="1"/>
    <col min="6" max="6" width="14.21875" style="12" bestFit="1" customWidth="1"/>
    <col min="7" max="7" width="15.77734375" style="12" bestFit="1" customWidth="1"/>
    <col min="8" max="8" width="15.44140625" style="12" bestFit="1" customWidth="1"/>
    <col min="9" max="9" width="9.21875" style="12"/>
    <col min="10" max="10" width="16.21875" style="12" bestFit="1" customWidth="1"/>
    <col min="11" max="11" width="9.21875" style="12"/>
    <col min="12" max="12" width="16.5546875" style="12" bestFit="1" customWidth="1"/>
    <col min="13" max="13" width="14.21875" style="12" bestFit="1" customWidth="1"/>
    <col min="14" max="14" width="16.77734375" style="12" customWidth="1"/>
    <col min="15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14" customFormat="1" ht="48" customHeight="1" x14ac:dyDescent="0.25">
      <c r="A1" s="480" t="s">
        <v>1347</v>
      </c>
      <c r="B1" s="481"/>
      <c r="C1" s="481"/>
      <c r="D1" s="482"/>
      <c r="E1" s="480" t="s">
        <v>1299</v>
      </c>
      <c r="F1" s="481"/>
      <c r="G1" s="481"/>
      <c r="H1" s="482"/>
    </row>
    <row r="2" spans="1:14" x14ac:dyDescent="0.25">
      <c r="A2" s="460" t="s">
        <v>1</v>
      </c>
      <c r="B2" s="460"/>
      <c r="C2" s="460"/>
      <c r="D2" s="460" t="s">
        <v>2</v>
      </c>
      <c r="E2" s="460" t="s">
        <v>3</v>
      </c>
      <c r="F2" s="460" t="s">
        <v>4</v>
      </c>
      <c r="G2" s="460" t="s">
        <v>5</v>
      </c>
      <c r="H2" s="460" t="s">
        <v>6</v>
      </c>
    </row>
    <row r="3" spans="1:14" x14ac:dyDescent="0.25">
      <c r="A3" s="461"/>
      <c r="B3" s="461"/>
      <c r="C3" s="461"/>
      <c r="D3" s="461"/>
      <c r="E3" s="461"/>
      <c r="F3" s="461"/>
      <c r="G3" s="461"/>
      <c r="H3" s="461"/>
    </row>
    <row r="4" spans="1:14" x14ac:dyDescent="0.25">
      <c r="A4" s="185" t="s">
        <v>1074</v>
      </c>
      <c r="B4" s="148" t="s">
        <v>1075</v>
      </c>
      <c r="C4" s="188"/>
      <c r="E4" s="188"/>
      <c r="F4" s="188"/>
      <c r="G4" s="462"/>
      <c r="H4" s="2"/>
      <c r="L4" s="156"/>
      <c r="M4" s="463"/>
      <c r="N4" s="464"/>
    </row>
    <row r="5" spans="1:14" x14ac:dyDescent="0.25">
      <c r="A5" s="185"/>
      <c r="B5" s="188" t="s">
        <v>9</v>
      </c>
      <c r="C5" s="188"/>
      <c r="D5" s="135" t="s">
        <v>1076</v>
      </c>
      <c r="E5" s="242" t="s">
        <v>136</v>
      </c>
      <c r="F5" s="188" t="s">
        <v>1219</v>
      </c>
      <c r="G5" s="465" t="s">
        <v>1220</v>
      </c>
      <c r="H5" s="115">
        <v>287000</v>
      </c>
      <c r="L5" s="156"/>
      <c r="M5" s="463"/>
      <c r="N5" s="464"/>
    </row>
    <row r="6" spans="1:14" x14ac:dyDescent="0.25">
      <c r="A6" s="185"/>
      <c r="B6" s="188" t="s">
        <v>12</v>
      </c>
      <c r="C6" s="188"/>
      <c r="D6" s="135" t="s">
        <v>1077</v>
      </c>
      <c r="E6" s="188" t="s">
        <v>86</v>
      </c>
      <c r="F6" s="7">
        <f>H5</f>
        <v>287000</v>
      </c>
      <c r="G6" s="103"/>
      <c r="H6" s="2">
        <f>F6*G6</f>
        <v>0</v>
      </c>
      <c r="L6" s="466"/>
      <c r="M6" s="463"/>
      <c r="N6" s="464"/>
    </row>
    <row r="7" spans="1:14" x14ac:dyDescent="0.25">
      <c r="A7" s="185" t="s">
        <v>1078</v>
      </c>
      <c r="B7" s="148" t="s">
        <v>1079</v>
      </c>
      <c r="C7" s="188"/>
      <c r="E7" s="188"/>
      <c r="F7" s="188"/>
      <c r="G7" s="467"/>
      <c r="H7" s="2"/>
      <c r="M7" s="468"/>
      <c r="N7" s="464"/>
    </row>
    <row r="8" spans="1:14" ht="26.4" x14ac:dyDescent="0.25">
      <c r="A8" s="185"/>
      <c r="B8" s="188" t="s">
        <v>9</v>
      </c>
      <c r="C8" s="188"/>
      <c r="D8" s="135" t="s">
        <v>1080</v>
      </c>
      <c r="E8" s="188"/>
      <c r="F8" s="188"/>
      <c r="G8" s="467"/>
      <c r="H8" s="2"/>
      <c r="M8" s="468"/>
      <c r="N8" s="464"/>
    </row>
    <row r="9" spans="1:14" ht="39.6" x14ac:dyDescent="0.25">
      <c r="A9" s="185"/>
      <c r="B9" s="188"/>
      <c r="C9" s="188" t="s">
        <v>703</v>
      </c>
      <c r="D9" s="135" t="s">
        <v>1081</v>
      </c>
      <c r="E9" s="245" t="s">
        <v>192</v>
      </c>
      <c r="F9" s="188">
        <v>10</v>
      </c>
      <c r="G9" s="104"/>
      <c r="H9" s="2">
        <f>F9*G9</f>
        <v>0</v>
      </c>
      <c r="L9" s="156"/>
      <c r="M9" s="463"/>
      <c r="N9" s="464"/>
    </row>
    <row r="10" spans="1:14" ht="39.6" x14ac:dyDescent="0.25">
      <c r="A10" s="185"/>
      <c r="B10" s="188"/>
      <c r="C10" s="188" t="s">
        <v>705</v>
      </c>
      <c r="D10" s="135" t="s">
        <v>1082</v>
      </c>
      <c r="E10" s="245" t="s">
        <v>192</v>
      </c>
      <c r="F10" s="188">
        <v>5</v>
      </c>
      <c r="G10" s="104"/>
      <c r="H10" s="2">
        <f>F10*G10</f>
        <v>0</v>
      </c>
      <c r="L10" s="156"/>
      <c r="M10" s="463"/>
      <c r="N10" s="464"/>
    </row>
    <row r="11" spans="1:14" ht="39.6" x14ac:dyDescent="0.25">
      <c r="A11" s="185"/>
      <c r="B11" s="188"/>
      <c r="C11" s="188" t="s">
        <v>1083</v>
      </c>
      <c r="D11" s="135" t="s">
        <v>1084</v>
      </c>
      <c r="E11" s="245" t="s">
        <v>192</v>
      </c>
      <c r="F11" s="188">
        <v>2</v>
      </c>
      <c r="G11" s="104"/>
      <c r="H11" s="2">
        <f>F11*G11</f>
        <v>0</v>
      </c>
      <c r="L11" s="156"/>
      <c r="M11" s="463"/>
      <c r="N11" s="464"/>
    </row>
    <row r="12" spans="1:14" ht="26.4" x14ac:dyDescent="0.25">
      <c r="A12" s="185"/>
      <c r="B12" s="188"/>
      <c r="C12" s="188" t="s">
        <v>1085</v>
      </c>
      <c r="D12" s="135" t="s">
        <v>1086</v>
      </c>
      <c r="E12" s="245" t="s">
        <v>192</v>
      </c>
      <c r="F12" s="188">
        <v>5</v>
      </c>
      <c r="G12" s="104"/>
      <c r="H12" s="2">
        <f>F12*G12</f>
        <v>0</v>
      </c>
      <c r="L12" s="156"/>
      <c r="M12" s="463"/>
      <c r="N12" s="464"/>
    </row>
    <row r="13" spans="1:14" x14ac:dyDescent="0.25">
      <c r="A13" s="185"/>
      <c r="B13" s="188" t="s">
        <v>12</v>
      </c>
      <c r="C13" s="188"/>
      <c r="D13" s="135" t="s">
        <v>1087</v>
      </c>
      <c r="E13" s="188" t="s">
        <v>58</v>
      </c>
      <c r="F13" s="188">
        <v>3</v>
      </c>
      <c r="G13" s="104"/>
      <c r="H13" s="2">
        <f>F13*G13</f>
        <v>0</v>
      </c>
      <c r="L13" s="156"/>
      <c r="M13" s="463"/>
      <c r="N13" s="464"/>
    </row>
    <row r="14" spans="1:14" x14ac:dyDescent="0.25">
      <c r="A14" s="185" t="s">
        <v>1088</v>
      </c>
      <c r="B14" s="148" t="s">
        <v>1089</v>
      </c>
      <c r="C14" s="188"/>
      <c r="E14" s="188"/>
      <c r="F14" s="188"/>
      <c r="G14" s="467"/>
      <c r="H14" s="2"/>
      <c r="L14" s="156"/>
      <c r="M14" s="463"/>
      <c r="N14" s="464"/>
    </row>
    <row r="15" spans="1:14" ht="39.6" x14ac:dyDescent="0.25">
      <c r="A15" s="185"/>
      <c r="B15" s="188" t="s">
        <v>9</v>
      </c>
      <c r="C15" s="185"/>
      <c r="D15" s="135" t="s">
        <v>1090</v>
      </c>
      <c r="E15" s="188" t="s">
        <v>58</v>
      </c>
      <c r="F15" s="188">
        <f>'B-C1.3'!F8</f>
        <v>21</v>
      </c>
      <c r="G15" s="104"/>
      <c r="H15" s="2">
        <f>F15*G15</f>
        <v>0</v>
      </c>
      <c r="L15" s="156"/>
      <c r="M15" s="463"/>
      <c r="N15" s="464"/>
    </row>
    <row r="16" spans="1:14" x14ac:dyDescent="0.25">
      <c r="A16" s="185"/>
      <c r="B16" s="188" t="s">
        <v>12</v>
      </c>
      <c r="C16" s="185"/>
      <c r="D16" s="135" t="s">
        <v>1091</v>
      </c>
      <c r="E16" s="188" t="s">
        <v>1092</v>
      </c>
      <c r="F16" s="188">
        <f>F15</f>
        <v>21</v>
      </c>
      <c r="G16" s="104"/>
      <c r="H16" s="2">
        <f>F16*G16</f>
        <v>0</v>
      </c>
      <c r="L16" s="156"/>
      <c r="M16" s="463"/>
      <c r="N16" s="464"/>
    </row>
    <row r="17" spans="1:14" x14ac:dyDescent="0.25">
      <c r="A17" s="185"/>
      <c r="B17" s="188" t="s">
        <v>18</v>
      </c>
      <c r="C17" s="185"/>
      <c r="D17" s="135" t="s">
        <v>1093</v>
      </c>
      <c r="E17" s="188" t="s">
        <v>1092</v>
      </c>
      <c r="F17" s="188">
        <f>F16</f>
        <v>21</v>
      </c>
      <c r="G17" s="104"/>
      <c r="H17" s="2">
        <f>F17*G17</f>
        <v>0</v>
      </c>
      <c r="L17" s="156"/>
      <c r="M17" s="463"/>
      <c r="N17" s="464"/>
    </row>
    <row r="18" spans="1:14" x14ac:dyDescent="0.25">
      <c r="A18" s="185" t="s">
        <v>1094</v>
      </c>
      <c r="B18" s="148" t="s">
        <v>1095</v>
      </c>
      <c r="C18" s="185"/>
      <c r="E18" s="188"/>
      <c r="F18" s="188"/>
      <c r="G18" s="188"/>
      <c r="H18" s="33"/>
      <c r="J18" s="219"/>
      <c r="L18" s="156"/>
      <c r="M18" s="463"/>
      <c r="N18" s="464"/>
    </row>
    <row r="19" spans="1:14" ht="39.6" x14ac:dyDescent="0.25">
      <c r="A19" s="469"/>
      <c r="B19" s="188" t="s">
        <v>9</v>
      </c>
      <c r="C19" s="469"/>
      <c r="D19" s="135" t="s">
        <v>1096</v>
      </c>
      <c r="E19" s="194" t="s">
        <v>81</v>
      </c>
      <c r="F19" s="188" t="s">
        <v>1348</v>
      </c>
      <c r="G19" s="470" t="s">
        <v>83</v>
      </c>
      <c r="H19" s="471">
        <v>9100000</v>
      </c>
      <c r="J19" s="259"/>
      <c r="L19" s="156"/>
      <c r="M19" s="463"/>
      <c r="N19" s="464"/>
    </row>
    <row r="20" spans="1:14" ht="26.4" x14ac:dyDescent="0.25">
      <c r="A20" s="469"/>
      <c r="B20" s="188" t="s">
        <v>12</v>
      </c>
      <c r="C20" s="469"/>
      <c r="D20" s="135" t="s">
        <v>1097</v>
      </c>
      <c r="E20" s="188" t="s">
        <v>86</v>
      </c>
      <c r="F20" s="37">
        <f>H19</f>
        <v>9100000</v>
      </c>
      <c r="G20" s="93"/>
      <c r="H20" s="33">
        <f>F20*G20</f>
        <v>0</v>
      </c>
      <c r="L20" s="193"/>
      <c r="M20" s="463"/>
      <c r="N20" s="464"/>
    </row>
    <row r="21" spans="1:14" ht="26.4" x14ac:dyDescent="0.25">
      <c r="A21" s="469"/>
      <c r="B21" s="188" t="s">
        <v>18</v>
      </c>
      <c r="C21" s="469"/>
      <c r="D21" s="135" t="s">
        <v>1098</v>
      </c>
      <c r="E21" s="245" t="s">
        <v>63</v>
      </c>
      <c r="F21" s="188" t="s">
        <v>383</v>
      </c>
      <c r="G21" s="472" t="s">
        <v>384</v>
      </c>
      <c r="H21" s="92"/>
      <c r="L21" s="156"/>
      <c r="M21" s="463"/>
      <c r="N21" s="464"/>
    </row>
    <row r="22" spans="1:14" ht="26.4" x14ac:dyDescent="0.25">
      <c r="A22" s="469"/>
      <c r="B22" s="188" t="s">
        <v>25</v>
      </c>
      <c r="C22" s="469"/>
      <c r="D22" s="135" t="s">
        <v>1099</v>
      </c>
      <c r="E22" s="188" t="s">
        <v>63</v>
      </c>
      <c r="F22" s="188" t="s">
        <v>383</v>
      </c>
      <c r="G22" s="472" t="s">
        <v>384</v>
      </c>
      <c r="H22" s="92"/>
      <c r="L22" s="156"/>
      <c r="M22" s="463"/>
      <c r="N22" s="464"/>
    </row>
    <row r="23" spans="1:14" ht="20.55" customHeight="1" x14ac:dyDescent="0.25">
      <c r="A23" s="473" t="s">
        <v>1261</v>
      </c>
      <c r="B23" s="148" t="s">
        <v>1262</v>
      </c>
      <c r="C23" s="473"/>
      <c r="E23" s="289"/>
      <c r="F23" s="289"/>
      <c r="G23" s="474"/>
      <c r="H23" s="475"/>
      <c r="L23" s="156"/>
      <c r="M23" s="463"/>
      <c r="N23" s="464"/>
    </row>
    <row r="24" spans="1:14" x14ac:dyDescent="0.25">
      <c r="A24" s="473"/>
      <c r="B24" s="289" t="s">
        <v>9</v>
      </c>
      <c r="C24" s="473"/>
      <c r="D24" s="162" t="s">
        <v>1382</v>
      </c>
      <c r="E24" s="289"/>
      <c r="F24" s="289"/>
      <c r="G24" s="474"/>
      <c r="H24" s="475"/>
      <c r="L24" s="156"/>
      <c r="M24" s="463"/>
      <c r="N24" s="464"/>
    </row>
    <row r="25" spans="1:14" x14ac:dyDescent="0.25">
      <c r="A25" s="473"/>
      <c r="B25" s="289"/>
      <c r="C25" s="473" t="s">
        <v>703</v>
      </c>
      <c r="D25" s="162" t="s">
        <v>1383</v>
      </c>
      <c r="E25" s="289" t="s">
        <v>136</v>
      </c>
      <c r="F25" s="289" t="s">
        <v>1219</v>
      </c>
      <c r="G25" s="465" t="s">
        <v>1220</v>
      </c>
      <c r="H25" s="476">
        <v>374400</v>
      </c>
      <c r="L25" s="156"/>
      <c r="M25" s="463"/>
      <c r="N25" s="464"/>
    </row>
    <row r="26" spans="1:14" ht="26.4" x14ac:dyDescent="0.25">
      <c r="A26" s="473"/>
      <c r="B26" s="289"/>
      <c r="C26" s="473" t="s">
        <v>705</v>
      </c>
      <c r="D26" s="162" t="s">
        <v>1384</v>
      </c>
      <c r="E26" s="289" t="s">
        <v>86</v>
      </c>
      <c r="F26" s="37">
        <f>H25</f>
        <v>374400</v>
      </c>
      <c r="G26" s="93"/>
      <c r="H26" s="475">
        <f>F26*G26</f>
        <v>0</v>
      </c>
      <c r="L26" s="156"/>
      <c r="M26" s="463"/>
      <c r="N26" s="464"/>
    </row>
    <row r="27" spans="1:14" x14ac:dyDescent="0.25">
      <c r="A27" s="473"/>
      <c r="B27" s="289"/>
      <c r="C27" s="473" t="s">
        <v>1083</v>
      </c>
      <c r="D27" s="162" t="s">
        <v>1385</v>
      </c>
      <c r="E27" s="289" t="s">
        <v>1092</v>
      </c>
      <c r="F27" s="289" t="s">
        <v>1219</v>
      </c>
      <c r="G27" s="474" t="s">
        <v>1220</v>
      </c>
      <c r="H27" s="476">
        <v>480000</v>
      </c>
      <c r="L27" s="193"/>
      <c r="M27" s="463"/>
      <c r="N27" s="464"/>
    </row>
    <row r="28" spans="1:14" x14ac:dyDescent="0.25">
      <c r="A28" s="473"/>
      <c r="B28" s="289" t="s">
        <v>12</v>
      </c>
      <c r="C28" s="473"/>
      <c r="D28" s="162" t="s">
        <v>1386</v>
      </c>
      <c r="E28" s="289"/>
      <c r="F28" s="289"/>
      <c r="G28" s="474"/>
      <c r="H28" s="475"/>
      <c r="L28" s="156"/>
      <c r="M28" s="463"/>
      <c r="N28" s="464"/>
    </row>
    <row r="29" spans="1:14" x14ac:dyDescent="0.25">
      <c r="A29" s="473"/>
      <c r="B29" s="289"/>
      <c r="C29" s="473" t="s">
        <v>703</v>
      </c>
      <c r="D29" s="162" t="s">
        <v>1383</v>
      </c>
      <c r="E29" s="289" t="s">
        <v>136</v>
      </c>
      <c r="F29" s="289" t="s">
        <v>1219</v>
      </c>
      <c r="G29" s="465" t="s">
        <v>1220</v>
      </c>
      <c r="H29" s="476">
        <v>75200</v>
      </c>
      <c r="L29" s="156"/>
      <c r="M29" s="463"/>
      <c r="N29" s="464"/>
    </row>
    <row r="30" spans="1:14" ht="26.4" x14ac:dyDescent="0.25">
      <c r="A30" s="473"/>
      <c r="B30" s="289"/>
      <c r="C30" s="473" t="s">
        <v>705</v>
      </c>
      <c r="D30" s="162" t="s">
        <v>1387</v>
      </c>
      <c r="E30" s="289" t="s">
        <v>86</v>
      </c>
      <c r="F30" s="37">
        <f>H29</f>
        <v>75200</v>
      </c>
      <c r="G30" s="93"/>
      <c r="H30" s="475">
        <f>F30*G30</f>
        <v>0</v>
      </c>
      <c r="L30" s="156"/>
      <c r="M30" s="463"/>
      <c r="N30" s="464"/>
    </row>
    <row r="31" spans="1:14" x14ac:dyDescent="0.25">
      <c r="A31" s="473"/>
      <c r="B31" s="289"/>
      <c r="C31" s="473" t="s">
        <v>1083</v>
      </c>
      <c r="D31" s="162" t="s">
        <v>1385</v>
      </c>
      <c r="E31" s="289" t="s">
        <v>1092</v>
      </c>
      <c r="F31" s="289" t="s">
        <v>1219</v>
      </c>
      <c r="G31" s="474" t="s">
        <v>1220</v>
      </c>
      <c r="H31" s="476">
        <v>56000</v>
      </c>
      <c r="L31" s="156"/>
      <c r="M31" s="463"/>
      <c r="N31" s="464"/>
    </row>
    <row r="32" spans="1:14" x14ac:dyDescent="0.25">
      <c r="A32" s="473"/>
      <c r="B32" s="289" t="s">
        <v>18</v>
      </c>
      <c r="C32" s="473"/>
      <c r="D32" s="162" t="s">
        <v>1388</v>
      </c>
      <c r="E32" s="289"/>
      <c r="F32" s="289"/>
      <c r="G32" s="474"/>
      <c r="H32" s="475"/>
      <c r="L32" s="156"/>
      <c r="M32" s="463"/>
      <c r="N32" s="464"/>
    </row>
    <row r="33" spans="1:14" x14ac:dyDescent="0.25">
      <c r="A33" s="473"/>
      <c r="B33" s="289"/>
      <c r="C33" s="473" t="s">
        <v>703</v>
      </c>
      <c r="D33" s="162" t="s">
        <v>1383</v>
      </c>
      <c r="E33" s="289" t="s">
        <v>136</v>
      </c>
      <c r="F33" s="289" t="s">
        <v>1219</v>
      </c>
      <c r="G33" s="465" t="s">
        <v>1220</v>
      </c>
      <c r="H33" s="476">
        <v>163200</v>
      </c>
      <c r="L33" s="156"/>
      <c r="M33" s="463"/>
      <c r="N33" s="464"/>
    </row>
    <row r="34" spans="1:14" ht="26.4" x14ac:dyDescent="0.25">
      <c r="A34" s="473"/>
      <c r="B34" s="289"/>
      <c r="C34" s="473" t="s">
        <v>705</v>
      </c>
      <c r="D34" s="162" t="s">
        <v>1389</v>
      </c>
      <c r="E34" s="289" t="s">
        <v>86</v>
      </c>
      <c r="F34" s="37">
        <f>H33</f>
        <v>163200</v>
      </c>
      <c r="G34" s="93"/>
      <c r="H34" s="475">
        <f>F34*G34</f>
        <v>0</v>
      </c>
      <c r="L34" s="156"/>
      <c r="M34" s="463"/>
      <c r="N34" s="464"/>
    </row>
    <row r="35" spans="1:14" x14ac:dyDescent="0.25">
      <c r="A35" s="473"/>
      <c r="B35" s="289"/>
      <c r="C35" s="473" t="s">
        <v>1083</v>
      </c>
      <c r="D35" s="162" t="s">
        <v>1385</v>
      </c>
      <c r="E35" s="289" t="s">
        <v>1092</v>
      </c>
      <c r="F35" s="289" t="s">
        <v>1219</v>
      </c>
      <c r="G35" s="474" t="s">
        <v>1220</v>
      </c>
      <c r="H35" s="476">
        <v>131200</v>
      </c>
      <c r="L35" s="156"/>
      <c r="M35" s="463"/>
      <c r="N35" s="464"/>
    </row>
    <row r="36" spans="1:14" x14ac:dyDescent="0.25">
      <c r="A36" s="473"/>
      <c r="B36" s="289"/>
      <c r="C36" s="473" t="s">
        <v>1085</v>
      </c>
      <c r="D36" s="162" t="s">
        <v>1390</v>
      </c>
      <c r="E36" s="289" t="s">
        <v>136</v>
      </c>
      <c r="F36" s="289" t="s">
        <v>1219</v>
      </c>
      <c r="G36" s="465" t="s">
        <v>1220</v>
      </c>
      <c r="H36" s="476">
        <v>510000</v>
      </c>
    </row>
    <row r="37" spans="1:14" ht="26.4" x14ac:dyDescent="0.25">
      <c r="A37" s="473"/>
      <c r="B37" s="289"/>
      <c r="C37" s="473" t="s">
        <v>1399</v>
      </c>
      <c r="D37" s="162" t="s">
        <v>1391</v>
      </c>
      <c r="E37" s="289" t="s">
        <v>86</v>
      </c>
      <c r="F37" s="37">
        <f>H36</f>
        <v>510000</v>
      </c>
      <c r="G37" s="93"/>
      <c r="H37" s="475">
        <f>F37*G37</f>
        <v>0</v>
      </c>
      <c r="L37" s="156"/>
      <c r="M37" s="463"/>
      <c r="N37" s="464"/>
    </row>
    <row r="38" spans="1:14" x14ac:dyDescent="0.25">
      <c r="A38" s="473"/>
      <c r="B38" s="289" t="s">
        <v>25</v>
      </c>
      <c r="C38" s="473"/>
      <c r="D38" s="162" t="s">
        <v>1392</v>
      </c>
      <c r="E38" s="289"/>
      <c r="F38" s="289"/>
      <c r="G38" s="474"/>
      <c r="H38" s="475"/>
      <c r="L38" s="156"/>
      <c r="M38" s="463"/>
      <c r="N38" s="464"/>
    </row>
    <row r="39" spans="1:14" x14ac:dyDescent="0.25">
      <c r="A39" s="473"/>
      <c r="B39" s="289"/>
      <c r="C39" s="473" t="s">
        <v>703</v>
      </c>
      <c r="D39" s="162" t="s">
        <v>1383</v>
      </c>
      <c r="E39" s="289" t="s">
        <v>136</v>
      </c>
      <c r="F39" s="289" t="s">
        <v>1219</v>
      </c>
      <c r="G39" s="465" t="s">
        <v>1220</v>
      </c>
      <c r="H39" s="476">
        <v>251200</v>
      </c>
      <c r="L39" s="156"/>
      <c r="M39" s="463"/>
      <c r="N39" s="464"/>
    </row>
    <row r="40" spans="1:14" ht="26.4" x14ac:dyDescent="0.25">
      <c r="A40" s="473"/>
      <c r="B40" s="289"/>
      <c r="C40" s="473" t="s">
        <v>705</v>
      </c>
      <c r="D40" s="162" t="s">
        <v>1393</v>
      </c>
      <c r="E40" s="289" t="s">
        <v>86</v>
      </c>
      <c r="F40" s="37">
        <f>H39</f>
        <v>251200</v>
      </c>
      <c r="G40" s="93"/>
      <c r="H40" s="475">
        <f>F40*G40</f>
        <v>0</v>
      </c>
      <c r="L40" s="156"/>
      <c r="M40" s="463"/>
      <c r="N40" s="464"/>
    </row>
    <row r="41" spans="1:14" x14ac:dyDescent="0.25">
      <c r="A41" s="473"/>
      <c r="B41" s="289"/>
      <c r="C41" s="473" t="s">
        <v>1083</v>
      </c>
      <c r="D41" s="162" t="s">
        <v>1385</v>
      </c>
      <c r="E41" s="289" t="s">
        <v>1092</v>
      </c>
      <c r="F41" s="289" t="s">
        <v>1219</v>
      </c>
      <c r="G41" s="474" t="s">
        <v>1220</v>
      </c>
      <c r="H41" s="476">
        <v>35200</v>
      </c>
      <c r="L41" s="156"/>
      <c r="M41" s="463"/>
      <c r="N41" s="464"/>
    </row>
    <row r="42" spans="1:14" x14ac:dyDescent="0.25">
      <c r="A42" s="473"/>
      <c r="B42" s="289"/>
      <c r="C42" s="473" t="s">
        <v>1085</v>
      </c>
      <c r="D42" s="162" t="s">
        <v>1390</v>
      </c>
      <c r="E42" s="289" t="s">
        <v>136</v>
      </c>
      <c r="F42" s="289" t="s">
        <v>1219</v>
      </c>
      <c r="G42" s="465" t="s">
        <v>1220</v>
      </c>
      <c r="H42" s="476">
        <v>640000</v>
      </c>
      <c r="L42" s="156"/>
      <c r="M42" s="463"/>
      <c r="N42" s="464"/>
    </row>
    <row r="43" spans="1:14" ht="26.4" x14ac:dyDescent="0.25">
      <c r="A43" s="473"/>
      <c r="B43" s="289"/>
      <c r="C43" s="473" t="s">
        <v>1399</v>
      </c>
      <c r="D43" s="162" t="s">
        <v>1394</v>
      </c>
      <c r="E43" s="289" t="s">
        <v>86</v>
      </c>
      <c r="F43" s="37">
        <f>H42</f>
        <v>640000</v>
      </c>
      <c r="G43" s="93"/>
      <c r="H43" s="475">
        <f>F43*G43</f>
        <v>0</v>
      </c>
      <c r="L43" s="156"/>
      <c r="M43" s="463"/>
      <c r="N43" s="464"/>
    </row>
    <row r="44" spans="1:14" x14ac:dyDescent="0.25">
      <c r="A44" s="473"/>
      <c r="B44" s="289" t="s">
        <v>33</v>
      </c>
      <c r="C44" s="473"/>
      <c r="D44" s="162" t="s">
        <v>1395</v>
      </c>
      <c r="E44" s="289"/>
      <c r="F44" s="289"/>
      <c r="G44" s="474"/>
      <c r="H44" s="475"/>
    </row>
    <row r="45" spans="1:14" x14ac:dyDescent="0.25">
      <c r="A45" s="473"/>
      <c r="B45" s="289"/>
      <c r="C45" s="473" t="s">
        <v>703</v>
      </c>
      <c r="D45" s="162" t="s">
        <v>1383</v>
      </c>
      <c r="E45" s="289" t="s">
        <v>136</v>
      </c>
      <c r="F45" s="289" t="s">
        <v>1219</v>
      </c>
      <c r="G45" s="465" t="s">
        <v>1220</v>
      </c>
      <c r="H45" s="476">
        <v>374400</v>
      </c>
      <c r="L45" s="156"/>
      <c r="M45" s="463"/>
      <c r="N45" s="464"/>
    </row>
    <row r="46" spans="1:14" ht="26.4" x14ac:dyDescent="0.25">
      <c r="A46" s="473"/>
      <c r="B46" s="289"/>
      <c r="C46" s="473" t="s">
        <v>705</v>
      </c>
      <c r="D46" s="162" t="s">
        <v>1396</v>
      </c>
      <c r="E46" s="289" t="s">
        <v>86</v>
      </c>
      <c r="F46" s="37">
        <f>H45</f>
        <v>374400</v>
      </c>
      <c r="G46" s="93"/>
      <c r="H46" s="475">
        <f>F46*G46</f>
        <v>0</v>
      </c>
      <c r="L46" s="156"/>
      <c r="M46" s="463"/>
      <c r="N46" s="464"/>
    </row>
    <row r="47" spans="1:14" x14ac:dyDescent="0.25">
      <c r="A47" s="473"/>
      <c r="B47" s="289"/>
      <c r="C47" s="473" t="s">
        <v>1083</v>
      </c>
      <c r="D47" s="162" t="s">
        <v>1385</v>
      </c>
      <c r="E47" s="289" t="s">
        <v>1092</v>
      </c>
      <c r="F47" s="289" t="s">
        <v>1219</v>
      </c>
      <c r="G47" s="474" t="s">
        <v>1220</v>
      </c>
      <c r="H47" s="476">
        <v>480000</v>
      </c>
      <c r="L47" s="156"/>
      <c r="M47" s="463"/>
      <c r="N47" s="464"/>
    </row>
    <row r="48" spans="1:14" x14ac:dyDescent="0.25">
      <c r="A48" s="473"/>
      <c r="B48" s="289" t="s">
        <v>34</v>
      </c>
      <c r="C48" s="473"/>
      <c r="D48" s="162" t="s">
        <v>1397</v>
      </c>
      <c r="E48" s="289"/>
      <c r="F48" s="289"/>
      <c r="G48" s="474"/>
      <c r="H48" s="475"/>
      <c r="L48" s="156"/>
      <c r="M48" s="463"/>
      <c r="N48" s="464"/>
    </row>
    <row r="49" spans="1:14" x14ac:dyDescent="0.25">
      <c r="A49" s="473"/>
      <c r="B49" s="289"/>
      <c r="C49" s="473" t="s">
        <v>703</v>
      </c>
      <c r="D49" s="162" t="s">
        <v>1383</v>
      </c>
      <c r="E49" s="289" t="s">
        <v>136</v>
      </c>
      <c r="F49" s="289" t="s">
        <v>1219</v>
      </c>
      <c r="G49" s="465" t="s">
        <v>1220</v>
      </c>
      <c r="H49" s="476">
        <v>374400</v>
      </c>
      <c r="L49" s="156"/>
      <c r="M49" s="463"/>
      <c r="N49" s="464"/>
    </row>
    <row r="50" spans="1:14" ht="26.4" x14ac:dyDescent="0.25">
      <c r="A50" s="473"/>
      <c r="B50" s="289"/>
      <c r="C50" s="473" t="s">
        <v>705</v>
      </c>
      <c r="D50" s="162" t="s">
        <v>1398</v>
      </c>
      <c r="E50" s="289" t="s">
        <v>86</v>
      </c>
      <c r="F50" s="37">
        <f>H49</f>
        <v>374400</v>
      </c>
      <c r="G50" s="93"/>
      <c r="H50" s="475">
        <f>F50*G50</f>
        <v>0</v>
      </c>
      <c r="L50" s="156"/>
      <c r="M50" s="463"/>
      <c r="N50" s="464"/>
    </row>
    <row r="51" spans="1:14" x14ac:dyDescent="0.25">
      <c r="A51" s="473"/>
      <c r="B51" s="289"/>
      <c r="C51" s="473" t="s">
        <v>1083</v>
      </c>
      <c r="D51" s="162" t="s">
        <v>1385</v>
      </c>
      <c r="E51" s="289" t="s">
        <v>1092</v>
      </c>
      <c r="F51" s="289" t="s">
        <v>1219</v>
      </c>
      <c r="G51" s="474" t="s">
        <v>1220</v>
      </c>
      <c r="H51" s="476">
        <v>480000</v>
      </c>
      <c r="L51" s="156"/>
      <c r="M51" s="463"/>
      <c r="N51" s="464"/>
    </row>
    <row r="52" spans="1:14" x14ac:dyDescent="0.25">
      <c r="A52" s="473"/>
      <c r="B52" s="289"/>
      <c r="C52" s="473"/>
      <c r="D52" s="162"/>
      <c r="E52" s="289"/>
      <c r="F52" s="289"/>
      <c r="G52" s="474"/>
      <c r="H52" s="475"/>
    </row>
    <row r="53" spans="1:14" x14ac:dyDescent="0.25">
      <c r="A53" s="473"/>
      <c r="B53" s="289"/>
      <c r="C53" s="473"/>
      <c r="D53" s="162"/>
      <c r="E53" s="289"/>
      <c r="F53" s="289"/>
      <c r="G53" s="477"/>
      <c r="H53" s="475"/>
      <c r="L53" s="156"/>
      <c r="M53" s="463"/>
      <c r="N53" s="464"/>
    </row>
    <row r="54" spans="1:14" x14ac:dyDescent="0.25">
      <c r="A54" s="473"/>
      <c r="B54" s="289"/>
      <c r="C54" s="473"/>
      <c r="D54" s="162"/>
      <c r="E54" s="289"/>
      <c r="F54" s="289"/>
      <c r="G54" s="477"/>
      <c r="H54" s="475"/>
      <c r="L54" s="156"/>
      <c r="M54" s="463"/>
      <c r="N54" s="464"/>
    </row>
    <row r="55" spans="1:14" x14ac:dyDescent="0.25">
      <c r="A55" s="473"/>
      <c r="B55" s="289"/>
      <c r="C55" s="473"/>
      <c r="D55" s="162"/>
      <c r="E55" s="289"/>
      <c r="F55" s="289"/>
      <c r="G55" s="477"/>
      <c r="H55" s="475"/>
      <c r="L55" s="156"/>
      <c r="M55" s="463"/>
      <c r="N55" s="464"/>
    </row>
    <row r="56" spans="1:14" x14ac:dyDescent="0.25">
      <c r="A56" s="473"/>
      <c r="B56" s="289"/>
      <c r="C56" s="473"/>
      <c r="D56" s="162"/>
      <c r="E56" s="289"/>
      <c r="F56" s="289"/>
      <c r="G56" s="477"/>
      <c r="H56" s="475"/>
      <c r="L56" s="156"/>
      <c r="M56" s="463"/>
      <c r="N56" s="464"/>
    </row>
    <row r="57" spans="1:14" x14ac:dyDescent="0.25">
      <c r="A57" s="473"/>
      <c r="B57" s="289"/>
      <c r="C57" s="473"/>
      <c r="D57" s="162"/>
      <c r="E57" s="289"/>
      <c r="F57" s="289"/>
      <c r="G57" s="474"/>
      <c r="H57" s="475"/>
    </row>
    <row r="58" spans="1:14" x14ac:dyDescent="0.25">
      <c r="A58" s="473"/>
      <c r="B58" s="289"/>
      <c r="C58" s="473"/>
      <c r="D58" s="162"/>
      <c r="E58" s="289"/>
      <c r="F58" s="289"/>
      <c r="G58" s="474"/>
      <c r="H58" s="475"/>
    </row>
    <row r="59" spans="1:14" ht="25.05" customHeight="1" x14ac:dyDescent="0.25">
      <c r="A59" s="175" t="s">
        <v>51</v>
      </c>
      <c r="B59" s="478"/>
      <c r="C59" s="478"/>
      <c r="D59" s="175"/>
      <c r="E59" s="479"/>
      <c r="F59" s="479"/>
      <c r="G59" s="479"/>
      <c r="H59" s="85">
        <f>SUM(H5:H58)</f>
        <v>13812200</v>
      </c>
      <c r="M59" s="87"/>
      <c r="N59" s="464"/>
    </row>
    <row r="60" spans="1:14" x14ac:dyDescent="0.25">
      <c r="N60" s="156"/>
    </row>
    <row r="71" spans="5:6" x14ac:dyDescent="0.25">
      <c r="E71" s="219"/>
      <c r="F71" s="219"/>
    </row>
  </sheetData>
  <sheetProtection algorithmName="SHA-512" hashValue="FhJkt1lokhMD2LtyOqT5tBG9zzDeaXsaks0R79KR56sUVQR5QncEKQtNtktBkWXFdfDrVAT+D7uZXJwY8uDVOQ==" saltValue="pUBho+nDL1XwnOijAsK6Fw==" spinCount="100000" sheet="1" objects="1" scenarios="1"/>
  <mergeCells count="2">
    <mergeCell ref="A1:D1"/>
    <mergeCell ref="E1:H1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L171"/>
  <sheetViews>
    <sheetView view="pageBreakPreview" topLeftCell="A5" zoomScaleNormal="100" zoomScaleSheetLayoutView="100" workbookViewId="0">
      <selection activeCell="G13" sqref="G13"/>
    </sheetView>
  </sheetViews>
  <sheetFormatPr defaultRowHeight="13.2" x14ac:dyDescent="0.25"/>
  <cols>
    <col min="1" max="1" width="9.21875" style="12" customWidth="1"/>
    <col min="2" max="2" width="9" style="12" bestFit="1" customWidth="1"/>
    <col min="3" max="3" width="3.21875" style="12" customWidth="1"/>
    <col min="4" max="4" width="41.44140625" style="12" customWidth="1"/>
    <col min="5" max="5" width="19.44140625" style="12" customWidth="1"/>
    <col min="6" max="6" width="16" style="12" customWidth="1"/>
    <col min="7" max="7" width="16.21875" style="12" customWidth="1"/>
    <col min="8" max="8" width="20.109375" style="12" customWidth="1"/>
    <col min="9" max="9" width="9.21875" style="12"/>
    <col min="10" max="10" width="12.77734375" style="12" bestFit="1" customWidth="1"/>
    <col min="11" max="11" width="9.21875" style="12"/>
    <col min="12" max="12" width="14.21875" style="12" bestFit="1" customWidth="1"/>
    <col min="13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12" customFormat="1" ht="42" customHeight="1" x14ac:dyDescent="0.25">
      <c r="A1" s="493" t="s">
        <v>1311</v>
      </c>
      <c r="B1" s="494"/>
      <c r="C1" s="494"/>
      <c r="D1" s="494"/>
      <c r="E1" s="493" t="s">
        <v>138</v>
      </c>
      <c r="F1" s="493"/>
      <c r="G1" s="493"/>
      <c r="H1" s="493"/>
    </row>
    <row r="2" spans="1:12" ht="25.05" customHeight="1" x14ac:dyDescent="0.25">
      <c r="A2" s="116" t="s">
        <v>1</v>
      </c>
      <c r="B2" s="116"/>
      <c r="C2" s="116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</row>
    <row r="3" spans="1:12" ht="25.05" customHeight="1" x14ac:dyDescent="0.25">
      <c r="A3" s="185" t="s">
        <v>139</v>
      </c>
      <c r="B3" s="185"/>
      <c r="C3" s="185"/>
      <c r="D3" s="213" t="s">
        <v>140</v>
      </c>
      <c r="E3" s="188"/>
      <c r="F3" s="188"/>
      <c r="G3" s="196"/>
      <c r="H3" s="189"/>
    </row>
    <row r="4" spans="1:12" ht="25.05" customHeight="1" x14ac:dyDescent="0.25">
      <c r="A4" s="185"/>
      <c r="B4" s="185" t="s">
        <v>141</v>
      </c>
      <c r="C4" s="185"/>
      <c r="D4" s="214" t="s">
        <v>142</v>
      </c>
      <c r="E4" s="188" t="s">
        <v>63</v>
      </c>
      <c r="F4" s="141" t="s">
        <v>383</v>
      </c>
      <c r="G4" s="19" t="s">
        <v>384</v>
      </c>
      <c r="H4" s="92"/>
    </row>
    <row r="5" spans="1:12" ht="25.05" customHeight="1" x14ac:dyDescent="0.25">
      <c r="A5" s="185"/>
      <c r="B5" s="185" t="s">
        <v>143</v>
      </c>
      <c r="C5" s="185"/>
      <c r="D5" s="214" t="s">
        <v>144</v>
      </c>
      <c r="E5" s="188" t="s">
        <v>63</v>
      </c>
      <c r="F5" s="141" t="s">
        <v>383</v>
      </c>
      <c r="G5" s="19" t="s">
        <v>384</v>
      </c>
      <c r="H5" s="92"/>
    </row>
    <row r="6" spans="1:12" ht="25.05" customHeight="1" x14ac:dyDescent="0.25">
      <c r="A6" s="185"/>
      <c r="B6" s="185" t="s">
        <v>145</v>
      </c>
      <c r="C6" s="185"/>
      <c r="D6" s="214" t="s">
        <v>146</v>
      </c>
      <c r="E6" s="188"/>
      <c r="F6" s="188"/>
      <c r="G6" s="7"/>
      <c r="H6" s="2"/>
    </row>
    <row r="7" spans="1:12" ht="25.05" customHeight="1" x14ac:dyDescent="0.25">
      <c r="A7" s="185"/>
      <c r="B7" s="185"/>
      <c r="C7" s="215" t="s">
        <v>9</v>
      </c>
      <c r="D7" s="216" t="s">
        <v>147</v>
      </c>
      <c r="E7" s="188" t="s">
        <v>58</v>
      </c>
      <c r="F7" s="188">
        <v>3</v>
      </c>
      <c r="G7" s="94"/>
      <c r="H7" s="2">
        <f t="shared" ref="H7:H12" si="0">F7*G7</f>
        <v>0</v>
      </c>
    </row>
    <row r="8" spans="1:12" ht="25.05" customHeight="1" x14ac:dyDescent="0.25">
      <c r="A8" s="185"/>
      <c r="B8" s="185"/>
      <c r="C8" s="215" t="s">
        <v>12</v>
      </c>
      <c r="D8" s="216" t="s">
        <v>148</v>
      </c>
      <c r="E8" s="188" t="s">
        <v>58</v>
      </c>
      <c r="F8" s="188">
        <v>21</v>
      </c>
      <c r="G8" s="94"/>
      <c r="H8" s="2">
        <f t="shared" si="0"/>
        <v>0</v>
      </c>
      <c r="J8" s="156"/>
      <c r="L8" s="156"/>
    </row>
    <row r="9" spans="1:12" ht="25.05" customHeight="1" x14ac:dyDescent="0.25">
      <c r="A9" s="185"/>
      <c r="B9" s="185" t="s">
        <v>149</v>
      </c>
      <c r="C9" s="215"/>
      <c r="D9" s="216" t="s">
        <v>150</v>
      </c>
      <c r="E9" s="188"/>
      <c r="F9" s="188"/>
      <c r="G9" s="7"/>
      <c r="H9" s="2"/>
      <c r="L9" s="156"/>
    </row>
    <row r="10" spans="1:12" ht="25.05" customHeight="1" x14ac:dyDescent="0.25">
      <c r="A10" s="185"/>
      <c r="B10" s="185"/>
      <c r="C10" s="215" t="s">
        <v>9</v>
      </c>
      <c r="D10" s="216" t="s">
        <v>151</v>
      </c>
      <c r="E10" s="188" t="s">
        <v>152</v>
      </c>
      <c r="F10" s="188">
        <v>1</v>
      </c>
      <c r="G10" s="94"/>
      <c r="H10" s="2">
        <f t="shared" si="0"/>
        <v>0</v>
      </c>
    </row>
    <row r="11" spans="1:12" ht="25.05" customHeight="1" x14ac:dyDescent="0.25">
      <c r="A11" s="185"/>
      <c r="B11" s="185"/>
      <c r="C11" s="215" t="s">
        <v>12</v>
      </c>
      <c r="D11" s="216" t="s">
        <v>153</v>
      </c>
      <c r="E11" s="188" t="s">
        <v>152</v>
      </c>
      <c r="F11" s="188">
        <v>1</v>
      </c>
      <c r="G11" s="94"/>
      <c r="H11" s="2">
        <f t="shared" si="0"/>
        <v>0</v>
      </c>
    </row>
    <row r="12" spans="1:12" ht="25.05" customHeight="1" x14ac:dyDescent="0.25">
      <c r="A12" s="185"/>
      <c r="B12" s="185"/>
      <c r="C12" s="215" t="s">
        <v>18</v>
      </c>
      <c r="D12" s="216" t="s">
        <v>154</v>
      </c>
      <c r="E12" s="188" t="s">
        <v>58</v>
      </c>
      <c r="F12" s="188">
        <v>2</v>
      </c>
      <c r="G12" s="94"/>
      <c r="H12" s="2">
        <f t="shared" si="0"/>
        <v>0</v>
      </c>
    </row>
    <row r="13" spans="1:12" ht="25.05" customHeight="1" x14ac:dyDescent="0.25">
      <c r="A13" s="185" t="s">
        <v>155</v>
      </c>
      <c r="B13" s="185"/>
      <c r="C13" s="215"/>
      <c r="D13" s="217" t="s">
        <v>156</v>
      </c>
      <c r="E13" s="194" t="s">
        <v>157</v>
      </c>
      <c r="F13" s="188">
        <f>6*5*4</f>
        <v>120</v>
      </c>
      <c r="G13" s="94"/>
      <c r="H13" s="33">
        <f>F13*G13</f>
        <v>0</v>
      </c>
    </row>
    <row r="14" spans="1:12" ht="25.05" customHeight="1" x14ac:dyDescent="0.25">
      <c r="A14" s="185"/>
      <c r="B14" s="185"/>
      <c r="C14" s="185"/>
      <c r="D14" s="218"/>
      <c r="E14" s="188"/>
      <c r="F14" s="188"/>
      <c r="G14" s="196"/>
      <c r="H14" s="196"/>
    </row>
    <row r="15" spans="1:12" ht="25.05" customHeight="1" x14ac:dyDescent="0.25">
      <c r="A15" s="185"/>
      <c r="B15" s="185"/>
      <c r="C15" s="185"/>
      <c r="D15" s="218"/>
      <c r="E15" s="188"/>
      <c r="F15" s="188"/>
      <c r="G15" s="196"/>
      <c r="H15" s="196"/>
    </row>
    <row r="16" spans="1:12" ht="25.05" customHeight="1" x14ac:dyDescent="0.25">
      <c r="A16" s="185"/>
      <c r="B16" s="185"/>
      <c r="C16" s="185"/>
      <c r="D16" s="218"/>
      <c r="E16" s="188"/>
      <c r="F16" s="188"/>
      <c r="G16" s="196"/>
      <c r="H16" s="196"/>
    </row>
    <row r="17" spans="1:10" ht="25.05" customHeight="1" x14ac:dyDescent="0.25">
      <c r="A17" s="175" t="s">
        <v>51</v>
      </c>
      <c r="B17" s="176"/>
      <c r="C17" s="178"/>
      <c r="D17" s="179"/>
      <c r="E17" s="175"/>
      <c r="F17" s="175"/>
      <c r="G17" s="175"/>
      <c r="H17" s="34">
        <f>SUM(H4:H14)</f>
        <v>0</v>
      </c>
      <c r="I17" s="156"/>
      <c r="J17" s="219"/>
    </row>
    <row r="22" spans="1:10" x14ac:dyDescent="0.25">
      <c r="H22" s="219"/>
    </row>
    <row r="24" spans="1:10" x14ac:dyDescent="0.25">
      <c r="H24" s="55"/>
    </row>
    <row r="25" spans="1:10" x14ac:dyDescent="0.25">
      <c r="H25" s="55"/>
    </row>
    <row r="151" spans="1:6" x14ac:dyDescent="0.25">
      <c r="F151" s="220" t="s">
        <v>158</v>
      </c>
    </row>
    <row r="152" spans="1:6" x14ac:dyDescent="0.25">
      <c r="F152" s="220" t="s">
        <v>158</v>
      </c>
    </row>
    <row r="154" spans="1:6" x14ac:dyDescent="0.25">
      <c r="A154" s="221"/>
    </row>
    <row r="155" spans="1:6" x14ac:dyDescent="0.25">
      <c r="A155" s="221"/>
      <c r="B155" s="222"/>
    </row>
    <row r="156" spans="1:6" x14ac:dyDescent="0.25">
      <c r="A156" s="221"/>
      <c r="B156" s="222"/>
    </row>
    <row r="157" spans="1:6" ht="39.6" x14ac:dyDescent="0.25">
      <c r="A157" s="221" t="s">
        <v>159</v>
      </c>
      <c r="B157" s="222"/>
      <c r="E157" s="223" t="s">
        <v>160</v>
      </c>
    </row>
    <row r="158" spans="1:6" ht="52.8" x14ac:dyDescent="0.25">
      <c r="A158" s="221"/>
      <c r="B158" s="12" t="s">
        <v>161</v>
      </c>
      <c r="E158" s="224" t="s">
        <v>162</v>
      </c>
    </row>
    <row r="159" spans="1:6" x14ac:dyDescent="0.25">
      <c r="A159" s="221"/>
      <c r="E159" s="225" t="s">
        <v>163</v>
      </c>
    </row>
    <row r="160" spans="1:6" x14ac:dyDescent="0.25">
      <c r="A160" s="221"/>
      <c r="E160" s="225" t="s">
        <v>163</v>
      </c>
    </row>
    <row r="161" spans="1:5" ht="39.6" x14ac:dyDescent="0.25">
      <c r="A161" s="221" t="s">
        <v>164</v>
      </c>
      <c r="E161" s="223" t="s">
        <v>165</v>
      </c>
    </row>
    <row r="162" spans="1:5" x14ac:dyDescent="0.25">
      <c r="A162" s="221"/>
      <c r="B162" s="12" t="s">
        <v>166</v>
      </c>
      <c r="E162" s="224" t="s">
        <v>167</v>
      </c>
    </row>
    <row r="163" spans="1:5" ht="26.4" x14ac:dyDescent="0.25">
      <c r="A163" s="221"/>
      <c r="B163" s="222" t="s">
        <v>168</v>
      </c>
      <c r="E163" s="224" t="s">
        <v>169</v>
      </c>
    </row>
    <row r="164" spans="1:5" ht="26.4" x14ac:dyDescent="0.25">
      <c r="A164" s="221"/>
      <c r="B164" s="222" t="s">
        <v>170</v>
      </c>
      <c r="E164" s="224" t="s">
        <v>171</v>
      </c>
    </row>
    <row r="165" spans="1:5" ht="40.799999999999997" x14ac:dyDescent="0.25">
      <c r="A165" s="221" t="s">
        <v>172</v>
      </c>
      <c r="B165" s="222"/>
      <c r="E165" s="226" t="s">
        <v>173</v>
      </c>
    </row>
    <row r="166" spans="1:5" x14ac:dyDescent="0.25">
      <c r="A166" s="221"/>
      <c r="B166" s="222" t="s">
        <v>174</v>
      </c>
    </row>
    <row r="167" spans="1:5" x14ac:dyDescent="0.25">
      <c r="A167" s="221"/>
      <c r="B167" s="222"/>
    </row>
    <row r="168" spans="1:5" x14ac:dyDescent="0.25">
      <c r="A168" s="221"/>
      <c r="B168" s="222"/>
    </row>
    <row r="169" spans="1:5" x14ac:dyDescent="0.25">
      <c r="A169" s="221"/>
      <c r="B169" s="222"/>
    </row>
    <row r="170" spans="1:5" x14ac:dyDescent="0.25">
      <c r="A170" s="221"/>
      <c r="B170" s="222"/>
    </row>
    <row r="171" spans="1:5" x14ac:dyDescent="0.25">
      <c r="B171" s="12" t="s">
        <v>175</v>
      </c>
    </row>
  </sheetData>
  <sheetProtection algorithmName="SHA-512" hashValue="foBbEo65uDzg43wt5XH/AvmJSuXxEXQV2Fsy9pZnJiV0rNG1SSUEpGQb4e2gm1NRHwNMiYtMEWZzxs0nIzmSUQ==" saltValue="G6txFUQbljan/BKaGIFRaw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1048477"/>
  <sheetViews>
    <sheetView view="pageBreakPreview" topLeftCell="A36" zoomScaleNormal="100" zoomScaleSheetLayoutView="100" workbookViewId="0">
      <selection activeCell="J55" sqref="J55"/>
    </sheetView>
  </sheetViews>
  <sheetFormatPr defaultRowHeight="13.2" x14ac:dyDescent="0.25"/>
  <cols>
    <col min="1" max="1" width="9.21875" style="12" customWidth="1"/>
    <col min="2" max="2" width="9" style="12" bestFit="1" customWidth="1"/>
    <col min="3" max="3" width="43.21875" style="12" customWidth="1"/>
    <col min="4" max="4" width="18" style="12" customWidth="1"/>
    <col min="5" max="5" width="12.77734375" style="12" customWidth="1"/>
    <col min="6" max="6" width="16.5546875" style="12" customWidth="1"/>
    <col min="7" max="7" width="16.77734375" style="12" customWidth="1"/>
    <col min="8" max="8" width="9.21875" style="12"/>
    <col min="9" max="9" width="11.5546875" style="12" bestFit="1" customWidth="1"/>
    <col min="10" max="256" width="9.21875" style="12"/>
    <col min="257" max="257" width="9.21875" style="12" customWidth="1"/>
    <col min="258" max="258" width="6.77734375" style="12" customWidth="1"/>
    <col min="259" max="259" width="40.77734375" style="12" customWidth="1"/>
    <col min="260" max="263" width="9.21875" style="12" customWidth="1"/>
    <col min="264" max="512" width="9.21875" style="12"/>
    <col min="513" max="513" width="9.21875" style="12" customWidth="1"/>
    <col min="514" max="514" width="6.77734375" style="12" customWidth="1"/>
    <col min="515" max="515" width="40.77734375" style="12" customWidth="1"/>
    <col min="516" max="519" width="9.21875" style="12" customWidth="1"/>
    <col min="520" max="768" width="9.21875" style="12"/>
    <col min="769" max="769" width="9.21875" style="12" customWidth="1"/>
    <col min="770" max="770" width="6.77734375" style="12" customWidth="1"/>
    <col min="771" max="771" width="40.77734375" style="12" customWidth="1"/>
    <col min="772" max="775" width="9.21875" style="12" customWidth="1"/>
    <col min="776" max="1024" width="9.21875" style="12"/>
    <col min="1025" max="1025" width="9.21875" style="12" customWidth="1"/>
    <col min="1026" max="1026" width="6.77734375" style="12" customWidth="1"/>
    <col min="1027" max="1027" width="40.77734375" style="12" customWidth="1"/>
    <col min="1028" max="1031" width="9.21875" style="12" customWidth="1"/>
    <col min="1032" max="1280" width="9.21875" style="12"/>
    <col min="1281" max="1281" width="9.21875" style="12" customWidth="1"/>
    <col min="1282" max="1282" width="6.77734375" style="12" customWidth="1"/>
    <col min="1283" max="1283" width="40.77734375" style="12" customWidth="1"/>
    <col min="1284" max="1287" width="9.21875" style="12" customWidth="1"/>
    <col min="1288" max="1536" width="9.21875" style="12"/>
    <col min="1537" max="1537" width="9.21875" style="12" customWidth="1"/>
    <col min="1538" max="1538" width="6.77734375" style="12" customWidth="1"/>
    <col min="1539" max="1539" width="40.77734375" style="12" customWidth="1"/>
    <col min="1540" max="1543" width="9.21875" style="12" customWidth="1"/>
    <col min="1544" max="1792" width="9.21875" style="12"/>
    <col min="1793" max="1793" width="9.21875" style="12" customWidth="1"/>
    <col min="1794" max="1794" width="6.77734375" style="12" customWidth="1"/>
    <col min="1795" max="1795" width="40.77734375" style="12" customWidth="1"/>
    <col min="1796" max="1799" width="9.21875" style="12" customWidth="1"/>
    <col min="1800" max="2048" width="9.21875" style="12"/>
    <col min="2049" max="2049" width="9.21875" style="12" customWidth="1"/>
    <col min="2050" max="2050" width="6.77734375" style="12" customWidth="1"/>
    <col min="2051" max="2051" width="40.77734375" style="12" customWidth="1"/>
    <col min="2052" max="2055" width="9.21875" style="12" customWidth="1"/>
    <col min="2056" max="2304" width="9.21875" style="12"/>
    <col min="2305" max="2305" width="9.21875" style="12" customWidth="1"/>
    <col min="2306" max="2306" width="6.77734375" style="12" customWidth="1"/>
    <col min="2307" max="2307" width="40.77734375" style="12" customWidth="1"/>
    <col min="2308" max="2311" width="9.21875" style="12" customWidth="1"/>
    <col min="2312" max="2560" width="9.21875" style="12"/>
    <col min="2561" max="2561" width="9.21875" style="12" customWidth="1"/>
    <col min="2562" max="2562" width="6.77734375" style="12" customWidth="1"/>
    <col min="2563" max="2563" width="40.77734375" style="12" customWidth="1"/>
    <col min="2564" max="2567" width="9.21875" style="12" customWidth="1"/>
    <col min="2568" max="2816" width="9.21875" style="12"/>
    <col min="2817" max="2817" width="9.21875" style="12" customWidth="1"/>
    <col min="2818" max="2818" width="6.77734375" style="12" customWidth="1"/>
    <col min="2819" max="2819" width="40.77734375" style="12" customWidth="1"/>
    <col min="2820" max="2823" width="9.21875" style="12" customWidth="1"/>
    <col min="2824" max="3072" width="9.21875" style="12"/>
    <col min="3073" max="3073" width="9.21875" style="12" customWidth="1"/>
    <col min="3074" max="3074" width="6.77734375" style="12" customWidth="1"/>
    <col min="3075" max="3075" width="40.77734375" style="12" customWidth="1"/>
    <col min="3076" max="3079" width="9.21875" style="12" customWidth="1"/>
    <col min="3080" max="3328" width="9.21875" style="12"/>
    <col min="3329" max="3329" width="9.21875" style="12" customWidth="1"/>
    <col min="3330" max="3330" width="6.77734375" style="12" customWidth="1"/>
    <col min="3331" max="3331" width="40.77734375" style="12" customWidth="1"/>
    <col min="3332" max="3335" width="9.21875" style="12" customWidth="1"/>
    <col min="3336" max="3584" width="9.21875" style="12"/>
    <col min="3585" max="3585" width="9.21875" style="12" customWidth="1"/>
    <col min="3586" max="3586" width="6.77734375" style="12" customWidth="1"/>
    <col min="3587" max="3587" width="40.77734375" style="12" customWidth="1"/>
    <col min="3588" max="3591" width="9.21875" style="12" customWidth="1"/>
    <col min="3592" max="3840" width="9.21875" style="12"/>
    <col min="3841" max="3841" width="9.21875" style="12" customWidth="1"/>
    <col min="3842" max="3842" width="6.77734375" style="12" customWidth="1"/>
    <col min="3843" max="3843" width="40.77734375" style="12" customWidth="1"/>
    <col min="3844" max="3847" width="9.21875" style="12" customWidth="1"/>
    <col min="3848" max="4096" width="9.21875" style="12"/>
    <col min="4097" max="4097" width="9.21875" style="12" customWidth="1"/>
    <col min="4098" max="4098" width="6.77734375" style="12" customWidth="1"/>
    <col min="4099" max="4099" width="40.77734375" style="12" customWidth="1"/>
    <col min="4100" max="4103" width="9.21875" style="12" customWidth="1"/>
    <col min="4104" max="4352" width="9.21875" style="12"/>
    <col min="4353" max="4353" width="9.21875" style="12" customWidth="1"/>
    <col min="4354" max="4354" width="6.77734375" style="12" customWidth="1"/>
    <col min="4355" max="4355" width="40.77734375" style="12" customWidth="1"/>
    <col min="4356" max="4359" width="9.21875" style="12" customWidth="1"/>
    <col min="4360" max="4608" width="9.21875" style="12"/>
    <col min="4609" max="4609" width="9.21875" style="12" customWidth="1"/>
    <col min="4610" max="4610" width="6.77734375" style="12" customWidth="1"/>
    <col min="4611" max="4611" width="40.77734375" style="12" customWidth="1"/>
    <col min="4612" max="4615" width="9.21875" style="12" customWidth="1"/>
    <col min="4616" max="4864" width="9.21875" style="12"/>
    <col min="4865" max="4865" width="9.21875" style="12" customWidth="1"/>
    <col min="4866" max="4866" width="6.77734375" style="12" customWidth="1"/>
    <col min="4867" max="4867" width="40.77734375" style="12" customWidth="1"/>
    <col min="4868" max="4871" width="9.21875" style="12" customWidth="1"/>
    <col min="4872" max="5120" width="9.21875" style="12"/>
    <col min="5121" max="5121" width="9.21875" style="12" customWidth="1"/>
    <col min="5122" max="5122" width="6.77734375" style="12" customWidth="1"/>
    <col min="5123" max="5123" width="40.77734375" style="12" customWidth="1"/>
    <col min="5124" max="5127" width="9.21875" style="12" customWidth="1"/>
    <col min="5128" max="5376" width="9.21875" style="12"/>
    <col min="5377" max="5377" width="9.21875" style="12" customWidth="1"/>
    <col min="5378" max="5378" width="6.77734375" style="12" customWidth="1"/>
    <col min="5379" max="5379" width="40.77734375" style="12" customWidth="1"/>
    <col min="5380" max="5383" width="9.21875" style="12" customWidth="1"/>
    <col min="5384" max="5632" width="9.21875" style="12"/>
    <col min="5633" max="5633" width="9.21875" style="12" customWidth="1"/>
    <col min="5634" max="5634" width="6.77734375" style="12" customWidth="1"/>
    <col min="5635" max="5635" width="40.77734375" style="12" customWidth="1"/>
    <col min="5636" max="5639" width="9.21875" style="12" customWidth="1"/>
    <col min="5640" max="5888" width="9.21875" style="12"/>
    <col min="5889" max="5889" width="9.21875" style="12" customWidth="1"/>
    <col min="5890" max="5890" width="6.77734375" style="12" customWidth="1"/>
    <col min="5891" max="5891" width="40.77734375" style="12" customWidth="1"/>
    <col min="5892" max="5895" width="9.21875" style="12" customWidth="1"/>
    <col min="5896" max="6144" width="9.21875" style="12"/>
    <col min="6145" max="6145" width="9.21875" style="12" customWidth="1"/>
    <col min="6146" max="6146" width="6.77734375" style="12" customWidth="1"/>
    <col min="6147" max="6147" width="40.77734375" style="12" customWidth="1"/>
    <col min="6148" max="6151" width="9.21875" style="12" customWidth="1"/>
    <col min="6152" max="6400" width="9.21875" style="12"/>
    <col min="6401" max="6401" width="9.21875" style="12" customWidth="1"/>
    <col min="6402" max="6402" width="6.77734375" style="12" customWidth="1"/>
    <col min="6403" max="6403" width="40.77734375" style="12" customWidth="1"/>
    <col min="6404" max="6407" width="9.21875" style="12" customWidth="1"/>
    <col min="6408" max="6656" width="9.21875" style="12"/>
    <col min="6657" max="6657" width="9.21875" style="12" customWidth="1"/>
    <col min="6658" max="6658" width="6.77734375" style="12" customWidth="1"/>
    <col min="6659" max="6659" width="40.77734375" style="12" customWidth="1"/>
    <col min="6660" max="6663" width="9.21875" style="12" customWidth="1"/>
    <col min="6664" max="6912" width="9.21875" style="12"/>
    <col min="6913" max="6913" width="9.21875" style="12" customWidth="1"/>
    <col min="6914" max="6914" width="6.77734375" style="12" customWidth="1"/>
    <col min="6915" max="6915" width="40.77734375" style="12" customWidth="1"/>
    <col min="6916" max="6919" width="9.21875" style="12" customWidth="1"/>
    <col min="6920" max="7168" width="9.21875" style="12"/>
    <col min="7169" max="7169" width="9.21875" style="12" customWidth="1"/>
    <col min="7170" max="7170" width="6.77734375" style="12" customWidth="1"/>
    <col min="7171" max="7171" width="40.77734375" style="12" customWidth="1"/>
    <col min="7172" max="7175" width="9.21875" style="12" customWidth="1"/>
    <col min="7176" max="7424" width="9.21875" style="12"/>
    <col min="7425" max="7425" width="9.21875" style="12" customWidth="1"/>
    <col min="7426" max="7426" width="6.77734375" style="12" customWidth="1"/>
    <col min="7427" max="7427" width="40.77734375" style="12" customWidth="1"/>
    <col min="7428" max="7431" width="9.21875" style="12" customWidth="1"/>
    <col min="7432" max="7680" width="9.21875" style="12"/>
    <col min="7681" max="7681" width="9.21875" style="12" customWidth="1"/>
    <col min="7682" max="7682" width="6.77734375" style="12" customWidth="1"/>
    <col min="7683" max="7683" width="40.77734375" style="12" customWidth="1"/>
    <col min="7684" max="7687" width="9.21875" style="12" customWidth="1"/>
    <col min="7688" max="7936" width="9.21875" style="12"/>
    <col min="7937" max="7937" width="9.21875" style="12" customWidth="1"/>
    <col min="7938" max="7938" width="6.77734375" style="12" customWidth="1"/>
    <col min="7939" max="7939" width="40.77734375" style="12" customWidth="1"/>
    <col min="7940" max="7943" width="9.21875" style="12" customWidth="1"/>
    <col min="7944" max="8192" width="9.21875" style="12"/>
    <col min="8193" max="8193" width="9.21875" style="12" customWidth="1"/>
    <col min="8194" max="8194" width="6.77734375" style="12" customWidth="1"/>
    <col min="8195" max="8195" width="40.77734375" style="12" customWidth="1"/>
    <col min="8196" max="8199" width="9.21875" style="12" customWidth="1"/>
    <col min="8200" max="8448" width="9.21875" style="12"/>
    <col min="8449" max="8449" width="9.21875" style="12" customWidth="1"/>
    <col min="8450" max="8450" width="6.77734375" style="12" customWidth="1"/>
    <col min="8451" max="8451" width="40.77734375" style="12" customWidth="1"/>
    <col min="8452" max="8455" width="9.21875" style="12" customWidth="1"/>
    <col min="8456" max="8704" width="9.21875" style="12"/>
    <col min="8705" max="8705" width="9.21875" style="12" customWidth="1"/>
    <col min="8706" max="8706" width="6.77734375" style="12" customWidth="1"/>
    <col min="8707" max="8707" width="40.77734375" style="12" customWidth="1"/>
    <col min="8708" max="8711" width="9.21875" style="12" customWidth="1"/>
    <col min="8712" max="8960" width="9.21875" style="12"/>
    <col min="8961" max="8961" width="9.21875" style="12" customWidth="1"/>
    <col min="8962" max="8962" width="6.77734375" style="12" customWidth="1"/>
    <col min="8963" max="8963" width="40.77734375" style="12" customWidth="1"/>
    <col min="8964" max="8967" width="9.21875" style="12" customWidth="1"/>
    <col min="8968" max="9216" width="9.21875" style="12"/>
    <col min="9217" max="9217" width="9.21875" style="12" customWidth="1"/>
    <col min="9218" max="9218" width="6.77734375" style="12" customWidth="1"/>
    <col min="9219" max="9219" width="40.77734375" style="12" customWidth="1"/>
    <col min="9220" max="9223" width="9.21875" style="12" customWidth="1"/>
    <col min="9224" max="9472" width="9.21875" style="12"/>
    <col min="9473" max="9473" width="9.21875" style="12" customWidth="1"/>
    <col min="9474" max="9474" width="6.77734375" style="12" customWidth="1"/>
    <col min="9475" max="9475" width="40.77734375" style="12" customWidth="1"/>
    <col min="9476" max="9479" width="9.21875" style="12" customWidth="1"/>
    <col min="9480" max="9728" width="9.21875" style="12"/>
    <col min="9729" max="9729" width="9.21875" style="12" customWidth="1"/>
    <col min="9730" max="9730" width="6.77734375" style="12" customWidth="1"/>
    <col min="9731" max="9731" width="40.77734375" style="12" customWidth="1"/>
    <col min="9732" max="9735" width="9.21875" style="12" customWidth="1"/>
    <col min="9736" max="9984" width="9.21875" style="12"/>
    <col min="9985" max="9985" width="9.21875" style="12" customWidth="1"/>
    <col min="9986" max="9986" width="6.77734375" style="12" customWidth="1"/>
    <col min="9987" max="9987" width="40.77734375" style="12" customWidth="1"/>
    <col min="9988" max="9991" width="9.21875" style="12" customWidth="1"/>
    <col min="9992" max="10240" width="9.21875" style="12"/>
    <col min="10241" max="10241" width="9.21875" style="12" customWidth="1"/>
    <col min="10242" max="10242" width="6.77734375" style="12" customWidth="1"/>
    <col min="10243" max="10243" width="40.77734375" style="12" customWidth="1"/>
    <col min="10244" max="10247" width="9.21875" style="12" customWidth="1"/>
    <col min="10248" max="10496" width="9.21875" style="12"/>
    <col min="10497" max="10497" width="9.21875" style="12" customWidth="1"/>
    <col min="10498" max="10498" width="6.77734375" style="12" customWidth="1"/>
    <col min="10499" max="10499" width="40.77734375" style="12" customWidth="1"/>
    <col min="10500" max="10503" width="9.21875" style="12" customWidth="1"/>
    <col min="10504" max="10752" width="9.21875" style="12"/>
    <col min="10753" max="10753" width="9.21875" style="12" customWidth="1"/>
    <col min="10754" max="10754" width="6.77734375" style="12" customWidth="1"/>
    <col min="10755" max="10755" width="40.77734375" style="12" customWidth="1"/>
    <col min="10756" max="10759" width="9.21875" style="12" customWidth="1"/>
    <col min="10760" max="11008" width="9.21875" style="12"/>
    <col min="11009" max="11009" width="9.21875" style="12" customWidth="1"/>
    <col min="11010" max="11010" width="6.77734375" style="12" customWidth="1"/>
    <col min="11011" max="11011" width="40.77734375" style="12" customWidth="1"/>
    <col min="11012" max="11015" width="9.21875" style="12" customWidth="1"/>
    <col min="11016" max="11264" width="9.21875" style="12"/>
    <col min="11265" max="11265" width="9.21875" style="12" customWidth="1"/>
    <col min="11266" max="11266" width="6.77734375" style="12" customWidth="1"/>
    <col min="11267" max="11267" width="40.77734375" style="12" customWidth="1"/>
    <col min="11268" max="11271" width="9.21875" style="12" customWidth="1"/>
    <col min="11272" max="11520" width="9.21875" style="12"/>
    <col min="11521" max="11521" width="9.21875" style="12" customWidth="1"/>
    <col min="11522" max="11522" width="6.77734375" style="12" customWidth="1"/>
    <col min="11523" max="11523" width="40.77734375" style="12" customWidth="1"/>
    <col min="11524" max="11527" width="9.21875" style="12" customWidth="1"/>
    <col min="11528" max="11776" width="9.21875" style="12"/>
    <col min="11777" max="11777" width="9.21875" style="12" customWidth="1"/>
    <col min="11778" max="11778" width="6.77734375" style="12" customWidth="1"/>
    <col min="11779" max="11779" width="40.77734375" style="12" customWidth="1"/>
    <col min="11780" max="11783" width="9.21875" style="12" customWidth="1"/>
    <col min="11784" max="12032" width="9.21875" style="12"/>
    <col min="12033" max="12033" width="9.21875" style="12" customWidth="1"/>
    <col min="12034" max="12034" width="6.77734375" style="12" customWidth="1"/>
    <col min="12035" max="12035" width="40.77734375" style="12" customWidth="1"/>
    <col min="12036" max="12039" width="9.21875" style="12" customWidth="1"/>
    <col min="12040" max="12288" width="9.21875" style="12"/>
    <col min="12289" max="12289" width="9.21875" style="12" customWidth="1"/>
    <col min="12290" max="12290" width="6.77734375" style="12" customWidth="1"/>
    <col min="12291" max="12291" width="40.77734375" style="12" customWidth="1"/>
    <col min="12292" max="12295" width="9.21875" style="12" customWidth="1"/>
    <col min="12296" max="12544" width="9.21875" style="12"/>
    <col min="12545" max="12545" width="9.21875" style="12" customWidth="1"/>
    <col min="12546" max="12546" width="6.77734375" style="12" customWidth="1"/>
    <col min="12547" max="12547" width="40.77734375" style="12" customWidth="1"/>
    <col min="12548" max="12551" width="9.21875" style="12" customWidth="1"/>
    <col min="12552" max="12800" width="9.21875" style="12"/>
    <col min="12801" max="12801" width="9.21875" style="12" customWidth="1"/>
    <col min="12802" max="12802" width="6.77734375" style="12" customWidth="1"/>
    <col min="12803" max="12803" width="40.77734375" style="12" customWidth="1"/>
    <col min="12804" max="12807" width="9.21875" style="12" customWidth="1"/>
    <col min="12808" max="13056" width="9.21875" style="12"/>
    <col min="13057" max="13057" width="9.21875" style="12" customWidth="1"/>
    <col min="13058" max="13058" width="6.77734375" style="12" customWidth="1"/>
    <col min="13059" max="13059" width="40.77734375" style="12" customWidth="1"/>
    <col min="13060" max="13063" width="9.21875" style="12" customWidth="1"/>
    <col min="13064" max="13312" width="9.21875" style="12"/>
    <col min="13313" max="13313" width="9.21875" style="12" customWidth="1"/>
    <col min="13314" max="13314" width="6.77734375" style="12" customWidth="1"/>
    <col min="13315" max="13315" width="40.77734375" style="12" customWidth="1"/>
    <col min="13316" max="13319" width="9.21875" style="12" customWidth="1"/>
    <col min="13320" max="13568" width="9.21875" style="12"/>
    <col min="13569" max="13569" width="9.21875" style="12" customWidth="1"/>
    <col min="13570" max="13570" width="6.77734375" style="12" customWidth="1"/>
    <col min="13571" max="13571" width="40.77734375" style="12" customWidth="1"/>
    <col min="13572" max="13575" width="9.21875" style="12" customWidth="1"/>
    <col min="13576" max="13824" width="9.21875" style="12"/>
    <col min="13825" max="13825" width="9.21875" style="12" customWidth="1"/>
    <col min="13826" max="13826" width="6.77734375" style="12" customWidth="1"/>
    <col min="13827" max="13827" width="40.77734375" style="12" customWidth="1"/>
    <col min="13828" max="13831" width="9.21875" style="12" customWidth="1"/>
    <col min="13832" max="14080" width="9.21875" style="12"/>
    <col min="14081" max="14081" width="9.21875" style="12" customWidth="1"/>
    <col min="14082" max="14082" width="6.77734375" style="12" customWidth="1"/>
    <col min="14083" max="14083" width="40.77734375" style="12" customWidth="1"/>
    <col min="14084" max="14087" width="9.21875" style="12" customWidth="1"/>
    <col min="14088" max="14336" width="9.21875" style="12"/>
    <col min="14337" max="14337" width="9.21875" style="12" customWidth="1"/>
    <col min="14338" max="14338" width="6.77734375" style="12" customWidth="1"/>
    <col min="14339" max="14339" width="40.77734375" style="12" customWidth="1"/>
    <col min="14340" max="14343" width="9.21875" style="12" customWidth="1"/>
    <col min="14344" max="14592" width="9.21875" style="12"/>
    <col min="14593" max="14593" width="9.21875" style="12" customWidth="1"/>
    <col min="14594" max="14594" width="6.77734375" style="12" customWidth="1"/>
    <col min="14595" max="14595" width="40.77734375" style="12" customWidth="1"/>
    <col min="14596" max="14599" width="9.21875" style="12" customWidth="1"/>
    <col min="14600" max="14848" width="9.21875" style="12"/>
    <col min="14849" max="14849" width="9.21875" style="12" customWidth="1"/>
    <col min="14850" max="14850" width="6.77734375" style="12" customWidth="1"/>
    <col min="14851" max="14851" width="40.77734375" style="12" customWidth="1"/>
    <col min="14852" max="14855" width="9.21875" style="12" customWidth="1"/>
    <col min="14856" max="15104" width="9.21875" style="12"/>
    <col min="15105" max="15105" width="9.21875" style="12" customWidth="1"/>
    <col min="15106" max="15106" width="6.77734375" style="12" customWidth="1"/>
    <col min="15107" max="15107" width="40.77734375" style="12" customWidth="1"/>
    <col min="15108" max="15111" width="9.21875" style="12" customWidth="1"/>
    <col min="15112" max="15360" width="9.21875" style="12"/>
    <col min="15361" max="15361" width="9.21875" style="12" customWidth="1"/>
    <col min="15362" max="15362" width="6.77734375" style="12" customWidth="1"/>
    <col min="15363" max="15363" width="40.77734375" style="12" customWidth="1"/>
    <col min="15364" max="15367" width="9.21875" style="12" customWidth="1"/>
    <col min="15368" max="15616" width="9.21875" style="12"/>
    <col min="15617" max="15617" width="9.21875" style="12" customWidth="1"/>
    <col min="15618" max="15618" width="6.77734375" style="12" customWidth="1"/>
    <col min="15619" max="15619" width="40.77734375" style="12" customWidth="1"/>
    <col min="15620" max="15623" width="9.21875" style="12" customWidth="1"/>
    <col min="15624" max="15872" width="9.21875" style="12"/>
    <col min="15873" max="15873" width="9.21875" style="12" customWidth="1"/>
    <col min="15874" max="15874" width="6.77734375" style="12" customWidth="1"/>
    <col min="15875" max="15875" width="40.77734375" style="12" customWidth="1"/>
    <col min="15876" max="15879" width="9.21875" style="12" customWidth="1"/>
    <col min="15880" max="16128" width="9.21875" style="12"/>
    <col min="16129" max="16129" width="9.21875" style="12" customWidth="1"/>
    <col min="16130" max="16130" width="6.77734375" style="12" customWidth="1"/>
    <col min="16131" max="16131" width="40.77734375" style="12" customWidth="1"/>
    <col min="16132" max="16135" width="9.21875" style="12" customWidth="1"/>
    <col min="16136" max="16384" width="9.21875" style="12"/>
  </cols>
  <sheetData>
    <row r="1" spans="1:9" customFormat="1" ht="48" customHeight="1" x14ac:dyDescent="0.25">
      <c r="A1" s="493" t="s">
        <v>1312</v>
      </c>
      <c r="B1" s="493"/>
      <c r="C1" s="493"/>
      <c r="D1" s="493" t="s">
        <v>177</v>
      </c>
      <c r="E1" s="493"/>
      <c r="F1" s="493"/>
      <c r="G1" s="493"/>
    </row>
    <row r="2" spans="1:9" ht="25.05" customHeight="1" x14ac:dyDescent="0.25">
      <c r="A2" s="116" t="s">
        <v>1</v>
      </c>
      <c r="B2" s="116"/>
      <c r="C2" s="117" t="s">
        <v>2</v>
      </c>
      <c r="D2" s="117" t="s">
        <v>3</v>
      </c>
      <c r="E2" s="117" t="s">
        <v>4</v>
      </c>
      <c r="F2" s="117" t="s">
        <v>5</v>
      </c>
      <c r="G2" s="117" t="s">
        <v>6</v>
      </c>
      <c r="H2" s="184"/>
    </row>
    <row r="3" spans="1:9" ht="25.05" customHeight="1" x14ac:dyDescent="0.25">
      <c r="A3" s="185" t="s">
        <v>178</v>
      </c>
      <c r="B3" s="185"/>
      <c r="C3" s="213" t="s">
        <v>179</v>
      </c>
      <c r="D3" s="188"/>
      <c r="E3" s="188"/>
      <c r="F3" s="196"/>
      <c r="G3" s="2"/>
    </row>
    <row r="4" spans="1:9" ht="25.05" customHeight="1" x14ac:dyDescent="0.25">
      <c r="A4" s="185"/>
      <c r="B4" s="185" t="s">
        <v>180</v>
      </c>
      <c r="C4" s="227" t="s">
        <v>181</v>
      </c>
      <c r="D4" s="194" t="s">
        <v>157</v>
      </c>
      <c r="E4" s="188">
        <f>15*6</f>
        <v>90</v>
      </c>
      <c r="F4" s="94"/>
      <c r="G4" s="2">
        <f t="shared" ref="G4:G11" si="0">E4*F4</f>
        <v>0</v>
      </c>
      <c r="I4" s="156"/>
    </row>
    <row r="5" spans="1:9" ht="15.6" x14ac:dyDescent="0.25">
      <c r="A5" s="185"/>
      <c r="B5" s="185" t="s">
        <v>182</v>
      </c>
      <c r="C5" s="227" t="s">
        <v>183</v>
      </c>
      <c r="D5" s="194" t="s">
        <v>157</v>
      </c>
      <c r="E5" s="188">
        <v>245</v>
      </c>
      <c r="F5" s="94"/>
      <c r="G5" s="2">
        <f t="shared" si="0"/>
        <v>0</v>
      </c>
    </row>
    <row r="6" spans="1:9" ht="15.6" x14ac:dyDescent="0.25">
      <c r="A6" s="185"/>
      <c r="B6" s="185" t="s">
        <v>184</v>
      </c>
      <c r="C6" s="227" t="s">
        <v>185</v>
      </c>
      <c r="D6" s="194" t="s">
        <v>157</v>
      </c>
      <c r="E6" s="188">
        <v>60</v>
      </c>
      <c r="F6" s="94"/>
      <c r="G6" s="2">
        <f t="shared" si="0"/>
        <v>0</v>
      </c>
    </row>
    <row r="7" spans="1:9" ht="26.4" x14ac:dyDescent="0.25">
      <c r="A7" s="185"/>
      <c r="B7" s="185" t="s">
        <v>186</v>
      </c>
      <c r="C7" s="227" t="s">
        <v>187</v>
      </c>
      <c r="D7" s="194" t="s">
        <v>157</v>
      </c>
      <c r="E7" s="188">
        <v>60</v>
      </c>
      <c r="F7" s="94"/>
      <c r="G7" s="2">
        <f t="shared" si="0"/>
        <v>0</v>
      </c>
    </row>
    <row r="8" spans="1:9" ht="15.6" x14ac:dyDescent="0.25">
      <c r="A8" s="185"/>
      <c r="B8" s="185" t="s">
        <v>188</v>
      </c>
      <c r="C8" s="227" t="s">
        <v>189</v>
      </c>
      <c r="D8" s="194" t="s">
        <v>157</v>
      </c>
      <c r="E8" s="188">
        <v>30</v>
      </c>
      <c r="F8" s="94"/>
      <c r="G8" s="2">
        <f t="shared" si="0"/>
        <v>0</v>
      </c>
    </row>
    <row r="9" spans="1:9" ht="25.05" customHeight="1" x14ac:dyDescent="0.25">
      <c r="A9" s="185"/>
      <c r="B9" s="185" t="s">
        <v>190</v>
      </c>
      <c r="C9" s="227" t="s">
        <v>191</v>
      </c>
      <c r="D9" s="188" t="s">
        <v>192</v>
      </c>
      <c r="E9" s="188">
        <v>5</v>
      </c>
      <c r="F9" s="94"/>
      <c r="G9" s="2">
        <f t="shared" si="0"/>
        <v>0</v>
      </c>
    </row>
    <row r="10" spans="1:9" ht="25.05" customHeight="1" x14ac:dyDescent="0.25">
      <c r="A10" s="185"/>
      <c r="B10" s="185" t="s">
        <v>193</v>
      </c>
      <c r="C10" s="228" t="s">
        <v>194</v>
      </c>
      <c r="D10" s="188" t="s">
        <v>192</v>
      </c>
      <c r="E10" s="188">
        <v>4</v>
      </c>
      <c r="F10" s="94"/>
      <c r="G10" s="2">
        <f t="shared" si="0"/>
        <v>0</v>
      </c>
      <c r="H10" s="204"/>
    </row>
    <row r="11" spans="1:9" ht="25.05" customHeight="1" x14ac:dyDescent="0.25">
      <c r="A11" s="185"/>
      <c r="B11" s="185" t="s">
        <v>195</v>
      </c>
      <c r="C11" s="228" t="s">
        <v>196</v>
      </c>
      <c r="D11" s="188" t="s">
        <v>192</v>
      </c>
      <c r="E11" s="188">
        <v>2</v>
      </c>
      <c r="F11" s="94"/>
      <c r="G11" s="2">
        <f t="shared" si="0"/>
        <v>0</v>
      </c>
      <c r="H11" s="204"/>
      <c r="I11" s="156"/>
    </row>
    <row r="12" spans="1:9" ht="25.05" customHeight="1" x14ac:dyDescent="0.25">
      <c r="A12" s="196" t="s">
        <v>197</v>
      </c>
      <c r="B12" s="229"/>
      <c r="C12" s="230" t="s">
        <v>198</v>
      </c>
      <c r="D12" s="188"/>
      <c r="E12" s="188"/>
      <c r="F12" s="188"/>
      <c r="G12" s="2"/>
    </row>
    <row r="13" spans="1:9" ht="25.05" customHeight="1" x14ac:dyDescent="0.25">
      <c r="A13" s="196"/>
      <c r="B13" s="197" t="s">
        <v>199</v>
      </c>
      <c r="C13" s="209" t="s">
        <v>200</v>
      </c>
      <c r="D13" s="194" t="s">
        <v>157</v>
      </c>
      <c r="E13" s="188">
        <v>100</v>
      </c>
      <c r="F13" s="94"/>
      <c r="G13" s="2">
        <f t="shared" ref="G13:G16" si="1">E13*F13</f>
        <v>0</v>
      </c>
      <c r="I13" s="156"/>
    </row>
    <row r="14" spans="1:9" ht="25.05" customHeight="1" x14ac:dyDescent="0.25">
      <c r="A14" s="196"/>
      <c r="B14" s="197" t="s">
        <v>201</v>
      </c>
      <c r="C14" s="209" t="s">
        <v>202</v>
      </c>
      <c r="D14" s="194" t="s">
        <v>157</v>
      </c>
      <c r="E14" s="188">
        <v>50</v>
      </c>
      <c r="F14" s="94"/>
      <c r="G14" s="2">
        <f t="shared" si="1"/>
        <v>0</v>
      </c>
    </row>
    <row r="15" spans="1:9" ht="25.05" customHeight="1" x14ac:dyDescent="0.25">
      <c r="A15" s="196"/>
      <c r="B15" s="197" t="s">
        <v>203</v>
      </c>
      <c r="C15" s="209" t="s">
        <v>204</v>
      </c>
      <c r="D15" s="194" t="s">
        <v>157</v>
      </c>
      <c r="E15" s="188">
        <v>4</v>
      </c>
      <c r="F15" s="94"/>
      <c r="G15" s="2">
        <f t="shared" si="1"/>
        <v>0</v>
      </c>
    </row>
    <row r="16" spans="1:9" ht="25.05" customHeight="1" x14ac:dyDescent="0.25">
      <c r="A16" s="196"/>
      <c r="B16" s="197" t="s">
        <v>205</v>
      </c>
      <c r="C16" s="209" t="s">
        <v>206</v>
      </c>
      <c r="D16" s="194" t="s">
        <v>157</v>
      </c>
      <c r="E16" s="188">
        <v>2</v>
      </c>
      <c r="F16" s="94"/>
      <c r="G16" s="2">
        <f t="shared" si="1"/>
        <v>0</v>
      </c>
    </row>
    <row r="17" spans="1:7" ht="25.05" customHeight="1" x14ac:dyDescent="0.25">
      <c r="A17" s="196" t="s">
        <v>207</v>
      </c>
      <c r="B17" s="197"/>
      <c r="C17" s="230" t="s">
        <v>208</v>
      </c>
      <c r="D17" s="188"/>
      <c r="E17" s="188"/>
      <c r="F17" s="188"/>
      <c r="G17" s="2"/>
    </row>
    <row r="18" spans="1:7" ht="25.05" customHeight="1" x14ac:dyDescent="0.25">
      <c r="A18" s="196"/>
      <c r="B18" s="197" t="s">
        <v>209</v>
      </c>
      <c r="C18" s="209" t="s">
        <v>210</v>
      </c>
      <c r="D18" s="188" t="s">
        <v>192</v>
      </c>
      <c r="E18" s="188">
        <v>12</v>
      </c>
      <c r="F18" s="94"/>
      <c r="G18" s="2">
        <f t="shared" ref="G18:G37" si="2">E18*F18</f>
        <v>0</v>
      </c>
    </row>
    <row r="19" spans="1:7" ht="25.05" customHeight="1" x14ac:dyDescent="0.25">
      <c r="A19" s="196"/>
      <c r="B19" s="197" t="s">
        <v>211</v>
      </c>
      <c r="C19" s="209" t="s">
        <v>212</v>
      </c>
      <c r="D19" s="188" t="s">
        <v>192</v>
      </c>
      <c r="E19" s="188">
        <v>6</v>
      </c>
      <c r="F19" s="94"/>
      <c r="G19" s="2">
        <f t="shared" si="2"/>
        <v>0</v>
      </c>
    </row>
    <row r="20" spans="1:7" ht="25.05" customHeight="1" x14ac:dyDescent="0.25">
      <c r="A20" s="196"/>
      <c r="B20" s="197" t="s">
        <v>213</v>
      </c>
      <c r="C20" s="231" t="s">
        <v>214</v>
      </c>
      <c r="D20" s="188" t="s">
        <v>192</v>
      </c>
      <c r="E20" s="188">
        <v>8</v>
      </c>
      <c r="F20" s="94"/>
      <c r="G20" s="2">
        <f t="shared" si="2"/>
        <v>0</v>
      </c>
    </row>
    <row r="21" spans="1:7" ht="25.05" customHeight="1" x14ac:dyDescent="0.25">
      <c r="A21" s="196"/>
      <c r="B21" s="197" t="s">
        <v>215</v>
      </c>
      <c r="C21" s="209" t="s">
        <v>216</v>
      </c>
      <c r="D21" s="188" t="s">
        <v>192</v>
      </c>
      <c r="E21" s="188">
        <v>1</v>
      </c>
      <c r="F21" s="94"/>
      <c r="G21" s="2">
        <f t="shared" si="2"/>
        <v>0</v>
      </c>
    </row>
    <row r="22" spans="1:7" ht="25.05" customHeight="1" x14ac:dyDescent="0.25">
      <c r="A22" s="196"/>
      <c r="B22" s="197" t="s">
        <v>217</v>
      </c>
      <c r="C22" s="209" t="s">
        <v>218</v>
      </c>
      <c r="D22" s="188" t="s">
        <v>192</v>
      </c>
      <c r="E22" s="188">
        <v>5</v>
      </c>
      <c r="F22" s="94"/>
      <c r="G22" s="2">
        <f t="shared" si="2"/>
        <v>0</v>
      </c>
    </row>
    <row r="23" spans="1:7" ht="25.05" customHeight="1" x14ac:dyDescent="0.25">
      <c r="A23" s="196"/>
      <c r="B23" s="197" t="s">
        <v>219</v>
      </c>
      <c r="C23" s="209" t="s">
        <v>220</v>
      </c>
      <c r="D23" s="188" t="s">
        <v>192</v>
      </c>
      <c r="E23" s="188">
        <v>5</v>
      </c>
      <c r="F23" s="94"/>
      <c r="G23" s="2">
        <f t="shared" si="2"/>
        <v>0</v>
      </c>
    </row>
    <row r="24" spans="1:7" ht="25.05" customHeight="1" x14ac:dyDescent="0.25">
      <c r="A24" s="196"/>
      <c r="B24" s="197" t="s">
        <v>221</v>
      </c>
      <c r="C24" s="209" t="s">
        <v>222</v>
      </c>
      <c r="D24" s="188" t="s">
        <v>192</v>
      </c>
      <c r="E24" s="188">
        <v>1</v>
      </c>
      <c r="F24" s="94"/>
      <c r="G24" s="2">
        <f t="shared" si="2"/>
        <v>0</v>
      </c>
    </row>
    <row r="25" spans="1:7" ht="25.05" customHeight="1" x14ac:dyDescent="0.25">
      <c r="A25" s="196"/>
      <c r="B25" s="197" t="s">
        <v>223</v>
      </c>
      <c r="C25" s="209" t="s">
        <v>224</v>
      </c>
      <c r="D25" s="188" t="s">
        <v>192</v>
      </c>
      <c r="E25" s="188">
        <v>10</v>
      </c>
      <c r="F25" s="94"/>
      <c r="G25" s="2">
        <f t="shared" si="2"/>
        <v>0</v>
      </c>
    </row>
    <row r="26" spans="1:7" ht="25.05" customHeight="1" x14ac:dyDescent="0.25">
      <c r="A26" s="196"/>
      <c r="B26" s="197" t="s">
        <v>1235</v>
      </c>
      <c r="C26" s="209" t="s">
        <v>1236</v>
      </c>
      <c r="D26" s="188" t="s">
        <v>192</v>
      </c>
      <c r="E26" s="188">
        <v>5</v>
      </c>
      <c r="F26" s="94"/>
      <c r="G26" s="2">
        <f t="shared" ref="G26" si="3">E26*F26</f>
        <v>0</v>
      </c>
    </row>
    <row r="27" spans="1:7" ht="25.05" customHeight="1" x14ac:dyDescent="0.25">
      <c r="A27" s="196"/>
      <c r="B27" s="197" t="s">
        <v>225</v>
      </c>
      <c r="C27" s="209" t="s">
        <v>226</v>
      </c>
      <c r="D27" s="188" t="s">
        <v>192</v>
      </c>
      <c r="E27" s="188">
        <v>10</v>
      </c>
      <c r="F27" s="94"/>
      <c r="G27" s="2">
        <f t="shared" si="2"/>
        <v>0</v>
      </c>
    </row>
    <row r="28" spans="1:7" ht="25.05" customHeight="1" x14ac:dyDescent="0.25">
      <c r="A28" s="196"/>
      <c r="B28" s="197" t="s">
        <v>227</v>
      </c>
      <c r="C28" s="209" t="s">
        <v>228</v>
      </c>
      <c r="D28" s="188" t="s">
        <v>192</v>
      </c>
      <c r="E28" s="188">
        <v>3</v>
      </c>
      <c r="F28" s="94"/>
      <c r="G28" s="2">
        <f t="shared" si="2"/>
        <v>0</v>
      </c>
    </row>
    <row r="29" spans="1:7" ht="25.05" customHeight="1" x14ac:dyDescent="0.25">
      <c r="A29" s="196"/>
      <c r="B29" s="197" t="s">
        <v>229</v>
      </c>
      <c r="C29" s="209" t="s">
        <v>230</v>
      </c>
      <c r="D29" s="188" t="s">
        <v>192</v>
      </c>
      <c r="E29" s="188">
        <v>9</v>
      </c>
      <c r="F29" s="94"/>
      <c r="G29" s="2">
        <f t="shared" si="2"/>
        <v>0</v>
      </c>
    </row>
    <row r="30" spans="1:7" ht="25.05" customHeight="1" x14ac:dyDescent="0.25">
      <c r="A30" s="196"/>
      <c r="B30" s="197" t="s">
        <v>231</v>
      </c>
      <c r="C30" s="209" t="s">
        <v>232</v>
      </c>
      <c r="D30" s="188" t="s">
        <v>192</v>
      </c>
      <c r="E30" s="188">
        <v>5</v>
      </c>
      <c r="F30" s="94"/>
      <c r="G30" s="2">
        <f t="shared" si="2"/>
        <v>0</v>
      </c>
    </row>
    <row r="31" spans="1:7" ht="25.05" customHeight="1" x14ac:dyDescent="0.25">
      <c r="A31" s="196"/>
      <c r="B31" s="197" t="s">
        <v>233</v>
      </c>
      <c r="C31" s="209" t="s">
        <v>234</v>
      </c>
      <c r="D31" s="188" t="s">
        <v>192</v>
      </c>
      <c r="E31" s="188">
        <v>5</v>
      </c>
      <c r="F31" s="94"/>
      <c r="G31" s="2">
        <f t="shared" si="2"/>
        <v>0</v>
      </c>
    </row>
    <row r="32" spans="1:7" ht="25.05" customHeight="1" x14ac:dyDescent="0.25">
      <c r="A32" s="196"/>
      <c r="B32" s="197" t="s">
        <v>235</v>
      </c>
      <c r="C32" s="209" t="s">
        <v>236</v>
      </c>
      <c r="D32" s="188" t="s">
        <v>192</v>
      </c>
      <c r="E32" s="188">
        <v>1</v>
      </c>
      <c r="F32" s="94"/>
      <c r="G32" s="2">
        <f t="shared" si="2"/>
        <v>0</v>
      </c>
    </row>
    <row r="33" spans="1:7" ht="25.05" customHeight="1" x14ac:dyDescent="0.25">
      <c r="A33" s="196"/>
      <c r="B33" s="197" t="s">
        <v>237</v>
      </c>
      <c r="C33" s="209" t="s">
        <v>238</v>
      </c>
      <c r="D33" s="188" t="s">
        <v>192</v>
      </c>
      <c r="E33" s="188">
        <v>1</v>
      </c>
      <c r="F33" s="94"/>
      <c r="G33" s="2">
        <f t="shared" si="2"/>
        <v>0</v>
      </c>
    </row>
    <row r="34" spans="1:7" ht="35.25" customHeight="1" x14ac:dyDescent="0.25">
      <c r="A34" s="196"/>
      <c r="B34" s="197" t="s">
        <v>239</v>
      </c>
      <c r="C34" s="209" t="s">
        <v>240</v>
      </c>
      <c r="D34" s="188" t="s">
        <v>192</v>
      </c>
      <c r="E34" s="188">
        <v>1</v>
      </c>
      <c r="F34" s="94"/>
      <c r="G34" s="2">
        <f t="shared" si="2"/>
        <v>0</v>
      </c>
    </row>
    <row r="35" spans="1:7" ht="25.05" customHeight="1" x14ac:dyDescent="0.25">
      <c r="A35" s="196"/>
      <c r="B35" s="197" t="s">
        <v>241</v>
      </c>
      <c r="C35" s="209" t="s">
        <v>242</v>
      </c>
      <c r="D35" s="188" t="s">
        <v>192</v>
      </c>
      <c r="E35" s="188">
        <v>1</v>
      </c>
      <c r="F35" s="94"/>
      <c r="G35" s="2">
        <f t="shared" si="2"/>
        <v>0</v>
      </c>
    </row>
    <row r="36" spans="1:7" ht="25.05" customHeight="1" x14ac:dyDescent="0.25">
      <c r="A36" s="196"/>
      <c r="B36" s="197" t="s">
        <v>243</v>
      </c>
      <c r="C36" s="209" t="s">
        <v>244</v>
      </c>
      <c r="D36" s="188" t="s">
        <v>192</v>
      </c>
      <c r="E36" s="188">
        <v>1</v>
      </c>
      <c r="F36" s="94"/>
      <c r="G36" s="2">
        <f t="shared" si="2"/>
        <v>0</v>
      </c>
    </row>
    <row r="37" spans="1:7" ht="25.05" customHeight="1" x14ac:dyDescent="0.25">
      <c r="A37" s="196"/>
      <c r="B37" s="197" t="s">
        <v>245</v>
      </c>
      <c r="C37" s="209" t="s">
        <v>246</v>
      </c>
      <c r="D37" s="188" t="s">
        <v>192</v>
      </c>
      <c r="E37" s="188">
        <v>2</v>
      </c>
      <c r="F37" s="94"/>
      <c r="G37" s="2">
        <f t="shared" si="2"/>
        <v>0</v>
      </c>
    </row>
    <row r="38" spans="1:7" ht="25.05" customHeight="1" x14ac:dyDescent="0.25">
      <c r="A38" s="196" t="s">
        <v>247</v>
      </c>
      <c r="B38" s="197"/>
      <c r="C38" s="232" t="s">
        <v>248</v>
      </c>
      <c r="D38" s="188"/>
      <c r="E38" s="188"/>
      <c r="F38" s="188"/>
      <c r="G38" s="2"/>
    </row>
    <row r="39" spans="1:7" ht="35.25" customHeight="1" x14ac:dyDescent="0.25">
      <c r="A39" s="196"/>
      <c r="B39" s="197" t="s">
        <v>249</v>
      </c>
      <c r="C39" s="233" t="s">
        <v>250</v>
      </c>
      <c r="D39" s="194" t="s">
        <v>136</v>
      </c>
      <c r="E39" s="141" t="s">
        <v>1208</v>
      </c>
      <c r="F39" s="141" t="s">
        <v>1209</v>
      </c>
      <c r="G39" s="115">
        <v>105000</v>
      </c>
    </row>
    <row r="40" spans="1:7" ht="25.05" customHeight="1" x14ac:dyDescent="0.25">
      <c r="A40" s="196"/>
      <c r="B40" s="197" t="s">
        <v>251</v>
      </c>
      <c r="C40" s="233" t="s">
        <v>252</v>
      </c>
      <c r="D40" s="194" t="s">
        <v>86</v>
      </c>
      <c r="E40" s="7">
        <f>G39</f>
        <v>105000</v>
      </c>
      <c r="F40" s="97"/>
      <c r="G40" s="2">
        <f t="shared" ref="G40:G42" si="4">F40*E40</f>
        <v>0</v>
      </c>
    </row>
    <row r="41" spans="1:7" ht="33.75" customHeight="1" x14ac:dyDescent="0.25">
      <c r="A41" s="196"/>
      <c r="B41" s="197" t="s">
        <v>253</v>
      </c>
      <c r="C41" s="233" t="s">
        <v>254</v>
      </c>
      <c r="D41" s="194" t="s">
        <v>136</v>
      </c>
      <c r="E41" s="141" t="s">
        <v>1208</v>
      </c>
      <c r="F41" s="141" t="s">
        <v>1209</v>
      </c>
      <c r="G41" s="115">
        <v>84000</v>
      </c>
    </row>
    <row r="42" spans="1:7" ht="25.05" customHeight="1" x14ac:dyDescent="0.25">
      <c r="A42" s="196"/>
      <c r="B42" s="197" t="s">
        <v>255</v>
      </c>
      <c r="C42" s="233" t="s">
        <v>256</v>
      </c>
      <c r="D42" s="194" t="s">
        <v>86</v>
      </c>
      <c r="E42" s="7">
        <f>G41</f>
        <v>84000</v>
      </c>
      <c r="F42" s="97"/>
      <c r="G42" s="2">
        <f t="shared" si="4"/>
        <v>0</v>
      </c>
    </row>
    <row r="43" spans="1:7" ht="65.25" customHeight="1" x14ac:dyDescent="0.25">
      <c r="A43" s="196"/>
      <c r="B43" s="197" t="s">
        <v>257</v>
      </c>
      <c r="C43" s="233" t="s">
        <v>258</v>
      </c>
      <c r="D43" s="194" t="s">
        <v>136</v>
      </c>
      <c r="E43" s="141" t="s">
        <v>1208</v>
      </c>
      <c r="F43" s="141" t="s">
        <v>1209</v>
      </c>
      <c r="G43" s="234">
        <v>35000</v>
      </c>
    </row>
    <row r="44" spans="1:7" ht="25.05" customHeight="1" x14ac:dyDescent="0.25">
      <c r="A44" s="196"/>
      <c r="B44" s="197" t="s">
        <v>259</v>
      </c>
      <c r="C44" s="233" t="s">
        <v>260</v>
      </c>
      <c r="D44" s="194" t="s">
        <v>86</v>
      </c>
      <c r="E44" s="7">
        <f>G43</f>
        <v>35000</v>
      </c>
      <c r="F44" s="97"/>
      <c r="G44" s="2">
        <f>E44*F44</f>
        <v>0</v>
      </c>
    </row>
    <row r="45" spans="1:7" ht="39.6" x14ac:dyDescent="0.25">
      <c r="A45" s="196"/>
      <c r="B45" s="235" t="s">
        <v>1217</v>
      </c>
      <c r="C45" s="236" t="s">
        <v>1218</v>
      </c>
      <c r="D45" s="237" t="s">
        <v>136</v>
      </c>
      <c r="E45" s="141" t="s">
        <v>1208</v>
      </c>
      <c r="F45" s="141" t="s">
        <v>1209</v>
      </c>
      <c r="G45" s="115">
        <v>170000</v>
      </c>
    </row>
    <row r="46" spans="1:7" ht="25.05" customHeight="1" x14ac:dyDescent="0.25">
      <c r="A46" s="196"/>
      <c r="B46" s="235" t="s">
        <v>1221</v>
      </c>
      <c r="C46" s="236" t="s">
        <v>1222</v>
      </c>
      <c r="D46" s="237" t="s">
        <v>86</v>
      </c>
      <c r="E46" s="7">
        <f>G45</f>
        <v>170000</v>
      </c>
      <c r="F46" s="97"/>
      <c r="G46" s="2">
        <f>E46*F46</f>
        <v>0</v>
      </c>
    </row>
    <row r="47" spans="1:7" ht="25.05" customHeight="1" x14ac:dyDescent="0.25">
      <c r="A47" s="196"/>
      <c r="B47" s="197"/>
      <c r="C47" s="233"/>
      <c r="D47" s="194"/>
      <c r="E47" s="7"/>
      <c r="F47" s="238"/>
      <c r="G47" s="2"/>
    </row>
    <row r="48" spans="1:7" ht="25.05" customHeight="1" x14ac:dyDescent="0.25">
      <c r="A48" s="135" t="s">
        <v>261</v>
      </c>
      <c r="B48" s="239"/>
      <c r="C48" s="240" t="s">
        <v>262</v>
      </c>
      <c r="D48" s="209"/>
      <c r="E48" s="188"/>
      <c r="F48" s="188"/>
      <c r="G48" s="33"/>
    </row>
    <row r="49" spans="1:8" ht="25.05" customHeight="1" x14ac:dyDescent="0.25">
      <c r="A49" s="135"/>
      <c r="B49" s="239" t="s">
        <v>263</v>
      </c>
      <c r="C49" s="233" t="s">
        <v>264</v>
      </c>
      <c r="D49" s="188" t="s">
        <v>63</v>
      </c>
      <c r="E49" s="188" t="s">
        <v>1308</v>
      </c>
      <c r="F49" s="35" t="s">
        <v>83</v>
      </c>
      <c r="G49" s="92"/>
    </row>
    <row r="50" spans="1:8" ht="25.05" customHeight="1" x14ac:dyDescent="0.25">
      <c r="A50" s="135"/>
      <c r="B50" s="239" t="s">
        <v>265</v>
      </c>
      <c r="C50" s="241" t="s">
        <v>266</v>
      </c>
      <c r="D50" s="242" t="s">
        <v>58</v>
      </c>
      <c r="E50" s="188">
        <f>'B-C1.3'!F8</f>
        <v>21</v>
      </c>
      <c r="F50" s="94"/>
      <c r="G50" s="33">
        <f>E50*F50</f>
        <v>0</v>
      </c>
    </row>
    <row r="51" spans="1:8" ht="25.05" customHeight="1" x14ac:dyDescent="0.25">
      <c r="A51" s="196" t="s">
        <v>267</v>
      </c>
      <c r="B51" s="197"/>
      <c r="C51" s="243" t="s">
        <v>268</v>
      </c>
      <c r="D51" s="242"/>
      <c r="E51" s="188"/>
      <c r="F51" s="188"/>
      <c r="G51" s="2"/>
    </row>
    <row r="52" spans="1:8" ht="37.5" customHeight="1" x14ac:dyDescent="0.25">
      <c r="A52" s="196"/>
      <c r="B52" s="197" t="s">
        <v>269</v>
      </c>
      <c r="C52" s="244" t="s">
        <v>270</v>
      </c>
      <c r="D52" s="242" t="s">
        <v>271</v>
      </c>
      <c r="E52" s="188">
        <v>10</v>
      </c>
      <c r="F52" s="94"/>
      <c r="G52" s="2">
        <f>E52*F52</f>
        <v>0</v>
      </c>
      <c r="H52" s="204" t="s">
        <v>119</v>
      </c>
    </row>
    <row r="53" spans="1:8" ht="25.05" customHeight="1" x14ac:dyDescent="0.25">
      <c r="A53" s="196"/>
      <c r="B53" s="197" t="s">
        <v>272</v>
      </c>
      <c r="C53" s="227" t="s">
        <v>273</v>
      </c>
      <c r="D53" s="245" t="s">
        <v>73</v>
      </c>
      <c r="E53" s="188">
        <f>12*2*E52</f>
        <v>240</v>
      </c>
      <c r="F53" s="94"/>
      <c r="G53" s="2">
        <f>E53*F53</f>
        <v>0</v>
      </c>
    </row>
    <row r="54" spans="1:8" ht="25.05" customHeight="1" x14ac:dyDescent="0.25">
      <c r="A54" s="196" t="s">
        <v>274</v>
      </c>
      <c r="B54" s="197"/>
      <c r="C54" s="246" t="s">
        <v>275</v>
      </c>
      <c r="D54" s="247"/>
      <c r="E54" s="188"/>
      <c r="F54" s="188"/>
      <c r="G54" s="2"/>
    </row>
    <row r="55" spans="1:8" ht="54.75" customHeight="1" x14ac:dyDescent="0.25">
      <c r="A55" s="196"/>
      <c r="B55" s="197" t="s">
        <v>276</v>
      </c>
      <c r="C55" s="248" t="s">
        <v>277</v>
      </c>
      <c r="D55" s="188" t="s">
        <v>63</v>
      </c>
      <c r="E55" s="188" t="s">
        <v>1308</v>
      </c>
      <c r="F55" s="35" t="s">
        <v>83</v>
      </c>
      <c r="G55" s="92"/>
    </row>
    <row r="56" spans="1:8" ht="25.05" customHeight="1" x14ac:dyDescent="0.25">
      <c r="A56" s="175" t="s">
        <v>51</v>
      </c>
      <c r="B56" s="176"/>
      <c r="C56" s="179"/>
      <c r="D56" s="249"/>
      <c r="E56" s="175"/>
      <c r="F56" s="175"/>
      <c r="G56" s="34">
        <f>SUM(G4:G55)</f>
        <v>394000</v>
      </c>
    </row>
    <row r="1048477" spans="4:4" x14ac:dyDescent="0.25">
      <c r="D1048477" s="188"/>
    </row>
  </sheetData>
  <sheetProtection algorithmName="SHA-512" hashValue="fi3vTgczFTnchbief+HvNyD6DmmRXHb3bj639iSqzLcJxpNka3S5EvKrtARCr6HlJlwTre2M7E08wHeIGzz1qg==" saltValue="3xyG4zgUpBQGysUYmNdJOg==" spinCount="100000" sheet="1" objects="1" scenarios="1"/>
  <mergeCells count="2">
    <mergeCell ref="D1:G1"/>
    <mergeCell ref="A1:C1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  <rowBreaks count="1" manualBreakCount="1">
    <brk id="37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0" tint="-4.9989318521683403E-2"/>
  </sheetPr>
  <dimension ref="A1:M1048464"/>
  <sheetViews>
    <sheetView view="pageBreakPreview" topLeftCell="A14" zoomScaleNormal="100" zoomScaleSheetLayoutView="100" workbookViewId="0">
      <selection activeCell="F43" sqref="F43"/>
    </sheetView>
  </sheetViews>
  <sheetFormatPr defaultRowHeight="13.2" x14ac:dyDescent="0.25"/>
  <cols>
    <col min="1" max="1" width="14.5546875" style="12" customWidth="1"/>
    <col min="2" max="2" width="9" style="12" bestFit="1" customWidth="1"/>
    <col min="3" max="4" width="4.44140625" style="12" customWidth="1"/>
    <col min="5" max="5" width="41" style="12" customWidth="1"/>
    <col min="6" max="6" width="17.44140625" style="12" bestFit="1" customWidth="1"/>
    <col min="7" max="7" width="12.5546875" style="12" bestFit="1" customWidth="1"/>
    <col min="8" max="8" width="15.77734375" style="12" customWidth="1"/>
    <col min="9" max="9" width="17.77734375" style="12" customWidth="1"/>
    <col min="10" max="258" width="9.21875" style="12"/>
    <col min="259" max="259" width="9.21875" style="12" customWidth="1"/>
    <col min="260" max="260" width="6.77734375" style="12" customWidth="1"/>
    <col min="261" max="261" width="40.77734375" style="12" customWidth="1"/>
    <col min="262" max="265" width="9.21875" style="12" customWidth="1"/>
    <col min="266" max="514" width="9.21875" style="12"/>
    <col min="515" max="515" width="9.21875" style="12" customWidth="1"/>
    <col min="516" max="516" width="6.77734375" style="12" customWidth="1"/>
    <col min="517" max="517" width="40.77734375" style="12" customWidth="1"/>
    <col min="518" max="521" width="9.21875" style="12" customWidth="1"/>
    <col min="522" max="770" width="9.21875" style="12"/>
    <col min="771" max="771" width="9.21875" style="12" customWidth="1"/>
    <col min="772" max="772" width="6.77734375" style="12" customWidth="1"/>
    <col min="773" max="773" width="40.77734375" style="12" customWidth="1"/>
    <col min="774" max="777" width="9.21875" style="12" customWidth="1"/>
    <col min="778" max="1026" width="9.21875" style="12"/>
    <col min="1027" max="1027" width="9.21875" style="12" customWidth="1"/>
    <col min="1028" max="1028" width="6.77734375" style="12" customWidth="1"/>
    <col min="1029" max="1029" width="40.77734375" style="12" customWidth="1"/>
    <col min="1030" max="1033" width="9.21875" style="12" customWidth="1"/>
    <col min="1034" max="1282" width="9.21875" style="12"/>
    <col min="1283" max="1283" width="9.21875" style="12" customWidth="1"/>
    <col min="1284" max="1284" width="6.77734375" style="12" customWidth="1"/>
    <col min="1285" max="1285" width="40.77734375" style="12" customWidth="1"/>
    <col min="1286" max="1289" width="9.21875" style="12" customWidth="1"/>
    <col min="1290" max="1538" width="9.21875" style="12"/>
    <col min="1539" max="1539" width="9.21875" style="12" customWidth="1"/>
    <col min="1540" max="1540" width="6.77734375" style="12" customWidth="1"/>
    <col min="1541" max="1541" width="40.77734375" style="12" customWidth="1"/>
    <col min="1542" max="1545" width="9.21875" style="12" customWidth="1"/>
    <col min="1546" max="1794" width="9.21875" style="12"/>
    <col min="1795" max="1795" width="9.21875" style="12" customWidth="1"/>
    <col min="1796" max="1796" width="6.77734375" style="12" customWidth="1"/>
    <col min="1797" max="1797" width="40.77734375" style="12" customWidth="1"/>
    <col min="1798" max="1801" width="9.21875" style="12" customWidth="1"/>
    <col min="1802" max="2050" width="9.21875" style="12"/>
    <col min="2051" max="2051" width="9.21875" style="12" customWidth="1"/>
    <col min="2052" max="2052" width="6.77734375" style="12" customWidth="1"/>
    <col min="2053" max="2053" width="40.77734375" style="12" customWidth="1"/>
    <col min="2054" max="2057" width="9.21875" style="12" customWidth="1"/>
    <col min="2058" max="2306" width="9.21875" style="12"/>
    <col min="2307" max="2307" width="9.21875" style="12" customWidth="1"/>
    <col min="2308" max="2308" width="6.77734375" style="12" customWidth="1"/>
    <col min="2309" max="2309" width="40.77734375" style="12" customWidth="1"/>
    <col min="2310" max="2313" width="9.21875" style="12" customWidth="1"/>
    <col min="2314" max="2562" width="9.21875" style="12"/>
    <col min="2563" max="2563" width="9.21875" style="12" customWidth="1"/>
    <col min="2564" max="2564" width="6.77734375" style="12" customWidth="1"/>
    <col min="2565" max="2565" width="40.77734375" style="12" customWidth="1"/>
    <col min="2566" max="2569" width="9.21875" style="12" customWidth="1"/>
    <col min="2570" max="2818" width="9.21875" style="12"/>
    <col min="2819" max="2819" width="9.21875" style="12" customWidth="1"/>
    <col min="2820" max="2820" width="6.77734375" style="12" customWidth="1"/>
    <col min="2821" max="2821" width="40.77734375" style="12" customWidth="1"/>
    <col min="2822" max="2825" width="9.21875" style="12" customWidth="1"/>
    <col min="2826" max="3074" width="9.21875" style="12"/>
    <col min="3075" max="3075" width="9.21875" style="12" customWidth="1"/>
    <col min="3076" max="3076" width="6.77734375" style="12" customWidth="1"/>
    <col min="3077" max="3077" width="40.77734375" style="12" customWidth="1"/>
    <col min="3078" max="3081" width="9.21875" style="12" customWidth="1"/>
    <col min="3082" max="3330" width="9.21875" style="12"/>
    <col min="3331" max="3331" width="9.21875" style="12" customWidth="1"/>
    <col min="3332" max="3332" width="6.77734375" style="12" customWidth="1"/>
    <col min="3333" max="3333" width="40.77734375" style="12" customWidth="1"/>
    <col min="3334" max="3337" width="9.21875" style="12" customWidth="1"/>
    <col min="3338" max="3586" width="9.21875" style="12"/>
    <col min="3587" max="3587" width="9.21875" style="12" customWidth="1"/>
    <col min="3588" max="3588" width="6.77734375" style="12" customWidth="1"/>
    <col min="3589" max="3589" width="40.77734375" style="12" customWidth="1"/>
    <col min="3590" max="3593" width="9.21875" style="12" customWidth="1"/>
    <col min="3594" max="3842" width="9.21875" style="12"/>
    <col min="3843" max="3843" width="9.21875" style="12" customWidth="1"/>
    <col min="3844" max="3844" width="6.77734375" style="12" customWidth="1"/>
    <col min="3845" max="3845" width="40.77734375" style="12" customWidth="1"/>
    <col min="3846" max="3849" width="9.21875" style="12" customWidth="1"/>
    <col min="3850" max="4098" width="9.21875" style="12"/>
    <col min="4099" max="4099" width="9.21875" style="12" customWidth="1"/>
    <col min="4100" max="4100" width="6.77734375" style="12" customWidth="1"/>
    <col min="4101" max="4101" width="40.77734375" style="12" customWidth="1"/>
    <col min="4102" max="4105" width="9.21875" style="12" customWidth="1"/>
    <col min="4106" max="4354" width="9.21875" style="12"/>
    <col min="4355" max="4355" width="9.21875" style="12" customWidth="1"/>
    <col min="4356" max="4356" width="6.77734375" style="12" customWidth="1"/>
    <col min="4357" max="4357" width="40.77734375" style="12" customWidth="1"/>
    <col min="4358" max="4361" width="9.21875" style="12" customWidth="1"/>
    <col min="4362" max="4610" width="9.21875" style="12"/>
    <col min="4611" max="4611" width="9.21875" style="12" customWidth="1"/>
    <col min="4612" max="4612" width="6.77734375" style="12" customWidth="1"/>
    <col min="4613" max="4613" width="40.77734375" style="12" customWidth="1"/>
    <col min="4614" max="4617" width="9.21875" style="12" customWidth="1"/>
    <col min="4618" max="4866" width="9.21875" style="12"/>
    <col min="4867" max="4867" width="9.21875" style="12" customWidth="1"/>
    <col min="4868" max="4868" width="6.77734375" style="12" customWidth="1"/>
    <col min="4869" max="4869" width="40.77734375" style="12" customWidth="1"/>
    <col min="4870" max="4873" width="9.21875" style="12" customWidth="1"/>
    <col min="4874" max="5122" width="9.21875" style="12"/>
    <col min="5123" max="5123" width="9.21875" style="12" customWidth="1"/>
    <col min="5124" max="5124" width="6.77734375" style="12" customWidth="1"/>
    <col min="5125" max="5125" width="40.77734375" style="12" customWidth="1"/>
    <col min="5126" max="5129" width="9.21875" style="12" customWidth="1"/>
    <col min="5130" max="5378" width="9.21875" style="12"/>
    <col min="5379" max="5379" width="9.21875" style="12" customWidth="1"/>
    <col min="5380" max="5380" width="6.77734375" style="12" customWidth="1"/>
    <col min="5381" max="5381" width="40.77734375" style="12" customWidth="1"/>
    <col min="5382" max="5385" width="9.21875" style="12" customWidth="1"/>
    <col min="5386" max="5634" width="9.21875" style="12"/>
    <col min="5635" max="5635" width="9.21875" style="12" customWidth="1"/>
    <col min="5636" max="5636" width="6.77734375" style="12" customWidth="1"/>
    <col min="5637" max="5637" width="40.77734375" style="12" customWidth="1"/>
    <col min="5638" max="5641" width="9.21875" style="12" customWidth="1"/>
    <col min="5642" max="5890" width="9.21875" style="12"/>
    <col min="5891" max="5891" width="9.21875" style="12" customWidth="1"/>
    <col min="5892" max="5892" width="6.77734375" style="12" customWidth="1"/>
    <col min="5893" max="5893" width="40.77734375" style="12" customWidth="1"/>
    <col min="5894" max="5897" width="9.21875" style="12" customWidth="1"/>
    <col min="5898" max="6146" width="9.21875" style="12"/>
    <col min="6147" max="6147" width="9.21875" style="12" customWidth="1"/>
    <col min="6148" max="6148" width="6.77734375" style="12" customWidth="1"/>
    <col min="6149" max="6149" width="40.77734375" style="12" customWidth="1"/>
    <col min="6150" max="6153" width="9.21875" style="12" customWidth="1"/>
    <col min="6154" max="6402" width="9.21875" style="12"/>
    <col min="6403" max="6403" width="9.21875" style="12" customWidth="1"/>
    <col min="6404" max="6404" width="6.77734375" style="12" customWidth="1"/>
    <col min="6405" max="6405" width="40.77734375" style="12" customWidth="1"/>
    <col min="6406" max="6409" width="9.21875" style="12" customWidth="1"/>
    <col min="6410" max="6658" width="9.21875" style="12"/>
    <col min="6659" max="6659" width="9.21875" style="12" customWidth="1"/>
    <col min="6660" max="6660" width="6.77734375" style="12" customWidth="1"/>
    <col min="6661" max="6661" width="40.77734375" style="12" customWidth="1"/>
    <col min="6662" max="6665" width="9.21875" style="12" customWidth="1"/>
    <col min="6666" max="6914" width="9.21875" style="12"/>
    <col min="6915" max="6915" width="9.21875" style="12" customWidth="1"/>
    <col min="6916" max="6916" width="6.77734375" style="12" customWidth="1"/>
    <col min="6917" max="6917" width="40.77734375" style="12" customWidth="1"/>
    <col min="6918" max="6921" width="9.21875" style="12" customWidth="1"/>
    <col min="6922" max="7170" width="9.21875" style="12"/>
    <col min="7171" max="7171" width="9.21875" style="12" customWidth="1"/>
    <col min="7172" max="7172" width="6.77734375" style="12" customWidth="1"/>
    <col min="7173" max="7173" width="40.77734375" style="12" customWidth="1"/>
    <col min="7174" max="7177" width="9.21875" style="12" customWidth="1"/>
    <col min="7178" max="7426" width="9.21875" style="12"/>
    <col min="7427" max="7427" width="9.21875" style="12" customWidth="1"/>
    <col min="7428" max="7428" width="6.77734375" style="12" customWidth="1"/>
    <col min="7429" max="7429" width="40.77734375" style="12" customWidth="1"/>
    <col min="7430" max="7433" width="9.21875" style="12" customWidth="1"/>
    <col min="7434" max="7682" width="9.21875" style="12"/>
    <col min="7683" max="7683" width="9.21875" style="12" customWidth="1"/>
    <col min="7684" max="7684" width="6.77734375" style="12" customWidth="1"/>
    <col min="7685" max="7685" width="40.77734375" style="12" customWidth="1"/>
    <col min="7686" max="7689" width="9.21875" style="12" customWidth="1"/>
    <col min="7690" max="7938" width="9.21875" style="12"/>
    <col min="7939" max="7939" width="9.21875" style="12" customWidth="1"/>
    <col min="7940" max="7940" width="6.77734375" style="12" customWidth="1"/>
    <col min="7941" max="7941" width="40.77734375" style="12" customWidth="1"/>
    <col min="7942" max="7945" width="9.21875" style="12" customWidth="1"/>
    <col min="7946" max="8194" width="9.21875" style="12"/>
    <col min="8195" max="8195" width="9.21875" style="12" customWidth="1"/>
    <col min="8196" max="8196" width="6.77734375" style="12" customWidth="1"/>
    <col min="8197" max="8197" width="40.77734375" style="12" customWidth="1"/>
    <col min="8198" max="8201" width="9.21875" style="12" customWidth="1"/>
    <col min="8202" max="8450" width="9.21875" style="12"/>
    <col min="8451" max="8451" width="9.21875" style="12" customWidth="1"/>
    <col min="8452" max="8452" width="6.77734375" style="12" customWidth="1"/>
    <col min="8453" max="8453" width="40.77734375" style="12" customWidth="1"/>
    <col min="8454" max="8457" width="9.21875" style="12" customWidth="1"/>
    <col min="8458" max="8706" width="9.21875" style="12"/>
    <col min="8707" max="8707" width="9.21875" style="12" customWidth="1"/>
    <col min="8708" max="8708" width="6.77734375" style="12" customWidth="1"/>
    <col min="8709" max="8709" width="40.77734375" style="12" customWidth="1"/>
    <col min="8710" max="8713" width="9.21875" style="12" customWidth="1"/>
    <col min="8714" max="8962" width="9.21875" style="12"/>
    <col min="8963" max="8963" width="9.21875" style="12" customWidth="1"/>
    <col min="8964" max="8964" width="6.77734375" style="12" customWidth="1"/>
    <col min="8965" max="8965" width="40.77734375" style="12" customWidth="1"/>
    <col min="8966" max="8969" width="9.21875" style="12" customWidth="1"/>
    <col min="8970" max="9218" width="9.21875" style="12"/>
    <col min="9219" max="9219" width="9.21875" style="12" customWidth="1"/>
    <col min="9220" max="9220" width="6.77734375" style="12" customWidth="1"/>
    <col min="9221" max="9221" width="40.77734375" style="12" customWidth="1"/>
    <col min="9222" max="9225" width="9.21875" style="12" customWidth="1"/>
    <col min="9226" max="9474" width="9.21875" style="12"/>
    <col min="9475" max="9475" width="9.21875" style="12" customWidth="1"/>
    <col min="9476" max="9476" width="6.77734375" style="12" customWidth="1"/>
    <col min="9477" max="9477" width="40.77734375" style="12" customWidth="1"/>
    <col min="9478" max="9481" width="9.21875" style="12" customWidth="1"/>
    <col min="9482" max="9730" width="9.21875" style="12"/>
    <col min="9731" max="9731" width="9.21875" style="12" customWidth="1"/>
    <col min="9732" max="9732" width="6.77734375" style="12" customWidth="1"/>
    <col min="9733" max="9733" width="40.77734375" style="12" customWidth="1"/>
    <col min="9734" max="9737" width="9.21875" style="12" customWidth="1"/>
    <col min="9738" max="9986" width="9.21875" style="12"/>
    <col min="9987" max="9987" width="9.21875" style="12" customWidth="1"/>
    <col min="9988" max="9988" width="6.77734375" style="12" customWidth="1"/>
    <col min="9989" max="9989" width="40.77734375" style="12" customWidth="1"/>
    <col min="9990" max="9993" width="9.21875" style="12" customWidth="1"/>
    <col min="9994" max="10242" width="9.21875" style="12"/>
    <col min="10243" max="10243" width="9.21875" style="12" customWidth="1"/>
    <col min="10244" max="10244" width="6.77734375" style="12" customWidth="1"/>
    <col min="10245" max="10245" width="40.77734375" style="12" customWidth="1"/>
    <col min="10246" max="10249" width="9.21875" style="12" customWidth="1"/>
    <col min="10250" max="10498" width="9.21875" style="12"/>
    <col min="10499" max="10499" width="9.21875" style="12" customWidth="1"/>
    <col min="10500" max="10500" width="6.77734375" style="12" customWidth="1"/>
    <col min="10501" max="10501" width="40.77734375" style="12" customWidth="1"/>
    <col min="10502" max="10505" width="9.21875" style="12" customWidth="1"/>
    <col min="10506" max="10754" width="9.21875" style="12"/>
    <col min="10755" max="10755" width="9.21875" style="12" customWidth="1"/>
    <col min="10756" max="10756" width="6.77734375" style="12" customWidth="1"/>
    <col min="10757" max="10757" width="40.77734375" style="12" customWidth="1"/>
    <col min="10758" max="10761" width="9.21875" style="12" customWidth="1"/>
    <col min="10762" max="11010" width="9.21875" style="12"/>
    <col min="11011" max="11011" width="9.21875" style="12" customWidth="1"/>
    <col min="11012" max="11012" width="6.77734375" style="12" customWidth="1"/>
    <col min="11013" max="11013" width="40.77734375" style="12" customWidth="1"/>
    <col min="11014" max="11017" width="9.21875" style="12" customWidth="1"/>
    <col min="11018" max="11266" width="9.21875" style="12"/>
    <col min="11267" max="11267" width="9.21875" style="12" customWidth="1"/>
    <col min="11268" max="11268" width="6.77734375" style="12" customWidth="1"/>
    <col min="11269" max="11269" width="40.77734375" style="12" customWidth="1"/>
    <col min="11270" max="11273" width="9.21875" style="12" customWidth="1"/>
    <col min="11274" max="11522" width="9.21875" style="12"/>
    <col min="11523" max="11523" width="9.21875" style="12" customWidth="1"/>
    <col min="11524" max="11524" width="6.77734375" style="12" customWidth="1"/>
    <col min="11525" max="11525" width="40.77734375" style="12" customWidth="1"/>
    <col min="11526" max="11529" width="9.21875" style="12" customWidth="1"/>
    <col min="11530" max="11778" width="9.21875" style="12"/>
    <col min="11779" max="11779" width="9.21875" style="12" customWidth="1"/>
    <col min="11780" max="11780" width="6.77734375" style="12" customWidth="1"/>
    <col min="11781" max="11781" width="40.77734375" style="12" customWidth="1"/>
    <col min="11782" max="11785" width="9.21875" style="12" customWidth="1"/>
    <col min="11786" max="12034" width="9.21875" style="12"/>
    <col min="12035" max="12035" width="9.21875" style="12" customWidth="1"/>
    <col min="12036" max="12036" width="6.77734375" style="12" customWidth="1"/>
    <col min="12037" max="12037" width="40.77734375" style="12" customWidth="1"/>
    <col min="12038" max="12041" width="9.21875" style="12" customWidth="1"/>
    <col min="12042" max="12290" width="9.21875" style="12"/>
    <col min="12291" max="12291" width="9.21875" style="12" customWidth="1"/>
    <col min="12292" max="12292" width="6.77734375" style="12" customWidth="1"/>
    <col min="12293" max="12293" width="40.77734375" style="12" customWidth="1"/>
    <col min="12294" max="12297" width="9.21875" style="12" customWidth="1"/>
    <col min="12298" max="12546" width="9.21875" style="12"/>
    <col min="12547" max="12547" width="9.21875" style="12" customWidth="1"/>
    <col min="12548" max="12548" width="6.77734375" style="12" customWidth="1"/>
    <col min="12549" max="12549" width="40.77734375" style="12" customWidth="1"/>
    <col min="12550" max="12553" width="9.21875" style="12" customWidth="1"/>
    <col min="12554" max="12802" width="9.21875" style="12"/>
    <col min="12803" max="12803" width="9.21875" style="12" customWidth="1"/>
    <col min="12804" max="12804" width="6.77734375" style="12" customWidth="1"/>
    <col min="12805" max="12805" width="40.77734375" style="12" customWidth="1"/>
    <col min="12806" max="12809" width="9.21875" style="12" customWidth="1"/>
    <col min="12810" max="13058" width="9.21875" style="12"/>
    <col min="13059" max="13059" width="9.21875" style="12" customWidth="1"/>
    <col min="13060" max="13060" width="6.77734375" style="12" customWidth="1"/>
    <col min="13061" max="13061" width="40.77734375" style="12" customWidth="1"/>
    <col min="13062" max="13065" width="9.21875" style="12" customWidth="1"/>
    <col min="13066" max="13314" width="9.21875" style="12"/>
    <col min="13315" max="13315" width="9.21875" style="12" customWidth="1"/>
    <col min="13316" max="13316" width="6.77734375" style="12" customWidth="1"/>
    <col min="13317" max="13317" width="40.77734375" style="12" customWidth="1"/>
    <col min="13318" max="13321" width="9.21875" style="12" customWidth="1"/>
    <col min="13322" max="13570" width="9.21875" style="12"/>
    <col min="13571" max="13571" width="9.21875" style="12" customWidth="1"/>
    <col min="13572" max="13572" width="6.77734375" style="12" customWidth="1"/>
    <col min="13573" max="13573" width="40.77734375" style="12" customWidth="1"/>
    <col min="13574" max="13577" width="9.21875" style="12" customWidth="1"/>
    <col min="13578" max="13826" width="9.21875" style="12"/>
    <col min="13827" max="13827" width="9.21875" style="12" customWidth="1"/>
    <col min="13828" max="13828" width="6.77734375" style="12" customWidth="1"/>
    <col min="13829" max="13829" width="40.77734375" style="12" customWidth="1"/>
    <col min="13830" max="13833" width="9.21875" style="12" customWidth="1"/>
    <col min="13834" max="14082" width="9.21875" style="12"/>
    <col min="14083" max="14083" width="9.21875" style="12" customWidth="1"/>
    <col min="14084" max="14084" width="6.77734375" style="12" customWidth="1"/>
    <col min="14085" max="14085" width="40.77734375" style="12" customWidth="1"/>
    <col min="14086" max="14089" width="9.21875" style="12" customWidth="1"/>
    <col min="14090" max="14338" width="9.21875" style="12"/>
    <col min="14339" max="14339" width="9.21875" style="12" customWidth="1"/>
    <col min="14340" max="14340" width="6.77734375" style="12" customWidth="1"/>
    <col min="14341" max="14341" width="40.77734375" style="12" customWidth="1"/>
    <col min="14342" max="14345" width="9.21875" style="12" customWidth="1"/>
    <col min="14346" max="14594" width="9.21875" style="12"/>
    <col min="14595" max="14595" width="9.21875" style="12" customWidth="1"/>
    <col min="14596" max="14596" width="6.77734375" style="12" customWidth="1"/>
    <col min="14597" max="14597" width="40.77734375" style="12" customWidth="1"/>
    <col min="14598" max="14601" width="9.21875" style="12" customWidth="1"/>
    <col min="14602" max="14850" width="9.21875" style="12"/>
    <col min="14851" max="14851" width="9.21875" style="12" customWidth="1"/>
    <col min="14852" max="14852" width="6.77734375" style="12" customWidth="1"/>
    <col min="14853" max="14853" width="40.77734375" style="12" customWidth="1"/>
    <col min="14854" max="14857" width="9.21875" style="12" customWidth="1"/>
    <col min="14858" max="15106" width="9.21875" style="12"/>
    <col min="15107" max="15107" width="9.21875" style="12" customWidth="1"/>
    <col min="15108" max="15108" width="6.77734375" style="12" customWidth="1"/>
    <col min="15109" max="15109" width="40.77734375" style="12" customWidth="1"/>
    <col min="15110" max="15113" width="9.21875" style="12" customWidth="1"/>
    <col min="15114" max="15362" width="9.21875" style="12"/>
    <col min="15363" max="15363" width="9.21875" style="12" customWidth="1"/>
    <col min="15364" max="15364" width="6.77734375" style="12" customWidth="1"/>
    <col min="15365" max="15365" width="40.77734375" style="12" customWidth="1"/>
    <col min="15366" max="15369" width="9.21875" style="12" customWidth="1"/>
    <col min="15370" max="15618" width="9.21875" style="12"/>
    <col min="15619" max="15619" width="9.21875" style="12" customWidth="1"/>
    <col min="15620" max="15620" width="6.77734375" style="12" customWidth="1"/>
    <col min="15621" max="15621" width="40.77734375" style="12" customWidth="1"/>
    <col min="15622" max="15625" width="9.21875" style="12" customWidth="1"/>
    <col min="15626" max="15874" width="9.21875" style="12"/>
    <col min="15875" max="15875" width="9.21875" style="12" customWidth="1"/>
    <col min="15876" max="15876" width="6.77734375" style="12" customWidth="1"/>
    <col min="15877" max="15877" width="40.77734375" style="12" customWidth="1"/>
    <col min="15878" max="15881" width="9.21875" style="12" customWidth="1"/>
    <col min="15882" max="16130" width="9.21875" style="12"/>
    <col min="16131" max="16131" width="9.21875" style="12" customWidth="1"/>
    <col min="16132" max="16132" width="6.77734375" style="12" customWidth="1"/>
    <col min="16133" max="16133" width="40.77734375" style="12" customWidth="1"/>
    <col min="16134" max="16137" width="9.21875" style="12" customWidth="1"/>
    <col min="16138" max="16384" width="9.21875" style="12"/>
  </cols>
  <sheetData>
    <row r="1" spans="1:13" customFormat="1" ht="39" customHeight="1" x14ac:dyDescent="0.25">
      <c r="A1" s="493" t="s">
        <v>1313</v>
      </c>
      <c r="B1" s="494"/>
      <c r="C1" s="494"/>
      <c r="D1" s="494"/>
      <c r="E1" s="494"/>
      <c r="F1" s="493" t="s">
        <v>279</v>
      </c>
      <c r="G1" s="493"/>
      <c r="H1" s="493"/>
      <c r="I1" s="493"/>
    </row>
    <row r="2" spans="1:13" ht="25.05" customHeight="1" x14ac:dyDescent="0.25">
      <c r="A2" s="116" t="s">
        <v>1</v>
      </c>
      <c r="B2" s="116"/>
      <c r="C2" s="250"/>
      <c r="D2" s="116"/>
      <c r="E2" s="117" t="s">
        <v>2</v>
      </c>
      <c r="F2" s="117" t="s">
        <v>3</v>
      </c>
      <c r="G2" s="117" t="s">
        <v>4</v>
      </c>
      <c r="H2" s="117" t="s">
        <v>5</v>
      </c>
      <c r="I2" s="117" t="s">
        <v>6</v>
      </c>
      <c r="J2" s="251"/>
    </row>
    <row r="3" spans="1:13" ht="25.05" customHeight="1" x14ac:dyDescent="0.25">
      <c r="A3" s="252" t="s">
        <v>1244</v>
      </c>
      <c r="B3" s="253"/>
      <c r="C3" s="254"/>
      <c r="D3" s="253"/>
      <c r="E3" s="255" t="s">
        <v>1245</v>
      </c>
      <c r="F3" s="127"/>
      <c r="G3" s="127"/>
      <c r="H3" s="127"/>
      <c r="I3" s="127"/>
      <c r="J3" s="251"/>
    </row>
    <row r="4" spans="1:13" ht="25.05" customHeight="1" x14ac:dyDescent="0.25">
      <c r="A4" s="123"/>
      <c r="B4" s="252" t="s">
        <v>1246</v>
      </c>
      <c r="C4" s="254"/>
      <c r="D4" s="253"/>
      <c r="E4" s="256" t="s">
        <v>1245</v>
      </c>
      <c r="F4" s="257" t="s">
        <v>58</v>
      </c>
      <c r="G4" s="149">
        <v>21</v>
      </c>
      <c r="H4" s="94"/>
      <c r="I4" s="33">
        <f>G4*H4</f>
        <v>0</v>
      </c>
      <c r="J4" s="251"/>
    </row>
    <row r="5" spans="1:13" ht="25.05" customHeight="1" x14ac:dyDescent="0.25">
      <c r="A5" s="185" t="s">
        <v>280</v>
      </c>
      <c r="B5" s="185"/>
      <c r="C5" s="258"/>
      <c r="D5" s="185"/>
      <c r="E5" s="199" t="s">
        <v>281</v>
      </c>
      <c r="F5" s="242" t="s">
        <v>58</v>
      </c>
      <c r="G5" s="188">
        <f>'B-C1.3'!F8</f>
        <v>21</v>
      </c>
      <c r="H5" s="98"/>
      <c r="I5" s="33">
        <f>G5*H5</f>
        <v>0</v>
      </c>
    </row>
    <row r="6" spans="1:13" x14ac:dyDescent="0.25">
      <c r="A6" s="185" t="s">
        <v>282</v>
      </c>
      <c r="B6" s="185"/>
      <c r="C6" s="258"/>
      <c r="D6" s="185"/>
      <c r="E6" s="199" t="s">
        <v>283</v>
      </c>
      <c r="F6" s="188"/>
      <c r="G6" s="188"/>
      <c r="H6" s="98"/>
      <c r="I6" s="33"/>
      <c r="J6" s="204"/>
    </row>
    <row r="7" spans="1:13" ht="27.75" customHeight="1" x14ac:dyDescent="0.25">
      <c r="A7" s="190" t="s">
        <v>284</v>
      </c>
      <c r="B7" s="185" t="s">
        <v>285</v>
      </c>
      <c r="C7" s="258"/>
      <c r="D7" s="215"/>
      <c r="E7" s="241" t="s">
        <v>286</v>
      </c>
      <c r="F7" s="194" t="s">
        <v>287</v>
      </c>
      <c r="G7" s="188">
        <v>1</v>
      </c>
      <c r="H7" s="98"/>
      <c r="I7" s="33">
        <f>G7*H7</f>
        <v>0</v>
      </c>
      <c r="J7" s="204"/>
    </row>
    <row r="8" spans="1:13" ht="27.75" customHeight="1" x14ac:dyDescent="0.25">
      <c r="A8" s="190" t="s">
        <v>288</v>
      </c>
      <c r="B8" s="185" t="s">
        <v>289</v>
      </c>
      <c r="C8" s="258"/>
      <c r="D8" s="215"/>
      <c r="E8" s="241" t="s">
        <v>290</v>
      </c>
      <c r="F8" s="194" t="s">
        <v>287</v>
      </c>
      <c r="G8" s="188">
        <f>G7</f>
        <v>1</v>
      </c>
      <c r="H8" s="98"/>
      <c r="I8" s="33">
        <f>G8*H8</f>
        <v>0</v>
      </c>
      <c r="J8" s="204"/>
    </row>
    <row r="9" spans="1:13" ht="39.6" x14ac:dyDescent="0.25">
      <c r="A9" s="185" t="s">
        <v>291</v>
      </c>
      <c r="B9" s="185" t="s">
        <v>292</v>
      </c>
      <c r="C9" s="258"/>
      <c r="D9" s="215"/>
      <c r="E9" s="241" t="s">
        <v>293</v>
      </c>
      <c r="F9" s="188" t="s">
        <v>192</v>
      </c>
      <c r="G9" s="188">
        <v>2</v>
      </c>
      <c r="H9" s="98"/>
      <c r="I9" s="33">
        <f>G9*H9</f>
        <v>0</v>
      </c>
      <c r="J9" s="204"/>
      <c r="M9" s="259"/>
    </row>
    <row r="10" spans="1:13" ht="52.8" x14ac:dyDescent="0.25">
      <c r="A10" s="185" t="s">
        <v>294</v>
      </c>
      <c r="B10" s="185" t="s">
        <v>295</v>
      </c>
      <c r="C10" s="258"/>
      <c r="D10" s="215"/>
      <c r="E10" s="241" t="s">
        <v>296</v>
      </c>
      <c r="F10" s="188" t="s">
        <v>192</v>
      </c>
      <c r="G10" s="188">
        <v>2</v>
      </c>
      <c r="H10" s="98"/>
      <c r="I10" s="33">
        <f>G10*H10</f>
        <v>0</v>
      </c>
      <c r="J10" s="204"/>
    </row>
    <row r="11" spans="1:13" ht="15.6" x14ac:dyDescent="0.25">
      <c r="A11" s="185" t="s">
        <v>297</v>
      </c>
      <c r="B11" s="185" t="s">
        <v>298</v>
      </c>
      <c r="C11" s="258"/>
      <c r="D11" s="215"/>
      <c r="E11" s="241" t="s">
        <v>299</v>
      </c>
      <c r="F11" s="194" t="s">
        <v>300</v>
      </c>
      <c r="G11" s="188">
        <v>100</v>
      </c>
      <c r="H11" s="98"/>
      <c r="I11" s="33">
        <f>G11*H11</f>
        <v>0</v>
      </c>
      <c r="J11" s="204"/>
    </row>
    <row r="12" spans="1:13" ht="15.6" x14ac:dyDescent="0.25">
      <c r="A12" s="185"/>
      <c r="B12" s="185" t="s">
        <v>301</v>
      </c>
      <c r="C12" s="258"/>
      <c r="D12" s="215"/>
      <c r="E12" s="241" t="s">
        <v>302</v>
      </c>
      <c r="F12" s="194" t="s">
        <v>300</v>
      </c>
      <c r="G12" s="188">
        <f>G11</f>
        <v>100</v>
      </c>
      <c r="H12" s="98"/>
      <c r="I12" s="33">
        <f t="shared" ref="I12:I21" si="0">G12*H12</f>
        <v>0</v>
      </c>
      <c r="J12" s="204"/>
    </row>
    <row r="13" spans="1:13" ht="26.4" x14ac:dyDescent="0.25">
      <c r="A13" s="185" t="s">
        <v>303</v>
      </c>
      <c r="B13" s="185" t="s">
        <v>304</v>
      </c>
      <c r="C13" s="258"/>
      <c r="D13" s="215"/>
      <c r="E13" s="209" t="s">
        <v>305</v>
      </c>
      <c r="F13" s="194" t="s">
        <v>300</v>
      </c>
      <c r="G13" s="188">
        <f>4000*0.15*6*0.5</f>
        <v>1800</v>
      </c>
      <c r="H13" s="98"/>
      <c r="I13" s="33">
        <f t="shared" si="0"/>
        <v>0</v>
      </c>
      <c r="J13" s="204"/>
    </row>
    <row r="14" spans="1:13" ht="39.6" x14ac:dyDescent="0.25">
      <c r="A14" s="185"/>
      <c r="B14" s="185" t="s">
        <v>306</v>
      </c>
      <c r="C14" s="258"/>
      <c r="D14" s="215"/>
      <c r="E14" s="209" t="s">
        <v>307</v>
      </c>
      <c r="F14" s="194" t="s">
        <v>300</v>
      </c>
      <c r="G14" s="188">
        <f>G13*2</f>
        <v>3600</v>
      </c>
      <c r="H14" s="98"/>
      <c r="I14" s="33">
        <f t="shared" si="0"/>
        <v>0</v>
      </c>
      <c r="J14" s="204"/>
    </row>
    <row r="15" spans="1:13" ht="39.6" x14ac:dyDescent="0.25">
      <c r="A15" s="185"/>
      <c r="B15" s="185" t="s">
        <v>308</v>
      </c>
      <c r="C15" s="258"/>
      <c r="D15" s="215"/>
      <c r="E15" s="200" t="s">
        <v>309</v>
      </c>
      <c r="F15" s="194" t="s">
        <v>300</v>
      </c>
      <c r="G15" s="188">
        <f>G14/3</f>
        <v>1200</v>
      </c>
      <c r="H15" s="94"/>
      <c r="I15" s="33">
        <f t="shared" si="0"/>
        <v>0</v>
      </c>
      <c r="J15" s="204"/>
    </row>
    <row r="16" spans="1:13" ht="26.4" x14ac:dyDescent="0.25">
      <c r="A16" s="185" t="s">
        <v>310</v>
      </c>
      <c r="B16" s="185" t="s">
        <v>311</v>
      </c>
      <c r="C16" s="258"/>
      <c r="D16" s="215"/>
      <c r="E16" s="233" t="s">
        <v>312</v>
      </c>
      <c r="F16" s="194"/>
      <c r="G16" s="188"/>
      <c r="H16" s="37"/>
      <c r="I16" s="33"/>
      <c r="J16" s="204"/>
    </row>
    <row r="17" spans="1:10" ht="28.8" x14ac:dyDescent="0.25">
      <c r="A17" s="185"/>
      <c r="B17" s="185"/>
      <c r="C17" s="185" t="s">
        <v>9</v>
      </c>
      <c r="D17" s="258"/>
      <c r="E17" s="233" t="s">
        <v>313</v>
      </c>
      <c r="F17" s="242" t="s">
        <v>314</v>
      </c>
      <c r="G17" s="188">
        <f>2000*0.2*6</f>
        <v>2400</v>
      </c>
      <c r="H17" s="94"/>
      <c r="I17" s="33">
        <f t="shared" si="0"/>
        <v>0</v>
      </c>
      <c r="J17" s="204"/>
    </row>
    <row r="18" spans="1:10" ht="26.4" x14ac:dyDescent="0.25">
      <c r="A18" s="185"/>
      <c r="B18" s="185" t="s">
        <v>315</v>
      </c>
      <c r="C18" s="185"/>
      <c r="D18" s="258"/>
      <c r="E18" s="233" t="s">
        <v>316</v>
      </c>
      <c r="F18" s="242"/>
      <c r="G18" s="188"/>
      <c r="H18" s="37"/>
      <c r="I18" s="33"/>
      <c r="J18" s="204"/>
    </row>
    <row r="19" spans="1:10" ht="28.8" x14ac:dyDescent="0.25">
      <c r="A19" s="185"/>
      <c r="B19" s="185"/>
      <c r="C19" s="185"/>
      <c r="D19" s="258" t="s">
        <v>9</v>
      </c>
      <c r="E19" s="244" t="s">
        <v>317</v>
      </c>
      <c r="F19" s="242" t="s">
        <v>314</v>
      </c>
      <c r="G19" s="188">
        <f>4000*0.05*10</f>
        <v>2000</v>
      </c>
      <c r="H19" s="94"/>
      <c r="I19" s="33">
        <f t="shared" si="0"/>
        <v>0</v>
      </c>
      <c r="J19" s="204"/>
    </row>
    <row r="20" spans="1:10" ht="28.8" x14ac:dyDescent="0.25">
      <c r="A20" s="185"/>
      <c r="B20" s="185"/>
      <c r="C20" s="185"/>
      <c r="D20" s="258" t="s">
        <v>12</v>
      </c>
      <c r="E20" s="233" t="s">
        <v>318</v>
      </c>
      <c r="F20" s="242" t="s">
        <v>314</v>
      </c>
      <c r="G20" s="188">
        <f>4000*0.05*8</f>
        <v>1600</v>
      </c>
      <c r="H20" s="94"/>
      <c r="I20" s="33">
        <f t="shared" si="0"/>
        <v>0</v>
      </c>
      <c r="J20" s="204"/>
    </row>
    <row r="21" spans="1:10" ht="28.8" x14ac:dyDescent="0.25">
      <c r="A21" s="185"/>
      <c r="B21" s="185"/>
      <c r="C21" s="185"/>
      <c r="D21" s="260" t="s">
        <v>18</v>
      </c>
      <c r="E21" s="261" t="s">
        <v>319</v>
      </c>
      <c r="F21" s="262" t="s">
        <v>314</v>
      </c>
      <c r="G21" s="188">
        <f>4000*0.05*6*0.3</f>
        <v>360</v>
      </c>
      <c r="H21" s="94"/>
      <c r="I21" s="33">
        <f t="shared" si="0"/>
        <v>0</v>
      </c>
      <c r="J21" s="204"/>
    </row>
    <row r="22" spans="1:10" x14ac:dyDescent="0.25">
      <c r="A22" s="185"/>
      <c r="B22" s="185"/>
      <c r="C22" s="185"/>
      <c r="D22" s="260"/>
      <c r="E22" s="261"/>
      <c r="F22" s="262"/>
      <c r="G22" s="188"/>
      <c r="H22" s="37"/>
      <c r="I22" s="33"/>
      <c r="J22" s="204"/>
    </row>
    <row r="23" spans="1:10" ht="18.75" customHeight="1" x14ac:dyDescent="0.25">
      <c r="A23" s="185" t="s">
        <v>320</v>
      </c>
      <c r="B23" s="185"/>
      <c r="C23" s="185"/>
      <c r="D23" s="258"/>
      <c r="E23" s="199" t="s">
        <v>321</v>
      </c>
      <c r="F23" s="194"/>
      <c r="G23" s="188"/>
      <c r="H23" s="37"/>
      <c r="I23" s="33"/>
      <c r="J23" s="204"/>
    </row>
    <row r="24" spans="1:10" ht="26.4" x14ac:dyDescent="0.25">
      <c r="A24" s="185"/>
      <c r="B24" s="197" t="s">
        <v>322</v>
      </c>
      <c r="C24" s="185"/>
      <c r="D24" s="258"/>
      <c r="E24" s="241" t="s">
        <v>323</v>
      </c>
      <c r="F24" s="194" t="s">
        <v>324</v>
      </c>
      <c r="G24" s="188">
        <f>6500*8*1*G5*15/1000/2</f>
        <v>8190</v>
      </c>
      <c r="H24" s="94"/>
      <c r="I24" s="33">
        <f>H24*G24</f>
        <v>0</v>
      </c>
      <c r="J24" s="204"/>
    </row>
    <row r="25" spans="1:10" ht="25.05" customHeight="1" x14ac:dyDescent="0.25">
      <c r="A25" s="196" t="s">
        <v>325</v>
      </c>
      <c r="B25" s="185"/>
      <c r="C25" s="196"/>
      <c r="D25" s="229"/>
      <c r="E25" s="232" t="s">
        <v>326</v>
      </c>
      <c r="F25" s="242"/>
      <c r="G25" s="188"/>
      <c r="H25" s="37"/>
      <c r="I25" s="33"/>
    </row>
    <row r="26" spans="1:10" ht="25.05" customHeight="1" x14ac:dyDescent="0.25">
      <c r="A26" s="196"/>
      <c r="B26" s="235" t="s">
        <v>1247</v>
      </c>
      <c r="C26" s="263"/>
      <c r="D26" s="263"/>
      <c r="E26" s="236" t="s">
        <v>1248</v>
      </c>
      <c r="F26" s="264"/>
      <c r="G26" s="149"/>
      <c r="H26" s="37"/>
      <c r="I26" s="33"/>
    </row>
    <row r="27" spans="1:10" ht="25.05" customHeight="1" x14ac:dyDescent="0.25">
      <c r="A27" s="196"/>
      <c r="B27" s="235"/>
      <c r="C27" s="265" t="s">
        <v>9</v>
      </c>
      <c r="D27" s="265"/>
      <c r="E27" s="266" t="s">
        <v>1249</v>
      </c>
      <c r="F27" s="264" t="s">
        <v>192</v>
      </c>
      <c r="G27" s="149">
        <v>700</v>
      </c>
      <c r="H27" s="94"/>
      <c r="I27" s="33">
        <f>G27*H27</f>
        <v>0</v>
      </c>
    </row>
    <row r="28" spans="1:10" ht="25.05" customHeight="1" x14ac:dyDescent="0.25">
      <c r="A28" s="196"/>
      <c r="B28" s="235"/>
      <c r="C28" s="265" t="s">
        <v>12</v>
      </c>
      <c r="D28" s="265"/>
      <c r="E28" s="266" t="s">
        <v>1250</v>
      </c>
      <c r="F28" s="264" t="s">
        <v>192</v>
      </c>
      <c r="G28" s="149">
        <v>980</v>
      </c>
      <c r="H28" s="94"/>
      <c r="I28" s="33">
        <f>G28*H28</f>
        <v>0</v>
      </c>
    </row>
    <row r="29" spans="1:10" ht="25.05" customHeight="1" x14ac:dyDescent="0.25">
      <c r="A29" s="196"/>
      <c r="B29" s="197" t="s">
        <v>327</v>
      </c>
      <c r="C29" s="267"/>
      <c r="D29" s="267"/>
      <c r="E29" s="233" t="s">
        <v>328</v>
      </c>
      <c r="F29" s="245" t="s">
        <v>192</v>
      </c>
      <c r="G29" s="188">
        <v>50</v>
      </c>
      <c r="H29" s="94"/>
      <c r="I29" s="33">
        <f>G29*H29</f>
        <v>0</v>
      </c>
    </row>
    <row r="30" spans="1:10" ht="25.05" customHeight="1" x14ac:dyDescent="0.25">
      <c r="A30" s="196"/>
      <c r="B30" s="197" t="s">
        <v>329</v>
      </c>
      <c r="C30" s="267"/>
      <c r="D30" s="267"/>
      <c r="E30" s="248" t="s">
        <v>330</v>
      </c>
      <c r="F30" s="245" t="s">
        <v>331</v>
      </c>
      <c r="G30" s="188">
        <f>6*23*'B-C1.3'!F8</f>
        <v>2898</v>
      </c>
      <c r="H30" s="101"/>
      <c r="I30" s="44">
        <f>G30*H30</f>
        <v>0</v>
      </c>
    </row>
    <row r="31" spans="1:10" ht="25.05" customHeight="1" x14ac:dyDescent="0.25">
      <c r="A31" s="196"/>
      <c r="B31" s="235" t="s">
        <v>1256</v>
      </c>
      <c r="C31" s="265"/>
      <c r="D31" s="265"/>
      <c r="E31" s="236" t="s">
        <v>1257</v>
      </c>
      <c r="F31" s="257" t="s">
        <v>331</v>
      </c>
      <c r="G31" s="149">
        <v>1333</v>
      </c>
      <c r="H31" s="94"/>
      <c r="I31" s="33">
        <f>G31*H31</f>
        <v>0</v>
      </c>
    </row>
    <row r="32" spans="1:10" ht="25.05" customHeight="1" x14ac:dyDescent="0.25">
      <c r="A32" s="196"/>
      <c r="B32" s="197" t="s">
        <v>332</v>
      </c>
      <c r="C32" s="267"/>
      <c r="D32" s="267"/>
      <c r="E32" s="233" t="s">
        <v>333</v>
      </c>
      <c r="F32" s="242"/>
      <c r="G32" s="188"/>
      <c r="H32" s="37"/>
      <c r="I32" s="33"/>
    </row>
    <row r="33" spans="1:9" ht="39.6" x14ac:dyDescent="0.25">
      <c r="A33" s="196"/>
      <c r="B33" s="197"/>
      <c r="C33" s="267" t="s">
        <v>9</v>
      </c>
      <c r="D33" s="267"/>
      <c r="E33" s="233" t="s">
        <v>1251</v>
      </c>
      <c r="F33" s="245"/>
      <c r="G33" s="188"/>
      <c r="H33" s="37"/>
      <c r="I33" s="33"/>
    </row>
    <row r="34" spans="1:9" x14ac:dyDescent="0.25">
      <c r="A34" s="196"/>
      <c r="B34" s="197"/>
      <c r="C34" s="267"/>
      <c r="D34" s="267" t="s">
        <v>703</v>
      </c>
      <c r="E34" s="233" t="s">
        <v>1252</v>
      </c>
      <c r="F34" s="245" t="s">
        <v>192</v>
      </c>
      <c r="G34" s="188">
        <v>50</v>
      </c>
      <c r="H34" s="94"/>
      <c r="I34" s="33">
        <f>G34*H34</f>
        <v>0</v>
      </c>
    </row>
    <row r="35" spans="1:9" ht="34.5" customHeight="1" x14ac:dyDescent="0.25">
      <c r="A35" s="196"/>
      <c r="B35" s="235" t="s">
        <v>1253</v>
      </c>
      <c r="C35" s="268"/>
      <c r="D35" s="268"/>
      <c r="E35" s="236" t="s">
        <v>1254</v>
      </c>
      <c r="F35" s="269"/>
      <c r="G35" s="149"/>
      <c r="H35" s="37"/>
      <c r="I35" s="33"/>
    </row>
    <row r="36" spans="1:9" ht="39.6" x14ac:dyDescent="0.25">
      <c r="A36" s="196"/>
      <c r="B36" s="235"/>
      <c r="C36" s="265" t="s">
        <v>9</v>
      </c>
      <c r="D36" s="268"/>
      <c r="E36" s="266" t="s">
        <v>1255</v>
      </c>
      <c r="F36" s="257" t="s">
        <v>58</v>
      </c>
      <c r="G36" s="149">
        <v>21</v>
      </c>
      <c r="H36" s="94"/>
      <c r="I36" s="33">
        <f t="shared" ref="I36:I37" si="1">G36*H36</f>
        <v>0</v>
      </c>
    </row>
    <row r="37" spans="1:9" x14ac:dyDescent="0.25">
      <c r="A37" s="270" t="s">
        <v>1258</v>
      </c>
      <c r="B37" s="235"/>
      <c r="C37" s="235"/>
      <c r="D37" s="235"/>
      <c r="E37" s="271" t="s">
        <v>1259</v>
      </c>
      <c r="F37" s="141" t="s">
        <v>1260</v>
      </c>
      <c r="G37" s="149">
        <v>21</v>
      </c>
      <c r="H37" s="94"/>
      <c r="I37" s="33">
        <f t="shared" si="1"/>
        <v>0</v>
      </c>
    </row>
    <row r="38" spans="1:9" ht="25.05" customHeight="1" x14ac:dyDescent="0.25">
      <c r="A38" s="196" t="s">
        <v>334</v>
      </c>
      <c r="B38" s="197"/>
      <c r="C38" s="197"/>
      <c r="D38" s="197"/>
      <c r="E38" s="272" t="s">
        <v>335</v>
      </c>
      <c r="F38" s="188"/>
      <c r="G38" s="188"/>
      <c r="H38" s="37"/>
      <c r="I38" s="33"/>
    </row>
    <row r="39" spans="1:9" ht="25.05" customHeight="1" x14ac:dyDescent="0.25">
      <c r="A39" s="196"/>
      <c r="B39" s="197" t="s">
        <v>336</v>
      </c>
      <c r="C39" s="197"/>
      <c r="D39" s="197"/>
      <c r="E39" s="185" t="s">
        <v>337</v>
      </c>
      <c r="F39" s="188" t="s">
        <v>192</v>
      </c>
      <c r="G39" s="188">
        <v>12</v>
      </c>
      <c r="H39" s="94"/>
      <c r="I39" s="33">
        <f>G39*H39</f>
        <v>0</v>
      </c>
    </row>
    <row r="40" spans="1:9" ht="25.05" customHeight="1" x14ac:dyDescent="0.25">
      <c r="A40" s="196"/>
      <c r="B40" s="197" t="s">
        <v>338</v>
      </c>
      <c r="C40" s="197"/>
      <c r="D40" s="197"/>
      <c r="E40" s="131" t="s">
        <v>339</v>
      </c>
      <c r="F40" s="188" t="s">
        <v>192</v>
      </c>
      <c r="G40" s="188">
        <v>12</v>
      </c>
      <c r="H40" s="94"/>
      <c r="I40" s="33">
        <f>G40*H40</f>
        <v>0</v>
      </c>
    </row>
    <row r="41" spans="1:9" ht="25.05" customHeight="1" x14ac:dyDescent="0.25">
      <c r="A41" s="196" t="s">
        <v>340</v>
      </c>
      <c r="B41" s="197"/>
      <c r="C41" s="197"/>
      <c r="D41" s="197"/>
      <c r="E41" s="273" t="s">
        <v>341</v>
      </c>
      <c r="F41" s="188"/>
      <c r="G41" s="188"/>
      <c r="H41" s="37"/>
      <c r="I41" s="33"/>
    </row>
    <row r="42" spans="1:9" ht="25.05" customHeight="1" x14ac:dyDescent="0.25">
      <c r="A42" s="196"/>
      <c r="B42" s="197" t="s">
        <v>342</v>
      </c>
      <c r="C42" s="197"/>
      <c r="D42" s="197"/>
      <c r="E42" s="190" t="s">
        <v>343</v>
      </c>
      <c r="F42" s="188" t="s">
        <v>81</v>
      </c>
      <c r="G42" s="188" t="s">
        <v>82</v>
      </c>
      <c r="H42" s="35" t="s">
        <v>83</v>
      </c>
      <c r="I42" s="115">
        <v>50000</v>
      </c>
    </row>
    <row r="43" spans="1:9" ht="25.05" customHeight="1" x14ac:dyDescent="0.25">
      <c r="A43" s="196"/>
      <c r="B43" s="197" t="s">
        <v>344</v>
      </c>
      <c r="C43" s="197"/>
      <c r="D43" s="197"/>
      <c r="E43" s="212" t="s">
        <v>345</v>
      </c>
      <c r="F43" s="188" t="s">
        <v>86</v>
      </c>
      <c r="G43" s="274">
        <f>I42</f>
        <v>50000</v>
      </c>
      <c r="H43" s="99"/>
      <c r="I43" s="33">
        <f>G43*H43</f>
        <v>0</v>
      </c>
    </row>
    <row r="44" spans="1:9" ht="25.05" customHeight="1" x14ac:dyDescent="0.25">
      <c r="A44" s="196"/>
      <c r="B44" s="197"/>
      <c r="C44" s="197"/>
      <c r="D44" s="197"/>
      <c r="E44" s="232"/>
      <c r="F44" s="188"/>
      <c r="G44" s="196"/>
      <c r="H44" s="196"/>
      <c r="I44" s="33"/>
    </row>
    <row r="45" spans="1:9" ht="25.05" customHeight="1" x14ac:dyDescent="0.25">
      <c r="A45" s="175" t="s">
        <v>51</v>
      </c>
      <c r="B45" s="176"/>
      <c r="C45" s="178"/>
      <c r="D45" s="178"/>
      <c r="E45" s="179"/>
      <c r="F45" s="249"/>
      <c r="G45" s="175"/>
      <c r="H45" s="175"/>
      <c r="I45" s="45">
        <f>SUM(I4:I44)</f>
        <v>50000</v>
      </c>
    </row>
    <row r="48" spans="1:9" x14ac:dyDescent="0.25">
      <c r="I48" s="275"/>
    </row>
    <row r="50" spans="9:9" x14ac:dyDescent="0.25">
      <c r="I50" s="55"/>
    </row>
    <row r="1048464" spans="6:6" x14ac:dyDescent="0.25">
      <c r="F1048464" s="188"/>
    </row>
  </sheetData>
  <sheetProtection algorithmName="SHA-512" hashValue="4WpCfKW36uZrvHGxVxJt3ByYjvm28tRAfF1u+pXM9G012PqCK1YknDDhI1bHStVnpzJe/B5L8Me4w8kSG5PHsg==" saltValue="8iRE/hL9k/ZZ4s1w/1KfAg==" spinCount="100000" sheet="1" objects="1" scenarios="1"/>
  <mergeCells count="2">
    <mergeCell ref="F1:I1"/>
    <mergeCell ref="A1:E1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H1048438"/>
  <sheetViews>
    <sheetView view="pageBreakPreview" zoomScaleNormal="100" zoomScaleSheetLayoutView="100" workbookViewId="0">
      <selection activeCell="F15" sqref="F15"/>
    </sheetView>
  </sheetViews>
  <sheetFormatPr defaultRowHeight="13.2" x14ac:dyDescent="0.25"/>
  <cols>
    <col min="1" max="1" width="9.21875" style="12" customWidth="1"/>
    <col min="2" max="2" width="9" style="12" bestFit="1" customWidth="1"/>
    <col min="3" max="3" width="41.77734375" style="12" customWidth="1"/>
    <col min="4" max="4" width="16.77734375" style="12" customWidth="1"/>
    <col min="5" max="5" width="14.44140625" style="12" customWidth="1"/>
    <col min="6" max="6" width="17.77734375" style="12" customWidth="1"/>
    <col min="7" max="7" width="17.44140625" style="12" customWidth="1"/>
    <col min="8" max="256" width="9.21875" style="12"/>
    <col min="257" max="257" width="9.21875" style="12" customWidth="1"/>
    <col min="258" max="258" width="6.77734375" style="12" customWidth="1"/>
    <col min="259" max="259" width="40.77734375" style="12" customWidth="1"/>
    <col min="260" max="263" width="9.21875" style="12" customWidth="1"/>
    <col min="264" max="512" width="9.21875" style="12"/>
    <col min="513" max="513" width="9.21875" style="12" customWidth="1"/>
    <col min="514" max="514" width="6.77734375" style="12" customWidth="1"/>
    <col min="515" max="515" width="40.77734375" style="12" customWidth="1"/>
    <col min="516" max="519" width="9.21875" style="12" customWidth="1"/>
    <col min="520" max="768" width="9.21875" style="12"/>
    <col min="769" max="769" width="9.21875" style="12" customWidth="1"/>
    <col min="770" max="770" width="6.77734375" style="12" customWidth="1"/>
    <col min="771" max="771" width="40.77734375" style="12" customWidth="1"/>
    <col min="772" max="775" width="9.21875" style="12" customWidth="1"/>
    <col min="776" max="1024" width="9.21875" style="12"/>
    <col min="1025" max="1025" width="9.21875" style="12" customWidth="1"/>
    <col min="1026" max="1026" width="6.77734375" style="12" customWidth="1"/>
    <col min="1027" max="1027" width="40.77734375" style="12" customWidth="1"/>
    <col min="1028" max="1031" width="9.21875" style="12" customWidth="1"/>
    <col min="1032" max="1280" width="9.21875" style="12"/>
    <col min="1281" max="1281" width="9.21875" style="12" customWidth="1"/>
    <col min="1282" max="1282" width="6.77734375" style="12" customWidth="1"/>
    <col min="1283" max="1283" width="40.77734375" style="12" customWidth="1"/>
    <col min="1284" max="1287" width="9.21875" style="12" customWidth="1"/>
    <col min="1288" max="1536" width="9.21875" style="12"/>
    <col min="1537" max="1537" width="9.21875" style="12" customWidth="1"/>
    <col min="1538" max="1538" width="6.77734375" style="12" customWidth="1"/>
    <col min="1539" max="1539" width="40.77734375" style="12" customWidth="1"/>
    <col min="1540" max="1543" width="9.21875" style="12" customWidth="1"/>
    <col min="1544" max="1792" width="9.21875" style="12"/>
    <col min="1793" max="1793" width="9.21875" style="12" customWidth="1"/>
    <col min="1794" max="1794" width="6.77734375" style="12" customWidth="1"/>
    <col min="1795" max="1795" width="40.77734375" style="12" customWidth="1"/>
    <col min="1796" max="1799" width="9.21875" style="12" customWidth="1"/>
    <col min="1800" max="2048" width="9.21875" style="12"/>
    <col min="2049" max="2049" width="9.21875" style="12" customWidth="1"/>
    <col min="2050" max="2050" width="6.77734375" style="12" customWidth="1"/>
    <col min="2051" max="2051" width="40.77734375" style="12" customWidth="1"/>
    <col min="2052" max="2055" width="9.21875" style="12" customWidth="1"/>
    <col min="2056" max="2304" width="9.21875" style="12"/>
    <col min="2305" max="2305" width="9.21875" style="12" customWidth="1"/>
    <col min="2306" max="2306" width="6.77734375" style="12" customWidth="1"/>
    <col min="2307" max="2307" width="40.77734375" style="12" customWidth="1"/>
    <col min="2308" max="2311" width="9.21875" style="12" customWidth="1"/>
    <col min="2312" max="2560" width="9.21875" style="12"/>
    <col min="2561" max="2561" width="9.21875" style="12" customWidth="1"/>
    <col min="2562" max="2562" width="6.77734375" style="12" customWidth="1"/>
    <col min="2563" max="2563" width="40.77734375" style="12" customWidth="1"/>
    <col min="2564" max="2567" width="9.21875" style="12" customWidth="1"/>
    <col min="2568" max="2816" width="9.21875" style="12"/>
    <col min="2817" max="2817" width="9.21875" style="12" customWidth="1"/>
    <col min="2818" max="2818" width="6.77734375" style="12" customWidth="1"/>
    <col min="2819" max="2819" width="40.77734375" style="12" customWidth="1"/>
    <col min="2820" max="2823" width="9.21875" style="12" customWidth="1"/>
    <col min="2824" max="3072" width="9.21875" style="12"/>
    <col min="3073" max="3073" width="9.21875" style="12" customWidth="1"/>
    <col min="3074" max="3074" width="6.77734375" style="12" customWidth="1"/>
    <col min="3075" max="3075" width="40.77734375" style="12" customWidth="1"/>
    <col min="3076" max="3079" width="9.21875" style="12" customWidth="1"/>
    <col min="3080" max="3328" width="9.21875" style="12"/>
    <col min="3329" max="3329" width="9.21875" style="12" customWidth="1"/>
    <col min="3330" max="3330" width="6.77734375" style="12" customWidth="1"/>
    <col min="3331" max="3331" width="40.77734375" style="12" customWidth="1"/>
    <col min="3332" max="3335" width="9.21875" style="12" customWidth="1"/>
    <col min="3336" max="3584" width="9.21875" style="12"/>
    <col min="3585" max="3585" width="9.21875" style="12" customWidth="1"/>
    <col min="3586" max="3586" width="6.77734375" style="12" customWidth="1"/>
    <col min="3587" max="3587" width="40.77734375" style="12" customWidth="1"/>
    <col min="3588" max="3591" width="9.21875" style="12" customWidth="1"/>
    <col min="3592" max="3840" width="9.21875" style="12"/>
    <col min="3841" max="3841" width="9.21875" style="12" customWidth="1"/>
    <col min="3842" max="3842" width="6.77734375" style="12" customWidth="1"/>
    <col min="3843" max="3843" width="40.77734375" style="12" customWidth="1"/>
    <col min="3844" max="3847" width="9.21875" style="12" customWidth="1"/>
    <col min="3848" max="4096" width="9.21875" style="12"/>
    <col min="4097" max="4097" width="9.21875" style="12" customWidth="1"/>
    <col min="4098" max="4098" width="6.77734375" style="12" customWidth="1"/>
    <col min="4099" max="4099" width="40.77734375" style="12" customWidth="1"/>
    <col min="4100" max="4103" width="9.21875" style="12" customWidth="1"/>
    <col min="4104" max="4352" width="9.21875" style="12"/>
    <col min="4353" max="4353" width="9.21875" style="12" customWidth="1"/>
    <col min="4354" max="4354" width="6.77734375" style="12" customWidth="1"/>
    <col min="4355" max="4355" width="40.77734375" style="12" customWidth="1"/>
    <col min="4356" max="4359" width="9.21875" style="12" customWidth="1"/>
    <col min="4360" max="4608" width="9.21875" style="12"/>
    <col min="4609" max="4609" width="9.21875" style="12" customWidth="1"/>
    <col min="4610" max="4610" width="6.77734375" style="12" customWidth="1"/>
    <col min="4611" max="4611" width="40.77734375" style="12" customWidth="1"/>
    <col min="4612" max="4615" width="9.21875" style="12" customWidth="1"/>
    <col min="4616" max="4864" width="9.21875" style="12"/>
    <col min="4865" max="4865" width="9.21875" style="12" customWidth="1"/>
    <col min="4866" max="4866" width="6.77734375" style="12" customWidth="1"/>
    <col min="4867" max="4867" width="40.77734375" style="12" customWidth="1"/>
    <col min="4868" max="4871" width="9.21875" style="12" customWidth="1"/>
    <col min="4872" max="5120" width="9.21875" style="12"/>
    <col min="5121" max="5121" width="9.21875" style="12" customWidth="1"/>
    <col min="5122" max="5122" width="6.77734375" style="12" customWidth="1"/>
    <col min="5123" max="5123" width="40.77734375" style="12" customWidth="1"/>
    <col min="5124" max="5127" width="9.21875" style="12" customWidth="1"/>
    <col min="5128" max="5376" width="9.21875" style="12"/>
    <col min="5377" max="5377" width="9.21875" style="12" customWidth="1"/>
    <col min="5378" max="5378" width="6.77734375" style="12" customWidth="1"/>
    <col min="5379" max="5379" width="40.77734375" style="12" customWidth="1"/>
    <col min="5380" max="5383" width="9.21875" style="12" customWidth="1"/>
    <col min="5384" max="5632" width="9.21875" style="12"/>
    <col min="5633" max="5633" width="9.21875" style="12" customWidth="1"/>
    <col min="5634" max="5634" width="6.77734375" style="12" customWidth="1"/>
    <col min="5635" max="5635" width="40.77734375" style="12" customWidth="1"/>
    <col min="5636" max="5639" width="9.21875" style="12" customWidth="1"/>
    <col min="5640" max="5888" width="9.21875" style="12"/>
    <col min="5889" max="5889" width="9.21875" style="12" customWidth="1"/>
    <col min="5890" max="5890" width="6.77734375" style="12" customWidth="1"/>
    <col min="5891" max="5891" width="40.77734375" style="12" customWidth="1"/>
    <col min="5892" max="5895" width="9.21875" style="12" customWidth="1"/>
    <col min="5896" max="6144" width="9.21875" style="12"/>
    <col min="6145" max="6145" width="9.21875" style="12" customWidth="1"/>
    <col min="6146" max="6146" width="6.77734375" style="12" customWidth="1"/>
    <col min="6147" max="6147" width="40.77734375" style="12" customWidth="1"/>
    <col min="6148" max="6151" width="9.21875" style="12" customWidth="1"/>
    <col min="6152" max="6400" width="9.21875" style="12"/>
    <col min="6401" max="6401" width="9.21875" style="12" customWidth="1"/>
    <col min="6402" max="6402" width="6.77734375" style="12" customWidth="1"/>
    <col min="6403" max="6403" width="40.77734375" style="12" customWidth="1"/>
    <col min="6404" max="6407" width="9.21875" style="12" customWidth="1"/>
    <col min="6408" max="6656" width="9.21875" style="12"/>
    <col min="6657" max="6657" width="9.21875" style="12" customWidth="1"/>
    <col min="6658" max="6658" width="6.77734375" style="12" customWidth="1"/>
    <col min="6659" max="6659" width="40.77734375" style="12" customWidth="1"/>
    <col min="6660" max="6663" width="9.21875" style="12" customWidth="1"/>
    <col min="6664" max="6912" width="9.21875" style="12"/>
    <col min="6913" max="6913" width="9.21875" style="12" customWidth="1"/>
    <col min="6914" max="6914" width="6.77734375" style="12" customWidth="1"/>
    <col min="6915" max="6915" width="40.77734375" style="12" customWidth="1"/>
    <col min="6916" max="6919" width="9.21875" style="12" customWidth="1"/>
    <col min="6920" max="7168" width="9.21875" style="12"/>
    <col min="7169" max="7169" width="9.21875" style="12" customWidth="1"/>
    <col min="7170" max="7170" width="6.77734375" style="12" customWidth="1"/>
    <col min="7171" max="7171" width="40.77734375" style="12" customWidth="1"/>
    <col min="7172" max="7175" width="9.21875" style="12" customWidth="1"/>
    <col min="7176" max="7424" width="9.21875" style="12"/>
    <col min="7425" max="7425" width="9.21875" style="12" customWidth="1"/>
    <col min="7426" max="7426" width="6.77734375" style="12" customWidth="1"/>
    <col min="7427" max="7427" width="40.77734375" style="12" customWidth="1"/>
    <col min="7428" max="7431" width="9.21875" style="12" customWidth="1"/>
    <col min="7432" max="7680" width="9.21875" style="12"/>
    <col min="7681" max="7681" width="9.21875" style="12" customWidth="1"/>
    <col min="7682" max="7682" width="6.77734375" style="12" customWidth="1"/>
    <col min="7683" max="7683" width="40.77734375" style="12" customWidth="1"/>
    <col min="7684" max="7687" width="9.21875" style="12" customWidth="1"/>
    <col min="7688" max="7936" width="9.21875" style="12"/>
    <col min="7937" max="7937" width="9.21875" style="12" customWidth="1"/>
    <col min="7938" max="7938" width="6.77734375" style="12" customWidth="1"/>
    <col min="7939" max="7939" width="40.77734375" style="12" customWidth="1"/>
    <col min="7940" max="7943" width="9.21875" style="12" customWidth="1"/>
    <col min="7944" max="8192" width="9.21875" style="12"/>
    <col min="8193" max="8193" width="9.21875" style="12" customWidth="1"/>
    <col min="8194" max="8194" width="6.77734375" style="12" customWidth="1"/>
    <col min="8195" max="8195" width="40.77734375" style="12" customWidth="1"/>
    <col min="8196" max="8199" width="9.21875" style="12" customWidth="1"/>
    <col min="8200" max="8448" width="9.21875" style="12"/>
    <col min="8449" max="8449" width="9.21875" style="12" customWidth="1"/>
    <col min="8450" max="8450" width="6.77734375" style="12" customWidth="1"/>
    <col min="8451" max="8451" width="40.77734375" style="12" customWidth="1"/>
    <col min="8452" max="8455" width="9.21875" style="12" customWidth="1"/>
    <col min="8456" max="8704" width="9.21875" style="12"/>
    <col min="8705" max="8705" width="9.21875" style="12" customWidth="1"/>
    <col min="8706" max="8706" width="6.77734375" style="12" customWidth="1"/>
    <col min="8707" max="8707" width="40.77734375" style="12" customWidth="1"/>
    <col min="8708" max="8711" width="9.21875" style="12" customWidth="1"/>
    <col min="8712" max="8960" width="9.21875" style="12"/>
    <col min="8961" max="8961" width="9.21875" style="12" customWidth="1"/>
    <col min="8962" max="8962" width="6.77734375" style="12" customWidth="1"/>
    <col min="8963" max="8963" width="40.77734375" style="12" customWidth="1"/>
    <col min="8964" max="8967" width="9.21875" style="12" customWidth="1"/>
    <col min="8968" max="9216" width="9.21875" style="12"/>
    <col min="9217" max="9217" width="9.21875" style="12" customWidth="1"/>
    <col min="9218" max="9218" width="6.77734375" style="12" customWidth="1"/>
    <col min="9219" max="9219" width="40.77734375" style="12" customWidth="1"/>
    <col min="9220" max="9223" width="9.21875" style="12" customWidth="1"/>
    <col min="9224" max="9472" width="9.21875" style="12"/>
    <col min="9473" max="9473" width="9.21875" style="12" customWidth="1"/>
    <col min="9474" max="9474" width="6.77734375" style="12" customWidth="1"/>
    <col min="9475" max="9475" width="40.77734375" style="12" customWidth="1"/>
    <col min="9476" max="9479" width="9.21875" style="12" customWidth="1"/>
    <col min="9480" max="9728" width="9.21875" style="12"/>
    <col min="9729" max="9729" width="9.21875" style="12" customWidth="1"/>
    <col min="9730" max="9730" width="6.77734375" style="12" customWidth="1"/>
    <col min="9731" max="9731" width="40.77734375" style="12" customWidth="1"/>
    <col min="9732" max="9735" width="9.21875" style="12" customWidth="1"/>
    <col min="9736" max="9984" width="9.21875" style="12"/>
    <col min="9985" max="9985" width="9.21875" style="12" customWidth="1"/>
    <col min="9986" max="9986" width="6.77734375" style="12" customWidth="1"/>
    <col min="9987" max="9987" width="40.77734375" style="12" customWidth="1"/>
    <col min="9988" max="9991" width="9.21875" style="12" customWidth="1"/>
    <col min="9992" max="10240" width="9.21875" style="12"/>
    <col min="10241" max="10241" width="9.21875" style="12" customWidth="1"/>
    <col min="10242" max="10242" width="6.77734375" style="12" customWidth="1"/>
    <col min="10243" max="10243" width="40.77734375" style="12" customWidth="1"/>
    <col min="10244" max="10247" width="9.21875" style="12" customWidth="1"/>
    <col min="10248" max="10496" width="9.21875" style="12"/>
    <col min="10497" max="10497" width="9.21875" style="12" customWidth="1"/>
    <col min="10498" max="10498" width="6.77734375" style="12" customWidth="1"/>
    <col min="10499" max="10499" width="40.77734375" style="12" customWidth="1"/>
    <col min="10500" max="10503" width="9.21875" style="12" customWidth="1"/>
    <col min="10504" max="10752" width="9.21875" style="12"/>
    <col min="10753" max="10753" width="9.21875" style="12" customWidth="1"/>
    <col min="10754" max="10754" width="6.77734375" style="12" customWidth="1"/>
    <col min="10755" max="10755" width="40.77734375" style="12" customWidth="1"/>
    <col min="10756" max="10759" width="9.21875" style="12" customWidth="1"/>
    <col min="10760" max="11008" width="9.21875" style="12"/>
    <col min="11009" max="11009" width="9.21875" style="12" customWidth="1"/>
    <col min="11010" max="11010" width="6.77734375" style="12" customWidth="1"/>
    <col min="11011" max="11011" width="40.77734375" style="12" customWidth="1"/>
    <col min="11012" max="11015" width="9.21875" style="12" customWidth="1"/>
    <col min="11016" max="11264" width="9.21875" style="12"/>
    <col min="11265" max="11265" width="9.21875" style="12" customWidth="1"/>
    <col min="11266" max="11266" width="6.77734375" style="12" customWidth="1"/>
    <col min="11267" max="11267" width="40.77734375" style="12" customWidth="1"/>
    <col min="11268" max="11271" width="9.21875" style="12" customWidth="1"/>
    <col min="11272" max="11520" width="9.21875" style="12"/>
    <col min="11521" max="11521" width="9.21875" style="12" customWidth="1"/>
    <col min="11522" max="11522" width="6.77734375" style="12" customWidth="1"/>
    <col min="11523" max="11523" width="40.77734375" style="12" customWidth="1"/>
    <col min="11524" max="11527" width="9.21875" style="12" customWidth="1"/>
    <col min="11528" max="11776" width="9.21875" style="12"/>
    <col min="11777" max="11777" width="9.21875" style="12" customWidth="1"/>
    <col min="11778" max="11778" width="6.77734375" style="12" customWidth="1"/>
    <col min="11779" max="11779" width="40.77734375" style="12" customWidth="1"/>
    <col min="11780" max="11783" width="9.21875" style="12" customWidth="1"/>
    <col min="11784" max="12032" width="9.21875" style="12"/>
    <col min="12033" max="12033" width="9.21875" style="12" customWidth="1"/>
    <col min="12034" max="12034" width="6.77734375" style="12" customWidth="1"/>
    <col min="12035" max="12035" width="40.77734375" style="12" customWidth="1"/>
    <col min="12036" max="12039" width="9.21875" style="12" customWidth="1"/>
    <col min="12040" max="12288" width="9.21875" style="12"/>
    <col min="12289" max="12289" width="9.21875" style="12" customWidth="1"/>
    <col min="12290" max="12290" width="6.77734375" style="12" customWidth="1"/>
    <col min="12291" max="12291" width="40.77734375" style="12" customWidth="1"/>
    <col min="12292" max="12295" width="9.21875" style="12" customWidth="1"/>
    <col min="12296" max="12544" width="9.21875" style="12"/>
    <col min="12545" max="12545" width="9.21875" style="12" customWidth="1"/>
    <col min="12546" max="12546" width="6.77734375" style="12" customWidth="1"/>
    <col min="12547" max="12547" width="40.77734375" style="12" customWidth="1"/>
    <col min="12548" max="12551" width="9.21875" style="12" customWidth="1"/>
    <col min="12552" max="12800" width="9.21875" style="12"/>
    <col min="12801" max="12801" width="9.21875" style="12" customWidth="1"/>
    <col min="12802" max="12802" width="6.77734375" style="12" customWidth="1"/>
    <col min="12803" max="12803" width="40.77734375" style="12" customWidth="1"/>
    <col min="12804" max="12807" width="9.21875" style="12" customWidth="1"/>
    <col min="12808" max="13056" width="9.21875" style="12"/>
    <col min="13057" max="13057" width="9.21875" style="12" customWidth="1"/>
    <col min="13058" max="13058" width="6.77734375" style="12" customWidth="1"/>
    <col min="13059" max="13059" width="40.77734375" style="12" customWidth="1"/>
    <col min="13060" max="13063" width="9.21875" style="12" customWidth="1"/>
    <col min="13064" max="13312" width="9.21875" style="12"/>
    <col min="13313" max="13313" width="9.21875" style="12" customWidth="1"/>
    <col min="13314" max="13314" width="6.77734375" style="12" customWidth="1"/>
    <col min="13315" max="13315" width="40.77734375" style="12" customWidth="1"/>
    <col min="13316" max="13319" width="9.21875" style="12" customWidth="1"/>
    <col min="13320" max="13568" width="9.21875" style="12"/>
    <col min="13569" max="13569" width="9.21875" style="12" customWidth="1"/>
    <col min="13570" max="13570" width="6.77734375" style="12" customWidth="1"/>
    <col min="13571" max="13571" width="40.77734375" style="12" customWidth="1"/>
    <col min="13572" max="13575" width="9.21875" style="12" customWidth="1"/>
    <col min="13576" max="13824" width="9.21875" style="12"/>
    <col min="13825" max="13825" width="9.21875" style="12" customWidth="1"/>
    <col min="13826" max="13826" width="6.77734375" style="12" customWidth="1"/>
    <col min="13827" max="13827" width="40.77734375" style="12" customWidth="1"/>
    <col min="13828" max="13831" width="9.21875" style="12" customWidth="1"/>
    <col min="13832" max="14080" width="9.21875" style="12"/>
    <col min="14081" max="14081" width="9.21875" style="12" customWidth="1"/>
    <col min="14082" max="14082" width="6.77734375" style="12" customWidth="1"/>
    <col min="14083" max="14083" width="40.77734375" style="12" customWidth="1"/>
    <col min="14084" max="14087" width="9.21875" style="12" customWidth="1"/>
    <col min="14088" max="14336" width="9.21875" style="12"/>
    <col min="14337" max="14337" width="9.21875" style="12" customWidth="1"/>
    <col min="14338" max="14338" width="6.77734375" style="12" customWidth="1"/>
    <col min="14339" max="14339" width="40.77734375" style="12" customWidth="1"/>
    <col min="14340" max="14343" width="9.21875" style="12" customWidth="1"/>
    <col min="14344" max="14592" width="9.21875" style="12"/>
    <col min="14593" max="14593" width="9.21875" style="12" customWidth="1"/>
    <col min="14594" max="14594" width="6.77734375" style="12" customWidth="1"/>
    <col min="14595" max="14595" width="40.77734375" style="12" customWidth="1"/>
    <col min="14596" max="14599" width="9.21875" style="12" customWidth="1"/>
    <col min="14600" max="14848" width="9.21875" style="12"/>
    <col min="14849" max="14849" width="9.21875" style="12" customWidth="1"/>
    <col min="14850" max="14850" width="6.77734375" style="12" customWidth="1"/>
    <col min="14851" max="14851" width="40.77734375" style="12" customWidth="1"/>
    <col min="14852" max="14855" width="9.21875" style="12" customWidth="1"/>
    <col min="14856" max="15104" width="9.21875" style="12"/>
    <col min="15105" max="15105" width="9.21875" style="12" customWidth="1"/>
    <col min="15106" max="15106" width="6.77734375" style="12" customWidth="1"/>
    <col min="15107" max="15107" width="40.77734375" style="12" customWidth="1"/>
    <col min="15108" max="15111" width="9.21875" style="12" customWidth="1"/>
    <col min="15112" max="15360" width="9.21875" style="12"/>
    <col min="15361" max="15361" width="9.21875" style="12" customWidth="1"/>
    <col min="15362" max="15362" width="6.77734375" style="12" customWidth="1"/>
    <col min="15363" max="15363" width="40.77734375" style="12" customWidth="1"/>
    <col min="15364" max="15367" width="9.21875" style="12" customWidth="1"/>
    <col min="15368" max="15616" width="9.21875" style="12"/>
    <col min="15617" max="15617" width="9.21875" style="12" customWidth="1"/>
    <col min="15618" max="15618" width="6.77734375" style="12" customWidth="1"/>
    <col min="15619" max="15619" width="40.77734375" style="12" customWidth="1"/>
    <col min="15620" max="15623" width="9.21875" style="12" customWidth="1"/>
    <col min="15624" max="15872" width="9.21875" style="12"/>
    <col min="15873" max="15873" width="9.21875" style="12" customWidth="1"/>
    <col min="15874" max="15874" width="6.77734375" style="12" customWidth="1"/>
    <col min="15875" max="15875" width="40.77734375" style="12" customWidth="1"/>
    <col min="15876" max="15879" width="9.21875" style="12" customWidth="1"/>
    <col min="15880" max="16128" width="9.21875" style="12"/>
    <col min="16129" max="16129" width="9.21875" style="12" customWidth="1"/>
    <col min="16130" max="16130" width="6.77734375" style="12" customWidth="1"/>
    <col min="16131" max="16131" width="40.77734375" style="12" customWidth="1"/>
    <col min="16132" max="16135" width="9.21875" style="12" customWidth="1"/>
    <col min="16136" max="16384" width="9.21875" style="12"/>
  </cols>
  <sheetData>
    <row r="1" spans="1:8" customFormat="1" ht="48" customHeight="1" x14ac:dyDescent="0.25">
      <c r="A1" s="497" t="s">
        <v>1314</v>
      </c>
      <c r="B1" s="498"/>
      <c r="C1" s="498"/>
      <c r="D1" s="495" t="s">
        <v>347</v>
      </c>
      <c r="E1" s="495"/>
      <c r="F1" s="495"/>
      <c r="G1" s="496"/>
    </row>
    <row r="2" spans="1:8" x14ac:dyDescent="0.25">
      <c r="A2" s="123" t="s">
        <v>1</v>
      </c>
      <c r="B2" s="123"/>
      <c r="C2" s="276" t="s">
        <v>2</v>
      </c>
      <c r="D2" s="127" t="s">
        <v>3</v>
      </c>
      <c r="E2" s="127" t="s">
        <v>4</v>
      </c>
      <c r="F2" s="127" t="s">
        <v>5</v>
      </c>
      <c r="G2" s="127" t="s">
        <v>6</v>
      </c>
    </row>
    <row r="3" spans="1:8" x14ac:dyDescent="0.25">
      <c r="A3" s="185"/>
      <c r="B3" s="185"/>
      <c r="C3" s="135"/>
      <c r="D3" s="188"/>
      <c r="E3" s="188"/>
      <c r="F3" s="196"/>
      <c r="G3" s="196"/>
    </row>
    <row r="4" spans="1:8" x14ac:dyDescent="0.25">
      <c r="A4" s="277"/>
      <c r="B4" s="277"/>
      <c r="C4" s="135"/>
      <c r="D4" s="188"/>
      <c r="E4" s="188"/>
      <c r="F4" s="196"/>
      <c r="G4" s="196"/>
    </row>
    <row r="5" spans="1:8" x14ac:dyDescent="0.25">
      <c r="A5" s="185" t="s">
        <v>348</v>
      </c>
      <c r="B5" s="185"/>
      <c r="C5" s="278" t="s">
        <v>349</v>
      </c>
      <c r="D5" s="188"/>
      <c r="E5" s="188"/>
      <c r="F5" s="196"/>
      <c r="G5" s="189"/>
    </row>
    <row r="6" spans="1:8" ht="26.4" x14ac:dyDescent="0.25">
      <c r="A6" s="185"/>
      <c r="B6" s="185" t="s">
        <v>285</v>
      </c>
      <c r="C6" s="209" t="s">
        <v>286</v>
      </c>
      <c r="D6" s="194" t="s">
        <v>287</v>
      </c>
      <c r="E6" s="188">
        <f>ROUNDUP(6400*8/10000,0)*0.3</f>
        <v>1.7999999999999998</v>
      </c>
      <c r="F6" s="94"/>
      <c r="G6" s="2">
        <f>E6*F6</f>
        <v>0</v>
      </c>
    </row>
    <row r="7" spans="1:8" ht="26.4" x14ac:dyDescent="0.25">
      <c r="A7" s="185"/>
      <c r="B7" s="185" t="s">
        <v>350</v>
      </c>
      <c r="C7" s="209" t="s">
        <v>351</v>
      </c>
      <c r="D7" s="194" t="s">
        <v>287</v>
      </c>
      <c r="E7" s="188">
        <f>ROUNDUP(7.5*1000*2/10000,0)</f>
        <v>2</v>
      </c>
      <c r="F7" s="94"/>
      <c r="G7" s="2">
        <f>E7*F7</f>
        <v>0</v>
      </c>
    </row>
    <row r="8" spans="1:8" ht="26.4" x14ac:dyDescent="0.25">
      <c r="A8" s="185"/>
      <c r="B8" s="185" t="s">
        <v>352</v>
      </c>
      <c r="C8" s="231" t="s">
        <v>353</v>
      </c>
      <c r="D8" s="194" t="s">
        <v>73</v>
      </c>
      <c r="E8" s="188">
        <v>1</v>
      </c>
      <c r="F8" s="94"/>
      <c r="G8" s="2">
        <f>E8*F8</f>
        <v>0</v>
      </c>
    </row>
    <row r="9" spans="1:8" ht="26.4" x14ac:dyDescent="0.25">
      <c r="A9" s="185"/>
      <c r="B9" s="185" t="s">
        <v>354</v>
      </c>
      <c r="C9" s="279" t="s">
        <v>355</v>
      </c>
      <c r="D9" s="194" t="s">
        <v>157</v>
      </c>
      <c r="E9" s="188">
        <f>150*1</f>
        <v>150</v>
      </c>
      <c r="F9" s="94"/>
      <c r="G9" s="2">
        <f>E9*F9</f>
        <v>0</v>
      </c>
    </row>
    <row r="10" spans="1:8" x14ac:dyDescent="0.25">
      <c r="A10" s="185" t="s">
        <v>356</v>
      </c>
      <c r="B10" s="185"/>
      <c r="C10" s="273" t="s">
        <v>357</v>
      </c>
      <c r="D10" s="194"/>
      <c r="E10" s="188"/>
      <c r="F10" s="7"/>
      <c r="G10" s="2"/>
    </row>
    <row r="11" spans="1:8" ht="26.4" x14ac:dyDescent="0.25">
      <c r="A11" s="185"/>
      <c r="B11" s="185" t="s">
        <v>289</v>
      </c>
      <c r="C11" s="209" t="s">
        <v>290</v>
      </c>
      <c r="D11" s="194" t="s">
        <v>287</v>
      </c>
      <c r="E11" s="188">
        <f>50*100/10000</f>
        <v>0.5</v>
      </c>
      <c r="F11" s="94"/>
      <c r="G11" s="2">
        <f>E11*F11</f>
        <v>0</v>
      </c>
    </row>
    <row r="12" spans="1:8" ht="39.6" x14ac:dyDescent="0.25">
      <c r="A12" s="185"/>
      <c r="B12" s="185" t="s">
        <v>358</v>
      </c>
      <c r="C12" s="209" t="s">
        <v>359</v>
      </c>
      <c r="D12" s="194" t="s">
        <v>287</v>
      </c>
      <c r="E12" s="188">
        <v>0.1</v>
      </c>
      <c r="F12" s="94"/>
      <c r="G12" s="2">
        <f>E12*F12</f>
        <v>0</v>
      </c>
    </row>
    <row r="13" spans="1:8" ht="26.4" x14ac:dyDescent="0.25">
      <c r="A13" s="185"/>
      <c r="B13" s="185" t="s">
        <v>360</v>
      </c>
      <c r="C13" s="231" t="s">
        <v>361</v>
      </c>
      <c r="D13" s="194" t="s">
        <v>73</v>
      </c>
      <c r="E13" s="188">
        <f>10%*E8</f>
        <v>0.1</v>
      </c>
      <c r="F13" s="94"/>
      <c r="G13" s="2">
        <f>E13*F13</f>
        <v>0</v>
      </c>
    </row>
    <row r="14" spans="1:8" ht="26.4" x14ac:dyDescent="0.25">
      <c r="A14" s="185" t="s">
        <v>362</v>
      </c>
      <c r="B14" s="185"/>
      <c r="C14" s="278" t="s">
        <v>363</v>
      </c>
      <c r="D14" s="188"/>
      <c r="E14" s="188"/>
      <c r="F14" s="7"/>
      <c r="G14" s="2"/>
    </row>
    <row r="15" spans="1:8" ht="26.4" x14ac:dyDescent="0.25">
      <c r="A15" s="185"/>
      <c r="B15" s="185" t="s">
        <v>292</v>
      </c>
      <c r="C15" s="209" t="s">
        <v>364</v>
      </c>
      <c r="D15" s="245" t="s">
        <v>192</v>
      </c>
      <c r="E15" s="188">
        <v>4</v>
      </c>
      <c r="F15" s="94"/>
      <c r="G15" s="2">
        <f>E15*F15</f>
        <v>0</v>
      </c>
    </row>
    <row r="16" spans="1:8" x14ac:dyDescent="0.25">
      <c r="A16" s="196" t="s">
        <v>365</v>
      </c>
      <c r="B16" s="185"/>
      <c r="C16" s="278" t="s">
        <v>366</v>
      </c>
      <c r="D16" s="194"/>
      <c r="E16" s="188"/>
      <c r="F16" s="7"/>
      <c r="G16" s="36"/>
      <c r="H16" s="204"/>
    </row>
    <row r="17" spans="1:8" x14ac:dyDescent="0.25">
      <c r="A17" s="196"/>
      <c r="B17" s="185" t="s">
        <v>295</v>
      </c>
      <c r="C17" s="280" t="s">
        <v>367</v>
      </c>
      <c r="D17" s="188" t="s">
        <v>63</v>
      </c>
      <c r="E17" s="188" t="s">
        <v>1308</v>
      </c>
      <c r="F17" s="19" t="s">
        <v>83</v>
      </c>
      <c r="G17" s="100"/>
      <c r="H17" s="204"/>
    </row>
    <row r="18" spans="1:8" x14ac:dyDescent="0.25">
      <c r="A18" s="196" t="s">
        <v>368</v>
      </c>
      <c r="B18" s="185"/>
      <c r="C18" s="278" t="s">
        <v>369</v>
      </c>
      <c r="D18" s="245"/>
      <c r="E18" s="188"/>
      <c r="F18" s="7"/>
      <c r="G18" s="36"/>
    </row>
    <row r="19" spans="1:8" ht="15.6" x14ac:dyDescent="0.25">
      <c r="A19" s="196"/>
      <c r="B19" s="185" t="s">
        <v>298</v>
      </c>
      <c r="C19" s="209" t="s">
        <v>370</v>
      </c>
      <c r="D19" s="194" t="s">
        <v>300</v>
      </c>
      <c r="E19" s="188">
        <f>E11*10000*0.4</f>
        <v>2000</v>
      </c>
      <c r="F19" s="94"/>
      <c r="G19" s="2">
        <f>E19*F19</f>
        <v>0</v>
      </c>
    </row>
    <row r="20" spans="1:8" x14ac:dyDescent="0.25">
      <c r="A20" s="196"/>
      <c r="B20" s="197"/>
      <c r="C20" s="232"/>
      <c r="D20" s="188"/>
      <c r="E20" s="196"/>
      <c r="F20" s="196"/>
      <c r="G20" s="36"/>
    </row>
    <row r="21" spans="1:8" x14ac:dyDescent="0.25">
      <c r="A21" s="175" t="s">
        <v>51</v>
      </c>
      <c r="B21" s="176"/>
      <c r="C21" s="179"/>
      <c r="D21" s="249"/>
      <c r="E21" s="175"/>
      <c r="F21" s="175"/>
      <c r="G21" s="34">
        <f>SUM(G6:G19)</f>
        <v>0</v>
      </c>
    </row>
    <row r="22" spans="1:8" x14ac:dyDescent="0.25">
      <c r="D22" s="281"/>
    </row>
    <row r="1048438" spans="4:4" x14ac:dyDescent="0.25">
      <c r="D1048438" s="188"/>
    </row>
  </sheetData>
  <sheetProtection algorithmName="SHA-512" hashValue="zAN01+EC0VQuzWZhKS6L6XyN0cfP+lgSQod/A3a7c4499R4sRi3Yzj/OP6k73tYzkY1rN2MWPkbLBr8lABPDow==" saltValue="Er5CJHzsMjel66P2lOF/uw==" spinCount="100000" sheet="1" objects="1" scenarios="1"/>
  <mergeCells count="2">
    <mergeCell ref="D1:G1"/>
    <mergeCell ref="A1:C1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H1048445"/>
  <sheetViews>
    <sheetView view="pageBreakPreview" zoomScaleNormal="100" zoomScaleSheetLayoutView="100" workbookViewId="0">
      <selection activeCell="J12" sqref="J12"/>
    </sheetView>
  </sheetViews>
  <sheetFormatPr defaultRowHeight="13.2" x14ac:dyDescent="0.25"/>
  <cols>
    <col min="1" max="1" width="9.21875" style="12" customWidth="1"/>
    <col min="2" max="2" width="9" style="12" bestFit="1" customWidth="1"/>
    <col min="3" max="3" width="3.21875" style="12" bestFit="1" customWidth="1"/>
    <col min="4" max="4" width="42.21875" style="12" customWidth="1"/>
    <col min="5" max="5" width="16.5546875" style="12" bestFit="1" customWidth="1"/>
    <col min="6" max="6" width="17" style="12" customWidth="1"/>
    <col min="7" max="7" width="16.5546875" style="12" customWidth="1"/>
    <col min="8" max="8" width="20.77734375" style="12" customWidth="1"/>
    <col min="9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8" customFormat="1" ht="48" customHeight="1" x14ac:dyDescent="0.25">
      <c r="A1" s="493" t="s">
        <v>1315</v>
      </c>
      <c r="B1" s="493"/>
      <c r="C1" s="493"/>
      <c r="D1" s="493"/>
      <c r="E1" s="493" t="s">
        <v>372</v>
      </c>
      <c r="F1" s="493"/>
      <c r="G1" s="493"/>
      <c r="H1" s="493"/>
    </row>
    <row r="2" spans="1:8" x14ac:dyDescent="0.25">
      <c r="A2" s="116" t="s">
        <v>1</v>
      </c>
      <c r="B2" s="116"/>
      <c r="C2" s="250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</row>
    <row r="3" spans="1:8" x14ac:dyDescent="0.25">
      <c r="A3" s="185"/>
      <c r="B3" s="185"/>
      <c r="C3" s="258"/>
      <c r="D3" s="196"/>
      <c r="E3" s="188"/>
      <c r="F3" s="188"/>
      <c r="G3" s="196"/>
      <c r="H3" s="196"/>
    </row>
    <row r="4" spans="1:8" x14ac:dyDescent="0.25">
      <c r="A4" s="277"/>
      <c r="B4" s="277"/>
      <c r="C4" s="282"/>
      <c r="D4" s="196"/>
      <c r="E4" s="188"/>
      <c r="F4" s="188"/>
      <c r="G4" s="196"/>
      <c r="H4" s="196"/>
    </row>
    <row r="5" spans="1:8" x14ac:dyDescent="0.25">
      <c r="A5" s="185" t="s">
        <v>373</v>
      </c>
      <c r="B5" s="185"/>
      <c r="C5" s="258"/>
      <c r="D5" s="278" t="s">
        <v>374</v>
      </c>
      <c r="E5" s="188"/>
      <c r="F5" s="188"/>
      <c r="G5" s="196"/>
      <c r="H5" s="189"/>
    </row>
    <row r="6" spans="1:8" ht="48.75" customHeight="1" x14ac:dyDescent="0.25">
      <c r="A6" s="185"/>
      <c r="B6" s="185" t="s">
        <v>304</v>
      </c>
      <c r="C6" s="258"/>
      <c r="D6" s="209" t="s">
        <v>305</v>
      </c>
      <c r="E6" s="194" t="s">
        <v>300</v>
      </c>
      <c r="F6" s="188">
        <f>ROUNDUP((('[2]C5.3'!F8+'[2]C5.3'!F9+'[2]C5.3'!F10+'[2]C5.3'!F15)*0.7),-1)</f>
        <v>13740</v>
      </c>
      <c r="G6" s="92"/>
      <c r="H6" s="33">
        <f>F6*G6</f>
        <v>0</v>
      </c>
    </row>
    <row r="7" spans="1:8" ht="47.25" customHeight="1" x14ac:dyDescent="0.25">
      <c r="A7" s="185"/>
      <c r="B7" s="185" t="s">
        <v>306</v>
      </c>
      <c r="C7" s="258"/>
      <c r="D7" s="209" t="s">
        <v>307</v>
      </c>
      <c r="E7" s="194" t="s">
        <v>300</v>
      </c>
      <c r="F7" s="188">
        <f>ROUNDUP(('[2]C5.3'!F8+'[2]C5.3'!F9+'[2]C5.3'!F10+'[2]C5.3'!F15)*0.3,-1)</f>
        <v>5890</v>
      </c>
      <c r="G7" s="92"/>
      <c r="H7" s="33">
        <f>F7*G7</f>
        <v>0</v>
      </c>
    </row>
    <row r="8" spans="1:8" ht="39.6" x14ac:dyDescent="0.25">
      <c r="A8" s="185"/>
      <c r="B8" s="185" t="s">
        <v>308</v>
      </c>
      <c r="C8" s="258"/>
      <c r="D8" s="200" t="s">
        <v>309</v>
      </c>
      <c r="E8" s="194" t="s">
        <v>300</v>
      </c>
      <c r="F8" s="188">
        <f>'[2]C5.3'!F12</f>
        <v>1900</v>
      </c>
      <c r="G8" s="92"/>
      <c r="H8" s="33">
        <f>F8*G8</f>
        <v>0</v>
      </c>
    </row>
    <row r="9" spans="1:8" ht="25.5" customHeight="1" x14ac:dyDescent="0.25">
      <c r="A9" s="185" t="s">
        <v>375</v>
      </c>
      <c r="B9" s="185"/>
      <c r="C9" s="258"/>
      <c r="D9" s="283" t="s">
        <v>376</v>
      </c>
      <c r="E9" s="194"/>
      <c r="F9" s="188"/>
      <c r="G9" s="33"/>
      <c r="H9" s="189"/>
    </row>
    <row r="10" spans="1:8" ht="40.5" customHeight="1" x14ac:dyDescent="0.25">
      <c r="A10" s="185"/>
      <c r="B10" s="185" t="s">
        <v>311</v>
      </c>
      <c r="C10" s="258"/>
      <c r="D10" s="233" t="s">
        <v>312</v>
      </c>
      <c r="E10" s="242"/>
      <c r="F10" s="188"/>
      <c r="G10" s="33"/>
      <c r="H10" s="189"/>
    </row>
    <row r="11" spans="1:8" ht="25.5" customHeight="1" x14ac:dyDescent="0.25">
      <c r="A11" s="185"/>
      <c r="B11" s="185"/>
      <c r="C11" s="258" t="s">
        <v>9</v>
      </c>
      <c r="D11" s="233" t="s">
        <v>313</v>
      </c>
      <c r="E11" s="242" t="s">
        <v>314</v>
      </c>
      <c r="F11" s="188">
        <f>(F6+F7+F8)*3</f>
        <v>64590</v>
      </c>
      <c r="G11" s="92"/>
      <c r="H11" s="33">
        <f>F11*G11</f>
        <v>0</v>
      </c>
    </row>
    <row r="12" spans="1:8" ht="26.4" x14ac:dyDescent="0.25">
      <c r="A12" s="185"/>
      <c r="B12" s="185" t="s">
        <v>315</v>
      </c>
      <c r="C12" s="258"/>
      <c r="D12" s="233" t="s">
        <v>316</v>
      </c>
      <c r="E12" s="242"/>
      <c r="F12" s="188"/>
      <c r="G12" s="33"/>
      <c r="H12" s="189"/>
    </row>
    <row r="13" spans="1:8" ht="45.75" customHeight="1" x14ac:dyDescent="0.25">
      <c r="A13" s="185"/>
      <c r="B13" s="185"/>
      <c r="C13" s="258" t="s">
        <v>9</v>
      </c>
      <c r="D13" s="244" t="s">
        <v>317</v>
      </c>
      <c r="E13" s="242" t="s">
        <v>314</v>
      </c>
      <c r="F13" s="188">
        <f>((('B-C1.6'!E6+'B-C1.6'!E7)*10000*0.1)+('B-C1.6'!E8*0.15*2*1000))*3</f>
        <v>12300</v>
      </c>
      <c r="G13" s="92"/>
      <c r="H13" s="33">
        <f>F13*G13</f>
        <v>0</v>
      </c>
    </row>
    <row r="14" spans="1:8" ht="25.5" customHeight="1" x14ac:dyDescent="0.25">
      <c r="A14" s="185"/>
      <c r="B14" s="185"/>
      <c r="C14" s="258" t="s">
        <v>12</v>
      </c>
      <c r="D14" s="233" t="s">
        <v>318</v>
      </c>
      <c r="E14" s="242" t="s">
        <v>314</v>
      </c>
      <c r="F14" s="188">
        <f>'[2]C5.1'!G9*3</f>
        <v>18000</v>
      </c>
      <c r="G14" s="92"/>
      <c r="H14" s="33">
        <f>F14*G14</f>
        <v>0</v>
      </c>
    </row>
    <row r="15" spans="1:8" ht="25.5" customHeight="1" x14ac:dyDescent="0.25">
      <c r="A15" s="185"/>
      <c r="B15" s="185"/>
      <c r="C15" s="260" t="s">
        <v>18</v>
      </c>
      <c r="D15" s="261" t="s">
        <v>319</v>
      </c>
      <c r="E15" s="262" t="s">
        <v>314</v>
      </c>
      <c r="F15" s="188">
        <f>'[2]C5.1'!G10*4</f>
        <v>3200</v>
      </c>
      <c r="G15" s="92"/>
      <c r="H15" s="33">
        <f>F15*G15</f>
        <v>0</v>
      </c>
    </row>
    <row r="16" spans="1:8" x14ac:dyDescent="0.25">
      <c r="A16" s="284"/>
      <c r="B16" s="285"/>
      <c r="C16" s="285"/>
      <c r="D16" s="286"/>
      <c r="E16" s="188"/>
      <c r="F16" s="284"/>
      <c r="G16" s="284"/>
      <c r="H16" s="287"/>
    </row>
    <row r="17" spans="1:8" x14ac:dyDescent="0.25">
      <c r="A17" s="284"/>
      <c r="B17" s="285"/>
      <c r="C17" s="285"/>
      <c r="D17" s="203"/>
      <c r="E17" s="188"/>
      <c r="F17" s="284"/>
      <c r="G17" s="284"/>
      <c r="H17" s="287"/>
    </row>
    <row r="18" spans="1:8" x14ac:dyDescent="0.25">
      <c r="A18" s="284"/>
      <c r="B18" s="285"/>
      <c r="C18" s="285"/>
      <c r="D18" s="288"/>
      <c r="E18" s="289"/>
      <c r="F18" s="284"/>
      <c r="G18" s="284"/>
      <c r="H18" s="287"/>
    </row>
    <row r="19" spans="1:8" x14ac:dyDescent="0.25">
      <c r="A19" s="175" t="s">
        <v>51</v>
      </c>
      <c r="B19" s="176"/>
      <c r="C19" s="178"/>
      <c r="D19" s="179"/>
      <c r="E19" s="249"/>
      <c r="F19" s="175"/>
      <c r="G19" s="175"/>
      <c r="H19" s="45">
        <f>SUM(H6:H15)</f>
        <v>0</v>
      </c>
    </row>
    <row r="20" spans="1:8" x14ac:dyDescent="0.25">
      <c r="E20" s="281"/>
    </row>
    <row r="1048445" spans="5:5" x14ac:dyDescent="0.25">
      <c r="E1048445" s="188"/>
    </row>
  </sheetData>
  <sheetProtection algorithmName="SHA-512" hashValue="gEDnJV9OqFCTXuSgAlSgNT0xha80C2tV2nITP/ya8NFaMtpgiqUXbZIJF8N9XS81RGnefy6C8Bt8LhOAWFq8zg==" saltValue="uGMiBrxBxs1nZVHCLSOTOg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62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1048464"/>
  <sheetViews>
    <sheetView view="pageBreakPreview" topLeftCell="A8" zoomScaleNormal="100" zoomScaleSheetLayoutView="100" workbookViewId="0">
      <selection activeCell="K28" sqref="K28"/>
    </sheetView>
  </sheetViews>
  <sheetFormatPr defaultRowHeight="13.2" x14ac:dyDescent="0.25"/>
  <cols>
    <col min="1" max="1" width="9.21875" style="12" customWidth="1"/>
    <col min="2" max="2" width="9" style="12" bestFit="1" customWidth="1"/>
    <col min="3" max="3" width="3.21875" style="12" bestFit="1" customWidth="1"/>
    <col min="4" max="4" width="42.5546875" style="12" customWidth="1"/>
    <col min="5" max="5" width="18.44140625" style="12" bestFit="1" customWidth="1"/>
    <col min="6" max="6" width="15.21875" style="12" customWidth="1"/>
    <col min="7" max="7" width="16.5546875" style="12" customWidth="1"/>
    <col min="8" max="8" width="19.21875" style="12" customWidth="1"/>
    <col min="9" max="257" width="9.21875" style="12"/>
    <col min="258" max="258" width="9.21875" style="12" customWidth="1"/>
    <col min="259" max="259" width="6.77734375" style="12" customWidth="1"/>
    <col min="260" max="260" width="40.77734375" style="12" customWidth="1"/>
    <col min="261" max="264" width="9.21875" style="12" customWidth="1"/>
    <col min="265" max="513" width="9.21875" style="12"/>
    <col min="514" max="514" width="9.21875" style="12" customWidth="1"/>
    <col min="515" max="515" width="6.77734375" style="12" customWidth="1"/>
    <col min="516" max="516" width="40.77734375" style="12" customWidth="1"/>
    <col min="517" max="520" width="9.21875" style="12" customWidth="1"/>
    <col min="521" max="769" width="9.21875" style="12"/>
    <col min="770" max="770" width="9.21875" style="12" customWidth="1"/>
    <col min="771" max="771" width="6.77734375" style="12" customWidth="1"/>
    <col min="772" max="772" width="40.77734375" style="12" customWidth="1"/>
    <col min="773" max="776" width="9.21875" style="12" customWidth="1"/>
    <col min="777" max="1025" width="9.21875" style="12"/>
    <col min="1026" max="1026" width="9.21875" style="12" customWidth="1"/>
    <col min="1027" max="1027" width="6.77734375" style="12" customWidth="1"/>
    <col min="1028" max="1028" width="40.77734375" style="12" customWidth="1"/>
    <col min="1029" max="1032" width="9.21875" style="12" customWidth="1"/>
    <col min="1033" max="1281" width="9.21875" style="12"/>
    <col min="1282" max="1282" width="9.21875" style="12" customWidth="1"/>
    <col min="1283" max="1283" width="6.77734375" style="12" customWidth="1"/>
    <col min="1284" max="1284" width="40.77734375" style="12" customWidth="1"/>
    <col min="1285" max="1288" width="9.21875" style="12" customWidth="1"/>
    <col min="1289" max="1537" width="9.21875" style="12"/>
    <col min="1538" max="1538" width="9.21875" style="12" customWidth="1"/>
    <col min="1539" max="1539" width="6.77734375" style="12" customWidth="1"/>
    <col min="1540" max="1540" width="40.77734375" style="12" customWidth="1"/>
    <col min="1541" max="1544" width="9.21875" style="12" customWidth="1"/>
    <col min="1545" max="1793" width="9.21875" style="12"/>
    <col min="1794" max="1794" width="9.21875" style="12" customWidth="1"/>
    <col min="1795" max="1795" width="6.77734375" style="12" customWidth="1"/>
    <col min="1796" max="1796" width="40.77734375" style="12" customWidth="1"/>
    <col min="1797" max="1800" width="9.21875" style="12" customWidth="1"/>
    <col min="1801" max="2049" width="9.21875" style="12"/>
    <col min="2050" max="2050" width="9.21875" style="12" customWidth="1"/>
    <col min="2051" max="2051" width="6.77734375" style="12" customWidth="1"/>
    <col min="2052" max="2052" width="40.77734375" style="12" customWidth="1"/>
    <col min="2053" max="2056" width="9.21875" style="12" customWidth="1"/>
    <col min="2057" max="2305" width="9.21875" style="12"/>
    <col min="2306" max="2306" width="9.21875" style="12" customWidth="1"/>
    <col min="2307" max="2307" width="6.77734375" style="12" customWidth="1"/>
    <col min="2308" max="2308" width="40.77734375" style="12" customWidth="1"/>
    <col min="2309" max="2312" width="9.21875" style="12" customWidth="1"/>
    <col min="2313" max="2561" width="9.21875" style="12"/>
    <col min="2562" max="2562" width="9.21875" style="12" customWidth="1"/>
    <col min="2563" max="2563" width="6.77734375" style="12" customWidth="1"/>
    <col min="2564" max="2564" width="40.77734375" style="12" customWidth="1"/>
    <col min="2565" max="2568" width="9.21875" style="12" customWidth="1"/>
    <col min="2569" max="2817" width="9.21875" style="12"/>
    <col min="2818" max="2818" width="9.21875" style="12" customWidth="1"/>
    <col min="2819" max="2819" width="6.77734375" style="12" customWidth="1"/>
    <col min="2820" max="2820" width="40.77734375" style="12" customWidth="1"/>
    <col min="2821" max="2824" width="9.21875" style="12" customWidth="1"/>
    <col min="2825" max="3073" width="9.21875" style="12"/>
    <col min="3074" max="3074" width="9.21875" style="12" customWidth="1"/>
    <col min="3075" max="3075" width="6.77734375" style="12" customWidth="1"/>
    <col min="3076" max="3076" width="40.77734375" style="12" customWidth="1"/>
    <col min="3077" max="3080" width="9.21875" style="12" customWidth="1"/>
    <col min="3081" max="3329" width="9.21875" style="12"/>
    <col min="3330" max="3330" width="9.21875" style="12" customWidth="1"/>
    <col min="3331" max="3331" width="6.77734375" style="12" customWidth="1"/>
    <col min="3332" max="3332" width="40.77734375" style="12" customWidth="1"/>
    <col min="3333" max="3336" width="9.21875" style="12" customWidth="1"/>
    <col min="3337" max="3585" width="9.21875" style="12"/>
    <col min="3586" max="3586" width="9.21875" style="12" customWidth="1"/>
    <col min="3587" max="3587" width="6.77734375" style="12" customWidth="1"/>
    <col min="3588" max="3588" width="40.77734375" style="12" customWidth="1"/>
    <col min="3589" max="3592" width="9.21875" style="12" customWidth="1"/>
    <col min="3593" max="3841" width="9.21875" style="12"/>
    <col min="3842" max="3842" width="9.21875" style="12" customWidth="1"/>
    <col min="3843" max="3843" width="6.77734375" style="12" customWidth="1"/>
    <col min="3844" max="3844" width="40.77734375" style="12" customWidth="1"/>
    <col min="3845" max="3848" width="9.21875" style="12" customWidth="1"/>
    <col min="3849" max="4097" width="9.21875" style="12"/>
    <col min="4098" max="4098" width="9.21875" style="12" customWidth="1"/>
    <col min="4099" max="4099" width="6.77734375" style="12" customWidth="1"/>
    <col min="4100" max="4100" width="40.77734375" style="12" customWidth="1"/>
    <col min="4101" max="4104" width="9.21875" style="12" customWidth="1"/>
    <col min="4105" max="4353" width="9.21875" style="12"/>
    <col min="4354" max="4354" width="9.21875" style="12" customWidth="1"/>
    <col min="4355" max="4355" width="6.77734375" style="12" customWidth="1"/>
    <col min="4356" max="4356" width="40.77734375" style="12" customWidth="1"/>
    <col min="4357" max="4360" width="9.21875" style="12" customWidth="1"/>
    <col min="4361" max="4609" width="9.21875" style="12"/>
    <col min="4610" max="4610" width="9.21875" style="12" customWidth="1"/>
    <col min="4611" max="4611" width="6.77734375" style="12" customWidth="1"/>
    <col min="4612" max="4612" width="40.77734375" style="12" customWidth="1"/>
    <col min="4613" max="4616" width="9.21875" style="12" customWidth="1"/>
    <col min="4617" max="4865" width="9.21875" style="12"/>
    <col min="4866" max="4866" width="9.21875" style="12" customWidth="1"/>
    <col min="4867" max="4867" width="6.77734375" style="12" customWidth="1"/>
    <col min="4868" max="4868" width="40.77734375" style="12" customWidth="1"/>
    <col min="4869" max="4872" width="9.21875" style="12" customWidth="1"/>
    <col min="4873" max="5121" width="9.21875" style="12"/>
    <col min="5122" max="5122" width="9.21875" style="12" customWidth="1"/>
    <col min="5123" max="5123" width="6.77734375" style="12" customWidth="1"/>
    <col min="5124" max="5124" width="40.77734375" style="12" customWidth="1"/>
    <col min="5125" max="5128" width="9.21875" style="12" customWidth="1"/>
    <col min="5129" max="5377" width="9.21875" style="12"/>
    <col min="5378" max="5378" width="9.21875" style="12" customWidth="1"/>
    <col min="5379" max="5379" width="6.77734375" style="12" customWidth="1"/>
    <col min="5380" max="5380" width="40.77734375" style="12" customWidth="1"/>
    <col min="5381" max="5384" width="9.21875" style="12" customWidth="1"/>
    <col min="5385" max="5633" width="9.21875" style="12"/>
    <col min="5634" max="5634" width="9.21875" style="12" customWidth="1"/>
    <col min="5635" max="5635" width="6.77734375" style="12" customWidth="1"/>
    <col min="5636" max="5636" width="40.77734375" style="12" customWidth="1"/>
    <col min="5637" max="5640" width="9.21875" style="12" customWidth="1"/>
    <col min="5641" max="5889" width="9.21875" style="12"/>
    <col min="5890" max="5890" width="9.21875" style="12" customWidth="1"/>
    <col min="5891" max="5891" width="6.77734375" style="12" customWidth="1"/>
    <col min="5892" max="5892" width="40.77734375" style="12" customWidth="1"/>
    <col min="5893" max="5896" width="9.21875" style="12" customWidth="1"/>
    <col min="5897" max="6145" width="9.21875" style="12"/>
    <col min="6146" max="6146" width="9.21875" style="12" customWidth="1"/>
    <col min="6147" max="6147" width="6.77734375" style="12" customWidth="1"/>
    <col min="6148" max="6148" width="40.77734375" style="12" customWidth="1"/>
    <col min="6149" max="6152" width="9.21875" style="12" customWidth="1"/>
    <col min="6153" max="6401" width="9.21875" style="12"/>
    <col min="6402" max="6402" width="9.21875" style="12" customWidth="1"/>
    <col min="6403" max="6403" width="6.77734375" style="12" customWidth="1"/>
    <col min="6404" max="6404" width="40.77734375" style="12" customWidth="1"/>
    <col min="6405" max="6408" width="9.21875" style="12" customWidth="1"/>
    <col min="6409" max="6657" width="9.21875" style="12"/>
    <col min="6658" max="6658" width="9.21875" style="12" customWidth="1"/>
    <col min="6659" max="6659" width="6.77734375" style="12" customWidth="1"/>
    <col min="6660" max="6660" width="40.77734375" style="12" customWidth="1"/>
    <col min="6661" max="6664" width="9.21875" style="12" customWidth="1"/>
    <col min="6665" max="6913" width="9.21875" style="12"/>
    <col min="6914" max="6914" width="9.21875" style="12" customWidth="1"/>
    <col min="6915" max="6915" width="6.77734375" style="12" customWidth="1"/>
    <col min="6916" max="6916" width="40.77734375" style="12" customWidth="1"/>
    <col min="6917" max="6920" width="9.21875" style="12" customWidth="1"/>
    <col min="6921" max="7169" width="9.21875" style="12"/>
    <col min="7170" max="7170" width="9.21875" style="12" customWidth="1"/>
    <col min="7171" max="7171" width="6.77734375" style="12" customWidth="1"/>
    <col min="7172" max="7172" width="40.77734375" style="12" customWidth="1"/>
    <col min="7173" max="7176" width="9.21875" style="12" customWidth="1"/>
    <col min="7177" max="7425" width="9.21875" style="12"/>
    <col min="7426" max="7426" width="9.21875" style="12" customWidth="1"/>
    <col min="7427" max="7427" width="6.77734375" style="12" customWidth="1"/>
    <col min="7428" max="7428" width="40.77734375" style="12" customWidth="1"/>
    <col min="7429" max="7432" width="9.21875" style="12" customWidth="1"/>
    <col min="7433" max="7681" width="9.21875" style="12"/>
    <col min="7682" max="7682" width="9.21875" style="12" customWidth="1"/>
    <col min="7683" max="7683" width="6.77734375" style="12" customWidth="1"/>
    <col min="7684" max="7684" width="40.77734375" style="12" customWidth="1"/>
    <col min="7685" max="7688" width="9.21875" style="12" customWidth="1"/>
    <col min="7689" max="7937" width="9.21875" style="12"/>
    <col min="7938" max="7938" width="9.21875" style="12" customWidth="1"/>
    <col min="7939" max="7939" width="6.77734375" style="12" customWidth="1"/>
    <col min="7940" max="7940" width="40.77734375" style="12" customWidth="1"/>
    <col min="7941" max="7944" width="9.21875" style="12" customWidth="1"/>
    <col min="7945" max="8193" width="9.21875" style="12"/>
    <col min="8194" max="8194" width="9.21875" style="12" customWidth="1"/>
    <col min="8195" max="8195" width="6.77734375" style="12" customWidth="1"/>
    <col min="8196" max="8196" width="40.77734375" style="12" customWidth="1"/>
    <col min="8197" max="8200" width="9.21875" style="12" customWidth="1"/>
    <col min="8201" max="8449" width="9.21875" style="12"/>
    <col min="8450" max="8450" width="9.21875" style="12" customWidth="1"/>
    <col min="8451" max="8451" width="6.77734375" style="12" customWidth="1"/>
    <col min="8452" max="8452" width="40.77734375" style="12" customWidth="1"/>
    <col min="8453" max="8456" width="9.21875" style="12" customWidth="1"/>
    <col min="8457" max="8705" width="9.21875" style="12"/>
    <col min="8706" max="8706" width="9.21875" style="12" customWidth="1"/>
    <col min="8707" max="8707" width="6.77734375" style="12" customWidth="1"/>
    <col min="8708" max="8708" width="40.77734375" style="12" customWidth="1"/>
    <col min="8709" max="8712" width="9.21875" style="12" customWidth="1"/>
    <col min="8713" max="8961" width="9.21875" style="12"/>
    <col min="8962" max="8962" width="9.21875" style="12" customWidth="1"/>
    <col min="8963" max="8963" width="6.77734375" style="12" customWidth="1"/>
    <col min="8964" max="8964" width="40.77734375" style="12" customWidth="1"/>
    <col min="8965" max="8968" width="9.21875" style="12" customWidth="1"/>
    <col min="8969" max="9217" width="9.21875" style="12"/>
    <col min="9218" max="9218" width="9.21875" style="12" customWidth="1"/>
    <col min="9219" max="9219" width="6.77734375" style="12" customWidth="1"/>
    <col min="9220" max="9220" width="40.77734375" style="12" customWidth="1"/>
    <col min="9221" max="9224" width="9.21875" style="12" customWidth="1"/>
    <col min="9225" max="9473" width="9.21875" style="12"/>
    <col min="9474" max="9474" width="9.21875" style="12" customWidth="1"/>
    <col min="9475" max="9475" width="6.77734375" style="12" customWidth="1"/>
    <col min="9476" max="9476" width="40.77734375" style="12" customWidth="1"/>
    <col min="9477" max="9480" width="9.21875" style="12" customWidth="1"/>
    <col min="9481" max="9729" width="9.21875" style="12"/>
    <col min="9730" max="9730" width="9.21875" style="12" customWidth="1"/>
    <col min="9731" max="9731" width="6.77734375" style="12" customWidth="1"/>
    <col min="9732" max="9732" width="40.77734375" style="12" customWidth="1"/>
    <col min="9733" max="9736" width="9.21875" style="12" customWidth="1"/>
    <col min="9737" max="9985" width="9.21875" style="12"/>
    <col min="9986" max="9986" width="9.21875" style="12" customWidth="1"/>
    <col min="9987" max="9987" width="6.77734375" style="12" customWidth="1"/>
    <col min="9988" max="9988" width="40.77734375" style="12" customWidth="1"/>
    <col min="9989" max="9992" width="9.21875" style="12" customWidth="1"/>
    <col min="9993" max="10241" width="9.21875" style="12"/>
    <col min="10242" max="10242" width="9.21875" style="12" customWidth="1"/>
    <col min="10243" max="10243" width="6.77734375" style="12" customWidth="1"/>
    <col min="10244" max="10244" width="40.77734375" style="12" customWidth="1"/>
    <col min="10245" max="10248" width="9.21875" style="12" customWidth="1"/>
    <col min="10249" max="10497" width="9.21875" style="12"/>
    <col min="10498" max="10498" width="9.21875" style="12" customWidth="1"/>
    <col min="10499" max="10499" width="6.77734375" style="12" customWidth="1"/>
    <col min="10500" max="10500" width="40.77734375" style="12" customWidth="1"/>
    <col min="10501" max="10504" width="9.21875" style="12" customWidth="1"/>
    <col min="10505" max="10753" width="9.21875" style="12"/>
    <col min="10754" max="10754" width="9.21875" style="12" customWidth="1"/>
    <col min="10755" max="10755" width="6.77734375" style="12" customWidth="1"/>
    <col min="10756" max="10756" width="40.77734375" style="12" customWidth="1"/>
    <col min="10757" max="10760" width="9.21875" style="12" customWidth="1"/>
    <col min="10761" max="11009" width="9.21875" style="12"/>
    <col min="11010" max="11010" width="9.21875" style="12" customWidth="1"/>
    <col min="11011" max="11011" width="6.77734375" style="12" customWidth="1"/>
    <col min="11012" max="11012" width="40.77734375" style="12" customWidth="1"/>
    <col min="11013" max="11016" width="9.21875" style="12" customWidth="1"/>
    <col min="11017" max="11265" width="9.21875" style="12"/>
    <col min="11266" max="11266" width="9.21875" style="12" customWidth="1"/>
    <col min="11267" max="11267" width="6.77734375" style="12" customWidth="1"/>
    <col min="11268" max="11268" width="40.77734375" style="12" customWidth="1"/>
    <col min="11269" max="11272" width="9.21875" style="12" customWidth="1"/>
    <col min="11273" max="11521" width="9.21875" style="12"/>
    <col min="11522" max="11522" width="9.21875" style="12" customWidth="1"/>
    <col min="11523" max="11523" width="6.77734375" style="12" customWidth="1"/>
    <col min="11524" max="11524" width="40.77734375" style="12" customWidth="1"/>
    <col min="11525" max="11528" width="9.21875" style="12" customWidth="1"/>
    <col min="11529" max="11777" width="9.21875" style="12"/>
    <col min="11778" max="11778" width="9.21875" style="12" customWidth="1"/>
    <col min="11779" max="11779" width="6.77734375" style="12" customWidth="1"/>
    <col min="11780" max="11780" width="40.77734375" style="12" customWidth="1"/>
    <col min="11781" max="11784" width="9.21875" style="12" customWidth="1"/>
    <col min="11785" max="12033" width="9.21875" style="12"/>
    <col min="12034" max="12034" width="9.21875" style="12" customWidth="1"/>
    <col min="12035" max="12035" width="6.77734375" style="12" customWidth="1"/>
    <col min="12036" max="12036" width="40.77734375" style="12" customWidth="1"/>
    <col min="12037" max="12040" width="9.21875" style="12" customWidth="1"/>
    <col min="12041" max="12289" width="9.21875" style="12"/>
    <col min="12290" max="12290" width="9.21875" style="12" customWidth="1"/>
    <col min="12291" max="12291" width="6.77734375" style="12" customWidth="1"/>
    <col min="12292" max="12292" width="40.77734375" style="12" customWidth="1"/>
    <col min="12293" max="12296" width="9.21875" style="12" customWidth="1"/>
    <col min="12297" max="12545" width="9.21875" style="12"/>
    <col min="12546" max="12546" width="9.21875" style="12" customWidth="1"/>
    <col min="12547" max="12547" width="6.77734375" style="12" customWidth="1"/>
    <col min="12548" max="12548" width="40.77734375" style="12" customWidth="1"/>
    <col min="12549" max="12552" width="9.21875" style="12" customWidth="1"/>
    <col min="12553" max="12801" width="9.21875" style="12"/>
    <col min="12802" max="12802" width="9.21875" style="12" customWidth="1"/>
    <col min="12803" max="12803" width="6.77734375" style="12" customWidth="1"/>
    <col min="12804" max="12804" width="40.77734375" style="12" customWidth="1"/>
    <col min="12805" max="12808" width="9.21875" style="12" customWidth="1"/>
    <col min="12809" max="13057" width="9.21875" style="12"/>
    <col min="13058" max="13058" width="9.21875" style="12" customWidth="1"/>
    <col min="13059" max="13059" width="6.77734375" style="12" customWidth="1"/>
    <col min="13060" max="13060" width="40.77734375" style="12" customWidth="1"/>
    <col min="13061" max="13064" width="9.21875" style="12" customWidth="1"/>
    <col min="13065" max="13313" width="9.21875" style="12"/>
    <col min="13314" max="13314" width="9.21875" style="12" customWidth="1"/>
    <col min="13315" max="13315" width="6.77734375" style="12" customWidth="1"/>
    <col min="13316" max="13316" width="40.77734375" style="12" customWidth="1"/>
    <col min="13317" max="13320" width="9.21875" style="12" customWidth="1"/>
    <col min="13321" max="13569" width="9.21875" style="12"/>
    <col min="13570" max="13570" width="9.21875" style="12" customWidth="1"/>
    <col min="13571" max="13571" width="6.77734375" style="12" customWidth="1"/>
    <col min="13572" max="13572" width="40.77734375" style="12" customWidth="1"/>
    <col min="13573" max="13576" width="9.21875" style="12" customWidth="1"/>
    <col min="13577" max="13825" width="9.21875" style="12"/>
    <col min="13826" max="13826" width="9.21875" style="12" customWidth="1"/>
    <col min="13827" max="13827" width="6.77734375" style="12" customWidth="1"/>
    <col min="13828" max="13828" width="40.77734375" style="12" customWidth="1"/>
    <col min="13829" max="13832" width="9.21875" style="12" customWidth="1"/>
    <col min="13833" max="14081" width="9.21875" style="12"/>
    <col min="14082" max="14082" width="9.21875" style="12" customWidth="1"/>
    <col min="14083" max="14083" width="6.77734375" style="12" customWidth="1"/>
    <col min="14084" max="14084" width="40.77734375" style="12" customWidth="1"/>
    <col min="14085" max="14088" width="9.21875" style="12" customWidth="1"/>
    <col min="14089" max="14337" width="9.21875" style="12"/>
    <col min="14338" max="14338" width="9.21875" style="12" customWidth="1"/>
    <col min="14339" max="14339" width="6.77734375" style="12" customWidth="1"/>
    <col min="14340" max="14340" width="40.77734375" style="12" customWidth="1"/>
    <col min="14341" max="14344" width="9.21875" style="12" customWidth="1"/>
    <col min="14345" max="14593" width="9.21875" style="12"/>
    <col min="14594" max="14594" width="9.21875" style="12" customWidth="1"/>
    <col min="14595" max="14595" width="6.77734375" style="12" customWidth="1"/>
    <col min="14596" max="14596" width="40.77734375" style="12" customWidth="1"/>
    <col min="14597" max="14600" width="9.21875" style="12" customWidth="1"/>
    <col min="14601" max="14849" width="9.21875" style="12"/>
    <col min="14850" max="14850" width="9.21875" style="12" customWidth="1"/>
    <col min="14851" max="14851" width="6.77734375" style="12" customWidth="1"/>
    <col min="14852" max="14852" width="40.77734375" style="12" customWidth="1"/>
    <col min="14853" max="14856" width="9.21875" style="12" customWidth="1"/>
    <col min="14857" max="15105" width="9.21875" style="12"/>
    <col min="15106" max="15106" width="9.21875" style="12" customWidth="1"/>
    <col min="15107" max="15107" width="6.77734375" style="12" customWidth="1"/>
    <col min="15108" max="15108" width="40.77734375" style="12" customWidth="1"/>
    <col min="15109" max="15112" width="9.21875" style="12" customWidth="1"/>
    <col min="15113" max="15361" width="9.21875" style="12"/>
    <col min="15362" max="15362" width="9.21875" style="12" customWidth="1"/>
    <col min="15363" max="15363" width="6.77734375" style="12" customWidth="1"/>
    <col min="15364" max="15364" width="40.77734375" style="12" customWidth="1"/>
    <col min="15365" max="15368" width="9.21875" style="12" customWidth="1"/>
    <col min="15369" max="15617" width="9.21875" style="12"/>
    <col min="15618" max="15618" width="9.21875" style="12" customWidth="1"/>
    <col min="15619" max="15619" width="6.77734375" style="12" customWidth="1"/>
    <col min="15620" max="15620" width="40.77734375" style="12" customWidth="1"/>
    <col min="15621" max="15624" width="9.21875" style="12" customWidth="1"/>
    <col min="15625" max="15873" width="9.21875" style="12"/>
    <col min="15874" max="15874" width="9.21875" style="12" customWidth="1"/>
    <col min="15875" max="15875" width="6.77734375" style="12" customWidth="1"/>
    <col min="15876" max="15876" width="40.77734375" style="12" customWidth="1"/>
    <col min="15877" max="15880" width="9.21875" style="12" customWidth="1"/>
    <col min="15881" max="16129" width="9.21875" style="12"/>
    <col min="16130" max="16130" width="9.21875" style="12" customWidth="1"/>
    <col min="16131" max="16131" width="6.77734375" style="12" customWidth="1"/>
    <col min="16132" max="16132" width="40.77734375" style="12" customWidth="1"/>
    <col min="16133" max="16136" width="9.21875" style="12" customWidth="1"/>
    <col min="16137" max="16384" width="9.21875" style="12"/>
  </cols>
  <sheetData>
    <row r="1" spans="1:9" customFormat="1" ht="48" customHeight="1" x14ac:dyDescent="0.25">
      <c r="A1" s="493" t="s">
        <v>1316</v>
      </c>
      <c r="B1" s="494"/>
      <c r="C1" s="494"/>
      <c r="D1" s="494"/>
      <c r="E1" s="493" t="s">
        <v>378</v>
      </c>
      <c r="F1" s="493"/>
      <c r="G1" s="493"/>
      <c r="H1" s="493"/>
    </row>
    <row r="2" spans="1:9" x14ac:dyDescent="0.25">
      <c r="A2" s="116" t="s">
        <v>1</v>
      </c>
      <c r="B2" s="116"/>
      <c r="C2" s="250"/>
      <c r="D2" s="117" t="s">
        <v>2</v>
      </c>
      <c r="E2" s="117" t="s">
        <v>3</v>
      </c>
      <c r="F2" s="117" t="s">
        <v>4</v>
      </c>
      <c r="G2" s="117" t="s">
        <v>5</v>
      </c>
      <c r="H2" s="117" t="s">
        <v>6</v>
      </c>
      <c r="I2" s="184"/>
    </row>
    <row r="3" spans="1:9" x14ac:dyDescent="0.25">
      <c r="A3" s="185"/>
      <c r="B3" s="185"/>
      <c r="C3" s="258"/>
      <c r="D3" s="196"/>
      <c r="E3" s="188"/>
      <c r="F3" s="188"/>
      <c r="G3" s="196"/>
      <c r="H3" s="196"/>
    </row>
    <row r="4" spans="1:9" x14ac:dyDescent="0.25">
      <c r="A4" s="277"/>
      <c r="B4" s="277"/>
      <c r="C4" s="282"/>
      <c r="D4" s="196"/>
      <c r="E4" s="188"/>
      <c r="F4" s="188"/>
      <c r="G4" s="196"/>
      <c r="H4" s="196"/>
    </row>
    <row r="5" spans="1:9" ht="26.4" x14ac:dyDescent="0.25">
      <c r="A5" s="185" t="s">
        <v>379</v>
      </c>
      <c r="B5" s="185"/>
      <c r="C5" s="185"/>
      <c r="D5" s="273" t="s">
        <v>380</v>
      </c>
      <c r="E5" s="188"/>
      <c r="F5" s="188"/>
      <c r="G5" s="196"/>
      <c r="H5" s="189"/>
    </row>
    <row r="6" spans="1:9" x14ac:dyDescent="0.25">
      <c r="A6" s="185"/>
      <c r="B6" s="185" t="s">
        <v>381</v>
      </c>
      <c r="C6" s="185"/>
      <c r="D6" s="190" t="s">
        <v>382</v>
      </c>
      <c r="E6" s="188" t="s">
        <v>63</v>
      </c>
      <c r="F6" s="188" t="s">
        <v>383</v>
      </c>
      <c r="G6" s="19" t="s">
        <v>384</v>
      </c>
      <c r="H6" s="101"/>
    </row>
    <row r="7" spans="1:9" ht="26.4" x14ac:dyDescent="0.25">
      <c r="A7" s="185"/>
      <c r="B7" s="185" t="s">
        <v>385</v>
      </c>
      <c r="C7" s="185"/>
      <c r="D7" s="190" t="s">
        <v>386</v>
      </c>
      <c r="E7" s="194" t="s">
        <v>136</v>
      </c>
      <c r="F7" s="188" t="s">
        <v>1219</v>
      </c>
      <c r="G7" s="290" t="s">
        <v>1220</v>
      </c>
      <c r="H7" s="115">
        <v>800000</v>
      </c>
    </row>
    <row r="8" spans="1:9" ht="26.4" x14ac:dyDescent="0.25">
      <c r="A8" s="185"/>
      <c r="B8" s="185" t="s">
        <v>387</v>
      </c>
      <c r="C8" s="185"/>
      <c r="D8" s="190" t="s">
        <v>388</v>
      </c>
      <c r="E8" s="194" t="s">
        <v>86</v>
      </c>
      <c r="F8" s="7">
        <f>H7</f>
        <v>800000</v>
      </c>
      <c r="G8" s="93"/>
      <c r="H8" s="2">
        <f>G8*F8</f>
        <v>0</v>
      </c>
    </row>
    <row r="9" spans="1:9" ht="26.4" x14ac:dyDescent="0.25">
      <c r="A9" s="185"/>
      <c r="B9" s="185" t="s">
        <v>389</v>
      </c>
      <c r="C9" s="185"/>
      <c r="D9" s="190" t="s">
        <v>390</v>
      </c>
      <c r="E9" s="194" t="s">
        <v>81</v>
      </c>
      <c r="F9" s="188" t="s">
        <v>82</v>
      </c>
      <c r="G9" s="19" t="s">
        <v>83</v>
      </c>
      <c r="H9" s="115">
        <v>300000</v>
      </c>
    </row>
    <row r="10" spans="1:9" ht="26.4" x14ac:dyDescent="0.25">
      <c r="A10" s="185" t="s">
        <v>391</v>
      </c>
      <c r="B10" s="185"/>
      <c r="C10" s="185"/>
      <c r="D10" s="187" t="s">
        <v>392</v>
      </c>
      <c r="E10" s="194"/>
      <c r="F10" s="188"/>
      <c r="G10" s="188"/>
      <c r="H10" s="2"/>
    </row>
    <row r="11" spans="1:9" ht="26.4" x14ac:dyDescent="0.25">
      <c r="A11" s="185"/>
      <c r="B11" s="185" t="s">
        <v>393</v>
      </c>
      <c r="C11" s="185"/>
      <c r="D11" s="135" t="s">
        <v>394</v>
      </c>
      <c r="E11" s="194" t="s">
        <v>300</v>
      </c>
      <c r="F11" s="188">
        <v>50</v>
      </c>
      <c r="G11" s="102"/>
      <c r="H11" s="2">
        <f>F11*G11</f>
        <v>0</v>
      </c>
    </row>
    <row r="12" spans="1:9" ht="26.4" x14ac:dyDescent="0.25">
      <c r="A12" s="185" t="s">
        <v>395</v>
      </c>
      <c r="B12" s="185"/>
      <c r="C12" s="185"/>
      <c r="D12" s="187" t="s">
        <v>396</v>
      </c>
      <c r="E12" s="194"/>
      <c r="F12" s="188"/>
      <c r="G12" s="188"/>
      <c r="H12" s="2"/>
    </row>
    <row r="13" spans="1:9" x14ac:dyDescent="0.25">
      <c r="A13" s="185"/>
      <c r="B13" s="185" t="s">
        <v>397</v>
      </c>
      <c r="C13" s="185"/>
      <c r="D13" s="135" t="s">
        <v>398</v>
      </c>
      <c r="E13" s="194"/>
      <c r="F13" s="188"/>
      <c r="G13" s="188"/>
      <c r="H13" s="2"/>
    </row>
    <row r="14" spans="1:9" ht="15.6" x14ac:dyDescent="0.25">
      <c r="A14" s="185"/>
      <c r="B14" s="185"/>
      <c r="C14" s="185" t="s">
        <v>9</v>
      </c>
      <c r="D14" s="190" t="s">
        <v>399</v>
      </c>
      <c r="E14" s="194" t="s">
        <v>300</v>
      </c>
      <c r="F14" s="188">
        <v>50</v>
      </c>
      <c r="G14" s="102"/>
      <c r="H14" s="2">
        <f>F14*G14</f>
        <v>0</v>
      </c>
    </row>
    <row r="15" spans="1:9" ht="15.6" x14ac:dyDescent="0.25">
      <c r="A15" s="185"/>
      <c r="B15" s="185"/>
      <c r="C15" s="185" t="s">
        <v>12</v>
      </c>
      <c r="D15" s="190" t="s">
        <v>400</v>
      </c>
      <c r="E15" s="194" t="s">
        <v>300</v>
      </c>
      <c r="F15" s="188">
        <v>50</v>
      </c>
      <c r="G15" s="102"/>
      <c r="H15" s="2">
        <f>F15*G15</f>
        <v>0</v>
      </c>
    </row>
    <row r="16" spans="1:9" ht="15.6" x14ac:dyDescent="0.25">
      <c r="A16" s="185" t="s">
        <v>401</v>
      </c>
      <c r="B16" s="185"/>
      <c r="C16" s="185"/>
      <c r="D16" s="187" t="s">
        <v>402</v>
      </c>
      <c r="E16" s="194" t="s">
        <v>300</v>
      </c>
      <c r="F16" s="188">
        <v>60</v>
      </c>
      <c r="G16" s="102"/>
      <c r="H16" s="2">
        <f>F16*G16</f>
        <v>0</v>
      </c>
    </row>
    <row r="17" spans="1:9" x14ac:dyDescent="0.25">
      <c r="A17" s="185" t="s">
        <v>403</v>
      </c>
      <c r="B17" s="185"/>
      <c r="C17" s="185"/>
      <c r="D17" s="291" t="s">
        <v>404</v>
      </c>
      <c r="E17" s="194"/>
      <c r="F17" s="188"/>
      <c r="G17" s="188"/>
      <c r="H17" s="2"/>
    </row>
    <row r="18" spans="1:9" ht="39.6" x14ac:dyDescent="0.25">
      <c r="A18" s="185"/>
      <c r="B18" s="185" t="s">
        <v>405</v>
      </c>
      <c r="C18" s="185"/>
      <c r="D18" s="292" t="s">
        <v>406</v>
      </c>
      <c r="E18" s="194"/>
      <c r="F18" s="188"/>
      <c r="G18" s="188"/>
      <c r="H18" s="2"/>
    </row>
    <row r="19" spans="1:9" ht="15.6" x14ac:dyDescent="0.25">
      <c r="A19" s="185"/>
      <c r="B19" s="185"/>
      <c r="C19" s="185" t="s">
        <v>9</v>
      </c>
      <c r="D19" s="292" t="s">
        <v>407</v>
      </c>
      <c r="E19" s="194" t="s">
        <v>300</v>
      </c>
      <c r="F19" s="188">
        <f>F14+F15+F16</f>
        <v>160</v>
      </c>
      <c r="G19" s="102"/>
      <c r="H19" s="2">
        <f>F19*G19</f>
        <v>0</v>
      </c>
    </row>
    <row r="20" spans="1:9" ht="15.6" x14ac:dyDescent="0.25">
      <c r="A20" s="185"/>
      <c r="B20" s="185"/>
      <c r="C20" s="185" t="s">
        <v>12</v>
      </c>
      <c r="D20" s="292" t="s">
        <v>408</v>
      </c>
      <c r="E20" s="194" t="s">
        <v>300</v>
      </c>
      <c r="F20" s="188">
        <v>50</v>
      </c>
      <c r="G20" s="102"/>
      <c r="H20" s="2">
        <f>F20*G20</f>
        <v>0</v>
      </c>
    </row>
    <row r="21" spans="1:9" ht="52.8" x14ac:dyDescent="0.25">
      <c r="A21" s="185"/>
      <c r="B21" s="185" t="s">
        <v>409</v>
      </c>
      <c r="C21" s="185"/>
      <c r="D21" s="292" t="s">
        <v>410</v>
      </c>
      <c r="E21" s="194"/>
      <c r="F21" s="188"/>
      <c r="G21" s="188"/>
      <c r="H21" s="2"/>
    </row>
    <row r="22" spans="1:9" ht="15.6" x14ac:dyDescent="0.25">
      <c r="A22" s="185"/>
      <c r="B22" s="185"/>
      <c r="C22" s="185" t="s">
        <v>9</v>
      </c>
      <c r="D22" s="292" t="s">
        <v>407</v>
      </c>
      <c r="E22" s="194" t="s">
        <v>300</v>
      </c>
      <c r="F22" s="188">
        <v>80</v>
      </c>
      <c r="G22" s="102"/>
      <c r="H22" s="2">
        <f>F22*G22</f>
        <v>0</v>
      </c>
    </row>
    <row r="23" spans="1:9" ht="15.6" x14ac:dyDescent="0.25">
      <c r="A23" s="185"/>
      <c r="B23" s="185"/>
      <c r="C23" s="185" t="s">
        <v>12</v>
      </c>
      <c r="D23" s="292" t="s">
        <v>408</v>
      </c>
      <c r="E23" s="194" t="s">
        <v>300</v>
      </c>
      <c r="F23" s="188">
        <v>50</v>
      </c>
      <c r="G23" s="102"/>
      <c r="H23" s="2">
        <f>F23*G23</f>
        <v>0</v>
      </c>
    </row>
    <row r="24" spans="1:9" ht="26.4" x14ac:dyDescent="0.25">
      <c r="A24" s="185" t="s">
        <v>411</v>
      </c>
      <c r="B24" s="185"/>
      <c r="C24" s="185"/>
      <c r="D24" s="187" t="s">
        <v>412</v>
      </c>
      <c r="E24" s="194"/>
      <c r="F24" s="188"/>
      <c r="G24" s="188"/>
      <c r="H24" s="2"/>
    </row>
    <row r="25" spans="1:9" ht="39.6" x14ac:dyDescent="0.25">
      <c r="A25" s="185"/>
      <c r="B25" s="185" t="s">
        <v>413</v>
      </c>
      <c r="C25" s="185"/>
      <c r="D25" s="231" t="s">
        <v>414</v>
      </c>
      <c r="E25" s="194" t="s">
        <v>300</v>
      </c>
      <c r="F25" s="188">
        <v>20</v>
      </c>
      <c r="G25" s="102"/>
      <c r="H25" s="2">
        <f>F25*G25</f>
        <v>0</v>
      </c>
      <c r="I25" s="204"/>
    </row>
    <row r="26" spans="1:9" x14ac:dyDescent="0.25">
      <c r="A26" s="185"/>
      <c r="B26" s="185" t="s">
        <v>415</v>
      </c>
      <c r="C26" s="185"/>
      <c r="D26" s="292" t="s">
        <v>416</v>
      </c>
      <c r="E26" s="188" t="s">
        <v>417</v>
      </c>
      <c r="F26" s="188">
        <v>20</v>
      </c>
      <c r="G26" s="102"/>
      <c r="H26" s="2">
        <f>F26*G26</f>
        <v>0</v>
      </c>
      <c r="I26" s="204"/>
    </row>
    <row r="27" spans="1:9" ht="25.5" customHeight="1" x14ac:dyDescent="0.25">
      <c r="A27" s="185" t="s">
        <v>418</v>
      </c>
      <c r="B27" s="185"/>
      <c r="C27" s="185"/>
      <c r="D27" s="187" t="s">
        <v>419</v>
      </c>
      <c r="E27" s="194"/>
      <c r="F27" s="188"/>
      <c r="G27" s="188"/>
      <c r="H27" s="2"/>
    </row>
    <row r="28" spans="1:9" ht="26.4" x14ac:dyDescent="0.25">
      <c r="A28" s="185"/>
      <c r="B28" s="185" t="s">
        <v>420</v>
      </c>
      <c r="C28" s="185"/>
      <c r="D28" s="135" t="s">
        <v>421</v>
      </c>
      <c r="E28" s="194" t="s">
        <v>300</v>
      </c>
      <c r="F28" s="188">
        <v>100</v>
      </c>
      <c r="G28" s="102"/>
      <c r="H28" s="2">
        <f>F28*G28</f>
        <v>0</v>
      </c>
    </row>
    <row r="29" spans="1:9" ht="26.4" x14ac:dyDescent="0.25">
      <c r="A29" s="185"/>
      <c r="B29" s="185" t="s">
        <v>422</v>
      </c>
      <c r="C29" s="185"/>
      <c r="D29" s="135" t="s">
        <v>423</v>
      </c>
      <c r="E29" s="194" t="s">
        <v>300</v>
      </c>
      <c r="F29" s="188">
        <v>50</v>
      </c>
      <c r="G29" s="102"/>
      <c r="H29" s="2">
        <f>F29*G29</f>
        <v>0</v>
      </c>
    </row>
    <row r="30" spans="1:9" ht="26.4" x14ac:dyDescent="0.25">
      <c r="A30" s="185" t="s">
        <v>424</v>
      </c>
      <c r="B30" s="185"/>
      <c r="C30" s="185"/>
      <c r="D30" s="128" t="s">
        <v>425</v>
      </c>
      <c r="E30" s="194"/>
      <c r="F30" s="188"/>
      <c r="G30" s="188"/>
      <c r="H30" s="2"/>
    </row>
    <row r="31" spans="1:9" ht="39.6" x14ac:dyDescent="0.25">
      <c r="A31" s="185"/>
      <c r="B31" s="185" t="s">
        <v>426</v>
      </c>
      <c r="C31" s="185"/>
      <c r="D31" s="135" t="s">
        <v>427</v>
      </c>
      <c r="E31" s="194" t="s">
        <v>300</v>
      </c>
      <c r="F31" s="188">
        <v>40</v>
      </c>
      <c r="G31" s="102"/>
      <c r="H31" s="2">
        <f>F31*G31</f>
        <v>0</v>
      </c>
    </row>
    <row r="32" spans="1:9" ht="26.4" x14ac:dyDescent="0.25">
      <c r="A32" s="185"/>
      <c r="B32" s="185" t="s">
        <v>428</v>
      </c>
      <c r="C32" s="185"/>
      <c r="D32" s="135" t="s">
        <v>429</v>
      </c>
      <c r="E32" s="194" t="s">
        <v>300</v>
      </c>
      <c r="F32" s="188">
        <v>20</v>
      </c>
      <c r="G32" s="102"/>
      <c r="H32" s="2">
        <f>F32*G32</f>
        <v>0</v>
      </c>
    </row>
    <row r="33" spans="1:8" x14ac:dyDescent="0.25">
      <c r="A33" s="131"/>
      <c r="B33" s="131"/>
      <c r="C33" s="131"/>
      <c r="D33" s="131"/>
      <c r="E33" s="131"/>
      <c r="F33" s="153"/>
      <c r="G33" s="153"/>
      <c r="H33" s="293"/>
    </row>
    <row r="34" spans="1:8" x14ac:dyDescent="0.25">
      <c r="A34" s="131"/>
      <c r="B34" s="131"/>
      <c r="C34" s="131"/>
      <c r="D34" s="131"/>
      <c r="E34" s="131"/>
      <c r="F34" s="131"/>
      <c r="G34" s="131"/>
      <c r="H34" s="293"/>
    </row>
    <row r="35" spans="1:8" x14ac:dyDescent="0.25">
      <c r="A35" s="294"/>
      <c r="B35" s="294"/>
      <c r="C35" s="294"/>
      <c r="D35" s="294"/>
      <c r="E35" s="294"/>
      <c r="F35" s="294"/>
      <c r="G35" s="294"/>
      <c r="H35" s="293"/>
    </row>
    <row r="36" spans="1:8" x14ac:dyDescent="0.25">
      <c r="A36" s="175" t="s">
        <v>51</v>
      </c>
      <c r="B36" s="176"/>
      <c r="C36" s="178"/>
      <c r="D36" s="179"/>
      <c r="E36" s="249"/>
      <c r="F36" s="176"/>
      <c r="G36" s="176"/>
      <c r="H36" s="34">
        <f>SUM(H6:H35)</f>
        <v>1100000</v>
      </c>
    </row>
    <row r="38" spans="1:8" x14ac:dyDescent="0.25">
      <c r="F38" s="220"/>
    </row>
    <row r="39" spans="1:8" x14ac:dyDescent="0.25">
      <c r="F39" s="220"/>
    </row>
    <row r="44" spans="1:8" x14ac:dyDescent="0.25">
      <c r="E44" s="223"/>
    </row>
    <row r="45" spans="1:8" x14ac:dyDescent="0.25">
      <c r="E45" s="224"/>
    </row>
    <row r="46" spans="1:8" x14ac:dyDescent="0.25">
      <c r="E46" s="225"/>
    </row>
    <row r="47" spans="1:8" x14ac:dyDescent="0.25">
      <c r="E47" s="225"/>
    </row>
    <row r="48" spans="1:8" x14ac:dyDescent="0.25">
      <c r="E48" s="223"/>
    </row>
    <row r="49" spans="5:5" x14ac:dyDescent="0.25">
      <c r="E49" s="224"/>
    </row>
    <row r="50" spans="5:5" x14ac:dyDescent="0.25">
      <c r="E50" s="224"/>
    </row>
    <row r="51" spans="5:5" x14ac:dyDescent="0.25">
      <c r="E51" s="224"/>
    </row>
    <row r="52" spans="5:5" x14ac:dyDescent="0.25">
      <c r="E52" s="226"/>
    </row>
    <row r="1048464" spans="5:5" x14ac:dyDescent="0.25">
      <c r="E1048464" s="188"/>
    </row>
  </sheetData>
  <sheetProtection algorithmName="SHA-512" hashValue="6ZUTgmYaVQHmbRS55YnPWaJr10JUCe4lgWcqFFJfExkuKD9DjU7SxePhlnbugh5uVsILwkJ5Q/uTmddt/+rrAA==" saltValue="3HIV2FPmlFD0CuNAmCUzJw==" spinCount="100000" sheet="1" objects="1" scenarios="1"/>
  <mergeCells count="2">
    <mergeCell ref="E1:H1"/>
    <mergeCell ref="A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  <headerFooter>
    <oddHeader xml:space="preserve">&amp;L&amp;9CONTRACT NRA S.002-002-2018/1F: THE COMMUNITY DEVELOPMENT AND SMALL CONTRACTOR TRAINING AND DEVELOPMENT ON GA-MAMPA SERVICE ROAD TO NATIONAL ROAD R37 SECTION. 
</oddHeader>
    <oddFooter>&amp;L&amp;9Detailed Design&amp;COption 3&amp;5: BSM2+C4&amp;R&amp;P of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C47879FA0E4934190C32F643DBEF2EB" ma:contentTypeVersion="19" ma:contentTypeDescription="Create a new document." ma:contentTypeScope="" ma:versionID="205e61d8141b7bb895c6481a63ee1009">
  <xsd:schema xmlns:xsd="http://www.w3.org/2001/XMLSchema" xmlns:xs="http://www.w3.org/2001/XMLSchema" xmlns:p="http://schemas.microsoft.com/office/2006/metadata/properties" xmlns:ns3="8b78783a-f44e-4427-8cf9-5cc49afade2d" xmlns:ns4="29e24579-1079-43dc-804a-d852941b4e8b" targetNamespace="http://schemas.microsoft.com/office/2006/metadata/properties" ma:root="true" ma:fieldsID="2bac6362e892f6cc735eca0be9931580" ns3:_="" ns4:_="">
    <xsd:import namespace="8b78783a-f44e-4427-8cf9-5cc49afade2d"/>
    <xsd:import namespace="29e24579-1079-43dc-804a-d852941b4e8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MediaServiceObjectDetectorVersions" minOccurs="0"/>
                <xsd:element ref="ns4:_activity" minOccurs="0"/>
                <xsd:element ref="ns4:MediaServiceSystemTags" minOccurs="0"/>
                <xsd:element ref="ns4:MediaServiceSearchProperties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78783a-f44e-4427-8cf9-5cc49afade2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e24579-1079-43dc-804a-d852941b4e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9e24579-1079-43dc-804a-d852941b4e8b" xsi:nil="true"/>
  </documentManagement>
</p:properties>
</file>

<file path=customXml/itemProps1.xml><?xml version="1.0" encoding="utf-8"?>
<ds:datastoreItem xmlns:ds="http://schemas.openxmlformats.org/officeDocument/2006/customXml" ds:itemID="{D9E699B3-242A-47D5-84A6-D07F0F6539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7881BD-CA4C-455C-A981-C397BCFD75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78783a-f44e-4427-8cf9-5cc49afade2d"/>
    <ds:schemaRef ds:uri="29e24579-1079-43dc-804a-d852941b4e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B73E48-1797-4C13-81A0-48822A986DFF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terms/"/>
    <ds:schemaRef ds:uri="8b78783a-f44e-4427-8cf9-5cc49afade2d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29e24579-1079-43dc-804a-d852941b4e8b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39</vt:i4>
      </vt:variant>
      <vt:variant>
        <vt:lpstr>Named Ranges</vt:lpstr>
      </vt:variant>
      <vt:variant>
        <vt:i4>52</vt:i4>
      </vt:variant>
    </vt:vector>
  </HeadingPairs>
  <TitlesOfParts>
    <vt:vector size="91" baseType="lpstr">
      <vt:lpstr>Summary of Pricing </vt:lpstr>
      <vt:lpstr>Schedule A1000</vt:lpstr>
      <vt:lpstr>B-C1.2</vt:lpstr>
      <vt:lpstr>B-C1.3</vt:lpstr>
      <vt:lpstr>B-C1.4</vt:lpstr>
      <vt:lpstr>B-C1.5</vt:lpstr>
      <vt:lpstr>B-C1.6</vt:lpstr>
      <vt:lpstr>B-C1.7</vt:lpstr>
      <vt:lpstr>B-C2.1</vt:lpstr>
      <vt:lpstr>B-C3.1</vt:lpstr>
      <vt:lpstr>B-C3.2 </vt:lpstr>
      <vt:lpstr>B-C3.3</vt:lpstr>
      <vt:lpstr>B-C4.1</vt:lpstr>
      <vt:lpstr>B-C4.2</vt:lpstr>
      <vt:lpstr>B-C4.4</vt:lpstr>
      <vt:lpstr>B-C5.1 </vt:lpstr>
      <vt:lpstr>B-C5.2</vt:lpstr>
      <vt:lpstr>B-C5.3</vt:lpstr>
      <vt:lpstr>B-C5.4</vt:lpstr>
      <vt:lpstr>B-C6.1</vt:lpstr>
      <vt:lpstr>B-C8.1</vt:lpstr>
      <vt:lpstr>B-C10.1</vt:lpstr>
      <vt:lpstr>B-C11.1</vt:lpstr>
      <vt:lpstr>B-C11.2</vt:lpstr>
      <vt:lpstr>B-C11.4</vt:lpstr>
      <vt:lpstr>B-C11.5</vt:lpstr>
      <vt:lpstr>B-C11.6</vt:lpstr>
      <vt:lpstr>B-C11.7</vt:lpstr>
      <vt:lpstr>B-C11.8</vt:lpstr>
      <vt:lpstr>B-C11.9</vt:lpstr>
      <vt:lpstr>B-C12.1 </vt:lpstr>
      <vt:lpstr>B-C13.1 </vt:lpstr>
      <vt:lpstr>B-C13.2 </vt:lpstr>
      <vt:lpstr>B-C13.3 </vt:lpstr>
      <vt:lpstr>B-C13.4 </vt:lpstr>
      <vt:lpstr>B-C13.7</vt:lpstr>
      <vt:lpstr>B-C13.8</vt:lpstr>
      <vt:lpstr>B-C20.1</vt:lpstr>
      <vt:lpstr>Schedule C - D1000</vt:lpstr>
      <vt:lpstr>'B-C1.4'!_Ref461368450</vt:lpstr>
      <vt:lpstr>'B-C1.6'!_Ref461368450</vt:lpstr>
      <vt:lpstr>'B-C1.7'!_Ref461368450</vt:lpstr>
      <vt:lpstr>'B-C2.1'!_Ref461368450</vt:lpstr>
      <vt:lpstr>'B-C3.2 '!_Ref461368450</vt:lpstr>
      <vt:lpstr>'B-C3.3'!_Ref461368450</vt:lpstr>
      <vt:lpstr>'Summary of Pricing '!_Toc391906137</vt:lpstr>
      <vt:lpstr>'Summary of Pricing '!_Toc407010575</vt:lpstr>
      <vt:lpstr>'Summary of Pricing '!_Toc42260028</vt:lpstr>
      <vt:lpstr>'B-C1.2'!Print_Area</vt:lpstr>
      <vt:lpstr>'B-C1.3'!Print_Area</vt:lpstr>
      <vt:lpstr>'B-C1.4'!Print_Area</vt:lpstr>
      <vt:lpstr>'B-C1.5'!Print_Area</vt:lpstr>
      <vt:lpstr>'B-C1.6'!Print_Area</vt:lpstr>
      <vt:lpstr>'B-C1.7'!Print_Area</vt:lpstr>
      <vt:lpstr>'B-C10.1'!Print_Area</vt:lpstr>
      <vt:lpstr>'B-C11.1'!Print_Area</vt:lpstr>
      <vt:lpstr>'B-C11.2'!Print_Area</vt:lpstr>
      <vt:lpstr>'B-C11.4'!Print_Area</vt:lpstr>
      <vt:lpstr>'B-C11.5'!Print_Area</vt:lpstr>
      <vt:lpstr>'B-C11.6'!Print_Area</vt:lpstr>
      <vt:lpstr>'B-C11.7'!Print_Area</vt:lpstr>
      <vt:lpstr>'B-C11.8'!Print_Area</vt:lpstr>
      <vt:lpstr>'B-C11.9'!Print_Area</vt:lpstr>
      <vt:lpstr>'B-C12.1 '!Print_Area</vt:lpstr>
      <vt:lpstr>'B-C13.1 '!Print_Area</vt:lpstr>
      <vt:lpstr>'B-C13.2 '!Print_Area</vt:lpstr>
      <vt:lpstr>'B-C13.3 '!Print_Area</vt:lpstr>
      <vt:lpstr>'B-C13.4 '!Print_Area</vt:lpstr>
      <vt:lpstr>'B-C13.7'!Print_Area</vt:lpstr>
      <vt:lpstr>'B-C13.8'!Print_Area</vt:lpstr>
      <vt:lpstr>'B-C2.1'!Print_Area</vt:lpstr>
      <vt:lpstr>'B-C20.1'!Print_Area</vt:lpstr>
      <vt:lpstr>'B-C3.1'!Print_Area</vt:lpstr>
      <vt:lpstr>'B-C3.2 '!Print_Area</vt:lpstr>
      <vt:lpstr>'B-C3.3'!Print_Area</vt:lpstr>
      <vt:lpstr>'B-C4.1'!Print_Area</vt:lpstr>
      <vt:lpstr>'B-C4.2'!Print_Area</vt:lpstr>
      <vt:lpstr>'B-C4.4'!Print_Area</vt:lpstr>
      <vt:lpstr>'B-C5.1 '!Print_Area</vt:lpstr>
      <vt:lpstr>'B-C5.2'!Print_Area</vt:lpstr>
      <vt:lpstr>'B-C5.3'!Print_Area</vt:lpstr>
      <vt:lpstr>'B-C5.4'!Print_Area</vt:lpstr>
      <vt:lpstr>'B-C6.1'!Print_Area</vt:lpstr>
      <vt:lpstr>'B-C8.1'!Print_Area</vt:lpstr>
      <vt:lpstr>'Schedule A1000'!Print_Area</vt:lpstr>
      <vt:lpstr>'Schedule C - D1000'!Print_Area</vt:lpstr>
      <vt:lpstr>'Summary of Pricing '!Print_Area</vt:lpstr>
      <vt:lpstr>'B-C1.2'!Print_Titles</vt:lpstr>
      <vt:lpstr>'B-C1.4'!Print_Titles</vt:lpstr>
      <vt:lpstr>'Schedule A1000'!Print_Titles</vt:lpstr>
      <vt:lpstr>'Summary of Pricing 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Mgcini Wata</dc:creator>
  <cp:keywords/>
  <dc:description/>
  <cp:lastModifiedBy>Zandise Mbundwini</cp:lastModifiedBy>
  <cp:revision/>
  <dcterms:created xsi:type="dcterms:W3CDTF">2023-10-16T09:24:31Z</dcterms:created>
  <dcterms:modified xsi:type="dcterms:W3CDTF">2026-06-01T07:36:26Z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0x0101000C47879FA0E4934190C32F643DBEF2EB</vt:lpwstr>
  </property>
</Properties>
</file>