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airports-my.sharepoint.com/personal/origin_sengwane_airports_co_za/Documents/01_Projects/02_5129/03_ Tender/New Tender Docs/"/>
    </mc:Choice>
  </mc:AlternateContent>
  <xr:revisionPtr revIDLastSave="6" documentId="8_{1E58C496-EB26-4504-B818-F88777D9C253}" xr6:coauthVersionLast="47" xr6:coauthVersionMax="47" xr10:uidLastSave="{655A02DF-8689-426E-AD91-A4EFF23D2F77}"/>
  <bookViews>
    <workbookView xWindow="-110" yWindow="-110" windowWidth="19420" windowHeight="10300" xr2:uid="{20F2FDAF-DE1F-4A95-AA15-92AFCA842F38}"/>
  </bookViews>
  <sheets>
    <sheet name="D&amp;B"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2" l="1"/>
  <c r="F58" i="2"/>
  <c r="D56" i="2"/>
  <c r="D29" i="2" l="1"/>
  <c r="F44" i="2"/>
  <c r="F45" i="2"/>
  <c r="F46" i="2"/>
  <c r="F47" i="2"/>
  <c r="D42" i="2"/>
  <c r="F42" i="2" s="1"/>
  <c r="B69" i="2"/>
  <c r="B68" i="2"/>
  <c r="B67" i="2"/>
  <c r="F11" i="2"/>
  <c r="F10" i="2"/>
  <c r="D40" i="2"/>
  <c r="D39" i="2"/>
  <c r="D38" i="2"/>
  <c r="D37" i="2"/>
  <c r="D36" i="2"/>
  <c r="D35" i="2"/>
  <c r="D34" i="2"/>
  <c r="D41" i="2"/>
  <c r="F41" i="2" s="1"/>
  <c r="F29" i="2" l="1"/>
  <c r="F8" i="2"/>
  <c r="F7" i="2"/>
  <c r="F6" i="2"/>
  <c r="F62" i="2" l="1"/>
  <c r="F39" i="2" l="1"/>
  <c r="F40" i="2"/>
  <c r="F57" i="2"/>
  <c r="F59" i="2"/>
  <c r="F56" i="2"/>
  <c r="D33" i="2"/>
  <c r="F33" i="2" s="1"/>
  <c r="F34" i="2"/>
  <c r="F35" i="2"/>
  <c r="F36" i="2"/>
  <c r="F37" i="2"/>
  <c r="F38" i="2"/>
  <c r="D31" i="2"/>
  <c r="F31" i="2" s="1"/>
  <c r="F17" i="2"/>
  <c r="F18" i="2"/>
  <c r="F19" i="2"/>
  <c r="F20" i="2"/>
  <c r="F21" i="2"/>
  <c r="F22" i="2"/>
  <c r="F63" i="2"/>
  <c r="F53" i="2"/>
  <c r="F51" i="2"/>
  <c r="F16" i="2"/>
  <c r="F48" i="2" l="1"/>
  <c r="F54" i="2"/>
  <c r="F60" i="2"/>
  <c r="F23" i="2"/>
  <c r="F68" i="2" s="1"/>
  <c r="F64" i="2" l="1"/>
  <c r="F69" i="2" l="1"/>
  <c r="E5" i="2"/>
  <c r="F5" i="2" s="1"/>
  <c r="F12" i="2" s="1"/>
  <c r="F67" i="2" s="1"/>
  <c r="F70" i="2" l="1"/>
  <c r="F74" i="2" s="1"/>
  <c r="F72" i="2" l="1"/>
  <c r="F76" i="2" s="1"/>
  <c r="F78" i="2" s="1"/>
  <c r="F80" i="2" s="1"/>
</calcChain>
</file>

<file path=xl/sharedStrings.xml><?xml version="1.0" encoding="utf-8"?>
<sst xmlns="http://schemas.openxmlformats.org/spreadsheetml/2006/main" count="159" uniqueCount="112">
  <si>
    <t>Pricing Schedule</t>
  </si>
  <si>
    <t>ITEM</t>
  </si>
  <si>
    <t>Description</t>
  </si>
  <si>
    <t>Unit</t>
  </si>
  <si>
    <t>Quantity</t>
  </si>
  <si>
    <t>Rate</t>
  </si>
  <si>
    <t>Amount</t>
  </si>
  <si>
    <t>3.2.1</t>
  </si>
  <si>
    <t>Hour</t>
  </si>
  <si>
    <t>Subtotal</t>
  </si>
  <si>
    <t>3.2.2</t>
  </si>
  <si>
    <t>Structural Steel design - Jet blast: Additional review works (Provisonal sum)</t>
  </si>
  <si>
    <t>Prov. Sum (PS)</t>
  </si>
  <si>
    <t>a) Airport Permits and Parking etc.</t>
  </si>
  <si>
    <t>b) Disbursement</t>
  </si>
  <si>
    <t>C2.3</t>
  </si>
  <si>
    <t>Summary of Pricing Schedule</t>
  </si>
  <si>
    <t>Subtotal (Excl. VAT)</t>
  </si>
  <si>
    <t>Vat (15%)</t>
  </si>
  <si>
    <t>Total Amount/ Tender Sum (Carried to Form of Offer C.1.1.1)</t>
  </si>
  <si>
    <t>g) Environmental Assessment Practitioner</t>
  </si>
  <si>
    <t>Design Personnel</t>
  </si>
  <si>
    <t>Jet Blast</t>
  </si>
  <si>
    <t>Subsoil and V drain</t>
  </si>
  <si>
    <t>Light Masts</t>
  </si>
  <si>
    <t>Construction Works</t>
  </si>
  <si>
    <t>m</t>
  </si>
  <si>
    <t>Taxiway/Taxilane Expansion</t>
  </si>
  <si>
    <t>No.</t>
  </si>
  <si>
    <t>Percentage</t>
  </si>
  <si>
    <t>Contigencies (20%)</t>
  </si>
  <si>
    <t>CPA, Rise and Fall (10%)</t>
  </si>
  <si>
    <t>Testing and Investigations on Site</t>
  </si>
  <si>
    <t>Airside Security Gate - Personeel</t>
  </si>
  <si>
    <t>Airside Security Gate - Provisions</t>
  </si>
  <si>
    <t>1.1</t>
  </si>
  <si>
    <t>1.2</t>
  </si>
  <si>
    <t>1.3</t>
  </si>
  <si>
    <t>1.4</t>
  </si>
  <si>
    <t>2.1</t>
  </si>
  <si>
    <t>2.2</t>
  </si>
  <si>
    <t>2.3</t>
  </si>
  <si>
    <t>2.4</t>
  </si>
  <si>
    <t>2.5</t>
  </si>
  <si>
    <t>2.6</t>
  </si>
  <si>
    <t>2.7</t>
  </si>
  <si>
    <t>a) Construction Project Manager (PrCPM)</t>
  </si>
  <si>
    <t>b) Civil Engineer (Pavements) (PrEng)</t>
  </si>
  <si>
    <t>c) Civil Engineer (Structures) (PrEng/ PrTechEng)</t>
  </si>
  <si>
    <t>d) Construction Health and Safety Agent (PrCHSA)</t>
  </si>
  <si>
    <t>e) Quantity Surveyor (PrQS)</t>
  </si>
  <si>
    <t>f) Electrical Engineer (PrEng/ PrTechEng)</t>
  </si>
  <si>
    <t>D&amp;B</t>
  </si>
  <si>
    <t>3.1</t>
  </si>
  <si>
    <t>3.1.1</t>
  </si>
  <si>
    <t>3.3.1</t>
  </si>
  <si>
    <t>3.4.1</t>
  </si>
  <si>
    <t>3.1.2</t>
  </si>
  <si>
    <t>3.1.3</t>
  </si>
  <si>
    <t>3.1.4</t>
  </si>
  <si>
    <t>3.1.5</t>
  </si>
  <si>
    <t>3.1.6</t>
  </si>
  <si>
    <t>3.1.7</t>
  </si>
  <si>
    <t>3.1.8</t>
  </si>
  <si>
    <t>3.1.9</t>
  </si>
  <si>
    <t>3.1.10</t>
  </si>
  <si>
    <t xml:space="preserve"> m³</t>
  </si>
  <si>
    <t>Base constructed with new asphalt (Continously gradded): BTB (80 mm, 35/50 penetration grade bitumen, NMPS 20mm, design level II and placing technique paver)</t>
  </si>
  <si>
    <t>Asphalt Base</t>
  </si>
  <si>
    <t>Asphalt Surfacing</t>
  </si>
  <si>
    <t>Excavating Intermediate material (0m upto 3m, allow for freehaul of 3km)</t>
  </si>
  <si>
    <t>SMA (40mm, AP1 Modified Binder and placing technique paver)</t>
  </si>
  <si>
    <t xml:space="preserve"> m²</t>
  </si>
  <si>
    <t>Roadbed construction and compaction - in-situ to 90% - 93% of MDD</t>
  </si>
  <si>
    <t>3.1.11</t>
  </si>
  <si>
    <t>200mm C3 Stabilised Lower Subbase</t>
  </si>
  <si>
    <t>200mm C3 Stabilised upper Subbase</t>
  </si>
  <si>
    <t>Type 1 Fill (500mm) compacted to 90% - 93% of MDD</t>
  </si>
  <si>
    <t>Type 2 Fill (500mm) compacted to 90% - 93% of MDD</t>
  </si>
  <si>
    <t>150mm Upper SSG compacted to 95% of MDD</t>
  </si>
  <si>
    <t>150mm Lower SSG compacted to 97% of MDD</t>
  </si>
  <si>
    <t>125mm G1 Crushed Stone base Layer compacted to 88% of AD</t>
  </si>
  <si>
    <t>3.1.12</t>
  </si>
  <si>
    <t>New Jet Blast</t>
  </si>
  <si>
    <t>Relocation of existing jet blast &amp;  refurbishment</t>
  </si>
  <si>
    <t>3.2</t>
  </si>
  <si>
    <t>3.3</t>
  </si>
  <si>
    <t>3.3.2</t>
  </si>
  <si>
    <t>3.3.3</t>
  </si>
  <si>
    <t>3.4</t>
  </si>
  <si>
    <t>1.5</t>
  </si>
  <si>
    <t>Contractors Obligations &amp; Misscelenous</t>
  </si>
  <si>
    <t>Disbursements for Design Team</t>
  </si>
  <si>
    <t>Subtotal (1+2+3)</t>
  </si>
  <si>
    <t>Line Marking</t>
  </si>
  <si>
    <t>km</t>
  </si>
  <si>
    <t xml:space="preserve">i) White Lines (broken or unbroken) 900 mm wide - TWY </t>
  </si>
  <si>
    <t>ii) Temporary White lines (broken or unbroken) 900 mm wide (at half normal application rate) - TWY</t>
  </si>
  <si>
    <t>iii) Yellow lines (broken or unbroken) 150 mm wide - TWY</t>
  </si>
  <si>
    <t>m²</t>
  </si>
  <si>
    <t>iv) White lettering and symbols - TWY</t>
  </si>
  <si>
    <t>Taxiway lighting (full width)</t>
  </si>
  <si>
    <t xml:space="preserve">Preliminaries and General (Contractor to allow for Fixed, Time-related, Value-related, Health &amp; Safety, Environmental obligations (P&amp;Gs))  </t>
  </si>
  <si>
    <t>New jet blast for Code F aircraft (incl. Concrete pad foundations: 30MPa, Steel frame, Sheeting, red&amp;white colour)</t>
  </si>
  <si>
    <t>B1. Relocation jet blast for Code F aircraft (incl. Concrete pad foundations:  30MPa, Steel frame, Sheeting, red&amp;white colour)</t>
  </si>
  <si>
    <t>Excavating Intermediate material (allow for freehaul of 3km)</t>
  </si>
  <si>
    <t>Subsoil drain  (include Subsoil pipes, synthetic fibre filter fabric/ Polyethylene Lining depended on material, filter stone for backfilling)</t>
  </si>
  <si>
    <t>Backfilling Filter sand</t>
  </si>
  <si>
    <t>3.3.4</t>
  </si>
  <si>
    <t>Concrete v drain (F Type concrete channel) (include, steel Mesh, concrete, finishing etc)</t>
  </si>
  <si>
    <t>Airside appropriate light masts (incl. material, installation, etc. )</t>
  </si>
  <si>
    <t xml:space="preserve">Tendered rate for each item shall include full compensation for providing (Supply  &amp; Construction), maintaining and decommissioning upon completion, of all the plant, equipment, labour, tools, incidentals and supervision necessary to carry out out the activity or construct the works under the relevant pay item. {The material serves as a baseline design which the D&amp;B Contractor can use as a basis to do the design}
Tenderer to allow for free haulage entirely based on Distances of asphalt plant or commercial site of materials to be aquired to site.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</si>
</sst>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R-1C09]* #,##0.00_-;\-[$R-1C09]* #,##0.00_-;_-[$R-1C09]* &quot;-&quot;??_-;_-@_-"/>
    <numFmt numFmtId="165" formatCode="&quot;R&quot;#,##0.00"/>
  </numFmts>
  <fonts count="13" x14ac:knownFonts="1">
    <font>
      <sz val="11"/>
      <color theme="1"/>
      <name val="Aptos Narrow"/>
      <family val="2"/>
      <scheme val="minor"/>
    </font>
    <font>
      <sz val="11"/>
      <color rgb="FFFF0000"/>
      <name val="Aptos Narrow"/>
      <family val="2"/>
      <scheme val="minor"/>
    </font>
    <font>
      <b/>
      <sz val="11"/>
      <color theme="1"/>
      <name val="Aptos Narrow"/>
      <family val="2"/>
      <scheme val="minor"/>
    </font>
    <font>
      <sz val="10"/>
      <name val="Arial"/>
      <family val="2"/>
    </font>
    <font>
      <sz val="10"/>
      <color theme="0"/>
      <name val="Arial"/>
      <family val="2"/>
    </font>
    <font>
      <sz val="11"/>
      <name val="Aptos Narrow"/>
      <family val="2"/>
      <scheme val="minor"/>
    </font>
    <font>
      <sz val="8"/>
      <name val="Aptos Narrow"/>
      <family val="2"/>
      <scheme val="minor"/>
    </font>
    <font>
      <sz val="11"/>
      <color theme="1"/>
      <name val="Aptos Narrow"/>
      <family val="2"/>
      <scheme val="minor"/>
    </font>
    <font>
      <b/>
      <sz val="11"/>
      <color rgb="FFFF0000"/>
      <name val="Aptos Narrow"/>
      <family val="2"/>
      <scheme val="minor"/>
    </font>
    <font>
      <b/>
      <i/>
      <sz val="11"/>
      <color theme="1"/>
      <name val="Aptos Narrow"/>
      <family val="2"/>
      <scheme val="minor"/>
    </font>
    <font>
      <sz val="16"/>
      <name val="Arial"/>
      <family val="2"/>
    </font>
    <font>
      <b/>
      <sz val="16"/>
      <name val="Arial"/>
      <family val="2"/>
    </font>
    <font>
      <sz val="16"/>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s>
  <cellStyleXfs count="3">
    <xf numFmtId="0" fontId="0" fillId="0" borderId="0"/>
    <xf numFmtId="9" fontId="7" fillId="0" borderId="0" applyFont="0" applyFill="0" applyBorder="0" applyAlignment="0" applyProtection="0"/>
    <xf numFmtId="0" fontId="3" fillId="0" borderId="0"/>
  </cellStyleXfs>
  <cellXfs count="54">
    <xf numFmtId="0" fontId="0" fillId="0" borderId="0" xfId="0"/>
    <xf numFmtId="0" fontId="2" fillId="2" borderId="0" xfId="0" applyFont="1" applyFill="1"/>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left"/>
    </xf>
    <xf numFmtId="0" fontId="0" fillId="0" borderId="1" xfId="0" applyBorder="1"/>
    <xf numFmtId="0" fontId="0" fillId="0" borderId="1" xfId="0" applyBorder="1" applyAlignment="1">
      <alignment horizontal="center"/>
    </xf>
    <xf numFmtId="165" fontId="0" fillId="0" borderId="1" xfId="0" applyNumberFormat="1" applyBorder="1"/>
    <xf numFmtId="0" fontId="0" fillId="0" borderId="1" xfId="0" applyBorder="1" applyAlignment="1">
      <alignment wrapText="1"/>
    </xf>
    <xf numFmtId="0" fontId="2" fillId="2" borderId="0" xfId="0" applyFont="1" applyFill="1" applyAlignment="1">
      <alignment horizontal="center"/>
    </xf>
    <xf numFmtId="0" fontId="3" fillId="0" borderId="0" xfId="0" applyFont="1" applyAlignment="1">
      <alignment wrapText="1"/>
    </xf>
    <xf numFmtId="0" fontId="4" fillId="0" borderId="2" xfId="0" applyFont="1" applyBorder="1" applyAlignment="1">
      <alignment wrapText="1"/>
    </xf>
    <xf numFmtId="0" fontId="2" fillId="0" borderId="0" xfId="0" applyFont="1"/>
    <xf numFmtId="165" fontId="2" fillId="0" borderId="0" xfId="0" applyNumberFormat="1" applyFont="1"/>
    <xf numFmtId="0" fontId="0" fillId="0" borderId="0" xfId="0" applyAlignment="1">
      <alignment horizontal="center"/>
    </xf>
    <xf numFmtId="165" fontId="0" fillId="0" borderId="0" xfId="0" applyNumberFormat="1"/>
    <xf numFmtId="0" fontId="2" fillId="0" borderId="0" xfId="0" applyFont="1" applyAlignment="1">
      <alignment horizontal="center"/>
    </xf>
    <xf numFmtId="0" fontId="1" fillId="0" borderId="0" xfId="0" applyFont="1"/>
    <xf numFmtId="0" fontId="0" fillId="0" borderId="1" xfId="0" applyBorder="1" applyAlignment="1">
      <alignment horizontal="left" wrapText="1"/>
    </xf>
    <xf numFmtId="0" fontId="4" fillId="0" borderId="0" xfId="0" applyFont="1" applyAlignment="1">
      <alignment wrapText="1"/>
    </xf>
    <xf numFmtId="164" fontId="0" fillId="0" borderId="1" xfId="0" applyNumberFormat="1" applyBorder="1"/>
    <xf numFmtId="165" fontId="2" fillId="2" borderId="1" xfId="0" applyNumberFormat="1" applyFont="1" applyFill="1" applyBorder="1"/>
    <xf numFmtId="0" fontId="0" fillId="0" borderId="1" xfId="1" applyNumberFormat="1" applyFont="1" applyBorder="1"/>
    <xf numFmtId="0" fontId="0" fillId="0" borderId="1" xfId="0" applyBorder="1" applyAlignment="1">
      <alignment horizontal="center" vertical="center"/>
    </xf>
    <xf numFmtId="0" fontId="2" fillId="0" borderId="1" xfId="0" applyFont="1" applyBorder="1" applyAlignment="1">
      <alignment wrapText="1"/>
    </xf>
    <xf numFmtId="0" fontId="9" fillId="0" borderId="1" xfId="0" applyFont="1" applyBorder="1" applyAlignment="1">
      <alignment wrapText="1"/>
    </xf>
    <xf numFmtId="0" fontId="9" fillId="0" borderId="1" xfId="0" applyFont="1" applyBorder="1" applyAlignment="1">
      <alignment horizontal="left" wrapText="1"/>
    </xf>
    <xf numFmtId="0" fontId="10" fillId="0" borderId="1" xfId="2" applyFont="1" applyBorder="1" applyAlignment="1">
      <alignment horizontal="center"/>
    </xf>
    <xf numFmtId="0" fontId="10" fillId="0" borderId="7" xfId="2" applyFont="1" applyBorder="1" applyAlignment="1">
      <alignment horizontal="center"/>
    </xf>
    <xf numFmtId="0" fontId="11" fillId="0" borderId="1" xfId="2" applyFont="1" applyBorder="1" applyAlignment="1">
      <alignment horizontal="center"/>
    </xf>
    <xf numFmtId="0" fontId="12" fillId="0" borderId="1" xfId="0" applyFont="1" applyBorder="1"/>
    <xf numFmtId="0" fontId="12" fillId="0" borderId="1" xfId="0" applyFont="1" applyBorder="1" applyAlignment="1">
      <alignment horizontal="center"/>
    </xf>
    <xf numFmtId="164" fontId="2" fillId="2" borderId="0" xfId="0" applyNumberFormat="1" applyFont="1" applyFill="1" applyAlignment="1">
      <alignment horizontal="center"/>
    </xf>
    <xf numFmtId="165" fontId="2" fillId="2" borderId="0" xfId="0" applyNumberFormat="1" applyFont="1" applyFill="1"/>
    <xf numFmtId="0" fontId="5" fillId="0" borderId="1"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left"/>
    </xf>
    <xf numFmtId="165" fontId="0" fillId="3" borderId="1" xfId="0" applyNumberFormat="1" applyFill="1" applyBorder="1"/>
    <xf numFmtId="164" fontId="0" fillId="4" borderId="1" xfId="0" applyNumberFormat="1" applyFill="1" applyBorder="1" applyProtection="1">
      <protection locked="0"/>
    </xf>
    <xf numFmtId="9" fontId="0" fillId="4" borderId="1" xfId="0" applyNumberFormat="1" applyFill="1" applyBorder="1" applyProtection="1">
      <protection locked="0"/>
    </xf>
    <xf numFmtId="0" fontId="2" fillId="0" borderId="0" xfId="0" applyFont="1"/>
    <xf numFmtId="0" fontId="0" fillId="0" borderId="0" xfId="0"/>
    <xf numFmtId="0" fontId="2" fillId="2" borderId="0" xfId="0" applyFont="1" applyFill="1" applyAlignment="1">
      <alignment horizontal="center"/>
    </xf>
    <xf numFmtId="0" fontId="2" fillId="0" borderId="4" xfId="0" applyFont="1" applyBorder="1"/>
    <xf numFmtId="0" fontId="2" fillId="2" borderId="0" xfId="0" applyFont="1" applyFill="1"/>
    <xf numFmtId="164" fontId="2" fillId="2" borderId="3" xfId="0" applyNumberFormat="1" applyFont="1" applyFill="1" applyBorder="1" applyAlignment="1">
      <alignment horizontal="center"/>
    </xf>
    <xf numFmtId="164" fontId="2" fillId="2" borderId="5" xfId="0" applyNumberFormat="1" applyFont="1" applyFill="1" applyBorder="1" applyAlignment="1">
      <alignment horizontal="center"/>
    </xf>
    <xf numFmtId="164" fontId="2" fillId="2" borderId="6" xfId="0" applyNumberFormat="1" applyFont="1" applyFill="1" applyBorder="1" applyAlignment="1">
      <alignment horizontal="center"/>
    </xf>
    <xf numFmtId="164" fontId="2" fillId="2" borderId="8" xfId="0" applyNumberFormat="1" applyFont="1" applyFill="1" applyBorder="1" applyAlignment="1">
      <alignment horizontal="center"/>
    </xf>
    <xf numFmtId="0" fontId="2" fillId="2" borderId="1" xfId="0" applyFont="1" applyFill="1" applyBorder="1" applyAlignment="1">
      <alignment horizontal="center"/>
    </xf>
    <xf numFmtId="0" fontId="8" fillId="0" borderId="3" xfId="0" applyFont="1" applyBorder="1" applyAlignment="1">
      <alignment horizontal="left" wrapText="1"/>
    </xf>
    <xf numFmtId="0" fontId="8" fillId="0" borderId="5" xfId="0" applyFont="1" applyBorder="1" applyAlignment="1">
      <alignment horizontal="left" wrapText="1"/>
    </xf>
    <xf numFmtId="0" fontId="8" fillId="0" borderId="6" xfId="0" applyFont="1" applyBorder="1" applyAlignment="1">
      <alignment horizontal="left" wrapText="1"/>
    </xf>
    <xf numFmtId="0" fontId="2" fillId="2" borderId="1" xfId="0" applyFont="1" applyFill="1" applyBorder="1" applyAlignment="1">
      <alignment horizontal="center" vertical="center"/>
    </xf>
  </cellXfs>
  <cellStyles count="3">
    <cellStyle name="Normal" xfId="0" builtinId="0"/>
    <cellStyle name="Normal 2" xfId="2" xr:uid="{ED61486E-AA73-449B-84C1-7A78302E47C5}"/>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8414</xdr:colOff>
      <xdr:row>36</xdr:row>
      <xdr:rowOff>6044</xdr:rowOff>
    </xdr:from>
    <xdr:to>
      <xdr:col>12</xdr:col>
      <xdr:colOff>608357</xdr:colOff>
      <xdr:row>45</xdr:row>
      <xdr:rowOff>167505</xdr:rowOff>
    </xdr:to>
    <xdr:pic>
      <xdr:nvPicPr>
        <xdr:cNvPr id="2" name="Picture 1">
          <a:extLst>
            <a:ext uri="{FF2B5EF4-FFF2-40B4-BE49-F238E27FC236}">
              <a16:creationId xmlns:a16="http://schemas.microsoft.com/office/drawing/2014/main" id="{4DCE3675-B568-DA1C-7599-855BDE991380}"/>
            </a:ext>
          </a:extLst>
        </xdr:cNvPr>
        <xdr:cNvPicPr>
          <a:picLocks noChangeAspect="1"/>
        </xdr:cNvPicPr>
      </xdr:nvPicPr>
      <xdr:blipFill>
        <a:blip xmlns:r="http://schemas.openxmlformats.org/officeDocument/2006/relationships" r:embed="rId1"/>
        <a:stretch>
          <a:fillRect/>
        </a:stretch>
      </xdr:blipFill>
      <xdr:spPr>
        <a:xfrm>
          <a:off x="9080977" y="8030857"/>
          <a:ext cx="6283193" cy="2360148"/>
        </a:xfrm>
        <a:prstGeom prst="rect">
          <a:avLst/>
        </a:prstGeom>
      </xdr:spPr>
    </xdr:pic>
    <xdr:clientData/>
  </xdr:twoCellAnchor>
  <xdr:twoCellAnchor editAs="oneCell">
    <xdr:from>
      <xdr:col>6</xdr:col>
      <xdr:colOff>134310</xdr:colOff>
      <xdr:row>28</xdr:row>
      <xdr:rowOff>179551</xdr:rowOff>
    </xdr:from>
    <xdr:to>
      <xdr:col>8</xdr:col>
      <xdr:colOff>1867357</xdr:colOff>
      <xdr:row>35</xdr:row>
      <xdr:rowOff>80161</xdr:rowOff>
    </xdr:to>
    <xdr:pic>
      <xdr:nvPicPr>
        <xdr:cNvPr id="3" name="Picture 2">
          <a:extLst>
            <a:ext uri="{FF2B5EF4-FFF2-40B4-BE49-F238E27FC236}">
              <a16:creationId xmlns:a16="http://schemas.microsoft.com/office/drawing/2014/main" id="{F6D701D9-ACAA-97B7-CBF2-B6F341CBB2B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06873" y="5973926"/>
          <a:ext cx="2955422" cy="1932610"/>
        </a:xfrm>
        <a:prstGeom prst="rect">
          <a:avLst/>
        </a:prstGeom>
        <a:noFill/>
        <a:ln>
          <a:noFill/>
        </a:ln>
      </xdr:spPr>
    </xdr:pic>
    <xdr:clientData/>
  </xdr:twoCellAnchor>
  <xdr:twoCellAnchor editAs="oneCell">
    <xdr:from>
      <xdr:col>9</xdr:col>
      <xdr:colOff>39832</xdr:colOff>
      <xdr:row>28</xdr:row>
      <xdr:rowOff>151390</xdr:rowOff>
    </xdr:from>
    <xdr:to>
      <xdr:col>12</xdr:col>
      <xdr:colOff>538652</xdr:colOff>
      <xdr:row>35</xdr:row>
      <xdr:rowOff>54672</xdr:rowOff>
    </xdr:to>
    <xdr:pic>
      <xdr:nvPicPr>
        <xdr:cNvPr id="4" name="Picture 3">
          <a:extLst>
            <a:ext uri="{FF2B5EF4-FFF2-40B4-BE49-F238E27FC236}">
              <a16:creationId xmlns:a16="http://schemas.microsoft.com/office/drawing/2014/main" id="{D960AECE-079F-CB8E-73B9-7DF75760ABDF}"/>
            </a:ext>
          </a:extLst>
        </xdr:cNvPr>
        <xdr:cNvPicPr>
          <a:picLocks noChangeAspect="1"/>
        </xdr:cNvPicPr>
      </xdr:nvPicPr>
      <xdr:blipFill>
        <a:blip xmlns:r="http://schemas.openxmlformats.org/officeDocument/2006/relationships" r:embed="rId3"/>
        <a:stretch>
          <a:fillRect/>
        </a:stretch>
      </xdr:blipFill>
      <xdr:spPr>
        <a:xfrm>
          <a:off x="12350895" y="5945765"/>
          <a:ext cx="2943570" cy="1935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2F36A-E411-482E-A6DD-DA0E583E5ED6}">
  <dimension ref="A1:K81"/>
  <sheetViews>
    <sheetView tabSelected="1" view="pageBreakPreview" topLeftCell="A40" zoomScaleNormal="100" zoomScaleSheetLayoutView="100" workbookViewId="0">
      <selection activeCell="E7" sqref="E7"/>
    </sheetView>
  </sheetViews>
  <sheetFormatPr defaultRowHeight="14.5" x14ac:dyDescent="0.35"/>
  <cols>
    <col min="1" max="1" width="8" customWidth="1"/>
    <col min="2" max="2" width="57.6328125" customWidth="1"/>
    <col min="3" max="3" width="17" customWidth="1"/>
    <col min="4" max="4" width="11.54296875" customWidth="1"/>
    <col min="5" max="5" width="16.7265625" customWidth="1"/>
    <col min="6" max="6" width="19" customWidth="1"/>
    <col min="9" max="9" width="28.90625" customWidth="1"/>
    <col min="11" max="11" width="17.453125" customWidth="1"/>
  </cols>
  <sheetData>
    <row r="1" spans="1:8" x14ac:dyDescent="0.35">
      <c r="A1" s="1" t="s">
        <v>52</v>
      </c>
      <c r="B1" s="44" t="s">
        <v>0</v>
      </c>
      <c r="C1" s="44"/>
      <c r="D1" s="44"/>
      <c r="E1" s="44"/>
      <c r="F1" s="44"/>
    </row>
    <row r="2" spans="1:8" ht="8.5" customHeight="1" x14ac:dyDescent="0.35"/>
    <row r="3" spans="1:8" x14ac:dyDescent="0.35">
      <c r="A3" s="2" t="s">
        <v>1</v>
      </c>
      <c r="B3" s="3" t="s">
        <v>2</v>
      </c>
      <c r="C3" s="3" t="s">
        <v>3</v>
      </c>
      <c r="D3" s="3" t="s">
        <v>4</v>
      </c>
      <c r="E3" s="3" t="s">
        <v>5</v>
      </c>
      <c r="F3" s="3" t="s">
        <v>6</v>
      </c>
    </row>
    <row r="4" spans="1:8" ht="16" customHeight="1" x14ac:dyDescent="0.35">
      <c r="A4" s="2">
        <v>1</v>
      </c>
      <c r="B4" s="3" t="s">
        <v>91</v>
      </c>
      <c r="C4" s="5"/>
      <c r="D4" s="5"/>
      <c r="E4" s="5"/>
      <c r="F4" s="5"/>
    </row>
    <row r="5" spans="1:8" ht="28.5" customHeight="1" x14ac:dyDescent="0.35">
      <c r="A5" s="6" t="s">
        <v>35</v>
      </c>
      <c r="B5" s="8" t="s">
        <v>102</v>
      </c>
      <c r="C5" s="34" t="s">
        <v>29</v>
      </c>
      <c r="D5" s="39"/>
      <c r="E5" s="37">
        <f>F64</f>
        <v>0</v>
      </c>
      <c r="F5" s="7">
        <f>E5*D5</f>
        <v>0</v>
      </c>
    </row>
    <row r="6" spans="1:8" x14ac:dyDescent="0.35">
      <c r="A6" s="6" t="s">
        <v>36</v>
      </c>
      <c r="B6" s="8" t="s">
        <v>33</v>
      </c>
      <c r="C6" s="34" t="s">
        <v>12</v>
      </c>
      <c r="D6" s="5">
        <v>1</v>
      </c>
      <c r="E6" s="37">
        <f>15000*10*6*1.2</f>
        <v>1080000</v>
      </c>
      <c r="F6" s="7">
        <f>E6*D6</f>
        <v>1080000</v>
      </c>
    </row>
    <row r="7" spans="1:8" x14ac:dyDescent="0.35">
      <c r="A7" s="6" t="s">
        <v>37</v>
      </c>
      <c r="B7" s="8" t="s">
        <v>34</v>
      </c>
      <c r="C7" s="34" t="s">
        <v>12</v>
      </c>
      <c r="D7" s="5">
        <v>1</v>
      </c>
      <c r="E7" s="37">
        <v>2500000</v>
      </c>
      <c r="F7" s="7">
        <f>E7*D7</f>
        <v>2500000</v>
      </c>
    </row>
    <row r="8" spans="1:8" x14ac:dyDescent="0.35">
      <c r="A8" s="6" t="s">
        <v>38</v>
      </c>
      <c r="B8" s="8" t="s">
        <v>32</v>
      </c>
      <c r="C8" s="34" t="s">
        <v>12</v>
      </c>
      <c r="D8" s="22">
        <v>1</v>
      </c>
      <c r="E8" s="37">
        <v>1500000</v>
      </c>
      <c r="F8" s="7">
        <f>E8*D8</f>
        <v>1500000</v>
      </c>
    </row>
    <row r="9" spans="1:8" x14ac:dyDescent="0.35">
      <c r="A9" s="6" t="s">
        <v>90</v>
      </c>
      <c r="B9" s="24" t="s">
        <v>92</v>
      </c>
      <c r="C9" s="34"/>
      <c r="D9" s="22"/>
      <c r="E9" s="7"/>
      <c r="F9" s="7"/>
    </row>
    <row r="10" spans="1:8" x14ac:dyDescent="0.35">
      <c r="A10" s="6"/>
      <c r="B10" s="5" t="s">
        <v>13</v>
      </c>
      <c r="C10" s="34" t="s">
        <v>12</v>
      </c>
      <c r="D10" s="5">
        <v>1</v>
      </c>
      <c r="E10" s="37">
        <v>150000</v>
      </c>
      <c r="F10" s="7">
        <f>E10*D10</f>
        <v>150000</v>
      </c>
      <c r="H10" s="17"/>
    </row>
    <row r="11" spans="1:8" x14ac:dyDescent="0.35">
      <c r="A11" s="6"/>
      <c r="B11" s="5" t="s">
        <v>14</v>
      </c>
      <c r="C11" s="34" t="s">
        <v>12</v>
      </c>
      <c r="D11" s="5">
        <v>1</v>
      </c>
      <c r="E11" s="37">
        <v>150000</v>
      </c>
      <c r="F11" s="7">
        <f>E11*D11</f>
        <v>150000</v>
      </c>
    </row>
    <row r="12" spans="1:8" x14ac:dyDescent="0.35">
      <c r="A12" s="9"/>
      <c r="B12" s="53" t="s">
        <v>9</v>
      </c>
      <c r="C12" s="53"/>
      <c r="D12" s="53"/>
      <c r="E12" s="53"/>
      <c r="F12" s="21">
        <f>SUM(F5:F11)</f>
        <v>5380000</v>
      </c>
    </row>
    <row r="13" spans="1:8" ht="8.5" customHeight="1" x14ac:dyDescent="0.35"/>
    <row r="14" spans="1:8" x14ac:dyDescent="0.35">
      <c r="A14" s="2" t="s">
        <v>1</v>
      </c>
      <c r="B14" s="3" t="s">
        <v>2</v>
      </c>
      <c r="C14" s="3" t="s">
        <v>3</v>
      </c>
      <c r="D14" s="3" t="s">
        <v>4</v>
      </c>
      <c r="E14" s="3" t="s">
        <v>5</v>
      </c>
      <c r="F14" s="3" t="s">
        <v>6</v>
      </c>
    </row>
    <row r="15" spans="1:8" x14ac:dyDescent="0.35">
      <c r="A15" s="2">
        <v>2</v>
      </c>
      <c r="B15" s="4" t="s">
        <v>21</v>
      </c>
      <c r="C15" s="5"/>
      <c r="D15" s="5"/>
      <c r="E15" s="5"/>
      <c r="F15" s="5"/>
    </row>
    <row r="16" spans="1:8" x14ac:dyDescent="0.35">
      <c r="A16" s="6" t="s">
        <v>39</v>
      </c>
      <c r="B16" s="5" t="s">
        <v>46</v>
      </c>
      <c r="C16" s="2" t="s">
        <v>8</v>
      </c>
      <c r="D16" s="5">
        <v>1200</v>
      </c>
      <c r="E16" s="38"/>
      <c r="F16" s="7">
        <f>D16*E16</f>
        <v>0</v>
      </c>
    </row>
    <row r="17" spans="1:11" x14ac:dyDescent="0.35">
      <c r="A17" s="23" t="s">
        <v>40</v>
      </c>
      <c r="B17" s="18" t="s">
        <v>47</v>
      </c>
      <c r="C17" s="2" t="s">
        <v>8</v>
      </c>
      <c r="D17" s="5">
        <v>1000</v>
      </c>
      <c r="E17" s="38"/>
      <c r="F17" s="7">
        <f t="shared" ref="F17:F22" si="0">D17*E17</f>
        <v>0</v>
      </c>
    </row>
    <row r="18" spans="1:11" ht="16.5" customHeight="1" x14ac:dyDescent="0.35">
      <c r="A18" s="23" t="s">
        <v>41</v>
      </c>
      <c r="B18" s="18" t="s">
        <v>48</v>
      </c>
      <c r="C18" s="2" t="s">
        <v>8</v>
      </c>
      <c r="D18" s="5">
        <v>500</v>
      </c>
      <c r="E18" s="38"/>
      <c r="F18" s="7">
        <f t="shared" si="0"/>
        <v>0</v>
      </c>
    </row>
    <row r="19" spans="1:11" x14ac:dyDescent="0.35">
      <c r="A19" s="6" t="s">
        <v>42</v>
      </c>
      <c r="B19" s="8" t="s">
        <v>49</v>
      </c>
      <c r="C19" s="2" t="s">
        <v>8</v>
      </c>
      <c r="D19" s="5">
        <v>600</v>
      </c>
      <c r="E19" s="38"/>
      <c r="F19" s="7">
        <f t="shared" si="0"/>
        <v>0</v>
      </c>
    </row>
    <row r="20" spans="1:11" x14ac:dyDescent="0.35">
      <c r="A20" s="14" t="s">
        <v>43</v>
      </c>
      <c r="B20" s="8" t="s">
        <v>50</v>
      </c>
      <c r="C20" s="2" t="s">
        <v>8</v>
      </c>
      <c r="D20" s="5">
        <v>800</v>
      </c>
      <c r="E20" s="38"/>
      <c r="F20" s="7">
        <f t="shared" si="0"/>
        <v>0</v>
      </c>
    </row>
    <row r="21" spans="1:11" ht="17.5" customHeight="1" x14ac:dyDescent="0.35">
      <c r="A21" s="14" t="s">
        <v>44</v>
      </c>
      <c r="B21" s="8" t="s">
        <v>51</v>
      </c>
      <c r="C21" s="2" t="s">
        <v>8</v>
      </c>
      <c r="D21" s="5">
        <v>500</v>
      </c>
      <c r="E21" s="38"/>
      <c r="F21" s="7">
        <f t="shared" si="0"/>
        <v>0</v>
      </c>
    </row>
    <row r="22" spans="1:11" x14ac:dyDescent="0.35">
      <c r="A22" s="14" t="s">
        <v>45</v>
      </c>
      <c r="B22" s="8" t="s">
        <v>20</v>
      </c>
      <c r="C22" s="2" t="s">
        <v>8</v>
      </c>
      <c r="D22" s="5">
        <v>600</v>
      </c>
      <c r="E22" s="38"/>
      <c r="F22" s="7">
        <f t="shared" si="0"/>
        <v>0</v>
      </c>
    </row>
    <row r="23" spans="1:11" x14ac:dyDescent="0.35">
      <c r="A23" s="9"/>
      <c r="B23" s="49" t="s">
        <v>9</v>
      </c>
      <c r="C23" s="49"/>
      <c r="D23" s="49"/>
      <c r="E23" s="49"/>
      <c r="F23" s="21">
        <f>SUM(F16:F22)</f>
        <v>0</v>
      </c>
    </row>
    <row r="24" spans="1:11" ht="10" customHeight="1" x14ac:dyDescent="0.35"/>
    <row r="25" spans="1:11" x14ac:dyDescent="0.35">
      <c r="A25" s="2" t="s">
        <v>1</v>
      </c>
      <c r="B25" s="3" t="s">
        <v>2</v>
      </c>
      <c r="C25" s="3" t="s">
        <v>3</v>
      </c>
      <c r="D25" s="3" t="s">
        <v>4</v>
      </c>
      <c r="E25" s="3" t="s">
        <v>5</v>
      </c>
      <c r="F25" s="3" t="s">
        <v>6</v>
      </c>
    </row>
    <row r="26" spans="1:11" x14ac:dyDescent="0.35">
      <c r="A26" s="2">
        <v>3</v>
      </c>
      <c r="B26" s="3" t="s">
        <v>25</v>
      </c>
      <c r="C26" s="3"/>
      <c r="D26" s="3"/>
      <c r="E26" s="3"/>
      <c r="F26" s="3"/>
    </row>
    <row r="27" spans="1:11" ht="61" customHeight="1" x14ac:dyDescent="0.35">
      <c r="A27" s="2"/>
      <c r="B27" s="50" t="s">
        <v>111</v>
      </c>
      <c r="C27" s="51"/>
      <c r="D27" s="51"/>
      <c r="E27" s="51"/>
      <c r="F27" s="52"/>
    </row>
    <row r="28" spans="1:11" ht="15.75" customHeight="1" x14ac:dyDescent="0.35">
      <c r="A28" s="2" t="s">
        <v>53</v>
      </c>
      <c r="B28" s="4" t="s">
        <v>27</v>
      </c>
      <c r="C28" s="5"/>
      <c r="D28" s="5"/>
      <c r="E28" s="20"/>
      <c r="F28" s="7"/>
      <c r="K28" s="19"/>
    </row>
    <row r="29" spans="1:11" ht="28" customHeight="1" x14ac:dyDescent="0.4">
      <c r="A29" s="2" t="s">
        <v>54</v>
      </c>
      <c r="B29" s="8" t="s">
        <v>70</v>
      </c>
      <c r="C29" s="27" t="s">
        <v>66</v>
      </c>
      <c r="D29" s="5">
        <f>10200*3</f>
        <v>30600</v>
      </c>
      <c r="E29" s="38"/>
      <c r="F29" s="7">
        <f>E29*D29</f>
        <v>0</v>
      </c>
      <c r="K29" s="19"/>
    </row>
    <row r="30" spans="1:11" ht="17" customHeight="1" x14ac:dyDescent="0.4">
      <c r="A30" s="2" t="s">
        <v>57</v>
      </c>
      <c r="B30" s="25" t="s">
        <v>69</v>
      </c>
      <c r="C30" s="27"/>
      <c r="D30" s="5"/>
      <c r="E30" s="20"/>
      <c r="F30" s="7"/>
      <c r="K30" s="19"/>
    </row>
    <row r="31" spans="1:11" ht="20" x14ac:dyDescent="0.4">
      <c r="A31" s="2"/>
      <c r="B31" s="18" t="s">
        <v>71</v>
      </c>
      <c r="C31" s="28" t="s">
        <v>72</v>
      </c>
      <c r="D31" s="5">
        <f>170*60</f>
        <v>10200</v>
      </c>
      <c r="E31" s="38"/>
      <c r="F31" s="7">
        <f>E31*D31</f>
        <v>0</v>
      </c>
      <c r="K31" s="19"/>
    </row>
    <row r="32" spans="1:11" ht="15.5" customHeight="1" x14ac:dyDescent="0.4">
      <c r="A32" s="2" t="s">
        <v>58</v>
      </c>
      <c r="B32" s="26" t="s">
        <v>68</v>
      </c>
      <c r="C32" s="30"/>
      <c r="D32" s="5"/>
      <c r="E32" s="20"/>
      <c r="F32" s="7"/>
      <c r="K32" s="19"/>
    </row>
    <row r="33" spans="1:11" ht="44" x14ac:dyDescent="0.4">
      <c r="A33" s="2"/>
      <c r="B33" s="18" t="s">
        <v>67</v>
      </c>
      <c r="C33" s="31" t="s">
        <v>72</v>
      </c>
      <c r="D33" s="5">
        <f t="shared" ref="D33:D41" si="1">170*60</f>
        <v>10200</v>
      </c>
      <c r="E33" s="38"/>
      <c r="F33" s="7">
        <f t="shared" ref="F33:F40" si="2">E33*D33</f>
        <v>0</v>
      </c>
      <c r="K33" s="19"/>
    </row>
    <row r="34" spans="1:11" ht="20" x14ac:dyDescent="0.4">
      <c r="A34" s="2" t="s">
        <v>59</v>
      </c>
      <c r="B34" s="18" t="s">
        <v>81</v>
      </c>
      <c r="C34" s="27" t="s">
        <v>66</v>
      </c>
      <c r="D34" s="5">
        <f>170*60*0.125</f>
        <v>1275</v>
      </c>
      <c r="E34" s="38"/>
      <c r="F34" s="7">
        <f t="shared" si="2"/>
        <v>0</v>
      </c>
      <c r="K34" s="19"/>
    </row>
    <row r="35" spans="1:11" ht="15.75" customHeight="1" x14ac:dyDescent="0.4">
      <c r="A35" s="2" t="s">
        <v>60</v>
      </c>
      <c r="B35" s="18" t="s">
        <v>76</v>
      </c>
      <c r="C35" s="27" t="s">
        <v>66</v>
      </c>
      <c r="D35" s="5">
        <f>170*60*0.2</f>
        <v>2040</v>
      </c>
      <c r="E35" s="38"/>
      <c r="F35" s="7">
        <f t="shared" si="2"/>
        <v>0</v>
      </c>
      <c r="K35" s="19"/>
    </row>
    <row r="36" spans="1:11" ht="15.75" customHeight="1" x14ac:dyDescent="0.4">
      <c r="A36" s="2" t="s">
        <v>61</v>
      </c>
      <c r="B36" s="18" t="s">
        <v>75</v>
      </c>
      <c r="C36" s="27" t="s">
        <v>66</v>
      </c>
      <c r="D36" s="5">
        <f>170*60*0.2</f>
        <v>2040</v>
      </c>
      <c r="E36" s="38"/>
      <c r="F36" s="7">
        <f t="shared" si="2"/>
        <v>0</v>
      </c>
      <c r="K36" s="19"/>
    </row>
    <row r="37" spans="1:11" ht="15.75" customHeight="1" x14ac:dyDescent="0.4">
      <c r="A37" s="2" t="s">
        <v>62</v>
      </c>
      <c r="B37" s="18" t="s">
        <v>79</v>
      </c>
      <c r="C37" s="27" t="s">
        <v>66</v>
      </c>
      <c r="D37" s="5">
        <f>170*60*0.15</f>
        <v>1530</v>
      </c>
      <c r="E37" s="38"/>
      <c r="F37" s="7">
        <f t="shared" si="2"/>
        <v>0</v>
      </c>
      <c r="K37" s="19"/>
    </row>
    <row r="38" spans="1:11" ht="15.75" customHeight="1" x14ac:dyDescent="0.4">
      <c r="A38" s="2" t="s">
        <v>63</v>
      </c>
      <c r="B38" s="18" t="s">
        <v>80</v>
      </c>
      <c r="C38" s="27" t="s">
        <v>66</v>
      </c>
      <c r="D38" s="5">
        <f>170*60*0.15</f>
        <v>1530</v>
      </c>
      <c r="E38" s="38"/>
      <c r="F38" s="7">
        <f t="shared" si="2"/>
        <v>0</v>
      </c>
      <c r="K38" s="19"/>
    </row>
    <row r="39" spans="1:11" ht="20" x14ac:dyDescent="0.4">
      <c r="A39" s="2" t="s">
        <v>64</v>
      </c>
      <c r="B39" s="18" t="s">
        <v>77</v>
      </c>
      <c r="C39" s="27" t="s">
        <v>66</v>
      </c>
      <c r="D39" s="5">
        <f>170*60*0.5</f>
        <v>5100</v>
      </c>
      <c r="E39" s="38"/>
      <c r="F39" s="7">
        <f t="shared" si="2"/>
        <v>0</v>
      </c>
      <c r="K39" s="19"/>
    </row>
    <row r="40" spans="1:11" ht="20" x14ac:dyDescent="0.4">
      <c r="A40" s="2" t="s">
        <v>65</v>
      </c>
      <c r="B40" s="18" t="s">
        <v>78</v>
      </c>
      <c r="C40" s="27" t="s">
        <v>66</v>
      </c>
      <c r="D40" s="5">
        <f>170*60*0.5</f>
        <v>5100</v>
      </c>
      <c r="E40" s="38"/>
      <c r="F40" s="7">
        <f t="shared" si="2"/>
        <v>0</v>
      </c>
      <c r="K40" s="19"/>
    </row>
    <row r="41" spans="1:11" ht="20" x14ac:dyDescent="0.4">
      <c r="A41" s="2" t="s">
        <v>74</v>
      </c>
      <c r="B41" s="18" t="s">
        <v>73</v>
      </c>
      <c r="C41" s="31" t="s">
        <v>72</v>
      </c>
      <c r="D41" s="5">
        <f t="shared" si="1"/>
        <v>10200</v>
      </c>
      <c r="E41" s="38"/>
      <c r="F41" s="7">
        <f t="shared" ref="F41:F47" si="3">E41*D41</f>
        <v>0</v>
      </c>
      <c r="K41" s="19"/>
    </row>
    <row r="42" spans="1:11" ht="17.5" customHeight="1" x14ac:dyDescent="0.4">
      <c r="A42" s="2" t="s">
        <v>74</v>
      </c>
      <c r="B42" s="18" t="s">
        <v>101</v>
      </c>
      <c r="C42" s="31" t="s">
        <v>26</v>
      </c>
      <c r="D42" s="5">
        <f>100*6+190</f>
        <v>790</v>
      </c>
      <c r="E42" s="38"/>
      <c r="F42" s="7">
        <f t="shared" si="3"/>
        <v>0</v>
      </c>
      <c r="K42" s="19"/>
    </row>
    <row r="43" spans="1:11" ht="17.5" customHeight="1" x14ac:dyDescent="0.4">
      <c r="A43" s="2" t="s">
        <v>82</v>
      </c>
      <c r="B43" s="26" t="s">
        <v>94</v>
      </c>
      <c r="C43" s="31"/>
      <c r="D43" s="5"/>
      <c r="E43" s="20"/>
      <c r="F43" s="7"/>
      <c r="K43" s="19"/>
    </row>
    <row r="44" spans="1:11" ht="17.5" customHeight="1" x14ac:dyDescent="0.4">
      <c r="A44" s="2"/>
      <c r="B44" s="18" t="s">
        <v>96</v>
      </c>
      <c r="C44" s="27" t="s">
        <v>95</v>
      </c>
      <c r="D44" s="5">
        <v>2</v>
      </c>
      <c r="E44" s="38"/>
      <c r="F44" s="7">
        <f t="shared" si="3"/>
        <v>0</v>
      </c>
      <c r="K44" s="19"/>
    </row>
    <row r="45" spans="1:11" ht="29.5" x14ac:dyDescent="0.4">
      <c r="A45" s="2"/>
      <c r="B45" s="18" t="s">
        <v>97</v>
      </c>
      <c r="C45" s="31" t="s">
        <v>95</v>
      </c>
      <c r="D45" s="5">
        <v>2</v>
      </c>
      <c r="E45" s="38"/>
      <c r="F45" s="7">
        <f t="shared" si="3"/>
        <v>0</v>
      </c>
      <c r="K45" s="19"/>
    </row>
    <row r="46" spans="1:11" ht="19" customHeight="1" x14ac:dyDescent="0.4">
      <c r="A46" s="2"/>
      <c r="B46" s="18" t="s">
        <v>98</v>
      </c>
      <c r="C46" s="31" t="s">
        <v>95</v>
      </c>
      <c r="D46" s="5">
        <v>1</v>
      </c>
      <c r="E46" s="38"/>
      <c r="F46" s="7">
        <f t="shared" si="3"/>
        <v>0</v>
      </c>
      <c r="K46" s="19"/>
    </row>
    <row r="47" spans="1:11" ht="17" customHeight="1" x14ac:dyDescent="0.4">
      <c r="A47" s="2"/>
      <c r="B47" s="18" t="s">
        <v>100</v>
      </c>
      <c r="C47" s="27" t="s">
        <v>99</v>
      </c>
      <c r="D47" s="5">
        <v>50</v>
      </c>
      <c r="E47" s="38"/>
      <c r="F47" s="7">
        <f t="shared" si="3"/>
        <v>0</v>
      </c>
      <c r="K47" s="19"/>
    </row>
    <row r="48" spans="1:11" ht="15.75" customHeight="1" x14ac:dyDescent="0.35">
      <c r="A48" s="2"/>
      <c r="B48" s="45" t="s">
        <v>9</v>
      </c>
      <c r="C48" s="46"/>
      <c r="D48" s="46"/>
      <c r="E48" s="47"/>
      <c r="F48" s="21">
        <f>SUM(F28:F47)</f>
        <v>0</v>
      </c>
      <c r="K48" s="19"/>
    </row>
    <row r="49" spans="1:11" x14ac:dyDescent="0.35">
      <c r="A49" s="2" t="s">
        <v>85</v>
      </c>
      <c r="B49" s="3" t="s">
        <v>22</v>
      </c>
      <c r="C49" s="3"/>
      <c r="D49" s="3"/>
      <c r="E49" s="3"/>
      <c r="F49" s="3"/>
    </row>
    <row r="50" spans="1:11" x14ac:dyDescent="0.35">
      <c r="A50" s="35" t="s">
        <v>7</v>
      </c>
      <c r="B50" s="36" t="s">
        <v>83</v>
      </c>
      <c r="C50" s="5"/>
      <c r="D50" s="5"/>
      <c r="E50" s="5"/>
      <c r="F50" s="5"/>
    </row>
    <row r="51" spans="1:11" ht="29.5" x14ac:dyDescent="0.4">
      <c r="A51" s="6"/>
      <c r="B51" s="8" t="s">
        <v>103</v>
      </c>
      <c r="C51" s="29" t="s">
        <v>26</v>
      </c>
      <c r="D51" s="5">
        <v>170</v>
      </c>
      <c r="E51" s="38"/>
      <c r="F51" s="7">
        <f>D51*E51</f>
        <v>0</v>
      </c>
      <c r="K51" s="10"/>
    </row>
    <row r="52" spans="1:11" ht="20.5" thickBot="1" x14ac:dyDescent="0.45">
      <c r="A52" s="35" t="s">
        <v>10</v>
      </c>
      <c r="B52" s="36" t="s">
        <v>84</v>
      </c>
      <c r="C52" s="29"/>
      <c r="D52" s="5"/>
      <c r="E52" s="20"/>
      <c r="F52" s="7"/>
      <c r="K52" s="10"/>
    </row>
    <row r="53" spans="1:11" ht="35" customHeight="1" thickBot="1" x14ac:dyDescent="0.45">
      <c r="A53" s="6"/>
      <c r="B53" s="8" t="s">
        <v>104</v>
      </c>
      <c r="C53" s="29" t="s">
        <v>26</v>
      </c>
      <c r="D53" s="5">
        <v>70</v>
      </c>
      <c r="E53" s="38"/>
      <c r="F53" s="7">
        <f t="shared" ref="F53" si="4">D53*E53</f>
        <v>0</v>
      </c>
      <c r="K53" s="11" t="s">
        <v>11</v>
      </c>
    </row>
    <row r="54" spans="1:11" ht="17" customHeight="1" x14ac:dyDescent="0.35">
      <c r="A54" s="6"/>
      <c r="B54" s="45" t="s">
        <v>9</v>
      </c>
      <c r="C54" s="46"/>
      <c r="D54" s="46"/>
      <c r="E54" s="47"/>
      <c r="F54" s="21">
        <f>SUM(F51:F53)</f>
        <v>0</v>
      </c>
      <c r="K54" s="19"/>
    </row>
    <row r="55" spans="1:11" ht="15.75" customHeight="1" x14ac:dyDescent="0.35">
      <c r="A55" s="2" t="s">
        <v>86</v>
      </c>
      <c r="B55" s="4" t="s">
        <v>23</v>
      </c>
      <c r="C55" s="5"/>
      <c r="D55" s="5"/>
      <c r="E55" s="20"/>
      <c r="F55" s="7"/>
      <c r="K55" s="19"/>
    </row>
    <row r="56" spans="1:11" ht="20" x14ac:dyDescent="0.4">
      <c r="A56" s="2" t="s">
        <v>55</v>
      </c>
      <c r="B56" s="18" t="s">
        <v>105</v>
      </c>
      <c r="C56" s="27" t="s">
        <v>66</v>
      </c>
      <c r="D56" s="5">
        <f>170*(0.5+0.3*2)*2</f>
        <v>374.00000000000006</v>
      </c>
      <c r="E56" s="38"/>
      <c r="F56" s="7">
        <f>E56*D56</f>
        <v>0</v>
      </c>
      <c r="K56" s="19"/>
    </row>
    <row r="57" spans="1:11" ht="29.5" x14ac:dyDescent="0.4">
      <c r="A57" s="2" t="s">
        <v>87</v>
      </c>
      <c r="B57" s="18" t="s">
        <v>106</v>
      </c>
      <c r="C57" s="29" t="s">
        <v>26</v>
      </c>
      <c r="D57" s="5">
        <v>170</v>
      </c>
      <c r="E57" s="38"/>
      <c r="F57" s="7">
        <f t="shared" ref="F57:F59" si="5">E57*D57</f>
        <v>0</v>
      </c>
      <c r="K57" s="19"/>
    </row>
    <row r="58" spans="1:11" ht="16" customHeight="1" x14ac:dyDescent="0.4">
      <c r="A58" s="2" t="s">
        <v>88</v>
      </c>
      <c r="B58" s="18" t="s">
        <v>107</v>
      </c>
      <c r="C58" s="29" t="s">
        <v>26</v>
      </c>
      <c r="D58" s="5">
        <v>170</v>
      </c>
      <c r="E58" s="38"/>
      <c r="F58" s="7">
        <f t="shared" si="5"/>
        <v>0</v>
      </c>
      <c r="K58" s="19"/>
    </row>
    <row r="59" spans="1:11" ht="30" customHeight="1" x14ac:dyDescent="0.4">
      <c r="A59" s="2" t="s">
        <v>108</v>
      </c>
      <c r="B59" s="18" t="s">
        <v>109</v>
      </c>
      <c r="C59" s="29" t="s">
        <v>26</v>
      </c>
      <c r="D59" s="5">
        <v>170</v>
      </c>
      <c r="E59" s="38"/>
      <c r="F59" s="7">
        <f t="shared" si="5"/>
        <v>0</v>
      </c>
      <c r="K59" s="19"/>
    </row>
    <row r="60" spans="1:11" ht="15.75" customHeight="1" x14ac:dyDescent="0.35">
      <c r="A60" s="6"/>
      <c r="B60" s="45" t="s">
        <v>9</v>
      </c>
      <c r="C60" s="46"/>
      <c r="D60" s="46"/>
      <c r="E60" s="47"/>
      <c r="F60" s="21">
        <f>SUM(F56:F59)</f>
        <v>0</v>
      </c>
      <c r="K60" s="19"/>
    </row>
    <row r="61" spans="1:11" ht="15.75" customHeight="1" x14ac:dyDescent="0.35">
      <c r="A61" s="2" t="s">
        <v>89</v>
      </c>
      <c r="B61" s="4" t="s">
        <v>24</v>
      </c>
      <c r="C61" s="5"/>
      <c r="D61" s="5"/>
      <c r="E61" s="20"/>
      <c r="F61" s="7"/>
      <c r="K61" s="19"/>
    </row>
    <row r="62" spans="1:11" ht="15.75" customHeight="1" x14ac:dyDescent="0.35">
      <c r="A62" s="2" t="s">
        <v>56</v>
      </c>
      <c r="B62" s="5" t="s">
        <v>110</v>
      </c>
      <c r="C62" s="2" t="s">
        <v>28</v>
      </c>
      <c r="D62" s="5">
        <v>4</v>
      </c>
      <c r="E62" s="38"/>
      <c r="F62" s="7">
        <f>E62*D62</f>
        <v>0</v>
      </c>
      <c r="K62" s="19"/>
    </row>
    <row r="63" spans="1:11" x14ac:dyDescent="0.35">
      <c r="A63" s="14"/>
      <c r="B63" s="45" t="s">
        <v>9</v>
      </c>
      <c r="C63" s="46"/>
      <c r="D63" s="46"/>
      <c r="E63" s="47"/>
      <c r="F63" s="21">
        <f>SUM(F62:F62)</f>
        <v>0</v>
      </c>
      <c r="K63" s="10"/>
    </row>
    <row r="64" spans="1:11" x14ac:dyDescent="0.35">
      <c r="A64" s="14"/>
      <c r="B64" s="32" t="s">
        <v>25</v>
      </c>
      <c r="C64" s="48" t="s">
        <v>9</v>
      </c>
      <c r="D64" s="48"/>
      <c r="E64" s="48"/>
      <c r="F64" s="33">
        <f>F63+F60+F54+F48</f>
        <v>0</v>
      </c>
      <c r="K64" s="10"/>
    </row>
    <row r="65" spans="1:6" ht="7.5" customHeight="1" x14ac:dyDescent="0.35">
      <c r="B65" s="12"/>
      <c r="C65" s="12"/>
      <c r="D65" s="13"/>
    </row>
    <row r="66" spans="1:6" x14ac:dyDescent="0.35">
      <c r="A66" s="9" t="s">
        <v>15</v>
      </c>
      <c r="B66" s="42" t="s">
        <v>16</v>
      </c>
      <c r="C66" s="42"/>
      <c r="D66" s="42"/>
      <c r="E66" s="42"/>
      <c r="F66" s="42"/>
    </row>
    <row r="67" spans="1:6" x14ac:dyDescent="0.35">
      <c r="A67" s="2">
        <v>1</v>
      </c>
      <c r="B67" s="43" t="str">
        <f>B4</f>
        <v>Contractors Obligations &amp; Misscelenous</v>
      </c>
      <c r="C67" s="40"/>
      <c r="F67" s="7">
        <f>F12</f>
        <v>5380000</v>
      </c>
    </row>
    <row r="68" spans="1:6" x14ac:dyDescent="0.35">
      <c r="A68" s="2">
        <v>2</v>
      </c>
      <c r="B68" s="43" t="str">
        <f>B15</f>
        <v>Design Personnel</v>
      </c>
      <c r="C68" s="40"/>
      <c r="F68" s="7">
        <f>F23</f>
        <v>0</v>
      </c>
    </row>
    <row r="69" spans="1:6" x14ac:dyDescent="0.35">
      <c r="A69" s="2">
        <v>3</v>
      </c>
      <c r="B69" s="43" t="str">
        <f>B26</f>
        <v>Construction Works</v>
      </c>
      <c r="C69" s="40"/>
      <c r="F69" s="7">
        <f>F64</f>
        <v>0</v>
      </c>
    </row>
    <row r="70" spans="1:6" x14ac:dyDescent="0.35">
      <c r="A70" s="16"/>
      <c r="B70" s="40" t="s">
        <v>93</v>
      </c>
      <c r="C70" s="40"/>
      <c r="F70" s="15">
        <f>F68+F67+F69</f>
        <v>5380000</v>
      </c>
    </row>
    <row r="71" spans="1:6" ht="7.5" customHeight="1" x14ac:dyDescent="0.35">
      <c r="A71" s="16"/>
      <c r="B71" s="12"/>
      <c r="F71" s="15"/>
    </row>
    <row r="72" spans="1:6" x14ac:dyDescent="0.35">
      <c r="A72" s="14"/>
      <c r="B72" s="40" t="s">
        <v>30</v>
      </c>
      <c r="C72" s="40"/>
      <c r="D72" s="12"/>
      <c r="E72" s="12"/>
      <c r="F72" s="13">
        <f>0.2*F70</f>
        <v>1076000</v>
      </c>
    </row>
    <row r="73" spans="1:6" ht="7" customHeight="1" x14ac:dyDescent="0.35">
      <c r="A73" s="14"/>
      <c r="F73" s="15"/>
    </row>
    <row r="74" spans="1:6" x14ac:dyDescent="0.35">
      <c r="A74" s="14"/>
      <c r="B74" s="12" t="s">
        <v>31</v>
      </c>
      <c r="C74" s="12"/>
      <c r="D74" s="12"/>
      <c r="E74" s="12"/>
      <c r="F74" s="13">
        <f>F70*0.1</f>
        <v>538000</v>
      </c>
    </row>
    <row r="75" spans="1:6" ht="5" customHeight="1" x14ac:dyDescent="0.35">
      <c r="A75" s="14"/>
      <c r="F75" s="15"/>
    </row>
    <row r="76" spans="1:6" x14ac:dyDescent="0.35">
      <c r="A76" s="14"/>
      <c r="B76" s="41" t="s">
        <v>17</v>
      </c>
      <c r="C76" s="41"/>
      <c r="F76" s="15">
        <f>F70+F72+F74</f>
        <v>6994000</v>
      </c>
    </row>
    <row r="77" spans="1:6" ht="5.5" customHeight="1" x14ac:dyDescent="0.35">
      <c r="A77" s="14"/>
      <c r="F77" s="15"/>
    </row>
    <row r="78" spans="1:6" x14ac:dyDescent="0.35">
      <c r="A78" s="14"/>
      <c r="B78" s="40" t="s">
        <v>18</v>
      </c>
      <c r="C78" s="40"/>
      <c r="D78" s="12"/>
      <c r="E78" s="12"/>
      <c r="F78" s="13">
        <f>F76*0.15</f>
        <v>1049100</v>
      </c>
    </row>
    <row r="79" spans="1:6" ht="6.5" customHeight="1" x14ac:dyDescent="0.35">
      <c r="A79" s="14"/>
      <c r="F79" s="15"/>
    </row>
    <row r="80" spans="1:6" x14ac:dyDescent="0.35">
      <c r="A80" s="14"/>
      <c r="B80" s="40" t="s">
        <v>19</v>
      </c>
      <c r="C80" s="40"/>
      <c r="D80" s="40"/>
      <c r="E80" s="12"/>
      <c r="F80" s="13">
        <f>F78+F76</f>
        <v>8043100</v>
      </c>
    </row>
    <row r="81" spans="1:1" x14ac:dyDescent="0.35">
      <c r="A81" s="14"/>
    </row>
  </sheetData>
  <sheetProtection algorithmName="SHA-512" hashValue="NiJvNokJ0kWL/N/Bln/0M8F55se9xHZI+pEvMsfdC72N7xXd75yw6L5TEoPVhwgCqFvXGdSYiBPvi3FM5gxwIQ==" saltValue="NuG5UIy55fMnmfPguv4WYg==" spinCount="100000" sheet="1" objects="1" scenarios="1"/>
  <mergeCells count="18">
    <mergeCell ref="B1:F1"/>
    <mergeCell ref="B23:E23"/>
    <mergeCell ref="B76:C76"/>
    <mergeCell ref="B72:C72"/>
    <mergeCell ref="B27:F27"/>
    <mergeCell ref="B12:E12"/>
    <mergeCell ref="B78:C78"/>
    <mergeCell ref="B80:D80"/>
    <mergeCell ref="B54:E54"/>
    <mergeCell ref="B60:E60"/>
    <mergeCell ref="B48:E48"/>
    <mergeCell ref="B63:E63"/>
    <mergeCell ref="B66:F66"/>
    <mergeCell ref="B67:C67"/>
    <mergeCell ref="B68:C68"/>
    <mergeCell ref="B69:C69"/>
    <mergeCell ref="B70:C70"/>
    <mergeCell ref="C64:E64"/>
  </mergeCells>
  <phoneticPr fontId="6" type="noConversion"/>
  <pageMargins left="0.7" right="0.7" top="0.75" bottom="0.75" header="0.3" footer="0.3"/>
  <pageSetup paperSize="9" orientation="landscape" r:id="rId1"/>
  <headerFooter>
    <oddHeader>&amp;C&amp;"Calibri"&amp;10&amp;K000000 Confidential&amp;1#_x000D_</oddHeader>
    <oddFooter>&amp;R_x000D_&amp;1#&amp;"Calibri"&amp;10&amp;K000000 Confidential</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D&amp;B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Origin Sengwane</dc:creator>
  <cp:lastModifiedBy>Origin Sengwane</cp:lastModifiedBy>
  <dcterms:created xsi:type="dcterms:W3CDTF">2025-08-15T13:02:52Z</dcterms:created>
  <dcterms:modified xsi:type="dcterms:W3CDTF">2025-08-27T20:10:52Z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a11864d1-c16a-45ad-949f-bdea3b8c9e66_Enabled">
    <vt:lpwstr>true</vt:lpwstr>
  </property>
  <property fmtid="{D5CDD505-2E9C-101B-9397-08002B2CF9AE}" pid="5" name="MSIP_Label_a11864d1-c16a-45ad-949f-bdea3b8c9e66_SetDate">
    <vt:lpwstr>2025-08-15T13:03:22Z</vt:lpwstr>
  </property>
  <property fmtid="{D5CDD505-2E9C-101B-9397-08002B2CF9AE}" pid="6" name="MSIP_Label_a11864d1-c16a-45ad-949f-bdea3b8c9e66_Method">
    <vt:lpwstr>Standard</vt:lpwstr>
  </property>
  <property fmtid="{D5CDD505-2E9C-101B-9397-08002B2CF9AE}" pid="7" name="MSIP_Label_a11864d1-c16a-45ad-949f-bdea3b8c9e66_Name">
    <vt:lpwstr>Confidential</vt:lpwstr>
  </property>
  <property fmtid="{D5CDD505-2E9C-101B-9397-08002B2CF9AE}" pid="8" name="MSIP_Label_a11864d1-c16a-45ad-949f-bdea3b8c9e66_SiteId">
    <vt:lpwstr>fb62d46e-e86e-4673-ba82-b27b61d8202b</vt:lpwstr>
  </property>
  <property fmtid="{D5CDD505-2E9C-101B-9397-08002B2CF9AE}" pid="9" name="MSIP_Label_a11864d1-c16a-45ad-949f-bdea3b8c9e66_ActionId">
    <vt:lpwstr>eaea58d7-8e91-45aa-bddf-5834f407f588</vt:lpwstr>
  </property>
  <property fmtid="{D5CDD505-2E9C-101B-9397-08002B2CF9AE}" pid="10" name="MSIP_Label_a11864d1-c16a-45ad-949f-bdea3b8c9e66_ContentBits">
    <vt:lpwstr>3</vt:lpwstr>
  </property>
  <property fmtid="{D5CDD505-2E9C-101B-9397-08002B2CF9AE}" pid="11" name="MSIP_Label_a11864d1-c16a-45ad-949f-bdea3b8c9e66_Tag">
    <vt:lpwstr>10, 3, 0, 1</vt:lpwstr>
  </property>
</Properties>
</file>