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hwezif\Documents\RFP FOR 2024\"/>
    </mc:Choice>
  </mc:AlternateContent>
  <xr:revisionPtr revIDLastSave="0" documentId="8_{5FED0AE9-6377-4EB6-BC2B-B90835F19522}" xr6:coauthVersionLast="47" xr6:coauthVersionMax="47" xr10:uidLastSave="{00000000-0000-0000-0000-000000000000}"/>
  <bookViews>
    <workbookView xWindow="380" yWindow="380" windowWidth="18820" windowHeight="10080" tabRatio="824" firstSheet="1" activeTab="1" xr2:uid="{00000000-000D-0000-FFFF-FFFF00000000}"/>
  </bookViews>
  <sheets>
    <sheet name="Mining PLan" sheetId="15" state="hidden" r:id="rId1"/>
    <sheet name="Annexure A" sheetId="28" r:id="rId2"/>
  </sheets>
  <definedNames>
    <definedName name="_xlnm.Print_Area" localSheetId="1">'Annexure A'!$C$1:$N$30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5" l="1"/>
  <c r="C6" i="15"/>
  <c r="C5" i="15"/>
  <c r="C4" i="15"/>
  <c r="D19" i="15"/>
  <c r="D18" i="15"/>
  <c r="D17" i="15"/>
  <c r="D16" i="15"/>
  <c r="B15" i="15" l="1"/>
  <c r="E20" i="15"/>
  <c r="E14" i="15"/>
  <c r="E22" i="15"/>
  <c r="B37" i="15"/>
  <c r="C37" i="15"/>
  <c r="D37" i="15"/>
  <c r="E19" i="15"/>
  <c r="E18" i="15"/>
  <c r="E26" i="15"/>
  <c r="C31" i="15"/>
  <c r="D31" i="15"/>
  <c r="B31" i="15"/>
  <c r="C15" i="15"/>
  <c r="E25" i="15" l="1"/>
  <c r="D23" i="15"/>
  <c r="C23" i="15"/>
  <c r="E24" i="15"/>
  <c r="E27" i="15"/>
  <c r="E16" i="15"/>
  <c r="E17" i="15"/>
  <c r="D15" i="15"/>
  <c r="E15" i="15" s="1"/>
  <c r="E31" i="15"/>
  <c r="C12" i="15"/>
  <c r="D12" i="15"/>
  <c r="B12" i="15"/>
  <c r="E23" i="15" l="1"/>
  <c r="E8" i="15"/>
  <c r="H19" i="15" s="1"/>
  <c r="E9" i="15"/>
  <c r="E10" i="15"/>
  <c r="E2" i="15"/>
  <c r="E12" i="15" s="1"/>
  <c r="D7" i="15"/>
  <c r="D36" i="15" s="1"/>
  <c r="D6" i="15"/>
  <c r="D35" i="15" s="1"/>
  <c r="D5" i="15"/>
  <c r="D34" i="15" s="1"/>
  <c r="C36" i="15"/>
  <c r="C35" i="15"/>
  <c r="D4" i="15"/>
  <c r="B6" i="15"/>
  <c r="B35" i="15" s="1"/>
  <c r="B7" i="15"/>
  <c r="B36" i="15" s="1"/>
  <c r="B5" i="15"/>
  <c r="B34" i="15" s="1"/>
  <c r="B4" i="15"/>
  <c r="D33" i="15" l="1"/>
  <c r="D32" i="15" s="1"/>
  <c r="D3" i="15"/>
  <c r="C33" i="15"/>
  <c r="C3" i="15"/>
  <c r="B33" i="15"/>
  <c r="B3" i="15"/>
  <c r="E36" i="15"/>
  <c r="E5" i="15"/>
  <c r="H16" i="15" s="1"/>
  <c r="C34" i="15"/>
  <c r="E4" i="15"/>
  <c r="E35" i="15"/>
  <c r="E6" i="15"/>
  <c r="H17" i="15" s="1"/>
  <c r="E7" i="15"/>
  <c r="H18" i="15" s="1"/>
  <c r="H15" i="15" l="1"/>
  <c r="M25" i="15"/>
  <c r="E33" i="15"/>
  <c r="E3" i="15"/>
  <c r="B32" i="15"/>
  <c r="E34" i="15"/>
  <c r="C32" i="15"/>
  <c r="E32" i="15" l="1"/>
</calcChain>
</file>

<file path=xl/sharedStrings.xml><?xml version="1.0" encoding="utf-8"?>
<sst xmlns="http://schemas.openxmlformats.org/spreadsheetml/2006/main" count="51" uniqueCount="34">
  <si>
    <t>TOTAL</t>
  </si>
  <si>
    <t>Year 1</t>
  </si>
  <si>
    <t>Year 2</t>
  </si>
  <si>
    <t>Year 3</t>
  </si>
  <si>
    <t>Coal (tons)</t>
  </si>
  <si>
    <r>
      <t>Topsoil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</si>
  <si>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r>
      <t>Softs 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</si>
  <si>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r>
      <t>Overburden 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</si>
  <si>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r>
      <t>Interburden  (m</t>
    </r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>)</t>
    </r>
  </si>
  <si>
    <t>Sales</t>
  </si>
  <si>
    <t>NORTH BLOCK</t>
  </si>
  <si>
    <t>SOUTH BLOCK</t>
  </si>
  <si>
    <t>TOTAL COAL</t>
  </si>
  <si>
    <t>CENTRAL BLOCK</t>
  </si>
  <si>
    <t>TOTAL TOPSOIL</t>
  </si>
  <si>
    <t>TOTAL SOFTS</t>
  </si>
  <si>
    <t>TOTAL OVERBURDEN</t>
  </si>
  <si>
    <t>TOTAL INTERBURDEN</t>
  </si>
  <si>
    <t>TOTAL WASTE</t>
  </si>
  <si>
    <t>VLAKFONTEIN MINE</t>
  </si>
  <si>
    <t>Contact Person</t>
  </si>
  <si>
    <t xml:space="preserve">email address </t>
  </si>
  <si>
    <t>ITEM</t>
  </si>
  <si>
    <t xml:space="preserve"> </t>
  </si>
  <si>
    <t>Bidder Name</t>
  </si>
  <si>
    <t>Telephone (land line)</t>
  </si>
  <si>
    <t>Start Date          (MM/YYYY)</t>
  </si>
  <si>
    <t>End Date   (MM/YYYY)</t>
  </si>
  <si>
    <t>Company Representative Name</t>
  </si>
  <si>
    <t>Company Representative signature</t>
  </si>
  <si>
    <t>Annexure A: Verification Agency Experience</t>
  </si>
  <si>
    <t>Business Sector</t>
  </si>
  <si>
    <t>Contact Details of the Measured Entity</t>
  </si>
  <si>
    <t>Name of the Measured Entity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</si>
</sst>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2">
    <xf numFmtId="0" fontId="0" fillId="0" borderId="0" xfId="0"/>
    <xf numFmtId="0" fontId="0" fillId="0" borderId="13" xfId="0" applyBorder="1"/>
    <xf numFmtId="0" fontId="0" fillId="0" borderId="19" xfId="0" applyBorder="1"/>
    <xf numFmtId="165" fontId="0" fillId="0" borderId="0" xfId="0" applyNumberFormat="1"/>
    <xf numFmtId="0" fontId="3" fillId="0" borderId="0" xfId="0" applyFont="1"/>
    <xf numFmtId="165" fontId="6" fillId="0" borderId="0" xfId="1" applyFont="1"/>
    <xf numFmtId="165" fontId="3" fillId="0" borderId="0" xfId="1" applyFont="1"/>
    <xf numFmtId="164" fontId="0" fillId="0" borderId="0" xfId="0" applyNumberFormat="1"/>
    <xf numFmtId="165" fontId="3" fillId="0" borderId="13" xfId="1" applyFont="1" applyBorder="1"/>
    <xf numFmtId="165" fontId="3" fillId="0" borderId="2" xfId="1" applyFont="1" applyBorder="1"/>
    <xf numFmtId="165" fontId="7" fillId="0" borderId="23" xfId="1" applyFont="1" applyBorder="1"/>
    <xf numFmtId="165" fontId="7" fillId="0" borderId="24" xfId="1" applyFont="1" applyBorder="1"/>
    <xf numFmtId="165" fontId="7" fillId="0" borderId="20" xfId="1" applyFont="1" applyBorder="1"/>
    <xf numFmtId="165" fontId="7" fillId="0" borderId="19" xfId="1" applyFont="1" applyBorder="1"/>
    <xf numFmtId="0" fontId="7" fillId="0" borderId="0" xfId="0" applyFont="1"/>
    <xf numFmtId="0" fontId="7" fillId="0" borderId="10" xfId="0" applyFont="1" applyBorder="1"/>
    <xf numFmtId="0" fontId="2" fillId="0" borderId="4" xfId="0" applyFont="1" applyBorder="1"/>
    <xf numFmtId="165" fontId="7" fillId="0" borderId="4" xfId="1" applyFont="1" applyBorder="1"/>
    <xf numFmtId="165" fontId="7" fillId="0" borderId="0" xfId="1" applyFont="1"/>
    <xf numFmtId="0" fontId="7" fillId="0" borderId="26" xfId="0" applyFont="1" applyBorder="1"/>
    <xf numFmtId="0" fontId="3" fillId="0" borderId="23" xfId="0" applyFont="1" applyBorder="1"/>
    <xf numFmtId="165" fontId="3" fillId="0" borderId="24" xfId="1" applyFont="1" applyBorder="1"/>
    <xf numFmtId="0" fontId="3" fillId="0" borderId="12" xfId="0" applyFont="1" applyBorder="1"/>
    <xf numFmtId="0" fontId="3" fillId="0" borderId="20" xfId="0" applyFont="1" applyBorder="1"/>
    <xf numFmtId="165" fontId="3" fillId="0" borderId="19" xfId="1" applyFont="1" applyBorder="1"/>
    <xf numFmtId="0" fontId="2" fillId="0" borderId="0" xfId="0" applyFont="1"/>
    <xf numFmtId="0" fontId="0" fillId="0" borderId="24" xfId="0" applyBorder="1"/>
    <xf numFmtId="165" fontId="3" fillId="0" borderId="33" xfId="1" applyFont="1" applyBorder="1"/>
    <xf numFmtId="165" fontId="3" fillId="0" borderId="17" xfId="1" applyFont="1" applyBorder="1"/>
    <xf numFmtId="165" fontId="3" fillId="0" borderId="34" xfId="1" applyFont="1" applyBorder="1"/>
    <xf numFmtId="165" fontId="7" fillId="0" borderId="6" xfId="1" applyFont="1" applyBorder="1"/>
    <xf numFmtId="165" fontId="7" fillId="0" borderId="7" xfId="1" applyFont="1" applyBorder="1"/>
    <xf numFmtId="165" fontId="3" fillId="0" borderId="35" xfId="1" applyFont="1" applyBorder="1"/>
    <xf numFmtId="165" fontId="3" fillId="0" borderId="15" xfId="1" applyFont="1" applyBorder="1"/>
    <xf numFmtId="165" fontId="3" fillId="0" borderId="21" xfId="1" applyFont="1" applyBorder="1"/>
    <xf numFmtId="165" fontId="7" fillId="0" borderId="35" xfId="1" applyFont="1" applyBorder="1"/>
    <xf numFmtId="165" fontId="7" fillId="0" borderId="15" xfId="1" applyFont="1" applyBorder="1"/>
    <xf numFmtId="165" fontId="7" fillId="0" borderId="21" xfId="1" applyFont="1" applyBorder="1"/>
    <xf numFmtId="165" fontId="7" fillId="0" borderId="33" xfId="1" applyFont="1" applyBorder="1"/>
    <xf numFmtId="165" fontId="7" fillId="0" borderId="34" xfId="1" applyFont="1" applyBorder="1"/>
    <xf numFmtId="165" fontId="3" fillId="0" borderId="27" xfId="1" applyFont="1" applyBorder="1"/>
    <xf numFmtId="165" fontId="7" fillId="0" borderId="35" xfId="1" applyFont="1" applyBorder="1" applyAlignment="1">
      <alignment horizontal="center"/>
    </xf>
    <xf numFmtId="165" fontId="3" fillId="0" borderId="36" xfId="1" applyFont="1" applyBorder="1"/>
    <xf numFmtId="0" fontId="5" fillId="0" borderId="6" xfId="0" applyFont="1" applyBorder="1" applyAlignment="1">
      <alignment horizontal="center" vertical="center" textRotation="180" wrapText="1"/>
    </xf>
    <xf numFmtId="165" fontId="3" fillId="2" borderId="24" xfId="1" applyFont="1" applyFill="1" applyBorder="1"/>
    <xf numFmtId="165" fontId="3" fillId="2" borderId="13" xfId="1" applyFont="1" applyFill="1" applyBorder="1"/>
    <xf numFmtId="165" fontId="3" fillId="2" borderId="19" xfId="1" applyFont="1" applyFill="1" applyBorder="1"/>
    <xf numFmtId="165" fontId="3" fillId="2" borderId="33" xfId="1" applyFont="1" applyFill="1" applyBorder="1"/>
    <xf numFmtId="165" fontId="3" fillId="2" borderId="17" xfId="1" applyFont="1" applyFill="1" applyBorder="1"/>
    <xf numFmtId="165" fontId="3" fillId="2" borderId="34" xfId="1" applyFont="1" applyFill="1" applyBorder="1"/>
    <xf numFmtId="0" fontId="8" fillId="3" borderId="13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8" fillId="0" borderId="23" xfId="0" applyFont="1" applyBorder="1"/>
    <xf numFmtId="0" fontId="8" fillId="3" borderId="24" xfId="0" applyFont="1" applyFill="1" applyBorder="1" applyProtection="1"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8" fillId="0" borderId="12" xfId="0" applyFont="1" applyBorder="1"/>
    <xf numFmtId="0" fontId="8" fillId="3" borderId="13" xfId="0" applyFont="1" applyFill="1" applyBorder="1" applyProtection="1">
      <protection locked="0"/>
    </xf>
    <xf numFmtId="0" fontId="8" fillId="0" borderId="20" xfId="0" applyFont="1" applyBorder="1"/>
    <xf numFmtId="0" fontId="8" fillId="3" borderId="19" xfId="0" applyFont="1" applyFill="1" applyBorder="1" applyProtection="1">
      <protection locked="0"/>
    </xf>
    <xf numFmtId="0" fontId="8" fillId="3" borderId="19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vertical="center"/>
    </xf>
    <xf numFmtId="0" fontId="11" fillId="0" borderId="41" xfId="0" applyFont="1" applyBorder="1" applyAlignment="1">
      <alignment vertical="center"/>
    </xf>
    <xf numFmtId="0" fontId="5" fillId="0" borderId="6" xfId="0" applyFont="1" applyBorder="1" applyAlignment="1">
      <alignment horizontal="center" vertical="center" textRotation="180" wrapText="1"/>
    </xf>
    <xf numFmtId="0" fontId="5" fillId="0" borderId="7" xfId="0" applyFont="1" applyBorder="1" applyAlignment="1">
      <alignment horizontal="center" vertical="center" textRotation="180" wrapText="1"/>
    </xf>
    <xf numFmtId="0" fontId="5" fillId="0" borderId="5" xfId="0" applyFont="1" applyBorder="1" applyAlignment="1">
      <alignment horizontal="center" vertical="center" textRotation="180" wrapText="1"/>
    </xf>
    <xf numFmtId="0" fontId="5" fillId="0" borderId="9" xfId="0" applyFont="1" applyBorder="1" applyAlignment="1">
      <alignment horizontal="center" vertical="center" textRotation="180" wrapText="1"/>
    </xf>
    <xf numFmtId="0" fontId="5" fillId="0" borderId="8" xfId="0" applyFont="1" applyBorder="1" applyAlignment="1">
      <alignment horizontal="center" vertical="center" textRotation="180" wrapText="1"/>
    </xf>
    <xf numFmtId="0" fontId="8" fillId="3" borderId="13" xfId="0" applyFont="1" applyFill="1" applyBorder="1" applyAlignment="1" applyProtection="1">
      <alignment horizontal="center"/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 indent="2"/>
    </xf>
    <xf numFmtId="0" fontId="8" fillId="3" borderId="19" xfId="0" applyFont="1" applyFill="1" applyBorder="1" applyAlignment="1" applyProtection="1">
      <alignment horizontal="center"/>
      <protection locked="0"/>
    </xf>
    <xf numFmtId="0" fontId="8" fillId="3" borderId="37" xfId="0" applyFont="1" applyFill="1" applyBorder="1" applyAlignment="1" applyProtection="1">
      <alignment horizontal="center"/>
      <protection locked="0"/>
    </xf>
    <xf numFmtId="0" fontId="8" fillId="3" borderId="17" xfId="0" applyFont="1" applyFill="1" applyBorder="1" applyAlignment="1" applyProtection="1">
      <alignment horizontal="center"/>
      <protection locked="0"/>
    </xf>
    <xf numFmtId="0" fontId="8" fillId="3" borderId="18" xfId="0" applyFont="1" applyFill="1" applyBorder="1" applyAlignment="1" applyProtection="1">
      <alignment horizontal="center"/>
      <protection locked="0"/>
    </xf>
    <xf numFmtId="0" fontId="8" fillId="3" borderId="14" xfId="0" applyFont="1" applyFill="1" applyBorder="1" applyAlignment="1" applyProtection="1">
      <alignment horizontal="center"/>
      <protection locked="0"/>
    </xf>
    <xf numFmtId="0" fontId="9" fillId="0" borderId="38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9" fillId="0" borderId="0" xfId="0" applyFont="1" applyAlignment="1">
      <alignment horizontal="center"/>
    </xf>
    <xf numFmtId="1" fontId="9" fillId="0" borderId="28" xfId="0" quotePrefix="1" applyNumberFormat="1" applyFont="1" applyBorder="1" applyAlignment="1">
      <alignment horizontal="center" vertical="center"/>
    </xf>
    <xf numFmtId="1" fontId="9" fillId="0" borderId="30" xfId="0" quotePrefix="1" applyNumberFormat="1" applyFont="1" applyBorder="1" applyAlignment="1">
      <alignment horizontal="center" vertical="center"/>
    </xf>
    <xf numFmtId="1" fontId="9" fillId="0" borderId="29" xfId="0" quotePrefix="1" applyNumberFormat="1" applyFont="1" applyBorder="1" applyAlignment="1">
      <alignment horizontal="center" vertical="center"/>
    </xf>
    <xf numFmtId="1" fontId="9" fillId="0" borderId="3" xfId="0" quotePrefix="1" applyNumberFormat="1" applyFont="1" applyBorder="1" applyAlignment="1">
      <alignment horizontal="center" vertical="center"/>
    </xf>
    <xf numFmtId="1" fontId="9" fillId="0" borderId="29" xfId="0" quotePrefix="1" applyNumberFormat="1" applyFont="1" applyBorder="1" applyAlignment="1">
      <alignment horizontal="center" vertical="center" wrapText="1"/>
    </xf>
    <xf numFmtId="1" fontId="9" fillId="0" borderId="11" xfId="0" quotePrefix="1" applyNumberFormat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22" xfId="0" applyFont="1" applyFill="1" applyBorder="1" applyAlignment="1" applyProtection="1">
      <alignment horizontal="center"/>
      <protection locked="0"/>
    </xf>
  </cellXfs>
  <cellStyles count="4">
    <cellStyle name="Comma" xfId="1" builtinId="3"/>
    <cellStyle name="Comma 2" xfId="3" xr:uid="{CEAB1147-EB95-4F02-A3D6-DC5347EE8972}"/>
    <cellStyle name="Normal" xfId="0" builtinId="0"/>
    <cellStyle name="Percent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81643</xdr:colOff>
      <xdr:row>1</xdr:row>
      <xdr:rowOff>68036</xdr:rowOff>
    </xdr:from>
    <xdr:to>
      <xdr:col>13</xdr:col>
      <xdr:colOff>98697</xdr:colOff>
      <xdr:row>4</xdr:row>
      <xdr:rowOff>367394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A8B2BE-A957-41FB-8415-14BEFC60B4B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6193"/>
        <a:stretch/>
      </xdr:blipFill>
      <xdr:spPr bwMode="auto">
        <a:xfrm>
          <a:off x="20723679" y="326572"/>
          <a:ext cx="2357482" cy="10885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M37"/>
  <sheetViews>
    <sheetView topLeftCell="A13" workbookViewId="0">
      <selection activeCell="B16" activeCellId="2" sqref="C24 C16 B16"/>
    </sheetView>
  </sheetViews>
  <sheetFormatPr defaultRowHeight="14.5" x14ac:dyDescent="0.35"/>
  <cols>
    <col min="1" max="3" width="21" bestFit="1" customWidth="1"/>
    <col min="4" max="4" width="22.90625" bestFit="1" customWidth="1"/>
    <col min="5" max="5" width="21" bestFit="1" customWidth="1"/>
    <col min="8" max="8" width="12.54296875" bestFit="1" customWidth="1"/>
    <col min="13" max="13" width="11" bestFit="1" customWidth="1"/>
  </cols>
  <sheetData>
    <row r="1" spans="1:8" ht="19" thickBot="1" x14ac:dyDescent="0.5">
      <c r="A1" s="4"/>
      <c r="B1" s="4" t="s">
        <v>1</v>
      </c>
      <c r="C1" s="4" t="s">
        <v>2</v>
      </c>
      <c r="D1" s="4" t="s">
        <v>3</v>
      </c>
    </row>
    <row r="2" spans="1:8" ht="18.75" customHeight="1" x14ac:dyDescent="0.45">
      <c r="A2" s="15" t="s">
        <v>4</v>
      </c>
      <c r="B2" s="17">
        <v>1600000</v>
      </c>
      <c r="C2" s="17">
        <v>1500000</v>
      </c>
      <c r="D2" s="17">
        <v>0</v>
      </c>
      <c r="E2" s="30">
        <f>SUM(B2:D2)</f>
        <v>3100000</v>
      </c>
      <c r="F2" s="68" t="s">
        <v>13</v>
      </c>
    </row>
    <row r="3" spans="1:8" ht="18.75" customHeight="1" thickBot="1" x14ac:dyDescent="0.5">
      <c r="A3" s="19" t="s">
        <v>18</v>
      </c>
      <c r="B3" s="18">
        <f>SUM(B4:B7)</f>
        <v>2320000</v>
      </c>
      <c r="C3" s="18">
        <f>SUM(C4:C7)</f>
        <v>1500000</v>
      </c>
      <c r="D3" s="18">
        <f>SUM(D4:D7)</f>
        <v>0</v>
      </c>
      <c r="E3" s="31">
        <f>SUM(B3:D3)</f>
        <v>3820000</v>
      </c>
      <c r="F3" s="69"/>
    </row>
    <row r="4" spans="1:8" ht="21" x14ac:dyDescent="0.45">
      <c r="A4" s="20" t="s">
        <v>5</v>
      </c>
      <c r="B4" s="21">
        <f>0.03*$B$2*1.45</f>
        <v>69600</v>
      </c>
      <c r="C4" s="21">
        <f>0.03*$C$2*1</f>
        <v>45000</v>
      </c>
      <c r="D4" s="27">
        <f>0.03*$D$2*1.45</f>
        <v>0</v>
      </c>
      <c r="E4" s="32">
        <f t="shared" ref="E4:E10" si="0">SUM(B4:D4)</f>
        <v>114600</v>
      </c>
      <c r="F4" s="70"/>
    </row>
    <row r="5" spans="1:8" ht="21" x14ac:dyDescent="0.45">
      <c r="A5" s="22" t="s">
        <v>6</v>
      </c>
      <c r="B5" s="8">
        <f t="shared" ref="B5" si="1">0.03*$B$2*1.45</f>
        <v>69600</v>
      </c>
      <c r="C5" s="8">
        <f>0.03*$C$2*1</f>
        <v>45000</v>
      </c>
      <c r="D5" s="28">
        <f t="shared" ref="D5" si="2">0.03*$D$2*1.45</f>
        <v>0</v>
      </c>
      <c r="E5" s="33">
        <f t="shared" si="0"/>
        <v>114600</v>
      </c>
      <c r="F5" s="70"/>
    </row>
    <row r="6" spans="1:8" ht="21" x14ac:dyDescent="0.45">
      <c r="A6" s="22" t="s">
        <v>7</v>
      </c>
      <c r="B6" s="8">
        <f>0.46*$B$2*1.45</f>
        <v>1067200</v>
      </c>
      <c r="C6" s="8">
        <f>0.46*$C$2*1</f>
        <v>690000</v>
      </c>
      <c r="D6" s="28">
        <f>0.46*$D$2*1.45</f>
        <v>0</v>
      </c>
      <c r="E6" s="33">
        <f t="shared" si="0"/>
        <v>1757200</v>
      </c>
      <c r="F6" s="70"/>
    </row>
    <row r="7" spans="1:8" ht="21.5" thickBot="1" x14ac:dyDescent="0.5">
      <c r="A7" s="23" t="s">
        <v>8</v>
      </c>
      <c r="B7" s="24">
        <f>0.48*$B$2*1.45</f>
        <v>1113600</v>
      </c>
      <c r="C7" s="24">
        <f>0.48*$C$2*1</f>
        <v>720000</v>
      </c>
      <c r="D7" s="29">
        <f>0.48*$D$2*1.45</f>
        <v>0</v>
      </c>
      <c r="E7" s="34">
        <f t="shared" si="0"/>
        <v>1833600</v>
      </c>
      <c r="F7" s="71"/>
    </row>
    <row r="8" spans="1:8" ht="18.5" x14ac:dyDescent="0.45">
      <c r="E8" s="6">
        <f t="shared" si="0"/>
        <v>0</v>
      </c>
    </row>
    <row r="9" spans="1:8" ht="18.5" x14ac:dyDescent="0.45">
      <c r="E9" s="6">
        <f t="shared" si="0"/>
        <v>0</v>
      </c>
    </row>
    <row r="10" spans="1:8" ht="23.5" x14ac:dyDescent="0.55000000000000004">
      <c r="A10" s="5" t="s">
        <v>9</v>
      </c>
      <c r="B10" s="5">
        <v>1500000</v>
      </c>
      <c r="C10" s="5">
        <v>2000000</v>
      </c>
      <c r="D10" s="5">
        <v>2300000</v>
      </c>
      <c r="E10" s="5">
        <f t="shared" si="0"/>
        <v>5800000</v>
      </c>
    </row>
    <row r="12" spans="1:8" x14ac:dyDescent="0.35">
      <c r="B12" s="7">
        <f>0.03*B2</f>
        <v>48000</v>
      </c>
      <c r="C12" s="7">
        <f t="shared" ref="C12:E12" si="3">0.03*C2</f>
        <v>45000</v>
      </c>
      <c r="D12" s="7">
        <f t="shared" si="3"/>
        <v>0</v>
      </c>
      <c r="E12" s="7">
        <f t="shared" si="3"/>
        <v>93000</v>
      </c>
    </row>
    <row r="13" spans="1:8" ht="15" thickBot="1" x14ac:dyDescent="0.4"/>
    <row r="14" spans="1:8" ht="19" thickBot="1" x14ac:dyDescent="0.5">
      <c r="A14" s="15" t="s">
        <v>4</v>
      </c>
      <c r="B14" s="17">
        <v>100000</v>
      </c>
      <c r="C14" s="17">
        <v>500000</v>
      </c>
      <c r="D14" s="17">
        <v>600000</v>
      </c>
      <c r="E14" s="30">
        <f>SUM(B14:D14)</f>
        <v>1200000</v>
      </c>
      <c r="F14" s="68" t="s">
        <v>11</v>
      </c>
    </row>
    <row r="15" spans="1:8" ht="19" thickBot="1" x14ac:dyDescent="0.5">
      <c r="A15" s="19" t="s">
        <v>18</v>
      </c>
      <c r="B15" s="18">
        <f>SUM(B16:B19)</f>
        <v>456000</v>
      </c>
      <c r="C15" s="18">
        <f>SUM(C16:C19)</f>
        <v>332000</v>
      </c>
      <c r="D15" s="18">
        <f>SUM(D16:D19)</f>
        <v>959169.23076923075</v>
      </c>
      <c r="E15" s="30">
        <f>SUM(B15:D15)</f>
        <v>1747169.2307692308</v>
      </c>
      <c r="F15" s="69"/>
      <c r="H15" s="3">
        <f>E4+D16</f>
        <v>151523.07692307694</v>
      </c>
    </row>
    <row r="16" spans="1:8" ht="21.5" thickBot="1" x14ac:dyDescent="0.5">
      <c r="A16" s="20" t="s">
        <v>5</v>
      </c>
      <c r="B16" s="44">
        <v>36000</v>
      </c>
      <c r="C16" s="44">
        <v>36000</v>
      </c>
      <c r="D16" s="27">
        <f>(1/26)*$D$14*1.6</f>
        <v>36923.076923076929</v>
      </c>
      <c r="E16" s="35">
        <f>SUM(B16:D16)</f>
        <v>108923.07692307694</v>
      </c>
      <c r="F16" s="70"/>
      <c r="H16" s="3">
        <f t="shared" ref="H16:H19" si="4">E5+D17</f>
        <v>206907.69230769231</v>
      </c>
    </row>
    <row r="17" spans="1:13" ht="21" x14ac:dyDescent="0.45">
      <c r="A17" s="22" t="s">
        <v>6</v>
      </c>
      <c r="B17" s="45">
        <v>60000</v>
      </c>
      <c r="C17" s="45">
        <v>45000</v>
      </c>
      <c r="D17" s="27">
        <f>(2.5/26)*$D$14*1.6</f>
        <v>92307.692307692312</v>
      </c>
      <c r="E17" s="36">
        <f t="shared" ref="E17:E20" si="5">SUM(B17:D17)</f>
        <v>197307.69230769231</v>
      </c>
      <c r="F17" s="70"/>
      <c r="H17" s="3">
        <f t="shared" si="4"/>
        <v>2224507.6923076925</v>
      </c>
    </row>
    <row r="18" spans="1:13" ht="21" x14ac:dyDescent="0.45">
      <c r="A18" s="22" t="s">
        <v>7</v>
      </c>
      <c r="B18" s="45">
        <v>360000</v>
      </c>
      <c r="C18" s="45">
        <v>21000</v>
      </c>
      <c r="D18" s="28">
        <f>(12.5/26)*$D$14*1.62</f>
        <v>467307.69230769237</v>
      </c>
      <c r="E18" s="36">
        <f t="shared" si="5"/>
        <v>848307.69230769237</v>
      </c>
      <c r="F18" s="70"/>
      <c r="H18" s="3">
        <f t="shared" si="4"/>
        <v>2196230.769230769</v>
      </c>
    </row>
    <row r="19" spans="1:13" ht="21.5" thickBot="1" x14ac:dyDescent="0.5">
      <c r="A19" s="23" t="s">
        <v>8</v>
      </c>
      <c r="B19" s="46">
        <v>0</v>
      </c>
      <c r="C19" s="46">
        <v>230000</v>
      </c>
      <c r="D19" s="29">
        <f>(9.7/26)*$D$14*1.62</f>
        <v>362630.76923076919</v>
      </c>
      <c r="E19" s="37">
        <f t="shared" si="5"/>
        <v>592630.76923076925</v>
      </c>
      <c r="F19" s="71"/>
      <c r="H19" s="3">
        <f t="shared" si="4"/>
        <v>0</v>
      </c>
    </row>
    <row r="20" spans="1:13" x14ac:dyDescent="0.35">
      <c r="E20">
        <f t="shared" si="5"/>
        <v>0</v>
      </c>
    </row>
    <row r="21" spans="1:13" ht="15" thickBot="1" x14ac:dyDescent="0.4"/>
    <row r="22" spans="1:13" ht="19.5" customHeight="1" thickBot="1" x14ac:dyDescent="0.5">
      <c r="A22" s="15" t="s">
        <v>4</v>
      </c>
      <c r="B22" s="16"/>
      <c r="C22" s="17">
        <v>300000</v>
      </c>
      <c r="D22" s="17">
        <v>1900000</v>
      </c>
      <c r="E22" s="30">
        <f>SUM(B22:D22)</f>
        <v>2200000</v>
      </c>
      <c r="F22" s="68" t="s">
        <v>10</v>
      </c>
    </row>
    <row r="23" spans="1:13" ht="19" thickBot="1" x14ac:dyDescent="0.5">
      <c r="A23" s="19" t="s">
        <v>18</v>
      </c>
      <c r="B23" s="25"/>
      <c r="C23" s="18">
        <f>SUM(C24:C27)</f>
        <v>1716000</v>
      </c>
      <c r="D23" s="18">
        <f>SUM(D24:D27)</f>
        <v>3396000</v>
      </c>
      <c r="E23" s="30">
        <f>SUM(B23:D23)</f>
        <v>5112000</v>
      </c>
      <c r="F23" s="69"/>
    </row>
    <row r="24" spans="1:13" ht="21" x14ac:dyDescent="0.45">
      <c r="A24" s="20" t="s">
        <v>5</v>
      </c>
      <c r="B24" s="26"/>
      <c r="C24" s="44">
        <v>156000</v>
      </c>
      <c r="D24" s="47">
        <v>76000</v>
      </c>
      <c r="E24" s="35">
        <f t="shared" ref="E24:E27" si="6">SUM(B24:D24)</f>
        <v>232000</v>
      </c>
      <c r="F24" s="69"/>
    </row>
    <row r="25" spans="1:13" ht="21" x14ac:dyDescent="0.45">
      <c r="A25" s="22" t="s">
        <v>6</v>
      </c>
      <c r="B25" s="1"/>
      <c r="C25" s="45">
        <v>0</v>
      </c>
      <c r="D25" s="48">
        <v>0</v>
      </c>
      <c r="E25" s="36">
        <f t="shared" si="6"/>
        <v>0</v>
      </c>
      <c r="F25" s="69"/>
      <c r="M25" s="3">
        <f>E4+E24+D16</f>
        <v>383523.07692307694</v>
      </c>
    </row>
    <row r="26" spans="1:13" ht="21" x14ac:dyDescent="0.45">
      <c r="A26" s="22" t="s">
        <v>7</v>
      </c>
      <c r="B26" s="1"/>
      <c r="C26" s="45">
        <v>1560000</v>
      </c>
      <c r="D26" s="48">
        <v>1040000</v>
      </c>
      <c r="E26" s="36">
        <f t="shared" si="6"/>
        <v>2600000</v>
      </c>
      <c r="F26" s="69"/>
    </row>
    <row r="27" spans="1:13" ht="21.5" thickBot="1" x14ac:dyDescent="0.5">
      <c r="A27" s="23" t="s">
        <v>8</v>
      </c>
      <c r="B27" s="2"/>
      <c r="C27" s="46">
        <v>0</v>
      </c>
      <c r="D27" s="49">
        <v>2280000</v>
      </c>
      <c r="E27" s="37">
        <f t="shared" si="6"/>
        <v>2280000</v>
      </c>
      <c r="F27" s="72"/>
    </row>
    <row r="28" spans="1:13" ht="18.5" x14ac:dyDescent="0.45">
      <c r="A28" s="6"/>
      <c r="B28" s="6"/>
    </row>
    <row r="29" spans="1:13" ht="19" thickBot="1" x14ac:dyDescent="0.5">
      <c r="A29" s="6"/>
      <c r="B29" s="6"/>
    </row>
    <row r="30" spans="1:13" ht="19" thickBot="1" x14ac:dyDescent="0.5">
      <c r="A30" s="6"/>
      <c r="B30" s="14" t="s">
        <v>1</v>
      </c>
      <c r="C30" s="14" t="s">
        <v>2</v>
      </c>
      <c r="D30" s="14" t="s">
        <v>3</v>
      </c>
      <c r="E30" s="41" t="s">
        <v>0</v>
      </c>
      <c r="F30" s="68" t="s">
        <v>19</v>
      </c>
    </row>
    <row r="31" spans="1:13" ht="18.5" x14ac:dyDescent="0.45">
      <c r="A31" s="10" t="s">
        <v>12</v>
      </c>
      <c r="B31" s="11">
        <f>SUM(B2+B14+B22)</f>
        <v>1700000</v>
      </c>
      <c r="C31" s="11">
        <f>SUM(C2+C14+C22)</f>
        <v>2300000</v>
      </c>
      <c r="D31" s="38">
        <f>SUM(D2+D14+D22)</f>
        <v>2500000</v>
      </c>
      <c r="E31" s="35">
        <f>SUM(B31:D31)</f>
        <v>6500000</v>
      </c>
      <c r="F31" s="69"/>
    </row>
    <row r="32" spans="1:13" ht="19" thickBot="1" x14ac:dyDescent="0.5">
      <c r="A32" s="12" t="s">
        <v>18</v>
      </c>
      <c r="B32" s="13">
        <f>SUM(B33:B36)</f>
        <v>2776000</v>
      </c>
      <c r="C32" s="13">
        <f>SUM(C33:C36)</f>
        <v>3548000</v>
      </c>
      <c r="D32" s="39">
        <f>SUM(D33:D36)</f>
        <v>4355169.230769231</v>
      </c>
      <c r="E32" s="37">
        <f>SUM(B32:D32)</f>
        <v>10679169.230769232</v>
      </c>
      <c r="F32" s="69"/>
    </row>
    <row r="33" spans="1:6" ht="18.5" x14ac:dyDescent="0.45">
      <c r="A33" s="9" t="s">
        <v>14</v>
      </c>
      <c r="B33" s="9">
        <f t="shared" ref="B33:D37" si="7">SUM(B4+B16+B24)</f>
        <v>105600</v>
      </c>
      <c r="C33" s="9">
        <f t="shared" si="7"/>
        <v>237000</v>
      </c>
      <c r="D33" s="40">
        <f t="shared" si="7"/>
        <v>112923.07692307694</v>
      </c>
      <c r="E33" s="42">
        <f t="shared" ref="E33:E36" si="8">SUM(B33:D33)</f>
        <v>455523.07692307694</v>
      </c>
      <c r="F33" s="69"/>
    </row>
    <row r="34" spans="1:6" ht="18.5" x14ac:dyDescent="0.45">
      <c r="A34" s="8" t="s">
        <v>15</v>
      </c>
      <c r="B34" s="8">
        <f t="shared" si="7"/>
        <v>129600</v>
      </c>
      <c r="C34" s="8">
        <f t="shared" si="7"/>
        <v>90000</v>
      </c>
      <c r="D34" s="28">
        <f t="shared" si="7"/>
        <v>92307.692307692312</v>
      </c>
      <c r="E34" s="33">
        <f t="shared" si="8"/>
        <v>311907.69230769231</v>
      </c>
      <c r="F34" s="69"/>
    </row>
    <row r="35" spans="1:6" ht="19" thickBot="1" x14ac:dyDescent="0.5">
      <c r="A35" s="8" t="s">
        <v>16</v>
      </c>
      <c r="B35" s="8">
        <f t="shared" si="7"/>
        <v>1427200</v>
      </c>
      <c r="C35" s="8">
        <f t="shared" si="7"/>
        <v>2271000</v>
      </c>
      <c r="D35" s="28">
        <f t="shared" si="7"/>
        <v>1507307.6923076925</v>
      </c>
      <c r="E35" s="33">
        <f t="shared" si="8"/>
        <v>5205507.692307692</v>
      </c>
      <c r="F35" s="72"/>
    </row>
    <row r="36" spans="1:6" ht="19" thickBot="1" x14ac:dyDescent="0.5">
      <c r="A36" s="8" t="s">
        <v>17</v>
      </c>
      <c r="B36" s="8">
        <f t="shared" si="7"/>
        <v>1113600</v>
      </c>
      <c r="C36" s="8">
        <f t="shared" si="7"/>
        <v>950000</v>
      </c>
      <c r="D36" s="28">
        <f t="shared" si="7"/>
        <v>2642630.769230769</v>
      </c>
      <c r="E36" s="34">
        <f t="shared" si="8"/>
        <v>4706230.769230769</v>
      </c>
      <c r="F36" s="43"/>
    </row>
    <row r="37" spans="1:6" x14ac:dyDescent="0.35">
      <c r="B37" s="7">
        <f t="shared" si="7"/>
        <v>0</v>
      </c>
      <c r="C37" s="7">
        <f t="shared" si="7"/>
        <v>0</v>
      </c>
      <c r="D37" s="7">
        <f t="shared" si="7"/>
        <v>0</v>
      </c>
    </row>
  </sheetData>
  <mergeCells count="4">
    <mergeCell ref="F2:F7"/>
    <mergeCell ref="F22:F27"/>
    <mergeCell ref="F14:F19"/>
    <mergeCell ref="F30:F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V29"/>
  <sheetViews>
    <sheetView showGridLines="0" tabSelected="1" view="pageBreakPreview" topLeftCell="B1" zoomScale="60" zoomScaleNormal="100" workbookViewId="0">
      <selection activeCell="E8" sqref="E8:E9"/>
    </sheetView>
  </sheetViews>
  <sheetFormatPr defaultColWidth="0" defaultRowHeight="20" x14ac:dyDescent="0.4"/>
  <cols>
    <col min="1" max="3" width="4.08984375" style="51" customWidth="1"/>
    <col min="4" max="4" width="8.36328125" style="51" customWidth="1"/>
    <col min="5" max="6" width="58.54296875" style="51" customWidth="1"/>
    <col min="7" max="7" width="33.453125" style="51" customWidth="1"/>
    <col min="8" max="8" width="32.6328125" style="51" customWidth="1"/>
    <col min="9" max="9" width="41.36328125" style="51" customWidth="1"/>
    <col min="10" max="10" width="9.08984375" style="51" customWidth="1"/>
    <col min="11" max="11" width="22.6328125" style="51" customWidth="1"/>
    <col min="12" max="12" width="21.54296875" style="51" customWidth="1"/>
    <col min="13" max="13" width="13.453125" style="51" customWidth="1"/>
    <col min="14" max="14" width="7.36328125" style="51" customWidth="1"/>
    <col min="15" max="15" width="6.6328125" style="51" customWidth="1"/>
    <col min="16" max="22" width="0" style="51" hidden="1" customWidth="1"/>
    <col min="23" max="16384" width="9.08984375" style="51" hidden="1"/>
  </cols>
  <sheetData>
    <row r="3" spans="4:14" x14ac:dyDescent="0.4">
      <c r="D3" s="85" t="s">
        <v>30</v>
      </c>
      <c r="E3" s="85"/>
      <c r="F3" s="85"/>
      <c r="G3" s="85"/>
      <c r="H3" s="85"/>
      <c r="I3" s="85"/>
      <c r="J3" s="85"/>
      <c r="K3" s="85"/>
      <c r="L3" s="85"/>
      <c r="M3" s="85"/>
    </row>
    <row r="4" spans="4:14" ht="20.5" thickBot="1" x14ac:dyDescent="0.45">
      <c r="D4" s="52"/>
      <c r="E4" s="52"/>
      <c r="F4" s="52"/>
      <c r="G4" s="52"/>
    </row>
    <row r="5" spans="4:14" ht="35.25" customHeight="1" thickBot="1" x14ac:dyDescent="0.45">
      <c r="D5" s="52"/>
      <c r="E5" s="53" t="s">
        <v>24</v>
      </c>
      <c r="F5" s="97" t="s">
        <v>23</v>
      </c>
      <c r="G5" s="98"/>
      <c r="H5" s="99"/>
    </row>
    <row r="6" spans="4:14" x14ac:dyDescent="0.4">
      <c r="D6" s="52"/>
      <c r="E6" s="52"/>
      <c r="F6" s="52"/>
      <c r="G6" s="52"/>
    </row>
    <row r="7" spans="4:14" ht="20.5" thickBot="1" x14ac:dyDescent="0.45"/>
    <row r="8" spans="4:14" s="55" customFormat="1" ht="31.5" customHeight="1" x14ac:dyDescent="0.35">
      <c r="D8" s="86" t="s">
        <v>22</v>
      </c>
      <c r="E8" s="88" t="s">
        <v>33</v>
      </c>
      <c r="F8" s="90" t="s">
        <v>31</v>
      </c>
      <c r="G8" s="90" t="s">
        <v>26</v>
      </c>
      <c r="H8" s="90" t="s">
        <v>27</v>
      </c>
      <c r="I8" s="92" t="s">
        <v>32</v>
      </c>
      <c r="J8" s="92"/>
      <c r="K8" s="92"/>
      <c r="L8" s="92"/>
      <c r="M8" s="93"/>
      <c r="N8" s="54"/>
    </row>
    <row r="9" spans="4:14" s="55" customFormat="1" ht="45.75" customHeight="1" thickBot="1" x14ac:dyDescent="0.4">
      <c r="D9" s="87"/>
      <c r="E9" s="89"/>
      <c r="F9" s="91"/>
      <c r="G9" s="91"/>
      <c r="H9" s="91"/>
      <c r="I9" s="56" t="s">
        <v>20</v>
      </c>
      <c r="J9" s="94" t="s">
        <v>25</v>
      </c>
      <c r="K9" s="94"/>
      <c r="L9" s="95" t="s">
        <v>21</v>
      </c>
      <c r="M9" s="96"/>
      <c r="N9" s="54"/>
    </row>
    <row r="10" spans="4:14" ht="46.5" customHeight="1" x14ac:dyDescent="0.4">
      <c r="D10" s="57">
        <v>1</v>
      </c>
      <c r="E10" s="58"/>
      <c r="F10" s="58"/>
      <c r="G10" s="58"/>
      <c r="H10" s="58"/>
      <c r="I10" s="59"/>
      <c r="J10" s="100"/>
      <c r="K10" s="100"/>
      <c r="L10" s="100"/>
      <c r="M10" s="101"/>
      <c r="N10" s="60"/>
    </row>
    <row r="11" spans="4:14" ht="39.75" customHeight="1" x14ac:dyDescent="0.4">
      <c r="D11" s="61">
        <v>2</v>
      </c>
      <c r="E11" s="62"/>
      <c r="F11" s="62"/>
      <c r="G11" s="62"/>
      <c r="H11" s="62"/>
      <c r="I11" s="50"/>
      <c r="J11" s="73"/>
      <c r="K11" s="73"/>
      <c r="L11" s="73" t="s">
        <v>23</v>
      </c>
      <c r="M11" s="74"/>
      <c r="N11" s="60"/>
    </row>
    <row r="12" spans="4:14" ht="44.25" customHeight="1" x14ac:dyDescent="0.4">
      <c r="D12" s="61">
        <v>3</v>
      </c>
      <c r="E12" s="62"/>
      <c r="F12" s="62"/>
      <c r="G12" s="62"/>
      <c r="H12" s="62"/>
      <c r="I12" s="50"/>
      <c r="J12" s="78"/>
      <c r="K12" s="79"/>
      <c r="L12" s="78"/>
      <c r="M12" s="80"/>
      <c r="N12" s="60"/>
    </row>
    <row r="13" spans="4:14" ht="39.75" customHeight="1" x14ac:dyDescent="0.4">
      <c r="D13" s="61">
        <v>4</v>
      </c>
      <c r="E13" s="62"/>
      <c r="F13" s="62"/>
      <c r="G13" s="62"/>
      <c r="H13" s="62"/>
      <c r="I13" s="50"/>
      <c r="J13" s="78"/>
      <c r="K13" s="79"/>
      <c r="L13" s="78"/>
      <c r="M13" s="80"/>
      <c r="N13" s="60"/>
    </row>
    <row r="14" spans="4:14" ht="40.5" customHeight="1" x14ac:dyDescent="0.4">
      <c r="D14" s="61">
        <v>5</v>
      </c>
      <c r="E14" s="62"/>
      <c r="F14" s="62"/>
      <c r="G14" s="62"/>
      <c r="H14" s="62"/>
      <c r="I14" s="50"/>
      <c r="J14" s="78"/>
      <c r="K14" s="79"/>
      <c r="L14" s="78"/>
      <c r="M14" s="80"/>
      <c r="N14" s="60"/>
    </row>
    <row r="15" spans="4:14" ht="40.5" customHeight="1" x14ac:dyDescent="0.4">
      <c r="D15" s="61">
        <v>6</v>
      </c>
      <c r="E15" s="62"/>
      <c r="F15" s="62"/>
      <c r="G15" s="62"/>
      <c r="H15" s="62"/>
      <c r="I15" s="50"/>
      <c r="J15" s="78"/>
      <c r="K15" s="79"/>
      <c r="L15" s="78"/>
      <c r="M15" s="80"/>
      <c r="N15" s="60"/>
    </row>
    <row r="16" spans="4:14" ht="40.5" customHeight="1" x14ac:dyDescent="0.4">
      <c r="D16" s="61">
        <v>7</v>
      </c>
      <c r="E16" s="62"/>
      <c r="F16" s="62"/>
      <c r="G16" s="62"/>
      <c r="H16" s="62"/>
      <c r="I16" s="50"/>
      <c r="J16" s="78"/>
      <c r="K16" s="79"/>
      <c r="L16" s="78"/>
      <c r="M16" s="80"/>
      <c r="N16" s="60"/>
    </row>
    <row r="17" spans="4:14" ht="39.75" customHeight="1" x14ac:dyDescent="0.4">
      <c r="D17" s="61">
        <v>8</v>
      </c>
      <c r="E17" s="62"/>
      <c r="F17" s="62"/>
      <c r="G17" s="62"/>
      <c r="H17" s="62"/>
      <c r="I17" s="50"/>
      <c r="J17" s="78"/>
      <c r="K17" s="79"/>
      <c r="L17" s="78"/>
      <c r="M17" s="80"/>
      <c r="N17" s="60"/>
    </row>
    <row r="18" spans="4:14" ht="44.25" customHeight="1" x14ac:dyDescent="0.4">
      <c r="D18" s="61">
        <v>9</v>
      </c>
      <c r="E18" s="62"/>
      <c r="F18" s="62"/>
      <c r="G18" s="62"/>
      <c r="H18" s="62"/>
      <c r="I18" s="50"/>
      <c r="J18" s="73"/>
      <c r="K18" s="73"/>
      <c r="L18" s="73"/>
      <c r="M18" s="74"/>
      <c r="N18" s="60"/>
    </row>
    <row r="19" spans="4:14" ht="42" customHeight="1" x14ac:dyDescent="0.4">
      <c r="D19" s="61">
        <v>10</v>
      </c>
      <c r="E19" s="62"/>
      <c r="F19" s="62"/>
      <c r="G19" s="62"/>
      <c r="H19" s="62"/>
      <c r="I19" s="50"/>
      <c r="J19" s="73"/>
      <c r="K19" s="73"/>
      <c r="L19" s="73"/>
      <c r="M19" s="74"/>
      <c r="N19" s="60"/>
    </row>
    <row r="20" spans="4:14" ht="42.75" customHeight="1" x14ac:dyDescent="0.4">
      <c r="D20" s="61">
        <v>11</v>
      </c>
      <c r="E20" s="62"/>
      <c r="F20" s="62"/>
      <c r="G20" s="62"/>
      <c r="H20" s="62"/>
      <c r="I20" s="50"/>
      <c r="J20" s="73"/>
      <c r="K20" s="73"/>
      <c r="L20" s="73"/>
      <c r="M20" s="74"/>
      <c r="N20" s="60"/>
    </row>
    <row r="21" spans="4:14" ht="40.5" customHeight="1" thickBot="1" x14ac:dyDescent="0.45">
      <c r="D21" s="63">
        <v>12</v>
      </c>
      <c r="E21" s="64"/>
      <c r="F21" s="64"/>
      <c r="G21" s="64"/>
      <c r="H21" s="64"/>
      <c r="I21" s="65"/>
      <c r="J21" s="76"/>
      <c r="K21" s="76"/>
      <c r="L21" s="76"/>
      <c r="M21" s="77"/>
      <c r="N21" s="60"/>
    </row>
    <row r="24" spans="4:14" ht="30.75" customHeight="1" x14ac:dyDescent="0.4">
      <c r="D24" s="75"/>
      <c r="E24" s="75"/>
      <c r="F24" s="75"/>
      <c r="G24" s="75"/>
      <c r="H24" s="75"/>
    </row>
    <row r="25" spans="4:14" ht="20.5" thickBot="1" x14ac:dyDescent="0.45">
      <c r="D25" s="66"/>
      <c r="E25" s="66"/>
      <c r="F25" s="66"/>
      <c r="G25" s="66"/>
    </row>
    <row r="26" spans="4:14" ht="39.75" customHeight="1" thickBot="1" x14ac:dyDescent="0.45">
      <c r="D26" s="81" t="s">
        <v>28</v>
      </c>
      <c r="E26" s="82"/>
      <c r="F26" s="82"/>
      <c r="G26" s="83"/>
    </row>
    <row r="27" spans="4:14" ht="20.5" thickBot="1" x14ac:dyDescent="0.45">
      <c r="D27" s="67"/>
      <c r="E27" s="67"/>
      <c r="F27" s="67"/>
      <c r="G27" s="67"/>
    </row>
    <row r="28" spans="4:14" ht="67.5" customHeight="1" thickBot="1" x14ac:dyDescent="0.45">
      <c r="D28" s="81" t="s">
        <v>29</v>
      </c>
      <c r="E28" s="82"/>
      <c r="F28" s="82"/>
      <c r="G28" s="84"/>
    </row>
    <row r="29" spans="4:14" x14ac:dyDescent="0.4">
      <c r="D29" s="66"/>
      <c r="E29"/>
      <c r="F29"/>
      <c r="G29"/>
    </row>
  </sheetData>
  <mergeCells count="37">
    <mergeCell ref="D26:G26"/>
    <mergeCell ref="D28:G28"/>
    <mergeCell ref="D3:M3"/>
    <mergeCell ref="D8:D9"/>
    <mergeCell ref="E8:E9"/>
    <mergeCell ref="G8:G9"/>
    <mergeCell ref="H8:H9"/>
    <mergeCell ref="I8:M8"/>
    <mergeCell ref="J9:K9"/>
    <mergeCell ref="L9:M9"/>
    <mergeCell ref="F8:F9"/>
    <mergeCell ref="F5:H5"/>
    <mergeCell ref="J10:K10"/>
    <mergeCell ref="L10:M10"/>
    <mergeCell ref="J11:K11"/>
    <mergeCell ref="L11:M11"/>
    <mergeCell ref="J12:K12"/>
    <mergeCell ref="L12:M12"/>
    <mergeCell ref="J13:K13"/>
    <mergeCell ref="L13:M13"/>
    <mergeCell ref="J14:K14"/>
    <mergeCell ref="L14:M14"/>
    <mergeCell ref="J15:K15"/>
    <mergeCell ref="L15:M15"/>
    <mergeCell ref="J16:K16"/>
    <mergeCell ref="L16:M16"/>
    <mergeCell ref="J17:K17"/>
    <mergeCell ref="L17:M17"/>
    <mergeCell ref="J18:K18"/>
    <mergeCell ref="L18:M18"/>
    <mergeCell ref="D24:H24"/>
    <mergeCell ref="J19:K19"/>
    <mergeCell ref="L19:M19"/>
    <mergeCell ref="J20:K20"/>
    <mergeCell ref="L20:M20"/>
    <mergeCell ref="J21:K21"/>
    <mergeCell ref="L21:M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Mining PLan</vt:lpstr>
      <vt:lpstr>Annexure A</vt:lpstr>
      <vt:lpstr>'Annexure A'!Print_Area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 van der Bijl</dc:creator>
  <cp:lastModifiedBy>Khwezi Finini</cp:lastModifiedBy>
  <cp:lastPrinted>2020-03-06T08:40:52Z</cp:lastPrinted>
  <dcterms:created xsi:type="dcterms:W3CDTF">2011-02-23T07:33:41Z</dcterms:created>
  <dcterms:modified xsi:type="dcterms:W3CDTF">2023-08-21T13:12:50Z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11a05e26-bd1d-4b3d-9d87-c4be450cbb87</vt:lpwstr>
  </property>
  <property fmtid="{D5CDD505-2E9C-101B-9397-08002B2CF9AE}" pid="3" name="DeloitteCountry">
    <vt:lpwstr>SouthAfrica</vt:lpwstr>
  </property>
  <property fmtid="{D5CDD505-2E9C-101B-9397-08002B2CF9AE}" pid="4" name="DeloitteCompany">
    <vt:lpwstr>DeloitteZA</vt:lpwstr>
  </property>
  <property fmtid="{D5CDD505-2E9C-101B-9397-08002B2CF9AE}" pid="5" name="DeloitteDivision">
    <vt:lpwstr>None</vt:lpwstr>
  </property>
  <property fmtid="{D5CDD505-2E9C-101B-9397-08002B2CF9AE}" pid="6" name="DeloitteBusinessUnit">
    <vt:lpwstr>None</vt:lpwstr>
  </property>
  <property fmtid="{D5CDD505-2E9C-101B-9397-08002B2CF9AE}" pid="7" name="DeloitteServiceLine">
    <vt:lpwstr>None</vt:lpwstr>
  </property>
  <property fmtid="{D5CDD505-2E9C-101B-9397-08002B2CF9AE}" pid="8" name="DeloitteSecurityClassification">
    <vt:lpwstr>Internal</vt:lpwstr>
  </property>
  <property fmtid="{D5CDD505-2E9C-101B-9397-08002B2CF9AE}" pid="9" name="DeloitteSensitivity">
    <vt:lpwstr>FirmPersonalAndConfidential</vt:lpwstr>
  </property>
</Properties>
</file>